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icum trichoides" sheetId="1" r:id="rId4"/>
    <sheet state="visible" name="Paspalum fimbriatum" sheetId="2" r:id="rId5"/>
    <sheet state="visible" name="Paspalum scutatum" sheetId="3" r:id="rId6"/>
    <sheet state="visible" name="Leptochloa anisopoda" sheetId="4" r:id="rId7"/>
  </sheets>
  <definedNames>
    <definedName hidden="1" localSheetId="0" name="_xlnm._FilterDatabase">'Panicum trichoides'!$A$1:$Z$164</definedName>
    <definedName hidden="1" localSheetId="2" name="Z_AE526A73_E381_4928_8D2B_44C887C00FD1_.wvu.FilterData">'Paspalum scutatum'!$T$1:$T$983</definedName>
  </definedNames>
  <calcPr/>
  <customWorkbookViews>
    <customWorkbookView activeSheetId="0" maximized="1" windowHeight="0" windowWidth="0" guid="{AE526A73-E381-4928-8D2B-44C887C00FD1}" name="Filter 1"/>
  </customWorkbookViews>
</workbook>
</file>

<file path=xl/sharedStrings.xml><?xml version="1.0" encoding="utf-8"?>
<sst xmlns="http://schemas.openxmlformats.org/spreadsheetml/2006/main" count="4535" uniqueCount="1708">
  <si>
    <t>spp</t>
  </si>
  <si>
    <t>dia</t>
  </si>
  <si>
    <t>mes</t>
  </si>
  <si>
    <t>ano</t>
  </si>
  <si>
    <t>dias360</t>
  </si>
  <si>
    <t>local</t>
  </si>
  <si>
    <t>uf</t>
  </si>
  <si>
    <t>x</t>
  </si>
  <si>
    <t>y</t>
  </si>
  <si>
    <t>col</t>
  </si>
  <si>
    <t>colecao</t>
  </si>
  <si>
    <t>estacao</t>
  </si>
  <si>
    <t>precipmensal</t>
  </si>
  <si>
    <t>tempmensal</t>
  </si>
  <si>
    <t>tempmaxima</t>
  </si>
  <si>
    <t>tempminima</t>
  </si>
  <si>
    <t>pdomes</t>
  </si>
  <si>
    <t>solo</t>
  </si>
  <si>
    <t>altcm</t>
  </si>
  <si>
    <t>largfoliar</t>
  </si>
  <si>
    <t>compfoliar</t>
  </si>
  <si>
    <t>areafoliar</t>
  </si>
  <si>
    <t>inflocm</t>
  </si>
  <si>
    <t>largesp</t>
  </si>
  <si>
    <t>compesp</t>
  </si>
  <si>
    <t>ptrichoides</t>
  </si>
  <si>
    <t>cedro</t>
  </si>
  <si>
    <t>ce</t>
  </si>
  <si>
    <t>lofgrensn</t>
  </si>
  <si>
    <t>ian64891</t>
  </si>
  <si>
    <t>quixada</t>
  </si>
  <si>
    <t>lofgren3897</t>
  </si>
  <si>
    <t>-0.04</t>
  </si>
  <si>
    <t>sao vincente do serido</t>
  </si>
  <si>
    <t>pb</t>
  </si>
  <si>
    <t>luetzelburg12457</t>
  </si>
  <si>
    <t>-1.33</t>
  </si>
  <si>
    <t>325</t>
  </si>
  <si>
    <t>garanhus</t>
  </si>
  <si>
    <t>pe</t>
  </si>
  <si>
    <t>chase7787</t>
  </si>
  <si>
    <t>-1.40</t>
  </si>
  <si>
    <t>itabaiana</t>
  </si>
  <si>
    <t>pickel1744</t>
  </si>
  <si>
    <t>-0.68</t>
  </si>
  <si>
    <t>204</t>
  </si>
  <si>
    <t>petrolina</t>
  </si>
  <si>
    <t>pickel2089</t>
  </si>
  <si>
    <t>0.03</t>
  </si>
  <si>
    <t>pickel2368</t>
  </si>
  <si>
    <t>0.10</t>
  </si>
  <si>
    <t>102</t>
  </si>
  <si>
    <t>crato</t>
  </si>
  <si>
    <t>swallen4304</t>
  </si>
  <si>
    <t>1.26</t>
  </si>
  <si>
    <t>angicos</t>
  </si>
  <si>
    <t>rn</t>
  </si>
  <si>
    <t>swallen4709</t>
  </si>
  <si>
    <t>0.79</t>
  </si>
  <si>
    <t>46</t>
  </si>
  <si>
    <t>sousa</t>
  </si>
  <si>
    <t>luetzelburg 28561</t>
  </si>
  <si>
    <t>0.11</t>
  </si>
  <si>
    <t>114</t>
  </si>
  <si>
    <t>santana do cariri</t>
  </si>
  <si>
    <t>luetzelburg 23671</t>
  </si>
  <si>
    <t>1.19</t>
  </si>
  <si>
    <t>157</t>
  </si>
  <si>
    <t>jaguaribe</t>
  </si>
  <si>
    <t>bezerra524</t>
  </si>
  <si>
    <t>-0.14</t>
  </si>
  <si>
    <t>175</t>
  </si>
  <si>
    <t>Santa quiteria</t>
  </si>
  <si>
    <t>bezerra558</t>
  </si>
  <si>
    <t>itapicuru</t>
  </si>
  <si>
    <t>ba</t>
  </si>
  <si>
    <t>pinto420</t>
  </si>
  <si>
    <t>-2.98</t>
  </si>
  <si>
    <t>161</t>
  </si>
  <si>
    <t>areia</t>
  </si>
  <si>
    <t>moraes851</t>
  </si>
  <si>
    <t>-0.20</t>
  </si>
  <si>
    <t>176</t>
  </si>
  <si>
    <t>black8</t>
  </si>
  <si>
    <t>-2.18</t>
  </si>
  <si>
    <t>177</t>
  </si>
  <si>
    <t>black18209</t>
  </si>
  <si>
    <t>castro alves</t>
  </si>
  <si>
    <t>pinto9260</t>
  </si>
  <si>
    <t>1.84</t>
  </si>
  <si>
    <t>187</t>
  </si>
  <si>
    <t>igaci</t>
  </si>
  <si>
    <t>al</t>
  </si>
  <si>
    <t>sarmento262</t>
  </si>
  <si>
    <t>-0.42</t>
  </si>
  <si>
    <t>154</t>
  </si>
  <si>
    <t>pentecoste</t>
  </si>
  <si>
    <t>jviana62</t>
  </si>
  <si>
    <t>-0.60</t>
  </si>
  <si>
    <t>164</t>
  </si>
  <si>
    <t>quixeramobim</t>
  </si>
  <si>
    <t>ipa13605</t>
  </si>
  <si>
    <t>-0.86</t>
  </si>
  <si>
    <t>solo areno-argiloso</t>
  </si>
  <si>
    <t>133</t>
  </si>
  <si>
    <t>ipa13609</t>
  </si>
  <si>
    <t>-2.39</t>
  </si>
  <si>
    <t>168</t>
  </si>
  <si>
    <t>senador pompeu</t>
  </si>
  <si>
    <t>mauro77</t>
  </si>
  <si>
    <t>ipa13613</t>
  </si>
  <si>
    <t>238</t>
  </si>
  <si>
    <t>aguas belas</t>
  </si>
  <si>
    <t>tenorio962</t>
  </si>
  <si>
    <t>-0.92</t>
  </si>
  <si>
    <t>252</t>
  </si>
  <si>
    <t>pedra</t>
  </si>
  <si>
    <t>tenorio1054</t>
  </si>
  <si>
    <t>-1.07</t>
  </si>
  <si>
    <t>258</t>
  </si>
  <si>
    <t>buique</t>
  </si>
  <si>
    <t>tenorio1144</t>
  </si>
  <si>
    <t>259</t>
  </si>
  <si>
    <t>tenorio1148</t>
  </si>
  <si>
    <t>103</t>
  </si>
  <si>
    <t>serra talhada</t>
  </si>
  <si>
    <t>heringer12</t>
  </si>
  <si>
    <t>67.6</t>
  </si>
  <si>
    <t>24.52562</t>
  </si>
  <si>
    <t>30.30945</t>
  </si>
  <si>
    <t>19.97852</t>
  </si>
  <si>
    <t>-1.70</t>
  </si>
  <si>
    <t>121</t>
  </si>
  <si>
    <t>santa maria da boa vista</t>
  </si>
  <si>
    <t>heringer461</t>
  </si>
  <si>
    <t>-1.75</t>
  </si>
  <si>
    <t>pintosn</t>
  </si>
  <si>
    <t>alcb000799</t>
  </si>
  <si>
    <t>75</t>
  </si>
  <si>
    <t>cocos</t>
  </si>
  <si>
    <t>anderson37074</t>
  </si>
  <si>
    <t>62.9</t>
  </si>
  <si>
    <t>23.2005</t>
  </si>
  <si>
    <t>29.78551</t>
  </si>
  <si>
    <t>18.87668</t>
  </si>
  <si>
    <t>-1.53</t>
  </si>
  <si>
    <t>55</t>
  </si>
  <si>
    <t>senhor do bofim</t>
  </si>
  <si>
    <t>harley16356</t>
  </si>
  <si>
    <t>-1.38</t>
  </si>
  <si>
    <t>juazeiro</t>
  </si>
  <si>
    <t>lucianolimasn</t>
  </si>
  <si>
    <t>ipa46928</t>
  </si>
  <si>
    <t>58.3</t>
  </si>
  <si>
    <t>24.60288</t>
  </si>
  <si>
    <t>30.94662</t>
  </si>
  <si>
    <t>19.74047</t>
  </si>
  <si>
    <t>-0.15</t>
  </si>
  <si>
    <t>92</t>
  </si>
  <si>
    <t>lidiocoradin1263</t>
  </si>
  <si>
    <t>-0.12</t>
  </si>
  <si>
    <t>trindade</t>
  </si>
  <si>
    <t>gcavalcantisn</t>
  </si>
  <si>
    <t>ipa45418</t>
  </si>
  <si>
    <t>55.9</t>
  </si>
  <si>
    <t>25.58199</t>
  </si>
  <si>
    <t>31.31403</t>
  </si>
  <si>
    <t>20.39967</t>
  </si>
  <si>
    <t>-0.26</t>
  </si>
  <si>
    <t>parnaiba</t>
  </si>
  <si>
    <t>pi</t>
  </si>
  <si>
    <t>djalmasn</t>
  </si>
  <si>
    <t>ipa47800</t>
  </si>
  <si>
    <t>202</t>
  </si>
  <si>
    <t>olho dagua do casado</t>
  </si>
  <si>
    <t>lyralemos656</t>
  </si>
  <si>
    <t>0.12</t>
  </si>
  <si>
    <t>95</t>
  </si>
  <si>
    <t>fotius3399</t>
  </si>
  <si>
    <t>240</t>
  </si>
  <si>
    <t>nossa senhora da gloria</t>
  </si>
  <si>
    <t>se</t>
  </si>
  <si>
    <t>viana771</t>
  </si>
  <si>
    <t>0.47</t>
  </si>
  <si>
    <t>120</t>
  </si>
  <si>
    <t>ouricuri</t>
  </si>
  <si>
    <t>costalima118</t>
  </si>
  <si>
    <t>0.87</t>
  </si>
  <si>
    <t>138</t>
  </si>
  <si>
    <t>parnamirim</t>
  </si>
  <si>
    <t>fatimaaraujo63</t>
  </si>
  <si>
    <t>afranio</t>
  </si>
  <si>
    <t>-41.0095112</t>
  </si>
  <si>
    <t>-8.5160916</t>
  </si>
  <si>
    <t>ritapereirasn</t>
  </si>
  <si>
    <t>ipa49903</t>
  </si>
  <si>
    <t>71.4</t>
  </si>
  <si>
    <t>24.84681</t>
  </si>
  <si>
    <t>20.20024</t>
  </si>
  <si>
    <t>0.6</t>
  </si>
  <si>
    <t>ipa49905</t>
  </si>
  <si>
    <t>31.27407</t>
  </si>
  <si>
    <t>Feiradesantana-BA</t>
  </si>
  <si>
    <t>BA</t>
  </si>
  <si>
    <t>Bautista1027</t>
  </si>
  <si>
    <t>0.04</t>
  </si>
  <si>
    <t>3.83</t>
  </si>
  <si>
    <t>0.1</t>
  </si>
  <si>
    <t>feira de santana</t>
  </si>
  <si>
    <t>batista1027</t>
  </si>
  <si>
    <t>bautista1027</t>
  </si>
  <si>
    <t>196</t>
  </si>
  <si>
    <t>serra preta</t>
  </si>
  <si>
    <t>noblick4215</t>
  </si>
  <si>
    <t>0.52</t>
  </si>
  <si>
    <t>223</t>
  </si>
  <si>
    <t>ipecaeta</t>
  </si>
  <si>
    <t>noblick4257</t>
  </si>
  <si>
    <t>0.19</t>
  </si>
  <si>
    <t>noblick4196</t>
  </si>
  <si>
    <t>djalma8</t>
  </si>
  <si>
    <t>-2.25</t>
  </si>
  <si>
    <t>87</t>
  </si>
  <si>
    <t>ibipeba</t>
  </si>
  <si>
    <t>brochado192</t>
  </si>
  <si>
    <t>-1.11</t>
  </si>
  <si>
    <t>210</t>
  </si>
  <si>
    <t>tibau</t>
  </si>
  <si>
    <t>martins466</t>
  </si>
  <si>
    <t>-0.91</t>
  </si>
  <si>
    <t>108</t>
  </si>
  <si>
    <t>castelo do piaui</t>
  </si>
  <si>
    <t>nascimento233</t>
  </si>
  <si>
    <t>0.49</t>
  </si>
  <si>
    <t>116</t>
  </si>
  <si>
    <t>capistrano</t>
  </si>
  <si>
    <t>medeirossn</t>
  </si>
  <si>
    <t>eac21515</t>
  </si>
  <si>
    <t>199</t>
  </si>
  <si>
    <t>crateus</t>
  </si>
  <si>
    <t>barros13</t>
  </si>
  <si>
    <t>1.59</t>
  </si>
  <si>
    <t>126</t>
  </si>
  <si>
    <t>colonia</t>
  </si>
  <si>
    <t>nascimento1337</t>
  </si>
  <si>
    <t>-0.83</t>
  </si>
  <si>
    <t>115</t>
  </si>
  <si>
    <t>jijoca de jericoacoara</t>
  </si>
  <si>
    <t>nakakura28</t>
  </si>
  <si>
    <t>nakakurasn</t>
  </si>
  <si>
    <t>eac26813</t>
  </si>
  <si>
    <t>nakakura19</t>
  </si>
  <si>
    <t>260</t>
  </si>
  <si>
    <t>aiuaba</t>
  </si>
  <si>
    <t>limaverde627</t>
  </si>
  <si>
    <t>17</t>
  </si>
  <si>
    <t>oliveira24</t>
  </si>
  <si>
    <t>-2.20</t>
  </si>
  <si>
    <t>sao goncalo do amarante</t>
  </si>
  <si>
    <t>magalhaes264</t>
  </si>
  <si>
    <t>88.5</t>
  </si>
  <si>
    <t>24.93431</t>
  </si>
  <si>
    <t>30.84836</t>
  </si>
  <si>
    <t>20.447</t>
  </si>
  <si>
    <t>-1.13</t>
  </si>
  <si>
    <t>194</t>
  </si>
  <si>
    <t>pao de acucar</t>
  </si>
  <si>
    <t>lyralemos4822</t>
  </si>
  <si>
    <t>-1.51</t>
  </si>
  <si>
    <t>195</t>
  </si>
  <si>
    <t>general sampaio</t>
  </si>
  <si>
    <t>nakakura244</t>
  </si>
  <si>
    <t>243</t>
  </si>
  <si>
    <t>oliveira138</t>
  </si>
  <si>
    <t>-1.45</t>
  </si>
  <si>
    <t>91</t>
  </si>
  <si>
    <t>formosa do rio preto</t>
  </si>
  <si>
    <t>silva38</t>
  </si>
  <si>
    <t>-0.63</t>
  </si>
  <si>
    <t>38</t>
  </si>
  <si>
    <t>bom jesus da lapa</t>
  </si>
  <si>
    <t>queiroz5775</t>
  </si>
  <si>
    <t>-1.28</t>
  </si>
  <si>
    <t>123</t>
  </si>
  <si>
    <t>iraucuba</t>
  </si>
  <si>
    <t>carvalho11</t>
  </si>
  <si>
    <t>-1.12</t>
  </si>
  <si>
    <t>76</t>
  </si>
  <si>
    <t>sobrinho61</t>
  </si>
  <si>
    <t>-0.41</t>
  </si>
  <si>
    <t>franca3519</t>
  </si>
  <si>
    <t>170</t>
  </si>
  <si>
    <t>caruaru</t>
  </si>
  <si>
    <t>amsreis64</t>
  </si>
  <si>
    <t>-1.18</t>
  </si>
  <si>
    <t>151</t>
  </si>
  <si>
    <t>lyralemos6857</t>
  </si>
  <si>
    <t>reis064</t>
  </si>
  <si>
    <t>150</t>
  </si>
  <si>
    <t>floresta</t>
  </si>
  <si>
    <t>182</t>
  </si>
  <si>
    <t>sobral</t>
  </si>
  <si>
    <t>mamede124</t>
  </si>
  <si>
    <t>-0.71</t>
  </si>
  <si>
    <t>128</t>
  </si>
  <si>
    <t>araujo1529</t>
  </si>
  <si>
    <t>-1.30</t>
  </si>
  <si>
    <t>86</t>
  </si>
  <si>
    <t>araujo1440</t>
  </si>
  <si>
    <t>-1.27</t>
  </si>
  <si>
    <t>101</t>
  </si>
  <si>
    <t>costa433</t>
  </si>
  <si>
    <t>0.36</t>
  </si>
  <si>
    <t>limaverde50</t>
  </si>
  <si>
    <t>0.21</t>
  </si>
  <si>
    <t>165</t>
  </si>
  <si>
    <t>petrolandia</t>
  </si>
  <si>
    <t>kasilva614</t>
  </si>
  <si>
    <t>-0.11</t>
  </si>
  <si>
    <t>silva608</t>
  </si>
  <si>
    <t>silva616</t>
  </si>
  <si>
    <t>linharessn</t>
  </si>
  <si>
    <t>139</t>
  </si>
  <si>
    <t>canudos</t>
  </si>
  <si>
    <t>nonato1084</t>
  </si>
  <si>
    <t>harley54883</t>
  </si>
  <si>
    <t>nonato1079</t>
  </si>
  <si>
    <t>Ptrichoides</t>
  </si>
  <si>
    <t>bezerros</t>
  </si>
  <si>
    <t>pgomes99</t>
  </si>
  <si>
    <t>ufp54132</t>
  </si>
  <si>
    <t>serra negra do norte</t>
  </si>
  <si>
    <t>queiroz378</t>
  </si>
  <si>
    <t>106</t>
  </si>
  <si>
    <t>canto do buriti</t>
  </si>
  <si>
    <t>barros2057</t>
  </si>
  <si>
    <t>208</t>
  </si>
  <si>
    <t>carvalho206</t>
  </si>
  <si>
    <t>118</t>
  </si>
  <si>
    <t>maranguape</t>
  </si>
  <si>
    <t>moliveira2271</t>
  </si>
  <si>
    <t>ufp43565</t>
  </si>
  <si>
    <t>solo argiloso-pedregoso</t>
  </si>
  <si>
    <t>149</t>
  </si>
  <si>
    <t>mirandiba</t>
  </si>
  <si>
    <t>maciel173</t>
  </si>
  <si>
    <t>ufp53951</t>
  </si>
  <si>
    <t>area sombreada</t>
  </si>
  <si>
    <t>80</t>
  </si>
  <si>
    <t>guaribas</t>
  </si>
  <si>
    <t>sousa626</t>
  </si>
  <si>
    <t>131</t>
  </si>
  <si>
    <t>mossoro</t>
  </si>
  <si>
    <t>silva56</t>
  </si>
  <si>
    <t>porto da folha</t>
  </si>
  <si>
    <t>maciel229</t>
  </si>
  <si>
    <t>178</t>
  </si>
  <si>
    <t>paulo afonso</t>
  </si>
  <si>
    <t>colaco194</t>
  </si>
  <si>
    <t>300</t>
  </si>
  <si>
    <t>anguera</t>
  </si>
  <si>
    <t>novais25</t>
  </si>
  <si>
    <t>235</t>
  </si>
  <si>
    <t>poco redondo</t>
  </si>
  <si>
    <t>costa96</t>
  </si>
  <si>
    <t>miranduba</t>
  </si>
  <si>
    <t>maciel185</t>
  </si>
  <si>
    <t>maciel178</t>
  </si>
  <si>
    <t>oliveira2271</t>
  </si>
  <si>
    <t>227</t>
  </si>
  <si>
    <t>sobralleite468</t>
  </si>
  <si>
    <t>ufp55395</t>
  </si>
  <si>
    <t>283</t>
  </si>
  <si>
    <t>maraial</t>
  </si>
  <si>
    <t>sobralleite520</t>
  </si>
  <si>
    <t>ufp47777</t>
  </si>
  <si>
    <t>25.38815</t>
  </si>
  <si>
    <t>31.70106</t>
  </si>
  <si>
    <t>20.39883</t>
  </si>
  <si>
    <t>211</t>
  </si>
  <si>
    <t>felipe guerra</t>
  </si>
  <si>
    <t>oliveira1930</t>
  </si>
  <si>
    <t>213</t>
  </si>
  <si>
    <t>santa terezinha</t>
  </si>
  <si>
    <t>oliveira1376</t>
  </si>
  <si>
    <t>110</t>
  </si>
  <si>
    <t>oliveira1902</t>
  </si>
  <si>
    <t>35</t>
  </si>
  <si>
    <t>cesar10</t>
  </si>
  <si>
    <t>167</t>
  </si>
  <si>
    <t>costaesilva3675</t>
  </si>
  <si>
    <t>jucurutu</t>
  </si>
  <si>
    <t>roque561</t>
  </si>
  <si>
    <t>280</t>
  </si>
  <si>
    <t>saloa</t>
  </si>
  <si>
    <t>marcondes3709</t>
  </si>
  <si>
    <t>florania</t>
  </si>
  <si>
    <t>araujo72</t>
  </si>
  <si>
    <t>ufp76675</t>
  </si>
  <si>
    <t>278</t>
  </si>
  <si>
    <t>milagres</t>
  </si>
  <si>
    <t>andrade196</t>
  </si>
  <si>
    <t>287</t>
  </si>
  <si>
    <t>jeremoabo</t>
  </si>
  <si>
    <t>melo6721</t>
  </si>
  <si>
    <t>237</t>
  </si>
  <si>
    <t>pacuja</t>
  </si>
  <si>
    <t>pontefilho157</t>
  </si>
  <si>
    <t>308</t>
  </si>
  <si>
    <t>areia branca</t>
  </si>
  <si>
    <t>dantas3</t>
  </si>
  <si>
    <t>caninde do sao francisco</t>
  </si>
  <si>
    <t>silva77</t>
  </si>
  <si>
    <t>257</t>
  </si>
  <si>
    <t>261</t>
  </si>
  <si>
    <t>nascimento599</t>
  </si>
  <si>
    <t>239</t>
  </si>
  <si>
    <t>silva27</t>
  </si>
  <si>
    <t>maciel995</t>
  </si>
  <si>
    <t>127</t>
  </si>
  <si>
    <t>coelho162</t>
  </si>
  <si>
    <t>mauriti</t>
  </si>
  <si>
    <t>maciel1080</t>
  </si>
  <si>
    <t>90</t>
  </si>
  <si>
    <t>cabrobo</t>
  </si>
  <si>
    <t>carvalhosobrinho2111</t>
  </si>
  <si>
    <t>111</t>
  </si>
  <si>
    <t>vazdasilva21</t>
  </si>
  <si>
    <t>142</t>
  </si>
  <si>
    <t>silva76</t>
  </si>
  <si>
    <t>54</t>
  </si>
  <si>
    <t>caracol</t>
  </si>
  <si>
    <t>pimenta246</t>
  </si>
  <si>
    <t>pimenta247</t>
  </si>
  <si>
    <t>pimenta250</t>
  </si>
  <si>
    <t>184</t>
  </si>
  <si>
    <t>oliveira202</t>
  </si>
  <si>
    <t>100</t>
  </si>
  <si>
    <t>salgueiro</t>
  </si>
  <si>
    <t>silva325</t>
  </si>
  <si>
    <t>112</t>
  </si>
  <si>
    <t>santa quiteria</t>
  </si>
  <si>
    <t>paula souza10815</t>
  </si>
  <si>
    <t>paulasouza10815</t>
  </si>
  <si>
    <t>216</t>
  </si>
  <si>
    <t>pirambu</t>
  </si>
  <si>
    <t>ferreira79</t>
  </si>
  <si>
    <t>180</t>
  </si>
  <si>
    <t>quaresma469</t>
  </si>
  <si>
    <t>124</t>
  </si>
  <si>
    <t>acopiara</t>
  </si>
  <si>
    <t>batista376</t>
  </si>
  <si>
    <t>189</t>
  </si>
  <si>
    <t>goncalves268</t>
  </si>
  <si>
    <t>jesus14</t>
  </si>
  <si>
    <t>brejo grande</t>
  </si>
  <si>
    <t>farias626</t>
  </si>
  <si>
    <t>farias616</t>
  </si>
  <si>
    <t>306</t>
  </si>
  <si>
    <t>sobralleite1064</t>
  </si>
  <si>
    <t>ufp58025</t>
  </si>
  <si>
    <t>afloramento rochoso</t>
  </si>
  <si>
    <t>233</t>
  </si>
  <si>
    <t>sobralleite927</t>
  </si>
  <si>
    <t>ufp57174</t>
  </si>
  <si>
    <t>altinho</t>
  </si>
  <si>
    <t>sobral-leite927</t>
  </si>
  <si>
    <t>107</t>
  </si>
  <si>
    <t>miranda162</t>
  </si>
  <si>
    <t>souza4060</t>
  </si>
  <si>
    <t>135</t>
  </si>
  <si>
    <t>ibimirim</t>
  </si>
  <si>
    <t>sousa347</t>
  </si>
  <si>
    <t>61.08</t>
  </si>
  <si>
    <t>26.118</t>
  </si>
  <si>
    <t>32.43877</t>
  </si>
  <si>
    <t>20.73167</t>
  </si>
  <si>
    <t>148</t>
  </si>
  <si>
    <t>sao jose do belmonte</t>
  </si>
  <si>
    <t>nascimento556</t>
  </si>
  <si>
    <t>129</t>
  </si>
  <si>
    <t>afogados da ingazeira</t>
  </si>
  <si>
    <t>nascimento459</t>
  </si>
  <si>
    <t>tururu</t>
  </si>
  <si>
    <t>sobczak485</t>
  </si>
  <si>
    <t>82</t>
  </si>
  <si>
    <t>itapipoca</t>
  </si>
  <si>
    <t>sobczak425</t>
  </si>
  <si>
    <t>143</t>
  </si>
  <si>
    <t>marco</t>
  </si>
  <si>
    <t>barroso2623</t>
  </si>
  <si>
    <t>160</t>
  </si>
  <si>
    <t>madalena</t>
  </si>
  <si>
    <t>lozano4228</t>
  </si>
  <si>
    <t>159</t>
  </si>
  <si>
    <t>lozano4167</t>
  </si>
  <si>
    <t>225</t>
  </si>
  <si>
    <t>anunciacao401</t>
  </si>
  <si>
    <t>113</t>
  </si>
  <si>
    <t>sertania</t>
  </si>
  <si>
    <t>lima1520</t>
  </si>
  <si>
    <t>mês</t>
  </si>
  <si>
    <t>coletor</t>
  </si>
  <si>
    <t>acervo</t>
  </si>
  <si>
    <t>largespig</t>
  </si>
  <si>
    <t>compespig</t>
  </si>
  <si>
    <t>obs</t>
  </si>
  <si>
    <t>pfimbriatum</t>
  </si>
  <si>
    <t>itabaihana</t>
  </si>
  <si>
    <t>pickel1719</t>
  </si>
  <si>
    <t>solo pedregoso</t>
  </si>
  <si>
    <t>condado</t>
  </si>
  <si>
    <t>luetzelburg23521</t>
  </si>
  <si>
    <t>-1.83</t>
  </si>
  <si>
    <t>fazenda nacional</t>
  </si>
  <si>
    <t>swallen4200</t>
  </si>
  <si>
    <t>nova cruz</t>
  </si>
  <si>
    <t>swallen4818</t>
  </si>
  <si>
    <t>-0.27</t>
  </si>
  <si>
    <t>caxias</t>
  </si>
  <si>
    <t>ma</t>
  </si>
  <si>
    <t>swallen3582</t>
  </si>
  <si>
    <t>luetzelburg26634</t>
  </si>
  <si>
    <t>0.62</t>
  </si>
  <si>
    <t>luetzelburg27007</t>
  </si>
  <si>
    <t>avelino113c</t>
  </si>
  <si>
    <t>black83</t>
  </si>
  <si>
    <t>-0.06</t>
  </si>
  <si>
    <t>black113</t>
  </si>
  <si>
    <t>nova russas</t>
  </si>
  <si>
    <t>cutler8332</t>
  </si>
  <si>
    <t>-0.37</t>
  </si>
  <si>
    <t>magalhaes10034</t>
  </si>
  <si>
    <t>0.83</t>
  </si>
  <si>
    <t>fernandessn</t>
  </si>
  <si>
    <t>eac1859</t>
  </si>
  <si>
    <t>caraibas</t>
  </si>
  <si>
    <t>castellanos84</t>
  </si>
  <si>
    <t>-1.00</t>
  </si>
  <si>
    <t>Carnaiba</t>
  </si>
  <si>
    <t>sobrinho224</t>
  </si>
  <si>
    <t>castellanos25840</t>
  </si>
  <si>
    <t>castellanos25886</t>
  </si>
  <si>
    <t>darcybeltraosn</t>
  </si>
  <si>
    <t>ipa15040</t>
  </si>
  <si>
    <t>-0.69</t>
  </si>
  <si>
    <t>gravata</t>
  </si>
  <si>
    <t>tenorio855</t>
  </si>
  <si>
    <t>tacaimbo</t>
  </si>
  <si>
    <t>tenorio987</t>
  </si>
  <si>
    <t>pesqueira</t>
  </si>
  <si>
    <t>tenorio989</t>
  </si>
  <si>
    <t>arcoverde</t>
  </si>
  <si>
    <t>tenorio1032</t>
  </si>
  <si>
    <t>tenorio864</t>
  </si>
  <si>
    <t>heringer209</t>
  </si>
  <si>
    <t>heringer490</t>
  </si>
  <si>
    <t>anderson37037</t>
  </si>
  <si>
    <t>62.95167</t>
  </si>
  <si>
    <t>rio de contas</t>
  </si>
  <si>
    <t>harley15327</t>
  </si>
  <si>
    <t>andrade-lima8045</t>
  </si>
  <si>
    <t>-1.61</t>
  </si>
  <si>
    <t>irece</t>
  </si>
  <si>
    <t>davidse12014</t>
  </si>
  <si>
    <t>iraquara</t>
  </si>
  <si>
    <t>antonio costa 1760</t>
  </si>
  <si>
    <t>1.13</t>
  </si>
  <si>
    <t>andrade-lima9478</t>
  </si>
  <si>
    <t>andrade-lima9476</t>
  </si>
  <si>
    <t>coradin1290</t>
  </si>
  <si>
    <t>coradin1390</t>
  </si>
  <si>
    <t>coradin1400</t>
  </si>
  <si>
    <t>caninde</t>
  </si>
  <si>
    <t>coradin1958</t>
  </si>
  <si>
    <t>0.22</t>
  </si>
  <si>
    <t>coradin1909</t>
  </si>
  <si>
    <t>coradin1378</t>
  </si>
  <si>
    <t>coradin2487</t>
  </si>
  <si>
    <t>0.64</t>
  </si>
  <si>
    <t>coradin2847</t>
  </si>
  <si>
    <t>taua</t>
  </si>
  <si>
    <t>nunessn</t>
  </si>
  <si>
    <t>eac10083</t>
  </si>
  <si>
    <t>0.84</t>
  </si>
  <si>
    <t>eac10071</t>
  </si>
  <si>
    <t xml:space="preserve">taua </t>
  </si>
  <si>
    <t>cen7741</t>
  </si>
  <si>
    <t>cen7739</t>
  </si>
  <si>
    <t>ribeira do pombal</t>
  </si>
  <si>
    <t>pinto133</t>
  </si>
  <si>
    <t>1.29</t>
  </si>
  <si>
    <t>parambu</t>
  </si>
  <si>
    <t>Nunessn</t>
  </si>
  <si>
    <t>eac14219</t>
  </si>
  <si>
    <t>-1.21</t>
  </si>
  <si>
    <t>eac11422</t>
  </si>
  <si>
    <t>eac11439</t>
  </si>
  <si>
    <t>ferreira06</t>
  </si>
  <si>
    <t>0.68</t>
  </si>
  <si>
    <t>riacho de santana</t>
  </si>
  <si>
    <t>andre mauricio 1797</t>
  </si>
  <si>
    <t>cipo</t>
  </si>
  <si>
    <t>pinto77</t>
  </si>
  <si>
    <t>1.25</t>
  </si>
  <si>
    <t>carvalho1797</t>
  </si>
  <si>
    <t>bautista7783</t>
  </si>
  <si>
    <t>mattos1797</t>
  </si>
  <si>
    <t>fatimaaraujo80</t>
  </si>
  <si>
    <t>valderedes6</t>
  </si>
  <si>
    <t>0.18</t>
  </si>
  <si>
    <t>eac12482</t>
  </si>
  <si>
    <t>0.01</t>
  </si>
  <si>
    <t>eac12409</t>
  </si>
  <si>
    <t>fatima araujo 80</t>
  </si>
  <si>
    <t>fatima araujo 159</t>
  </si>
  <si>
    <t>-0.13</t>
  </si>
  <si>
    <t>cen37918</t>
  </si>
  <si>
    <t>1.00</t>
  </si>
  <si>
    <t>fotius3945</t>
  </si>
  <si>
    <t>-0.34</t>
  </si>
  <si>
    <t>riachao do jacuipe</t>
  </si>
  <si>
    <t>noblick4081</t>
  </si>
  <si>
    <t>fatimaaraujo159</t>
  </si>
  <si>
    <t>0.05</t>
  </si>
  <si>
    <t>corrente</t>
  </si>
  <si>
    <t>msbona</t>
  </si>
  <si>
    <t>ipa57739</t>
  </si>
  <si>
    <t>0.27</t>
  </si>
  <si>
    <t>quixere</t>
  </si>
  <si>
    <t>oliveira1625</t>
  </si>
  <si>
    <t>barros153</t>
  </si>
  <si>
    <t>jesus875</t>
  </si>
  <si>
    <t>-0.64</t>
  </si>
  <si>
    <t>fonseca1327</t>
  </si>
  <si>
    <t>redencao</t>
  </si>
  <si>
    <t>castrosn</t>
  </si>
  <si>
    <t>eac30757</t>
  </si>
  <si>
    <t xml:space="preserve">malhada </t>
  </si>
  <si>
    <t>jardim3435</t>
  </si>
  <si>
    <t>vclima12</t>
  </si>
  <si>
    <t>fernandes76</t>
  </si>
  <si>
    <t>peufr45085</t>
  </si>
  <si>
    <t>costa375</t>
  </si>
  <si>
    <t>-1.23</t>
  </si>
  <si>
    <t>costa380</t>
  </si>
  <si>
    <t>linsesilva230</t>
  </si>
  <si>
    <t>cavalcanti81</t>
  </si>
  <si>
    <t>0.38</t>
  </si>
  <si>
    <t>serra negra</t>
  </si>
  <si>
    <t>loiola817</t>
  </si>
  <si>
    <t>jamileesara</t>
  </si>
  <si>
    <t>0.70</t>
  </si>
  <si>
    <t>oliveira1555</t>
  </si>
  <si>
    <t>1.36</t>
  </si>
  <si>
    <t>queiroz315</t>
  </si>
  <si>
    <t>Pfimbriatum</t>
  </si>
  <si>
    <t>maciel132</t>
  </si>
  <si>
    <t>ufp52386</t>
  </si>
  <si>
    <t>-0.74</t>
  </si>
  <si>
    <t>solo arenoso</t>
  </si>
  <si>
    <t>maciel147</t>
  </si>
  <si>
    <t>ufp52390</t>
  </si>
  <si>
    <t>solo argiloso úmido</t>
  </si>
  <si>
    <t>maciel130</t>
  </si>
  <si>
    <t>ufp52385</t>
  </si>
  <si>
    <t>ferreira110</t>
  </si>
  <si>
    <t>ufp55106</t>
  </si>
  <si>
    <t>maciel228</t>
  </si>
  <si>
    <t>ufp50339</t>
  </si>
  <si>
    <t>0.39</t>
  </si>
  <si>
    <t>200m altitude</t>
  </si>
  <si>
    <t>pureza</t>
  </si>
  <si>
    <t>oliveira1661</t>
  </si>
  <si>
    <t>-0.54</t>
  </si>
  <si>
    <t>curaca</t>
  </si>
  <si>
    <t>siqueirafilho1587</t>
  </si>
  <si>
    <t>ferreira139</t>
  </si>
  <si>
    <t>loiola937</t>
  </si>
  <si>
    <t>oliveira1683</t>
  </si>
  <si>
    <t>rcoliveira1912</t>
  </si>
  <si>
    <t>-0.46</t>
  </si>
  <si>
    <t>maciel410</t>
  </si>
  <si>
    <t>oliveira1912</t>
  </si>
  <si>
    <t>santos105</t>
  </si>
  <si>
    <t>-1.62</t>
  </si>
  <si>
    <t>sao jose do egito</t>
  </si>
  <si>
    <t>ferreirasn</t>
  </si>
  <si>
    <t>ipa83995</t>
  </si>
  <si>
    <t>oliveira2119</t>
  </si>
  <si>
    <t>-1.79</t>
  </si>
  <si>
    <t>sao gabriel</t>
  </si>
  <si>
    <t>machado75</t>
  </si>
  <si>
    <t>-2.23</t>
  </si>
  <si>
    <t>melo6359</t>
  </si>
  <si>
    <t>-0.73</t>
  </si>
  <si>
    <t>silva85</t>
  </si>
  <si>
    <t>0.33</t>
  </si>
  <si>
    <t>silva112</t>
  </si>
  <si>
    <t>monteiro</t>
  </si>
  <si>
    <t>siqueirafilho2170</t>
  </si>
  <si>
    <t>custodia</t>
  </si>
  <si>
    <t>siqueirafilho2127</t>
  </si>
  <si>
    <t>barbalha</t>
  </si>
  <si>
    <t>maciel1013</t>
  </si>
  <si>
    <t>maciel1327</t>
  </si>
  <si>
    <t>coelho195</t>
  </si>
  <si>
    <t>marcondes3888</t>
  </si>
  <si>
    <t>-2.06</t>
  </si>
  <si>
    <t>marcondes4063</t>
  </si>
  <si>
    <t>-1.32</t>
  </si>
  <si>
    <t>cuite</t>
  </si>
  <si>
    <t>randau306</t>
  </si>
  <si>
    <t xml:space="preserve">poco verde </t>
  </si>
  <si>
    <t>ferreira80</t>
  </si>
  <si>
    <t>-0.18</t>
  </si>
  <si>
    <t>prata</t>
  </si>
  <si>
    <t>araujo1538</t>
  </si>
  <si>
    <t xml:space="preserve">curaca </t>
  </si>
  <si>
    <t>melo9358</t>
  </si>
  <si>
    <t>-1.02</t>
  </si>
  <si>
    <t>melo9361</t>
  </si>
  <si>
    <t>melo9417</t>
  </si>
  <si>
    <t>melo9415</t>
  </si>
  <si>
    <t>melo9343</t>
  </si>
  <si>
    <t>sao joao do cariri</t>
  </si>
  <si>
    <t>ana clara 73</t>
  </si>
  <si>
    <t>-1.56</t>
  </si>
  <si>
    <t>ana clara 75</t>
  </si>
  <si>
    <t>elnatan2802</t>
  </si>
  <si>
    <t>-1.48</t>
  </si>
  <si>
    <t>ana cavalcante 68</t>
  </si>
  <si>
    <t>ana clara 119</t>
  </si>
  <si>
    <t>ana clara 77</t>
  </si>
  <si>
    <t>mayer148</t>
  </si>
  <si>
    <t>1.27</t>
  </si>
  <si>
    <t>gomes46</t>
  </si>
  <si>
    <t xml:space="preserve">independencia </t>
  </si>
  <si>
    <t>ana clara 116</t>
  </si>
  <si>
    <t>pimenta578</t>
  </si>
  <si>
    <t>0.76</t>
  </si>
  <si>
    <t>poco verde</t>
  </si>
  <si>
    <t>oliveira581</t>
  </si>
  <si>
    <t>0.98</t>
  </si>
  <si>
    <t>oliveira577</t>
  </si>
  <si>
    <t>1.40</t>
  </si>
  <si>
    <t>miranda81</t>
  </si>
  <si>
    <t>1.55</t>
  </si>
  <si>
    <t>cavalcantisn</t>
  </si>
  <si>
    <t>ipa80544</t>
  </si>
  <si>
    <t>0.56</t>
  </si>
  <si>
    <t>matias cardoso</t>
  </si>
  <si>
    <t>mg</t>
  </si>
  <si>
    <t>melo6659</t>
  </si>
  <si>
    <t>silva50</t>
  </si>
  <si>
    <t>-0.45</t>
  </si>
  <si>
    <t>silva144</t>
  </si>
  <si>
    <t>-2.01</t>
  </si>
  <si>
    <t>long</t>
  </si>
  <si>
    <t>lat</t>
  </si>
  <si>
    <t>altitude</t>
  </si>
  <si>
    <t>secas</t>
  </si>
  <si>
    <t>Pscutatum</t>
  </si>
  <si>
    <t>dorsett</t>
  </si>
  <si>
    <t>-0.30</t>
  </si>
  <si>
    <t>seco</t>
  </si>
  <si>
    <t>soledade</t>
  </si>
  <si>
    <t>PB</t>
  </si>
  <si>
    <t>gesulio cesar</t>
  </si>
  <si>
    <t>-1.41</t>
  </si>
  <si>
    <t>normal</t>
  </si>
  <si>
    <t>RN</t>
  </si>
  <si>
    <t>swallen4740</t>
  </si>
  <si>
    <t>pscutatum</t>
  </si>
  <si>
    <t>Campina grande</t>
  </si>
  <si>
    <t>pickel</t>
  </si>
  <si>
    <t>ipa1206</t>
  </si>
  <si>
    <t>1.23</t>
  </si>
  <si>
    <t>arurana</t>
  </si>
  <si>
    <t>pickel3844</t>
  </si>
  <si>
    <t>2.24</t>
  </si>
  <si>
    <t>AL</t>
  </si>
  <si>
    <t>sarmento305</t>
  </si>
  <si>
    <t>CE</t>
  </si>
  <si>
    <t>sarmento400</t>
  </si>
  <si>
    <t>fred72</t>
  </si>
  <si>
    <t>ipa13320</t>
  </si>
  <si>
    <t>pontual68756</t>
  </si>
  <si>
    <t>ipa16762</t>
  </si>
  <si>
    <t>-0.19</t>
  </si>
  <si>
    <t>coradin1994</t>
  </si>
  <si>
    <t>triunfo</t>
  </si>
  <si>
    <t>PE</t>
  </si>
  <si>
    <t>tenorio1026</t>
  </si>
  <si>
    <t>pa</t>
  </si>
  <si>
    <t>tenorio1068</t>
  </si>
  <si>
    <t>sx</t>
  </si>
  <si>
    <t>solo umido</t>
  </si>
  <si>
    <t>tenorio1155</t>
  </si>
  <si>
    <t>tenorio1071</t>
  </si>
  <si>
    <t>tenorio1036</t>
  </si>
  <si>
    <t>sn</t>
  </si>
  <si>
    <t>iati</t>
  </si>
  <si>
    <t>tenorio931</t>
  </si>
  <si>
    <t>ipa20225</t>
  </si>
  <si>
    <t>rr</t>
  </si>
  <si>
    <t>tenorio853</t>
  </si>
  <si>
    <t>ipa20167</t>
  </si>
  <si>
    <t>tenorio847</t>
  </si>
  <si>
    <t>heringer146</t>
  </si>
  <si>
    <t>rq</t>
  </si>
  <si>
    <t>Heringer319</t>
  </si>
  <si>
    <t>rl</t>
  </si>
  <si>
    <t>ipa29836</t>
  </si>
  <si>
    <t>-0.72</t>
  </si>
  <si>
    <t>Itiuba</t>
  </si>
  <si>
    <t>renvoize16158</t>
  </si>
  <si>
    <t xml:space="preserve">petrolina </t>
  </si>
  <si>
    <t>coradin1353</t>
  </si>
  <si>
    <t>coradin1241</t>
  </si>
  <si>
    <t>coradin1291</t>
  </si>
  <si>
    <t>coradin1892</t>
  </si>
  <si>
    <t>Araripe</t>
  </si>
  <si>
    <t>coradin2562</t>
  </si>
  <si>
    <t>solo podzolico</t>
  </si>
  <si>
    <t>Salgueiro</t>
  </si>
  <si>
    <t>coradin2492</t>
  </si>
  <si>
    <t>pontual</t>
  </si>
  <si>
    <t>peufr09703</t>
  </si>
  <si>
    <t>1.82</t>
  </si>
  <si>
    <t>ry</t>
  </si>
  <si>
    <t>noblick2086</t>
  </si>
  <si>
    <t>0.15</t>
  </si>
  <si>
    <t>-40.545069</t>
  </si>
  <si>
    <t>-9.3726955</t>
  </si>
  <si>
    <t>fotius3423</t>
  </si>
  <si>
    <t>la</t>
  </si>
  <si>
    <t>araujo46</t>
  </si>
  <si>
    <t>pos seca</t>
  </si>
  <si>
    <t>araujo111</t>
  </si>
  <si>
    <t>regiaodoserido</t>
  </si>
  <si>
    <t>costalima</t>
  </si>
  <si>
    <t>ipa49586</t>
  </si>
  <si>
    <t>71.49797</t>
  </si>
  <si>
    <t>taide621</t>
  </si>
  <si>
    <t>1.21</t>
  </si>
  <si>
    <t>pva</t>
  </si>
  <si>
    <t>ritapereira</t>
  </si>
  <si>
    <t>ipa49464</t>
  </si>
  <si>
    <t>1.68</t>
  </si>
  <si>
    <t>pessoa68</t>
  </si>
  <si>
    <t>tc</t>
  </si>
  <si>
    <t>Jericoacoara</t>
  </si>
  <si>
    <t>-40.512169416</t>
  </si>
  <si>
    <t>-2.795762</t>
  </si>
  <si>
    <t>Nakakura329</t>
  </si>
  <si>
    <t>UFP42064</t>
  </si>
  <si>
    <t>Solo arenoso</t>
  </si>
  <si>
    <t>Piranhas</t>
  </si>
  <si>
    <t>CostaeSilvaMB</t>
  </si>
  <si>
    <t>IPA73940</t>
  </si>
  <si>
    <t>Mossoro-RN</t>
  </si>
  <si>
    <t>Oliveira1556</t>
  </si>
  <si>
    <t>MOSS7905</t>
  </si>
  <si>
    <t>Pedra branca</t>
  </si>
  <si>
    <t>Lucena1250</t>
  </si>
  <si>
    <t>UFP45351</t>
  </si>
  <si>
    <t>Mirandiba</t>
  </si>
  <si>
    <t>Maciel136</t>
  </si>
  <si>
    <t>UFP52387</t>
  </si>
  <si>
    <t>Maciel138</t>
  </si>
  <si>
    <t>UFP52388</t>
  </si>
  <si>
    <t>Solo aarenoso</t>
  </si>
  <si>
    <t>Maciel144</t>
  </si>
  <si>
    <t>UFP52389</t>
  </si>
  <si>
    <t>Buique</t>
  </si>
  <si>
    <t>Maciel345</t>
  </si>
  <si>
    <t>UFP52416</t>
  </si>
  <si>
    <t>-0.85</t>
  </si>
  <si>
    <t>Maciel195</t>
  </si>
  <si>
    <t>UFP52408</t>
  </si>
  <si>
    <t>Maciel189</t>
  </si>
  <si>
    <t>UFP552407</t>
  </si>
  <si>
    <t>Solo inundado</t>
  </si>
  <si>
    <t>queiroz664</t>
  </si>
  <si>
    <t>Mossoro</t>
  </si>
  <si>
    <t>Oliveira154</t>
  </si>
  <si>
    <t>UFP55105</t>
  </si>
  <si>
    <t>SE</t>
  </si>
  <si>
    <t>maciel277</t>
  </si>
  <si>
    <t>Maciel509</t>
  </si>
  <si>
    <t>UFP52599</t>
  </si>
  <si>
    <t>Silva7</t>
  </si>
  <si>
    <t>-0.07</t>
  </si>
  <si>
    <t>Maciel</t>
  </si>
  <si>
    <t>UFP62781</t>
  </si>
  <si>
    <t>Solo areno-argiloso</t>
  </si>
  <si>
    <t>Caruaru</t>
  </si>
  <si>
    <t>Maciel466</t>
  </si>
  <si>
    <t>UFP55694</t>
  </si>
  <si>
    <t>-0.29</t>
  </si>
  <si>
    <t>pilao arcado</t>
  </si>
  <si>
    <t>maciel1186</t>
  </si>
  <si>
    <t>casa nova</t>
  </si>
  <si>
    <t>maciel1174</t>
  </si>
  <si>
    <t>-0.94</t>
  </si>
  <si>
    <t>morro do chapeu</t>
  </si>
  <si>
    <t>maciel1246</t>
  </si>
  <si>
    <t>maciel991</t>
  </si>
  <si>
    <t>siqueirafilho1994</t>
  </si>
  <si>
    <t>brejo santo</t>
  </si>
  <si>
    <t>maciel1000</t>
  </si>
  <si>
    <t>maciel1303</t>
  </si>
  <si>
    <t>marcondes4875</t>
  </si>
  <si>
    <t>araujo1512</t>
  </si>
  <si>
    <t>Araujo1512</t>
  </si>
  <si>
    <t>araujo8141</t>
  </si>
  <si>
    <t>araujo1539</t>
  </si>
  <si>
    <t>hlcsilva26</t>
  </si>
  <si>
    <t>-1.46</t>
  </si>
  <si>
    <t>meiado595</t>
  </si>
  <si>
    <t>silva253</t>
  </si>
  <si>
    <t>Oliveira5615</t>
  </si>
  <si>
    <t>marcondes5615</t>
  </si>
  <si>
    <t>pimenta304</t>
  </si>
  <si>
    <t>-1.35</t>
  </si>
  <si>
    <t>aracagi</t>
  </si>
  <si>
    <t>machadofilho677</t>
  </si>
  <si>
    <t>0.25</t>
  </si>
  <si>
    <t>29</t>
  </si>
  <si>
    <t>4</t>
  </si>
  <si>
    <t>1909</t>
  </si>
  <si>
    <t>SantaRita-CE</t>
  </si>
  <si>
    <t>-40.7613835</t>
  </si>
  <si>
    <t>-5.8244522</t>
  </si>
  <si>
    <t>Ducke</t>
  </si>
  <si>
    <t>0.07</t>
  </si>
  <si>
    <t>42.4</t>
  </si>
  <si>
    <t>0.65</t>
  </si>
  <si>
    <t>6.2</t>
  </si>
  <si>
    <t>0.2</t>
  </si>
  <si>
    <t>0.23</t>
  </si>
  <si>
    <t>1</t>
  </si>
  <si>
    <t>1921</t>
  </si>
  <si>
    <t>JardimdoSerido-PB</t>
  </si>
  <si>
    <t>-36.5216825</t>
  </si>
  <si>
    <t>-6.9152338</t>
  </si>
  <si>
    <t>Luetzelburg12273</t>
  </si>
  <si>
    <t>-1.63</t>
  </si>
  <si>
    <t>0.5</t>
  </si>
  <si>
    <t>2.75</t>
  </si>
  <si>
    <t>4.6</t>
  </si>
  <si>
    <t>0.16</t>
  </si>
  <si>
    <t>8</t>
  </si>
  <si>
    <t>1933</t>
  </si>
  <si>
    <t>97</t>
  </si>
  <si>
    <t>Picos-PI</t>
  </si>
  <si>
    <t>-41.6234195</t>
  </si>
  <si>
    <t>-7.0489395</t>
  </si>
  <si>
    <t>Swallen4282</t>
  </si>
  <si>
    <t>-0.84</t>
  </si>
  <si>
    <t>38.6</t>
  </si>
  <si>
    <t>13.3</t>
  </si>
  <si>
    <t>7.6</t>
  </si>
  <si>
    <t>5</t>
  </si>
  <si>
    <t>1934</t>
  </si>
  <si>
    <t>Angicos-RN</t>
  </si>
  <si>
    <t>-36.6096497</t>
  </si>
  <si>
    <t>-5.6629121</t>
  </si>
  <si>
    <t>Swallen4748</t>
  </si>
  <si>
    <t>31</t>
  </si>
  <si>
    <t>0.77</t>
  </si>
  <si>
    <t>7.64</t>
  </si>
  <si>
    <t>3.2</t>
  </si>
  <si>
    <t>26</t>
  </si>
  <si>
    <t>6</t>
  </si>
  <si>
    <t>1935</t>
  </si>
  <si>
    <t>CampinaGrande-PB</t>
  </si>
  <si>
    <t>-35.9716</t>
  </si>
  <si>
    <t>-7.242662</t>
  </si>
  <si>
    <t>Pickel1270</t>
  </si>
  <si>
    <t>0.51</t>
  </si>
  <si>
    <t>7.82</t>
  </si>
  <si>
    <t>Pickel3838</t>
  </si>
  <si>
    <t>40.4</t>
  </si>
  <si>
    <t>3</t>
  </si>
  <si>
    <t>Pickel3839</t>
  </si>
  <si>
    <t>38.8</t>
  </si>
  <si>
    <t>0.53</t>
  </si>
  <si>
    <t>10.66</t>
  </si>
  <si>
    <t>5.65</t>
  </si>
  <si>
    <t>6.6</t>
  </si>
  <si>
    <t>0.17</t>
  </si>
  <si>
    <t>2</t>
  </si>
  <si>
    <t>1945</t>
  </si>
  <si>
    <t>34</t>
  </si>
  <si>
    <t>Faz.SalgadoSobral-RN</t>
  </si>
  <si>
    <t>-40.34970093</t>
  </si>
  <si>
    <t>-3.68611002</t>
  </si>
  <si>
    <t>Black</t>
  </si>
  <si>
    <t>73</t>
  </si>
  <si>
    <t>5.2</t>
  </si>
  <si>
    <t>0.26</t>
  </si>
  <si>
    <t>11</t>
  </si>
  <si>
    <t>12</t>
  </si>
  <si>
    <t>1948</t>
  </si>
  <si>
    <t>340</t>
  </si>
  <si>
    <t>Pernambuco</t>
  </si>
  <si>
    <t>-37.501808</t>
  </si>
  <si>
    <t>-8.492109</t>
  </si>
  <si>
    <t>Sc3844</t>
  </si>
  <si>
    <t>-1.85</t>
  </si>
  <si>
    <t>28</t>
  </si>
  <si>
    <t>1955</t>
  </si>
  <si>
    <t>Quixada-CE</t>
  </si>
  <si>
    <t>-39.01553301</t>
  </si>
  <si>
    <t>-4.971389771</t>
  </si>
  <si>
    <t>Black850</t>
  </si>
  <si>
    <t>34.6</t>
  </si>
  <si>
    <t>0.41</t>
  </si>
  <si>
    <t>6.89</t>
  </si>
  <si>
    <t>4.4</t>
  </si>
  <si>
    <t>1957</t>
  </si>
  <si>
    <t>AmanariMaranguape-CE</t>
  </si>
  <si>
    <t>-38.87563</t>
  </si>
  <si>
    <t>-4.02478</t>
  </si>
  <si>
    <t>Guedes355</t>
  </si>
  <si>
    <t>-2.55</t>
  </si>
  <si>
    <t>35.8</t>
  </si>
  <si>
    <t>0.66</t>
  </si>
  <si>
    <t>5.74</t>
  </si>
  <si>
    <t>25</t>
  </si>
  <si>
    <t>1959</t>
  </si>
  <si>
    <t>84</t>
  </si>
  <si>
    <t>Sobral-CE</t>
  </si>
  <si>
    <t>-40.56233</t>
  </si>
  <si>
    <t>-3.8557983</t>
  </si>
  <si>
    <t>Fernandes</t>
  </si>
  <si>
    <t>20</t>
  </si>
  <si>
    <t>9</t>
  </si>
  <si>
    <t>1969</t>
  </si>
  <si>
    <t>AguasBelas-PE</t>
  </si>
  <si>
    <t>-37.312156</t>
  </si>
  <si>
    <t>-9.1008657</t>
  </si>
  <si>
    <t>Tenorio1155</t>
  </si>
  <si>
    <t>1971</t>
  </si>
  <si>
    <t>Petrolina-PE</t>
  </si>
  <si>
    <t>Heringer146</t>
  </si>
  <si>
    <t>6.73</t>
  </si>
  <si>
    <t>4.44</t>
  </si>
  <si>
    <t>23</t>
  </si>
  <si>
    <t>Afranio-PE</t>
  </si>
  <si>
    <t>168.5</t>
  </si>
  <si>
    <t>25.599333</t>
  </si>
  <si>
    <t>29.943333</t>
  </si>
  <si>
    <t>22.31</t>
  </si>
  <si>
    <t>20.2</t>
  </si>
  <si>
    <t>0.44</t>
  </si>
  <si>
    <t>7</t>
  </si>
  <si>
    <t>1972</t>
  </si>
  <si>
    <t>Castro Alves-BA</t>
  </si>
  <si>
    <t>-39.416667</t>
  </si>
  <si>
    <t>-12.75</t>
  </si>
  <si>
    <t>Pinto195</t>
  </si>
  <si>
    <t>5.1</t>
  </si>
  <si>
    <t>25.54</t>
  </si>
  <si>
    <t>30.935484</t>
  </si>
  <si>
    <t>20.158065</t>
  </si>
  <si>
    <t>36</t>
  </si>
  <si>
    <t>Pinto160</t>
  </si>
  <si>
    <t>45</t>
  </si>
  <si>
    <t>0.45</t>
  </si>
  <si>
    <t>0.20</t>
  </si>
  <si>
    <t>18</t>
  </si>
  <si>
    <t>1974</t>
  </si>
  <si>
    <t>47</t>
  </si>
  <si>
    <t>Itiuba-BA</t>
  </si>
  <si>
    <t>-39.86726</t>
  </si>
  <si>
    <t>-10.692159</t>
  </si>
  <si>
    <t>Harley16158</t>
  </si>
  <si>
    <t>0.13</t>
  </si>
  <si>
    <t>Iacu-BA</t>
  </si>
  <si>
    <t>-40.116667</t>
  </si>
  <si>
    <t>-12.716667</t>
  </si>
  <si>
    <t>Pinto42291</t>
  </si>
  <si>
    <t>83184</t>
  </si>
  <si>
    <t>67.5</t>
  </si>
  <si>
    <t>21.2583335</t>
  </si>
  <si>
    <t>25.296667</t>
  </si>
  <si>
    <t>17.22</t>
  </si>
  <si>
    <t>-0.62</t>
  </si>
  <si>
    <t>27</t>
  </si>
  <si>
    <t>0.55</t>
  </si>
  <si>
    <t>3.72</t>
  </si>
  <si>
    <t>1976</t>
  </si>
  <si>
    <t>Alagoinha-PE</t>
  </si>
  <si>
    <t>-36.4641</t>
  </si>
  <si>
    <t>-8.5758</t>
  </si>
  <si>
    <t>Davidse11711</t>
  </si>
  <si>
    <t>82890</t>
  </si>
  <si>
    <t>22.320667</t>
  </si>
  <si>
    <t>27.62</t>
  </si>
  <si>
    <t>18.296667</t>
  </si>
  <si>
    <t>11.6</t>
  </si>
  <si>
    <t>4.76</t>
  </si>
  <si>
    <t>1.85</t>
  </si>
  <si>
    <t>4.8</t>
  </si>
  <si>
    <t>16</t>
  </si>
  <si>
    <t>1979</t>
  </si>
  <si>
    <t>Quixeramobim-CE</t>
  </si>
  <si>
    <t>-39.2928009033203</t>
  </si>
  <si>
    <t>-5.19917011260986</t>
  </si>
  <si>
    <t>Lidio1994</t>
  </si>
  <si>
    <t>82586</t>
  </si>
  <si>
    <t>88.3</t>
  </si>
  <si>
    <t>25.498214</t>
  </si>
  <si>
    <t>29.885714</t>
  </si>
  <si>
    <t>21.110714</t>
  </si>
  <si>
    <t>5.6</t>
  </si>
  <si>
    <t>1980</t>
  </si>
  <si>
    <t>68</t>
  </si>
  <si>
    <t>-40.227888</t>
  </si>
  <si>
    <t>-12.772613</t>
  </si>
  <si>
    <t>Mori13435</t>
  </si>
  <si>
    <t>0.4</t>
  </si>
  <si>
    <t>8.83</t>
  </si>
  <si>
    <t>3.53</t>
  </si>
  <si>
    <t>1984</t>
  </si>
  <si>
    <t>122</t>
  </si>
  <si>
    <t>Parnamirim-PE</t>
  </si>
  <si>
    <t>-39.5783004760742</t>
  </si>
  <si>
    <t>-8.09055995941162</t>
  </si>
  <si>
    <t>Fatima46</t>
  </si>
  <si>
    <t>82887</t>
  </si>
  <si>
    <t>22.1</t>
  </si>
  <si>
    <t>25.2903225</t>
  </si>
  <si>
    <t>30.545161</t>
  </si>
  <si>
    <t>20.035484</t>
  </si>
  <si>
    <t>397</t>
  </si>
  <si>
    <t>0.71</t>
  </si>
  <si>
    <t>0.24</t>
  </si>
  <si>
    <t>1985</t>
  </si>
  <si>
    <t>71</t>
  </si>
  <si>
    <t>Noblick3599</t>
  </si>
  <si>
    <t>41.6</t>
  </si>
  <si>
    <t>1988</t>
  </si>
  <si>
    <t>Aiuaba-CE</t>
  </si>
  <si>
    <t>-40.1319</t>
  </si>
  <si>
    <t>-6.5724237</t>
  </si>
  <si>
    <t>Lima628</t>
  </si>
  <si>
    <t>0.34</t>
  </si>
  <si>
    <t>2.2</t>
  </si>
  <si>
    <t>136</t>
  </si>
  <si>
    <t>PedroII-PI</t>
  </si>
  <si>
    <t>-41.43333</t>
  </si>
  <si>
    <t>-4.55</t>
  </si>
  <si>
    <t>Bianchetti665</t>
  </si>
  <si>
    <t>0.37</t>
  </si>
  <si>
    <t>47.2</t>
  </si>
  <si>
    <t>8.92</t>
  </si>
  <si>
    <t>1994</t>
  </si>
  <si>
    <t>PocinhoCabaceiras-PB</t>
  </si>
  <si>
    <t>-36.238863</t>
  </si>
  <si>
    <t>-7.3926913</t>
  </si>
  <si>
    <t>Felix6567</t>
  </si>
  <si>
    <t>2.4</t>
  </si>
  <si>
    <t>1996</t>
  </si>
  <si>
    <t>77</t>
  </si>
  <si>
    <t>Xique xique-CE</t>
  </si>
  <si>
    <t>-42.722778</t>
  </si>
  <si>
    <t>-11.105833</t>
  </si>
  <si>
    <t>Stannard2527</t>
  </si>
  <si>
    <t>82791</t>
  </si>
  <si>
    <t>153.1</t>
  </si>
  <si>
    <t>26.557419</t>
  </si>
  <si>
    <t>32.154839</t>
  </si>
  <si>
    <t>0.85</t>
  </si>
  <si>
    <t>0.42</t>
  </si>
  <si>
    <t>4.30</t>
  </si>
  <si>
    <t>1.8</t>
  </si>
  <si>
    <t>1997</t>
  </si>
  <si>
    <t>52</t>
  </si>
  <si>
    <t>Iaçu-BA</t>
  </si>
  <si>
    <t>-40.2117004394531</t>
  </si>
  <si>
    <t>-12.7672004699707</t>
  </si>
  <si>
    <t>Melo2086</t>
  </si>
  <si>
    <t>56.2</t>
  </si>
  <si>
    <t>20.995</t>
  </si>
  <si>
    <t>26.325</t>
  </si>
  <si>
    <t>17.65</t>
  </si>
  <si>
    <t>0.29</t>
  </si>
  <si>
    <t>16.2</t>
  </si>
  <si>
    <t>5.29</t>
  </si>
  <si>
    <t>5.4</t>
  </si>
  <si>
    <t>1998</t>
  </si>
  <si>
    <t>Jericoacoara-CE</t>
  </si>
  <si>
    <t>-44.449199</t>
  </si>
  <si>
    <t>-2.894999900</t>
  </si>
  <si>
    <t>Nakakura24</t>
  </si>
  <si>
    <t>NakakuraSN</t>
  </si>
  <si>
    <t>13</t>
  </si>
  <si>
    <t>0.32</t>
  </si>
  <si>
    <t>2.70</t>
  </si>
  <si>
    <t>2000</t>
  </si>
  <si>
    <t>10</t>
  </si>
  <si>
    <t>Nossa Senhora do Livramento-BA</t>
  </si>
  <si>
    <t>-41.95</t>
  </si>
  <si>
    <t>-13.533333</t>
  </si>
  <si>
    <t>Giulietti1693</t>
  </si>
  <si>
    <t>83339</t>
  </si>
  <si>
    <t>78.6</t>
  </si>
  <si>
    <t>23.18</t>
  </si>
  <si>
    <t>27.464516</t>
  </si>
  <si>
    <t>18.903704</t>
  </si>
  <si>
    <t>5.57</t>
  </si>
  <si>
    <t>3.9</t>
  </si>
  <si>
    <t>56</t>
  </si>
  <si>
    <t>Remanso-BA</t>
  </si>
  <si>
    <t>-42.102179</t>
  </si>
  <si>
    <t>-9.6158171</t>
  </si>
  <si>
    <t>Nascimento233</t>
  </si>
  <si>
    <t>7.86</t>
  </si>
  <si>
    <t>4.87</t>
  </si>
  <si>
    <t>15</t>
  </si>
  <si>
    <t>2001</t>
  </si>
  <si>
    <t>104</t>
  </si>
  <si>
    <t>Itapipocas-CE</t>
  </si>
  <si>
    <t>-39.8316993713379</t>
  </si>
  <si>
    <t>-3.36167001724243</t>
  </si>
  <si>
    <t>Trigueiro20</t>
  </si>
  <si>
    <t>82392</t>
  </si>
  <si>
    <t>383</t>
  </si>
  <si>
    <t>25.457333</t>
  </si>
  <si>
    <t>30.243333</t>
  </si>
  <si>
    <t>22.463333</t>
  </si>
  <si>
    <t>1.91</t>
  </si>
  <si>
    <t>2.3</t>
  </si>
  <si>
    <t>2003</t>
  </si>
  <si>
    <t>194.5</t>
  </si>
  <si>
    <t>26.624667</t>
  </si>
  <si>
    <t>30.996667</t>
  </si>
  <si>
    <t>23.433333</t>
  </si>
  <si>
    <t>22</t>
  </si>
  <si>
    <t>6.23</t>
  </si>
  <si>
    <t>3.74</t>
  </si>
  <si>
    <t>Nakakura359</t>
  </si>
  <si>
    <t>0.75</t>
  </si>
  <si>
    <t>3.71</t>
  </si>
  <si>
    <t>Nakakura360</t>
  </si>
  <si>
    <t>30</t>
  </si>
  <si>
    <t>3.84</t>
  </si>
  <si>
    <t>3.6</t>
  </si>
  <si>
    <t>2005</t>
  </si>
  <si>
    <t>82591</t>
  </si>
  <si>
    <t>120.4</t>
  </si>
  <si>
    <t>27.872</t>
  </si>
  <si>
    <t>33.63</t>
  </si>
  <si>
    <t>23.537931</t>
  </si>
  <si>
    <t>6.58</t>
  </si>
  <si>
    <t>2.91</t>
  </si>
  <si>
    <t>153</t>
  </si>
  <si>
    <t>Estacao ecologica do serido - RN</t>
  </si>
  <si>
    <t>-37.2926825</t>
  </si>
  <si>
    <t>-6.5901451</t>
  </si>
  <si>
    <t>Queiroz439</t>
  </si>
  <si>
    <t>82690</t>
  </si>
  <si>
    <t>27.1</t>
  </si>
  <si>
    <t>26.68</t>
  </si>
  <si>
    <t>31.92</t>
  </si>
  <si>
    <t>22.246667</t>
  </si>
  <si>
    <t>42</t>
  </si>
  <si>
    <t>6.55</t>
  </si>
  <si>
    <t>2.88</t>
  </si>
  <si>
    <t>2006</t>
  </si>
  <si>
    <t>134</t>
  </si>
  <si>
    <t>Ferreira168</t>
  </si>
  <si>
    <t>112.3</t>
  </si>
  <si>
    <t>26.796774</t>
  </si>
  <si>
    <t>31.7</t>
  </si>
  <si>
    <t>22.974194</t>
  </si>
  <si>
    <t>0.43</t>
  </si>
  <si>
    <t>9.83</t>
  </si>
  <si>
    <t>4.22</t>
  </si>
  <si>
    <t>40</t>
  </si>
  <si>
    <t>5.58</t>
  </si>
  <si>
    <t>3.46</t>
  </si>
  <si>
    <t>5.8</t>
  </si>
  <si>
    <t>14</t>
  </si>
  <si>
    <t>Silva142</t>
  </si>
  <si>
    <t>39.6</t>
  </si>
  <si>
    <t>27.444</t>
  </si>
  <si>
    <t>34.093548</t>
  </si>
  <si>
    <t>21.683871</t>
  </si>
  <si>
    <t>33</t>
  </si>
  <si>
    <t>10.72</t>
  </si>
  <si>
    <t>3.96</t>
  </si>
  <si>
    <t>Oliveira1673</t>
  </si>
  <si>
    <t>19</t>
  </si>
  <si>
    <t>0.58</t>
  </si>
  <si>
    <t>4.89</t>
  </si>
  <si>
    <t>2.84</t>
  </si>
  <si>
    <t>-37.293611</t>
  </si>
  <si>
    <t>-6.565278</t>
  </si>
  <si>
    <t>Oliveira1619</t>
  </si>
  <si>
    <t>182.4</t>
  </si>
  <si>
    <t>26.394839</t>
  </si>
  <si>
    <t>32.209677</t>
  </si>
  <si>
    <t>22.425806</t>
  </si>
  <si>
    <t>439</t>
  </si>
  <si>
    <t>7.02</t>
  </si>
  <si>
    <t>Queiroz664</t>
  </si>
  <si>
    <t>262</t>
  </si>
  <si>
    <t>26.682</t>
  </si>
  <si>
    <t>32.673333</t>
  </si>
  <si>
    <t>23.196667</t>
  </si>
  <si>
    <t>0.72</t>
  </si>
  <si>
    <t>8.20</t>
  </si>
  <si>
    <t>5.90</t>
  </si>
  <si>
    <t>6.4</t>
  </si>
  <si>
    <t>109</t>
  </si>
  <si>
    <t>-37.404722</t>
  </si>
  <si>
    <t>-5.053889</t>
  </si>
  <si>
    <t>Silva41</t>
  </si>
  <si>
    <t>6.72</t>
  </si>
  <si>
    <t>4.16</t>
  </si>
  <si>
    <t>24</t>
  </si>
  <si>
    <t>173</t>
  </si>
  <si>
    <t>SerraNegradoNorte-RN</t>
  </si>
  <si>
    <t>-37.405159</t>
  </si>
  <si>
    <t>-6.6657221</t>
  </si>
  <si>
    <t>Ferreira229</t>
  </si>
  <si>
    <t>0.86</t>
  </si>
  <si>
    <t>5.53</t>
  </si>
  <si>
    <t>89</t>
  </si>
  <si>
    <t>Mirandiba-PE</t>
  </si>
  <si>
    <t>-38.72940063</t>
  </si>
  <si>
    <t>-8.120280266</t>
  </si>
  <si>
    <t>3.56</t>
  </si>
  <si>
    <t>4.2</t>
  </si>
  <si>
    <t>5.96</t>
  </si>
  <si>
    <t>2.38</t>
  </si>
  <si>
    <t>Iraucuba-CE</t>
  </si>
  <si>
    <t>-39.78329849</t>
  </si>
  <si>
    <t>-3.746109962</t>
  </si>
  <si>
    <t>Pessoa21</t>
  </si>
  <si>
    <t>0.54</t>
  </si>
  <si>
    <t>2007</t>
  </si>
  <si>
    <t>Oliveira1845</t>
  </si>
  <si>
    <t>386.5</t>
  </si>
  <si>
    <t>27.009032</t>
  </si>
  <si>
    <t>32.406452</t>
  </si>
  <si>
    <t>23.193548</t>
  </si>
  <si>
    <t>-1.10</t>
  </si>
  <si>
    <t>6.76</t>
  </si>
  <si>
    <t>Grossos-RN</t>
  </si>
  <si>
    <t>-37.2894905</t>
  </si>
  <si>
    <t>-4.9482672</t>
  </si>
  <si>
    <t>Roque183</t>
  </si>
  <si>
    <t>0.57</t>
  </si>
  <si>
    <t>5.92</t>
  </si>
  <si>
    <t>3.37</t>
  </si>
  <si>
    <t>21</t>
  </si>
  <si>
    <t>Oliveira1914</t>
  </si>
  <si>
    <t>266.5</t>
  </si>
  <si>
    <t>28.314</t>
  </si>
  <si>
    <t>34.783333</t>
  </si>
  <si>
    <t>23.606667</t>
  </si>
  <si>
    <t>27.2</t>
  </si>
  <si>
    <t>11.37</t>
  </si>
  <si>
    <t>4.66</t>
  </si>
  <si>
    <t>3.4</t>
  </si>
  <si>
    <t>Maciel399</t>
  </si>
  <si>
    <t>4.71</t>
  </si>
  <si>
    <t>Maciel427</t>
  </si>
  <si>
    <t>4.33</t>
  </si>
  <si>
    <t>1.73</t>
  </si>
  <si>
    <t>2008</t>
  </si>
  <si>
    <t>ValedoCatimbauBuique-PE</t>
  </si>
  <si>
    <t>-37.15579987</t>
  </si>
  <si>
    <t>-8.623060226</t>
  </si>
  <si>
    <t>CostaeSilva3648</t>
  </si>
  <si>
    <t>33.8</t>
  </si>
  <si>
    <t>117</t>
  </si>
  <si>
    <t>Caetite-BA</t>
  </si>
  <si>
    <t>-42.537222</t>
  </si>
  <si>
    <t>-14.213889</t>
  </si>
  <si>
    <t>Guedes14303</t>
  </si>
  <si>
    <t>34.8</t>
  </si>
  <si>
    <t>2009</t>
  </si>
  <si>
    <t>Sao Vicente-RN</t>
  </si>
  <si>
    <t>-36.6910116</t>
  </si>
  <si>
    <t>-6.2183219</t>
  </si>
  <si>
    <t>CostaLima221</t>
  </si>
  <si>
    <t>24.5</t>
  </si>
  <si>
    <t>26.82</t>
  </si>
  <si>
    <t>33.667742</t>
  </si>
  <si>
    <t>20.845161</t>
  </si>
  <si>
    <t>32</t>
  </si>
  <si>
    <t>7.44</t>
  </si>
  <si>
    <t>4.09</t>
  </si>
  <si>
    <t>2013</t>
  </si>
  <si>
    <t>SaoJoaodoCariri-PB</t>
  </si>
  <si>
    <t>-36.5412698</t>
  </si>
  <si>
    <t>-7.3909576</t>
  </si>
  <si>
    <t>CavalcanteCNPC54</t>
  </si>
  <si>
    <t>2014</t>
  </si>
  <si>
    <t>Cuite-PB</t>
  </si>
  <si>
    <t>-36.1627096</t>
  </si>
  <si>
    <t>-6.4855303</t>
  </si>
  <si>
    <t>SouzaSN</t>
  </si>
  <si>
    <t>82795</t>
  </si>
  <si>
    <t>30.1</t>
  </si>
  <si>
    <t>25.069333</t>
  </si>
  <si>
    <t>31.33</t>
  </si>
  <si>
    <t>21.766667</t>
  </si>
  <si>
    <t>-0.28</t>
  </si>
  <si>
    <t>32.2</t>
  </si>
  <si>
    <t>12.10</t>
  </si>
  <si>
    <t>4.47</t>
  </si>
  <si>
    <t>169</t>
  </si>
  <si>
    <t>Olivedos-PB</t>
  </si>
  <si>
    <t>-36.253194</t>
  </si>
  <si>
    <t>-6.9907144</t>
  </si>
  <si>
    <t>9.25</t>
  </si>
  <si>
    <t>5.36</t>
  </si>
  <si>
    <t>171</t>
  </si>
  <si>
    <t>3.89</t>
  </si>
  <si>
    <t>PocoRedondo-SE</t>
  </si>
  <si>
    <t>-37.8297867</t>
  </si>
  <si>
    <t>-9.850905</t>
  </si>
  <si>
    <t>Jesus12</t>
  </si>
  <si>
    <t>1.35</t>
  </si>
  <si>
    <t>PoçoRedondo-SE</t>
  </si>
  <si>
    <t>Santos1135</t>
  </si>
  <si>
    <t>Santos1217</t>
  </si>
  <si>
    <t>5.93</t>
  </si>
  <si>
    <t>2.01</t>
  </si>
  <si>
    <t>Pedra Branca-CE</t>
  </si>
  <si>
    <t>-39.7263863</t>
  </si>
  <si>
    <t>-5.4603649</t>
  </si>
  <si>
    <t>Mayer118</t>
  </si>
  <si>
    <t>67.7</t>
  </si>
  <si>
    <t>26.764</t>
  </si>
  <si>
    <t>32.79</t>
  </si>
  <si>
    <t>23.046667</t>
  </si>
  <si>
    <t>7.09</t>
  </si>
  <si>
    <t>4.11</t>
  </si>
  <si>
    <t>2015</t>
  </si>
  <si>
    <t>Equador-RN</t>
  </si>
  <si>
    <t>-36.7264088</t>
  </si>
  <si>
    <t>-6.9444059</t>
  </si>
  <si>
    <t>Souza37</t>
  </si>
  <si>
    <t>27.128387</t>
  </si>
  <si>
    <t>34.145161</t>
  </si>
  <si>
    <t>21.258065</t>
  </si>
  <si>
    <t>6.86</t>
  </si>
  <si>
    <t>2016</t>
  </si>
  <si>
    <t>Touros-RN</t>
  </si>
  <si>
    <t>-35.470718</t>
  </si>
  <si>
    <t>-5.1952762</t>
  </si>
  <si>
    <t>Moura776</t>
  </si>
  <si>
    <t>5.83</t>
  </si>
  <si>
    <t>-38.966278</t>
  </si>
  <si>
    <t>-4.808028</t>
  </si>
  <si>
    <t>Miranda188</t>
  </si>
  <si>
    <t>42.2</t>
  </si>
  <si>
    <t>2018</t>
  </si>
  <si>
    <t>SILVA28</t>
  </si>
  <si>
    <t>-0.81</t>
  </si>
  <si>
    <t>3.49</t>
  </si>
  <si>
    <t>8.6</t>
  </si>
  <si>
    <t>2019</t>
  </si>
  <si>
    <t>Serra Talhada-PE</t>
  </si>
  <si>
    <t>Fontana10528</t>
  </si>
  <si>
    <t>82886</t>
  </si>
  <si>
    <t>9.4</t>
  </si>
  <si>
    <t>27.861667</t>
  </si>
  <si>
    <t>33.45</t>
  </si>
  <si>
    <t>23.725</t>
  </si>
  <si>
    <t>9.03</t>
  </si>
  <si>
    <t>4.03</t>
  </si>
  <si>
    <t>sp</t>
  </si>
  <si>
    <t>Lanisopoda</t>
  </si>
  <si>
    <t>freireallemao1641</t>
  </si>
  <si>
    <t>-3.65</t>
  </si>
  <si>
    <t>pickel1662</t>
  </si>
  <si>
    <t>ipa3131</t>
  </si>
  <si>
    <t>pickel1730</t>
  </si>
  <si>
    <t>luetzelburg23511</t>
  </si>
  <si>
    <t>-2.36</t>
  </si>
  <si>
    <t>luetzelburg23633</t>
  </si>
  <si>
    <t>pombos</t>
  </si>
  <si>
    <t>pickel3564</t>
  </si>
  <si>
    <t>ipa3133</t>
  </si>
  <si>
    <t>pickel3568</t>
  </si>
  <si>
    <t>ipa3134</t>
  </si>
  <si>
    <t>swallen4714</t>
  </si>
  <si>
    <t>oieiras</t>
  </si>
  <si>
    <t>swallen4179</t>
  </si>
  <si>
    <t>pombal</t>
  </si>
  <si>
    <t>pickel3804</t>
  </si>
  <si>
    <t>ufp0224</t>
  </si>
  <si>
    <t>bezerra528</t>
  </si>
  <si>
    <t>black110c</t>
  </si>
  <si>
    <t>avelino110</t>
  </si>
  <si>
    <t>black7</t>
  </si>
  <si>
    <t>black86</t>
  </si>
  <si>
    <t>-1.98</t>
  </si>
  <si>
    <t>black20</t>
  </si>
  <si>
    <t>black10</t>
  </si>
  <si>
    <t>sao goncalo</t>
  </si>
  <si>
    <t>mario coelho 17</t>
  </si>
  <si>
    <t>sume</t>
  </si>
  <si>
    <t>mario coelho 26</t>
  </si>
  <si>
    <t>Al</t>
  </si>
  <si>
    <t>sarmento59340</t>
  </si>
  <si>
    <t>ipa12374</t>
  </si>
  <si>
    <t>Jacare dos homens</t>
  </si>
  <si>
    <t>sarmento 59353</t>
  </si>
  <si>
    <t>Jviana40</t>
  </si>
  <si>
    <t>ipa13315</t>
  </si>
  <si>
    <t>ipa13606</t>
  </si>
  <si>
    <t>sao caetano</t>
  </si>
  <si>
    <t>tenorio69902</t>
  </si>
  <si>
    <t>ipa20200</t>
  </si>
  <si>
    <t>são caetano</t>
  </si>
  <si>
    <t>tenorio69979</t>
  </si>
  <si>
    <t>tenorio691098</t>
  </si>
  <si>
    <t>ipa20358</t>
  </si>
  <si>
    <t>tenorio979</t>
  </si>
  <si>
    <t>ipa19110</t>
  </si>
  <si>
    <t>ipa19328</t>
  </si>
  <si>
    <t>ipubi</t>
  </si>
  <si>
    <t>ipa19441</t>
  </si>
  <si>
    <t>ipa19448</t>
  </si>
  <si>
    <t>heringer447</t>
  </si>
  <si>
    <t>heringer559</t>
  </si>
  <si>
    <t>heringer566</t>
  </si>
  <si>
    <t>heringer242</t>
  </si>
  <si>
    <t>anderson37049</t>
  </si>
  <si>
    <t>sento se</t>
  </si>
  <si>
    <t>harley16883</t>
  </si>
  <si>
    <t>davidse11930</t>
  </si>
  <si>
    <t>davidse12047</t>
  </si>
  <si>
    <t>souzasilva653</t>
  </si>
  <si>
    <t>coradin1989</t>
  </si>
  <si>
    <t>goncalves60</t>
  </si>
  <si>
    <t>eac10277</t>
  </si>
  <si>
    <t>sao bento do uma</t>
  </si>
  <si>
    <t>maia filho</t>
  </si>
  <si>
    <t>ipa43654</t>
  </si>
  <si>
    <t>-0.08</t>
  </si>
  <si>
    <t>ferreirajc04</t>
  </si>
  <si>
    <t>gcostalima56</t>
  </si>
  <si>
    <t>olhodagua</t>
  </si>
  <si>
    <t>fotius</t>
  </si>
  <si>
    <t>ipa85802</t>
  </si>
  <si>
    <t>-0.52</t>
  </si>
  <si>
    <t>noblick4184</t>
  </si>
  <si>
    <t>123.4811</t>
  </si>
  <si>
    <t>24.33747</t>
  </si>
  <si>
    <t>30.06749</t>
  </si>
  <si>
    <t>19.88913</t>
  </si>
  <si>
    <t>noblick4006</t>
  </si>
  <si>
    <t>miguel calmon</t>
  </si>
  <si>
    <t>noblick3886</t>
  </si>
  <si>
    <t>bonanascimento36</t>
  </si>
  <si>
    <t>solo argiloso</t>
  </si>
  <si>
    <t>itatim</t>
  </si>
  <si>
    <t>melo1610</t>
  </si>
  <si>
    <t>itaberaba</t>
  </si>
  <si>
    <t>silva248</t>
  </si>
  <si>
    <t>-2.24</t>
  </si>
  <si>
    <t>umburanas</t>
  </si>
  <si>
    <t>queiroz5216</t>
  </si>
  <si>
    <t>araujo415</t>
  </si>
  <si>
    <t>-2.32</t>
  </si>
  <si>
    <t>carvalho 57</t>
  </si>
  <si>
    <t>saboiasn</t>
  </si>
  <si>
    <t>eac0031637</t>
  </si>
  <si>
    <t>limasn</t>
  </si>
  <si>
    <t>huefs67331</t>
  </si>
  <si>
    <t>skrochasn</t>
  </si>
  <si>
    <t>ufp37682</t>
  </si>
  <si>
    <t>kasilva639</t>
  </si>
  <si>
    <t>antongnoni 42</t>
  </si>
  <si>
    <t>0.61</t>
  </si>
  <si>
    <t>eac55881</t>
  </si>
  <si>
    <t>silva621</t>
  </si>
  <si>
    <t>dvbraga</t>
  </si>
  <si>
    <t>ipa73889</t>
  </si>
  <si>
    <t>piranhas</t>
  </si>
  <si>
    <t>ipa73927</t>
  </si>
  <si>
    <t>ipa73948</t>
  </si>
  <si>
    <t>miranda844</t>
  </si>
  <si>
    <t>eac55876</t>
  </si>
  <si>
    <t>jamileejane</t>
  </si>
  <si>
    <t>pessoa312</t>
  </si>
  <si>
    <t>-0.99</t>
  </si>
  <si>
    <t>cgtferreira121</t>
  </si>
  <si>
    <t>maciel182</t>
  </si>
  <si>
    <t>ufp53960</t>
  </si>
  <si>
    <t>530m altitude</t>
  </si>
  <si>
    <t>maciel192</t>
  </si>
  <si>
    <t>ufp53980</t>
  </si>
  <si>
    <t>pinheiro137</t>
  </si>
  <si>
    <t>ufp62717</t>
  </si>
  <si>
    <t>solo argiloso-arenoso</t>
  </si>
  <si>
    <t>ferreira137</t>
  </si>
  <si>
    <t>ufp55577</t>
  </si>
  <si>
    <t>maciel199</t>
  </si>
  <si>
    <t>ufp54103</t>
  </si>
  <si>
    <t>ferreira 121</t>
  </si>
  <si>
    <t>jaguarari</t>
  </si>
  <si>
    <t>souzasilva161</t>
  </si>
  <si>
    <t>colaco204</t>
  </si>
  <si>
    <t>dorea9</t>
  </si>
  <si>
    <t>-1.54</t>
  </si>
  <si>
    <t>colaco205</t>
  </si>
  <si>
    <t>maciel249</t>
  </si>
  <si>
    <t>pinheiro135</t>
  </si>
  <si>
    <t>ferreira262</t>
  </si>
  <si>
    <t>ferreira142</t>
  </si>
  <si>
    <t>oliveira1624</t>
  </si>
  <si>
    <t>ferreira190</t>
  </si>
  <si>
    <t>maciel420</t>
  </si>
  <si>
    <t>costaesilva3660</t>
  </si>
  <si>
    <t>santosmf62</t>
  </si>
  <si>
    <t>santosmf</t>
  </si>
  <si>
    <t>ipa83473</t>
  </si>
  <si>
    <t>moro460</t>
  </si>
  <si>
    <t>luis gomes</t>
  </si>
  <si>
    <t>oliveira2198</t>
  </si>
  <si>
    <t>trajano82</t>
  </si>
  <si>
    <t>araujo782</t>
  </si>
  <si>
    <t>-0.49</t>
  </si>
  <si>
    <t xml:space="preserve">custodia </t>
  </si>
  <si>
    <t>Maciel1338</t>
  </si>
  <si>
    <t xml:space="preserve">floresta </t>
  </si>
  <si>
    <t>maciel1324</t>
  </si>
  <si>
    <t>maciel992</t>
  </si>
  <si>
    <t>siqueira filho 2137</t>
  </si>
  <si>
    <t>maciel 1297</t>
  </si>
  <si>
    <t>silva75</t>
  </si>
  <si>
    <t>nascimentos625</t>
  </si>
  <si>
    <t>silva29</t>
  </si>
  <si>
    <t>silva111</t>
  </si>
  <si>
    <t>Araujo1596</t>
  </si>
  <si>
    <t>melo9397</t>
  </si>
  <si>
    <t>melo9425</t>
  </si>
  <si>
    <t>silva1923</t>
  </si>
  <si>
    <t>-1.01</t>
  </si>
  <si>
    <t>conceicao do coite</t>
  </si>
  <si>
    <t>carvalho90</t>
  </si>
  <si>
    <t>-2.99</t>
  </si>
  <si>
    <t>jati</t>
  </si>
  <si>
    <t>ffssilva778</t>
  </si>
  <si>
    <t>oliveira2425</t>
  </si>
  <si>
    <t>fabricante179</t>
  </si>
  <si>
    <t>-1.19</t>
  </si>
  <si>
    <t>oliveira2419</t>
  </si>
  <si>
    <t>loiola1996</t>
  </si>
  <si>
    <t>-0.40</t>
  </si>
  <si>
    <t>caninde de sao francisco</t>
  </si>
  <si>
    <t>pimenta576</t>
  </si>
  <si>
    <t>pimenta601</t>
  </si>
  <si>
    <t>pimenta580</t>
  </si>
  <si>
    <t>pimentaA583</t>
  </si>
  <si>
    <t>santos1093</t>
  </si>
  <si>
    <t>santos1164</t>
  </si>
  <si>
    <t>monte alegre de sergipe</t>
  </si>
  <si>
    <t>santos1172</t>
  </si>
  <si>
    <t>caririacu</t>
  </si>
  <si>
    <t>batista 437</t>
  </si>
  <si>
    <t>silveira127</t>
  </si>
  <si>
    <t>63.0676</t>
  </si>
  <si>
    <t>silveira135</t>
  </si>
  <si>
    <t>pimenta572</t>
  </si>
  <si>
    <t>governador dixsept rosado</t>
  </si>
  <si>
    <t>cardins1</t>
  </si>
  <si>
    <t>ipa93200</t>
  </si>
  <si>
    <t>cardins149</t>
  </si>
  <si>
    <t>cavalcanti</t>
  </si>
  <si>
    <t>ipa80559</t>
  </si>
  <si>
    <t>ingazeira</t>
  </si>
  <si>
    <t>nascimentois405</t>
  </si>
  <si>
    <t>-0.03</t>
  </si>
  <si>
    <t>moraestm446</t>
  </si>
  <si>
    <t>juncodoserido</t>
  </si>
  <si>
    <t>cardins158</t>
  </si>
  <si>
    <t>-0.43</t>
  </si>
  <si>
    <t>cardins155</t>
  </si>
  <si>
    <t>oliveira1161</t>
  </si>
  <si>
    <t>-0.65</t>
  </si>
  <si>
    <t>itaiba</t>
  </si>
  <si>
    <t>santosjm924</t>
  </si>
  <si>
    <t>fontana10556</t>
  </si>
  <si>
    <t>Itaiba</t>
  </si>
  <si>
    <t>santos924</t>
  </si>
  <si>
    <t>accpsilva136</t>
  </si>
  <si>
    <t>accpsilva223</t>
  </si>
  <si>
    <t>-2.40</t>
  </si>
  <si>
    <t>siqueira filho 4438</t>
  </si>
  <si>
    <t>83.76348</t>
  </si>
  <si>
    <t>25.56839</t>
  </si>
  <si>
    <t>31.95509</t>
  </si>
  <si>
    <t>20.1394</t>
  </si>
  <si>
    <t>-2.09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</si>
</sst>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b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center"/>
    </xf>
    <xf borderId="0" fillId="0" fontId="3" numFmtId="49" xfId="0" applyFont="1" applyNumberFormat="1"/>
    <xf borderId="0" fillId="0" fontId="6" numFmtId="0" xfId="0" applyAlignment="1" applyFont="1">
      <alignment horizontal="center" readingOrder="0" vertical="bottom"/>
    </xf>
    <xf borderId="0" fillId="0" fontId="7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0" fillId="0" fontId="9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49" xfId="0" applyAlignment="1" applyFont="1" applyNumberFormat="1">
      <alignment readingOrder="0" vertical="bottom"/>
    </xf>
    <xf borderId="0" fillId="2" fontId="2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shrinkToFit="0" vertical="bottom" wrapText="1"/>
    </xf>
    <xf borderId="0" fillId="0" fontId="5" numFmtId="0" xfId="0" applyFont="1"/>
    <xf borderId="0" fillId="0" fontId="5" numFmtId="49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/>
    </xf>
    <xf borderId="0" fillId="0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49" xfId="0" applyFont="1" applyNumberFormat="1"/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9" numFmtId="49" xfId="0" applyAlignment="1" applyFont="1" applyNumberFormat="1">
      <alignment horizontal="center" shrinkToFit="0" wrapText="1"/>
    </xf>
    <xf borderId="0" fillId="0" fontId="5" numFmtId="49" xfId="0" applyAlignment="1" applyFont="1" applyNumberFormat="1">
      <alignment readingOrder="0" shrinkToFit="0" wrapText="1"/>
    </xf>
    <xf borderId="0" fillId="2" fontId="0" numFmtId="49" xfId="0" applyAlignment="1" applyFont="1" applyNumberFormat="1">
      <alignment horizontal="left" readingOrder="0" shrinkToFit="0" wrapText="1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1"/>
    </xf>
    <xf borderId="0" fillId="0" fontId="5" numFmtId="49" xfId="0" applyAlignment="1" applyFont="1" applyNumberFormat="1">
      <alignment horizontal="center"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horizontal="center" readingOrder="0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5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1" t="s">
        <v>24</v>
      </c>
    </row>
    <row r="2" hidden="1">
      <c r="A2" s="6" t="s">
        <v>25</v>
      </c>
      <c r="B2" s="7"/>
      <c r="C2" s="7"/>
      <c r="D2" s="8">
        <v>1893.0</v>
      </c>
      <c r="E2" s="9"/>
      <c r="F2" s="10" t="s">
        <v>26</v>
      </c>
      <c r="G2" s="10" t="s">
        <v>27</v>
      </c>
      <c r="H2" s="10">
        <v>-39.062198638916</v>
      </c>
      <c r="I2" s="10">
        <v>-6.60666990280151</v>
      </c>
      <c r="J2" s="10" t="s">
        <v>28</v>
      </c>
      <c r="K2" s="8" t="s">
        <v>29</v>
      </c>
      <c r="L2" s="7"/>
      <c r="M2" s="7"/>
      <c r="N2" s="7"/>
      <c r="O2" s="7"/>
      <c r="P2" s="7"/>
      <c r="Q2" s="8">
        <v>-1.13</v>
      </c>
      <c r="R2" s="8"/>
      <c r="S2" s="7"/>
      <c r="T2" s="8">
        <v>1.19</v>
      </c>
      <c r="U2" s="8">
        <v>5.0</v>
      </c>
      <c r="V2" s="11">
        <f t="shared" ref="V2:V47" si="1">T2*U2</f>
        <v>5.95</v>
      </c>
      <c r="W2" s="8">
        <v>7.74</v>
      </c>
      <c r="X2" s="7"/>
      <c r="Y2" s="8">
        <v>0.15</v>
      </c>
    </row>
    <row r="3" hidden="1">
      <c r="A3" s="6" t="s">
        <v>25</v>
      </c>
      <c r="B3" s="7"/>
      <c r="C3" s="8">
        <v>5.0</v>
      </c>
      <c r="D3" s="8">
        <v>1912.0</v>
      </c>
      <c r="E3" s="9"/>
      <c r="F3" s="10" t="s">
        <v>30</v>
      </c>
      <c r="G3" s="10" t="s">
        <v>27</v>
      </c>
      <c r="H3" s="10">
        <v>-39.0493629</v>
      </c>
      <c r="I3" s="10">
        <v>-4.9782126</v>
      </c>
      <c r="J3" s="10" t="s">
        <v>31</v>
      </c>
      <c r="K3" s="7"/>
      <c r="L3" s="8"/>
      <c r="M3" s="8"/>
      <c r="N3" s="8"/>
      <c r="O3" s="8"/>
      <c r="P3" s="8"/>
      <c r="Q3" s="12" t="s">
        <v>32</v>
      </c>
      <c r="R3" s="12"/>
      <c r="S3" s="8">
        <v>60.12</v>
      </c>
      <c r="T3" s="8">
        <v>1.68</v>
      </c>
      <c r="U3" s="8">
        <v>5.45</v>
      </c>
      <c r="V3" s="11">
        <f t="shared" si="1"/>
        <v>9.156</v>
      </c>
      <c r="W3" s="8">
        <v>16.06</v>
      </c>
      <c r="X3" s="7"/>
      <c r="Y3" s="8">
        <v>0.14</v>
      </c>
    </row>
    <row r="4" hidden="1">
      <c r="A4" s="6" t="s">
        <v>25</v>
      </c>
      <c r="B4" s="7"/>
      <c r="C4" s="8">
        <v>4.0</v>
      </c>
      <c r="D4" s="8">
        <v>1920.0</v>
      </c>
      <c r="E4" s="9"/>
      <c r="F4" s="10" t="s">
        <v>33</v>
      </c>
      <c r="G4" s="10" t="s">
        <v>34</v>
      </c>
      <c r="H4" s="10">
        <v>-36.5216828</v>
      </c>
      <c r="I4" s="10">
        <v>-6.9154042</v>
      </c>
      <c r="J4" s="10" t="s">
        <v>35</v>
      </c>
      <c r="K4" s="7"/>
      <c r="L4" s="7"/>
      <c r="M4" s="7"/>
      <c r="N4" s="7"/>
      <c r="O4" s="7"/>
      <c r="P4" s="7"/>
      <c r="Q4" s="12" t="s">
        <v>36</v>
      </c>
      <c r="R4" s="12"/>
      <c r="S4" s="7"/>
      <c r="T4" s="8">
        <v>1.44</v>
      </c>
      <c r="U4" s="8">
        <v>7.05</v>
      </c>
      <c r="V4" s="11">
        <f t="shared" si="1"/>
        <v>10.152</v>
      </c>
      <c r="W4" s="8">
        <v>6.92</v>
      </c>
      <c r="X4" s="7"/>
      <c r="Y4" s="8">
        <v>0.12</v>
      </c>
    </row>
    <row r="5">
      <c r="A5" s="6" t="s">
        <v>25</v>
      </c>
      <c r="B5" s="8">
        <v>26.0</v>
      </c>
      <c r="C5" s="8">
        <v>11.0</v>
      </c>
      <c r="D5" s="8">
        <v>1924.0</v>
      </c>
      <c r="E5" s="9" t="s">
        <v>37</v>
      </c>
      <c r="F5" s="10" t="s">
        <v>38</v>
      </c>
      <c r="G5" s="10" t="s">
        <v>39</v>
      </c>
      <c r="H5" s="10">
        <v>-36.6418781</v>
      </c>
      <c r="I5" s="10">
        <v>-8.9365336</v>
      </c>
      <c r="J5" s="10" t="s">
        <v>40</v>
      </c>
      <c r="K5" s="7"/>
      <c r="L5" s="8"/>
      <c r="M5" s="8"/>
      <c r="N5" s="8"/>
      <c r="O5" s="8"/>
      <c r="P5" s="8"/>
      <c r="Q5" s="13" t="s">
        <v>41</v>
      </c>
      <c r="R5" s="13"/>
      <c r="S5" s="8">
        <v>69.48</v>
      </c>
      <c r="T5" s="8">
        <v>1.4</v>
      </c>
      <c r="U5" s="8">
        <v>5.27</v>
      </c>
      <c r="V5" s="11">
        <f t="shared" si="1"/>
        <v>7.378</v>
      </c>
      <c r="W5" s="8">
        <v>10.05</v>
      </c>
      <c r="X5" s="7"/>
      <c r="Y5" s="8">
        <v>0.1</v>
      </c>
    </row>
    <row r="6" hidden="1">
      <c r="A6" s="14" t="s">
        <v>25</v>
      </c>
      <c r="B6" s="11"/>
      <c r="C6" s="15">
        <v>7.0</v>
      </c>
      <c r="D6" s="15">
        <v>1928.0</v>
      </c>
      <c r="E6" s="16"/>
      <c r="F6" s="14" t="s">
        <v>42</v>
      </c>
      <c r="G6" s="14" t="s">
        <v>34</v>
      </c>
      <c r="H6" s="14">
        <v>-35.3521892</v>
      </c>
      <c r="I6" s="14">
        <v>-7.3345964</v>
      </c>
      <c r="J6" s="14" t="s">
        <v>43</v>
      </c>
      <c r="K6" s="11"/>
      <c r="L6" s="15"/>
      <c r="M6" s="15"/>
      <c r="N6" s="15"/>
      <c r="O6" s="15"/>
      <c r="P6" s="15"/>
      <c r="Q6" s="13" t="s">
        <v>44</v>
      </c>
      <c r="R6" s="13"/>
      <c r="S6" s="15">
        <v>39.3</v>
      </c>
      <c r="T6" s="15">
        <v>1.5</v>
      </c>
      <c r="U6" s="15">
        <v>5.2</v>
      </c>
      <c r="V6" s="11">
        <f t="shared" si="1"/>
        <v>7.8</v>
      </c>
      <c r="W6" s="15">
        <v>15.0</v>
      </c>
      <c r="X6" s="11"/>
      <c r="Y6" s="15">
        <v>0.11</v>
      </c>
      <c r="Z6" s="11"/>
    </row>
    <row r="7">
      <c r="A7" s="6" t="s">
        <v>25</v>
      </c>
      <c r="B7" s="8">
        <v>25.0</v>
      </c>
      <c r="C7" s="8">
        <v>7.0</v>
      </c>
      <c r="D7" s="8">
        <v>1929.0</v>
      </c>
      <c r="E7" s="9" t="s">
        <v>45</v>
      </c>
      <c r="F7" s="10" t="s">
        <v>46</v>
      </c>
      <c r="G7" s="10" t="s">
        <v>39</v>
      </c>
      <c r="H7" s="14">
        <v>-40.5381168</v>
      </c>
      <c r="I7" s="14">
        <v>-9.3624485</v>
      </c>
      <c r="J7" s="10" t="s">
        <v>47</v>
      </c>
      <c r="K7" s="7"/>
      <c r="L7" s="8"/>
      <c r="M7" s="8"/>
      <c r="N7" s="8"/>
      <c r="O7" s="8"/>
      <c r="P7" s="8"/>
      <c r="Q7" s="13" t="s">
        <v>48</v>
      </c>
      <c r="R7" s="13"/>
      <c r="S7" s="8">
        <v>15.25</v>
      </c>
      <c r="T7" s="8">
        <v>0.59</v>
      </c>
      <c r="U7" s="8">
        <v>1.7</v>
      </c>
      <c r="V7" s="11">
        <f t="shared" si="1"/>
        <v>1.003</v>
      </c>
      <c r="W7" s="8">
        <v>4.37</v>
      </c>
      <c r="X7" s="7"/>
      <c r="Y7" s="8">
        <v>0.11</v>
      </c>
    </row>
    <row r="8" hidden="1">
      <c r="A8" s="6" t="s">
        <v>25</v>
      </c>
      <c r="B8" s="7"/>
      <c r="C8" s="8">
        <v>5.0</v>
      </c>
      <c r="D8" s="8">
        <v>1930.0</v>
      </c>
      <c r="E8" s="9"/>
      <c r="F8" s="10" t="s">
        <v>46</v>
      </c>
      <c r="G8" s="10" t="s">
        <v>39</v>
      </c>
      <c r="H8" s="14">
        <v>-40.5381168</v>
      </c>
      <c r="I8" s="14">
        <v>-9.3624485</v>
      </c>
      <c r="J8" s="10" t="s">
        <v>49</v>
      </c>
      <c r="K8" s="7"/>
      <c r="L8" s="8"/>
      <c r="M8" s="8"/>
      <c r="N8" s="8"/>
      <c r="O8" s="8"/>
      <c r="P8" s="8"/>
      <c r="Q8" s="13" t="s">
        <v>50</v>
      </c>
      <c r="R8" s="13"/>
      <c r="S8" s="8">
        <v>13.15</v>
      </c>
      <c r="T8" s="8">
        <v>0.57</v>
      </c>
      <c r="U8" s="8">
        <v>1.75</v>
      </c>
      <c r="V8" s="11">
        <f t="shared" si="1"/>
        <v>0.9975</v>
      </c>
      <c r="W8" s="8">
        <v>3.4</v>
      </c>
      <c r="X8" s="7"/>
      <c r="Y8" s="8">
        <v>0.1</v>
      </c>
    </row>
    <row r="9">
      <c r="A9" s="6" t="s">
        <v>25</v>
      </c>
      <c r="B9" s="8">
        <v>13.0</v>
      </c>
      <c r="C9" s="8">
        <v>4.0</v>
      </c>
      <c r="D9" s="8">
        <v>1934.0</v>
      </c>
      <c r="E9" s="9" t="s">
        <v>51</v>
      </c>
      <c r="F9" s="10" t="s">
        <v>52</v>
      </c>
      <c r="G9" s="10" t="s">
        <v>27</v>
      </c>
      <c r="H9" s="10">
        <v>-39.4398289</v>
      </c>
      <c r="I9" s="10">
        <v>-7.2445522</v>
      </c>
      <c r="J9" s="10" t="s">
        <v>53</v>
      </c>
      <c r="K9" s="7"/>
      <c r="L9" s="8"/>
      <c r="M9" s="8"/>
      <c r="N9" s="8"/>
      <c r="O9" s="8"/>
      <c r="P9" s="8"/>
      <c r="Q9" s="13" t="s">
        <v>54</v>
      </c>
      <c r="R9" s="13"/>
      <c r="S9" s="8">
        <v>21.94</v>
      </c>
      <c r="T9" s="8">
        <v>1.05</v>
      </c>
      <c r="U9" s="8">
        <v>3.28</v>
      </c>
      <c r="V9" s="11">
        <f t="shared" si="1"/>
        <v>3.444</v>
      </c>
      <c r="W9" s="8">
        <v>9.46</v>
      </c>
      <c r="X9" s="7"/>
      <c r="Y9" s="8">
        <v>0.15</v>
      </c>
    </row>
    <row r="10" hidden="1">
      <c r="A10" s="6" t="s">
        <v>25</v>
      </c>
      <c r="B10" s="7"/>
      <c r="C10" s="8">
        <v>5.0</v>
      </c>
      <c r="D10" s="8">
        <v>1934.0</v>
      </c>
      <c r="E10" s="9"/>
      <c r="F10" s="10" t="s">
        <v>55</v>
      </c>
      <c r="G10" s="10" t="s">
        <v>56</v>
      </c>
      <c r="H10" s="10">
        <v>-36.6011009216309</v>
      </c>
      <c r="I10" s="10">
        <v>-5.66555976867676</v>
      </c>
      <c r="J10" s="10" t="s">
        <v>57</v>
      </c>
      <c r="K10" s="7"/>
      <c r="L10" s="8"/>
      <c r="M10" s="8"/>
      <c r="N10" s="8"/>
      <c r="O10" s="8"/>
      <c r="P10" s="8"/>
      <c r="Q10" s="13" t="s">
        <v>58</v>
      </c>
      <c r="R10" s="13"/>
      <c r="S10" s="8">
        <v>78.05</v>
      </c>
      <c r="T10" s="8">
        <v>1.42</v>
      </c>
      <c r="U10" s="8">
        <v>4.96</v>
      </c>
      <c r="V10" s="11">
        <f t="shared" si="1"/>
        <v>7.0432</v>
      </c>
      <c r="W10" s="8">
        <v>13.73</v>
      </c>
      <c r="X10" s="7"/>
      <c r="Y10" s="8">
        <v>0.15</v>
      </c>
    </row>
    <row r="11">
      <c r="A11" s="14" t="s">
        <v>25</v>
      </c>
      <c r="B11" s="15">
        <v>17.0</v>
      </c>
      <c r="C11" s="15">
        <v>2.0</v>
      </c>
      <c r="D11" s="15">
        <v>1935.0</v>
      </c>
      <c r="E11" s="16" t="s">
        <v>59</v>
      </c>
      <c r="F11" s="14" t="s">
        <v>60</v>
      </c>
      <c r="G11" s="14" t="s">
        <v>34</v>
      </c>
      <c r="H11" s="14">
        <v>-38.3654746</v>
      </c>
      <c r="I11" s="14">
        <v>-6.7523413</v>
      </c>
      <c r="J11" s="14" t="s">
        <v>61</v>
      </c>
      <c r="K11" s="11"/>
      <c r="L11" s="11"/>
      <c r="M11" s="11"/>
      <c r="N11" s="11"/>
      <c r="O11" s="11"/>
      <c r="P11" s="11"/>
      <c r="Q11" s="13" t="s">
        <v>62</v>
      </c>
      <c r="R11" s="13"/>
      <c r="S11" s="11"/>
      <c r="T11" s="15">
        <v>1.4</v>
      </c>
      <c r="U11" s="15">
        <v>5.4</v>
      </c>
      <c r="V11" s="11">
        <f t="shared" si="1"/>
        <v>7.56</v>
      </c>
      <c r="W11" s="15">
        <v>13.5</v>
      </c>
      <c r="X11" s="11"/>
      <c r="Y11" s="15">
        <v>0.11</v>
      </c>
      <c r="Z11" s="11"/>
    </row>
    <row r="12">
      <c r="A12" s="14" t="s">
        <v>25</v>
      </c>
      <c r="B12" s="15">
        <v>25.0</v>
      </c>
      <c r="C12" s="15">
        <v>4.0</v>
      </c>
      <c r="D12" s="15">
        <v>1936.0</v>
      </c>
      <c r="E12" s="16" t="s">
        <v>63</v>
      </c>
      <c r="F12" s="14" t="s">
        <v>64</v>
      </c>
      <c r="G12" s="14" t="s">
        <v>27</v>
      </c>
      <c r="H12" s="14">
        <v>-39.7461181</v>
      </c>
      <c r="I12" s="14">
        <v>-7.185632</v>
      </c>
      <c r="J12" s="14" t="s">
        <v>65</v>
      </c>
      <c r="K12" s="11"/>
      <c r="L12" s="15"/>
      <c r="M12" s="15"/>
      <c r="N12" s="15"/>
      <c r="O12" s="15"/>
      <c r="P12" s="15"/>
      <c r="Q12" s="13" t="s">
        <v>66</v>
      </c>
      <c r="R12" s="13"/>
      <c r="S12" s="15">
        <v>29.0</v>
      </c>
      <c r="T12" s="15">
        <v>0.8</v>
      </c>
      <c r="U12" s="15">
        <v>3.3</v>
      </c>
      <c r="V12" s="11">
        <f t="shared" si="1"/>
        <v>2.64</v>
      </c>
      <c r="W12" s="15">
        <v>9.6</v>
      </c>
      <c r="X12" s="11"/>
      <c r="Y12" s="15">
        <v>0.1</v>
      </c>
      <c r="Z12" s="11"/>
    </row>
    <row r="13">
      <c r="A13" s="6" t="s">
        <v>25</v>
      </c>
      <c r="B13" s="8">
        <v>8.0</v>
      </c>
      <c r="C13" s="8">
        <v>6.0</v>
      </c>
      <c r="D13" s="8">
        <v>1943.0</v>
      </c>
      <c r="E13" s="9" t="s">
        <v>67</v>
      </c>
      <c r="F13" s="10" t="s">
        <v>68</v>
      </c>
      <c r="G13" s="10" t="s">
        <v>27</v>
      </c>
      <c r="H13" s="10">
        <v>-38.6218986511</v>
      </c>
      <c r="I13" s="10">
        <v>-5.8905601501</v>
      </c>
      <c r="J13" s="10" t="s">
        <v>69</v>
      </c>
      <c r="K13" s="17"/>
      <c r="L13" s="7"/>
      <c r="M13" s="7"/>
      <c r="N13" s="7"/>
      <c r="O13" s="7"/>
      <c r="P13" s="7"/>
      <c r="Q13" s="13" t="s">
        <v>70</v>
      </c>
      <c r="R13" s="13"/>
      <c r="S13" s="7"/>
      <c r="T13" s="8">
        <v>1.16</v>
      </c>
      <c r="U13" s="8">
        <v>4.21</v>
      </c>
      <c r="V13" s="11">
        <f t="shared" si="1"/>
        <v>4.8836</v>
      </c>
      <c r="W13" s="8">
        <v>14.08</v>
      </c>
      <c r="X13" s="7"/>
      <c r="Y13" s="8">
        <v>0.18</v>
      </c>
    </row>
    <row r="14">
      <c r="A14" s="6" t="s">
        <v>25</v>
      </c>
      <c r="B14" s="8">
        <v>26.0</v>
      </c>
      <c r="C14" s="8">
        <v>6.0</v>
      </c>
      <c r="D14" s="8">
        <v>1943.0</v>
      </c>
      <c r="E14" s="9" t="s">
        <v>71</v>
      </c>
      <c r="F14" s="10" t="s">
        <v>72</v>
      </c>
      <c r="G14" s="10" t="s">
        <v>27</v>
      </c>
      <c r="H14" s="10">
        <v>-40.1881613</v>
      </c>
      <c r="I14" s="10">
        <v>-4.3267699</v>
      </c>
      <c r="J14" s="10" t="s">
        <v>73</v>
      </c>
      <c r="K14" s="17"/>
      <c r="L14" s="7"/>
      <c r="M14" s="7"/>
      <c r="N14" s="7"/>
      <c r="O14" s="7"/>
      <c r="P14" s="7"/>
      <c r="Q14" s="13" t="s">
        <v>70</v>
      </c>
      <c r="R14" s="13"/>
      <c r="S14" s="7"/>
      <c r="T14" s="8">
        <v>1.62</v>
      </c>
      <c r="U14" s="8">
        <v>5.89</v>
      </c>
      <c r="V14" s="11">
        <f t="shared" si="1"/>
        <v>9.5418</v>
      </c>
      <c r="W14" s="8">
        <v>16.63</v>
      </c>
      <c r="X14" s="7"/>
      <c r="Y14" s="8">
        <v>0.15</v>
      </c>
    </row>
    <row r="15" hidden="1">
      <c r="A15" s="14" t="s">
        <v>25</v>
      </c>
      <c r="B15" s="11"/>
      <c r="C15" s="15">
        <v>8.0</v>
      </c>
      <c r="D15" s="15">
        <v>1950.0</v>
      </c>
      <c r="E15" s="16"/>
      <c r="F15" s="14" t="s">
        <v>74</v>
      </c>
      <c r="G15" s="14" t="s">
        <v>75</v>
      </c>
      <c r="H15" s="14">
        <v>-38.229508</v>
      </c>
      <c r="I15" s="14">
        <v>-11.3115813</v>
      </c>
      <c r="J15" s="14" t="s">
        <v>76</v>
      </c>
      <c r="K15" s="11"/>
      <c r="L15" s="15"/>
      <c r="M15" s="15"/>
      <c r="N15" s="15"/>
      <c r="O15" s="15"/>
      <c r="P15" s="15"/>
      <c r="Q15" s="13" t="s">
        <v>77</v>
      </c>
      <c r="R15" s="13"/>
      <c r="S15" s="15">
        <v>27.8</v>
      </c>
      <c r="T15" s="15">
        <v>1.9</v>
      </c>
      <c r="U15" s="15">
        <v>5.3</v>
      </c>
      <c r="V15" s="11">
        <f t="shared" si="1"/>
        <v>10.07</v>
      </c>
      <c r="W15" s="15">
        <v>6.2</v>
      </c>
      <c r="X15" s="11"/>
      <c r="Y15" s="15">
        <v>0.12</v>
      </c>
      <c r="Z15" s="11"/>
    </row>
    <row r="16" hidden="1">
      <c r="A16" s="6" t="s">
        <v>25</v>
      </c>
      <c r="B16" s="7"/>
      <c r="C16" s="8">
        <v>8.0</v>
      </c>
      <c r="D16" s="8">
        <v>1950.0</v>
      </c>
      <c r="E16" s="9"/>
      <c r="F16" s="10" t="s">
        <v>74</v>
      </c>
      <c r="G16" s="10" t="s">
        <v>75</v>
      </c>
      <c r="H16" s="10">
        <v>-38.2545721</v>
      </c>
      <c r="I16" s="10">
        <v>-11.3116005</v>
      </c>
      <c r="J16" s="10" t="s">
        <v>76</v>
      </c>
      <c r="K16" s="7"/>
      <c r="L16" s="8"/>
      <c r="M16" s="8"/>
      <c r="N16" s="8"/>
      <c r="O16" s="8"/>
      <c r="P16" s="8"/>
      <c r="Q16" s="13" t="s">
        <v>77</v>
      </c>
      <c r="R16" s="13"/>
      <c r="S16" s="8">
        <v>56.94</v>
      </c>
      <c r="T16" s="8">
        <v>1.64</v>
      </c>
      <c r="U16" s="8">
        <v>5.23</v>
      </c>
      <c r="V16" s="11">
        <f t="shared" si="1"/>
        <v>8.5772</v>
      </c>
      <c r="W16" s="8">
        <v>15.24</v>
      </c>
      <c r="X16" s="7"/>
      <c r="Y16" s="8">
        <v>0.14</v>
      </c>
    </row>
    <row r="17">
      <c r="A17" s="6" t="s">
        <v>25</v>
      </c>
      <c r="B17" s="8">
        <v>12.0</v>
      </c>
      <c r="C17" s="8">
        <v>6.0</v>
      </c>
      <c r="D17" s="8">
        <v>1953.0</v>
      </c>
      <c r="E17" s="9" t="s">
        <v>78</v>
      </c>
      <c r="F17" s="10" t="s">
        <v>79</v>
      </c>
      <c r="G17" s="10" t="s">
        <v>34</v>
      </c>
      <c r="H17" s="10">
        <v>-35.6916999816895</v>
      </c>
      <c r="I17" s="10">
        <v>-6.96332979202271</v>
      </c>
      <c r="J17" s="10" t="s">
        <v>80</v>
      </c>
      <c r="K17" s="7"/>
      <c r="L17" s="8"/>
      <c r="M17" s="8"/>
      <c r="N17" s="8"/>
      <c r="O17" s="8"/>
      <c r="P17" s="8"/>
      <c r="Q17" s="13" t="s">
        <v>81</v>
      </c>
      <c r="R17" s="13"/>
      <c r="S17" s="8">
        <v>40.9</v>
      </c>
      <c r="T17" s="8">
        <v>1.46</v>
      </c>
      <c r="U17" s="8">
        <v>5.82</v>
      </c>
      <c r="V17" s="11">
        <f t="shared" si="1"/>
        <v>8.4972</v>
      </c>
      <c r="W17" s="8">
        <v>9.9</v>
      </c>
      <c r="X17" s="7"/>
      <c r="Y17" s="8">
        <v>0.14</v>
      </c>
    </row>
    <row r="18">
      <c r="A18" s="6" t="s">
        <v>25</v>
      </c>
      <c r="B18" s="8">
        <v>27.0</v>
      </c>
      <c r="C18" s="8">
        <v>6.0</v>
      </c>
      <c r="D18" s="8">
        <v>1955.0</v>
      </c>
      <c r="E18" s="9" t="s">
        <v>82</v>
      </c>
      <c r="F18" s="10" t="s">
        <v>30</v>
      </c>
      <c r="G18" s="10" t="s">
        <v>27</v>
      </c>
      <c r="H18" s="10">
        <v>-39.024444</v>
      </c>
      <c r="I18" s="10">
        <v>-4.955694</v>
      </c>
      <c r="J18" s="10" t="s">
        <v>83</v>
      </c>
      <c r="K18" s="17"/>
      <c r="L18" s="8"/>
      <c r="M18" s="8"/>
      <c r="N18" s="8"/>
      <c r="O18" s="8"/>
      <c r="P18" s="8"/>
      <c r="Q18" s="13" t="s">
        <v>84</v>
      </c>
      <c r="R18" s="13"/>
      <c r="S18" s="8">
        <v>41.23</v>
      </c>
      <c r="T18" s="8">
        <v>0.83</v>
      </c>
      <c r="U18" s="8">
        <v>3.82</v>
      </c>
      <c r="V18" s="11">
        <f t="shared" si="1"/>
        <v>3.1706</v>
      </c>
      <c r="W18" s="8">
        <v>12.07</v>
      </c>
      <c r="X18" s="7"/>
      <c r="Y18" s="8">
        <v>0.14</v>
      </c>
    </row>
    <row r="19">
      <c r="A19" s="6" t="s">
        <v>25</v>
      </c>
      <c r="B19" s="8">
        <v>28.0</v>
      </c>
      <c r="C19" s="8">
        <v>6.0</v>
      </c>
      <c r="D19" s="8">
        <v>1955.0</v>
      </c>
      <c r="E19" s="9" t="s">
        <v>85</v>
      </c>
      <c r="F19" s="10" t="s">
        <v>30</v>
      </c>
      <c r="G19" s="10" t="s">
        <v>27</v>
      </c>
      <c r="H19" s="10">
        <v>-39.0153007507324</v>
      </c>
      <c r="I19" s="10">
        <v>-4.97138977050781</v>
      </c>
      <c r="J19" s="10" t="s">
        <v>86</v>
      </c>
      <c r="K19" s="7"/>
      <c r="L19" s="8"/>
      <c r="M19" s="8"/>
      <c r="N19" s="8"/>
      <c r="O19" s="8"/>
      <c r="P19" s="8"/>
      <c r="Q19" s="13" t="s">
        <v>84</v>
      </c>
      <c r="R19" s="13"/>
      <c r="S19" s="8">
        <v>16.81</v>
      </c>
      <c r="T19" s="8">
        <v>1.03</v>
      </c>
      <c r="U19" s="8">
        <v>3.93</v>
      </c>
      <c r="V19" s="11">
        <f t="shared" si="1"/>
        <v>4.0479</v>
      </c>
      <c r="W19" s="8">
        <v>7.01</v>
      </c>
      <c r="X19" s="7"/>
      <c r="Y19" s="8">
        <v>0.16</v>
      </c>
    </row>
    <row r="20" hidden="1">
      <c r="A20" s="6" t="s">
        <v>25</v>
      </c>
      <c r="B20" s="7"/>
      <c r="C20" s="8">
        <v>9.0</v>
      </c>
      <c r="D20" s="8">
        <v>1957.0</v>
      </c>
      <c r="E20" s="9"/>
      <c r="F20" s="10" t="s">
        <v>87</v>
      </c>
      <c r="G20" s="10" t="s">
        <v>75</v>
      </c>
      <c r="H20" s="10">
        <v>-39.4282989501953</v>
      </c>
      <c r="I20" s="10">
        <v>-12.7656002044678</v>
      </c>
      <c r="J20" s="10" t="s">
        <v>88</v>
      </c>
      <c r="K20" s="7"/>
      <c r="L20" s="8"/>
      <c r="M20" s="8"/>
      <c r="N20" s="8"/>
      <c r="O20" s="8"/>
      <c r="P20" s="8"/>
      <c r="Q20" s="13" t="s">
        <v>89</v>
      </c>
      <c r="R20" s="13"/>
      <c r="S20" s="8">
        <v>38.44</v>
      </c>
      <c r="T20" s="8">
        <v>1.43</v>
      </c>
      <c r="U20" s="8">
        <v>3.98</v>
      </c>
      <c r="V20" s="11">
        <f t="shared" si="1"/>
        <v>5.6914</v>
      </c>
      <c r="W20" s="8">
        <v>5.96</v>
      </c>
      <c r="X20" s="7"/>
      <c r="Y20" s="8">
        <v>0.17</v>
      </c>
    </row>
    <row r="21">
      <c r="A21" s="14" t="s">
        <v>25</v>
      </c>
      <c r="B21" s="15">
        <v>8.0</v>
      </c>
      <c r="C21" s="15">
        <v>7.0</v>
      </c>
      <c r="D21" s="15">
        <v>1959.0</v>
      </c>
      <c r="E21" s="16" t="s">
        <v>90</v>
      </c>
      <c r="F21" s="14" t="s">
        <v>91</v>
      </c>
      <c r="G21" s="14" t="s">
        <v>92</v>
      </c>
      <c r="H21" s="14">
        <v>-36.6393452</v>
      </c>
      <c r="I21" s="14">
        <v>-9.5375924</v>
      </c>
      <c r="J21" s="14" t="s">
        <v>93</v>
      </c>
      <c r="K21" s="11"/>
      <c r="L21" s="15"/>
      <c r="M21" s="15"/>
      <c r="N21" s="15"/>
      <c r="O21" s="15"/>
      <c r="P21" s="15"/>
      <c r="Q21" s="13" t="s">
        <v>94</v>
      </c>
      <c r="R21" s="13"/>
      <c r="S21" s="15">
        <v>21.8</v>
      </c>
      <c r="T21" s="15">
        <v>0.6</v>
      </c>
      <c r="U21" s="15">
        <v>2.9</v>
      </c>
      <c r="V21" s="11">
        <f t="shared" si="1"/>
        <v>1.74</v>
      </c>
      <c r="W21" s="15">
        <v>4.8</v>
      </c>
      <c r="X21" s="11"/>
      <c r="Y21" s="15">
        <v>0.12</v>
      </c>
      <c r="Z21" s="11"/>
    </row>
    <row r="22">
      <c r="A22" s="14" t="s">
        <v>25</v>
      </c>
      <c r="B22" s="15">
        <v>5.0</v>
      </c>
      <c r="C22" s="15">
        <v>6.0</v>
      </c>
      <c r="D22" s="15">
        <v>1963.0</v>
      </c>
      <c r="E22" s="16" t="s">
        <v>95</v>
      </c>
      <c r="F22" s="14" t="s">
        <v>96</v>
      </c>
      <c r="G22" s="14" t="s">
        <v>27</v>
      </c>
      <c r="H22" s="14">
        <v>-39.2731777</v>
      </c>
      <c r="I22" s="14">
        <v>-3.7901324</v>
      </c>
      <c r="J22" s="14" t="s">
        <v>97</v>
      </c>
      <c r="K22" s="11"/>
      <c r="L22" s="15">
        <v>82683.0</v>
      </c>
      <c r="M22" s="15">
        <v>1.8</v>
      </c>
      <c r="N22" s="15">
        <v>25.769333</v>
      </c>
      <c r="O22" s="15">
        <v>31.946667</v>
      </c>
      <c r="P22" s="15">
        <v>20.543333</v>
      </c>
      <c r="Q22" s="13" t="s">
        <v>98</v>
      </c>
      <c r="R22" s="13"/>
      <c r="S22" s="15">
        <v>26.4</v>
      </c>
      <c r="T22" s="15">
        <v>0.8</v>
      </c>
      <c r="U22" s="15">
        <v>3.3</v>
      </c>
      <c r="V22" s="11">
        <f t="shared" si="1"/>
        <v>2.64</v>
      </c>
      <c r="W22" s="15">
        <v>6.0</v>
      </c>
      <c r="X22" s="11"/>
      <c r="Y22" s="15">
        <v>0.19</v>
      </c>
      <c r="Z22" s="11"/>
    </row>
    <row r="23">
      <c r="A23" s="14" t="s">
        <v>25</v>
      </c>
      <c r="B23" s="15">
        <v>15.0</v>
      </c>
      <c r="C23" s="15">
        <v>6.0</v>
      </c>
      <c r="D23" s="15">
        <v>1964.0</v>
      </c>
      <c r="E23" s="16" t="s">
        <v>99</v>
      </c>
      <c r="F23" s="14" t="s">
        <v>100</v>
      </c>
      <c r="G23" s="14" t="s">
        <v>27</v>
      </c>
      <c r="H23" s="14">
        <v>-39.3084799</v>
      </c>
      <c r="I23" s="14">
        <v>-5.1974632</v>
      </c>
      <c r="J23" s="11"/>
      <c r="K23" s="14" t="s">
        <v>101</v>
      </c>
      <c r="L23" s="15">
        <v>82586.0</v>
      </c>
      <c r="M23" s="15">
        <v>65.7</v>
      </c>
      <c r="N23" s="15">
        <v>24.382667</v>
      </c>
      <c r="O23" s="15">
        <v>29.46</v>
      </c>
      <c r="P23" s="15">
        <v>21.14</v>
      </c>
      <c r="Q23" s="13" t="s">
        <v>102</v>
      </c>
      <c r="R23" s="13"/>
      <c r="S23" s="15">
        <v>45.6</v>
      </c>
      <c r="T23" s="15">
        <v>1.2</v>
      </c>
      <c r="U23" s="15">
        <v>4.7</v>
      </c>
      <c r="V23" s="11">
        <f t="shared" si="1"/>
        <v>5.64</v>
      </c>
      <c r="W23" s="15">
        <v>8.2</v>
      </c>
      <c r="X23" s="11"/>
      <c r="Y23" s="15">
        <v>0.1</v>
      </c>
      <c r="Z23" s="14" t="s">
        <v>103</v>
      </c>
    </row>
    <row r="24">
      <c r="A24" s="14" t="s">
        <v>25</v>
      </c>
      <c r="B24" s="15">
        <v>14.0</v>
      </c>
      <c r="C24" s="15">
        <v>5.0</v>
      </c>
      <c r="D24" s="15">
        <v>1964.0</v>
      </c>
      <c r="E24" s="16" t="s">
        <v>104</v>
      </c>
      <c r="F24" s="14" t="s">
        <v>100</v>
      </c>
      <c r="G24" s="14" t="s">
        <v>27</v>
      </c>
      <c r="H24" s="14">
        <v>-39.3084799</v>
      </c>
      <c r="I24" s="14">
        <v>-5.1974632</v>
      </c>
      <c r="J24" s="11"/>
      <c r="K24" s="14" t="s">
        <v>105</v>
      </c>
      <c r="L24" s="15">
        <v>82586.0</v>
      </c>
      <c r="M24" s="15">
        <v>219.6</v>
      </c>
      <c r="N24" s="15">
        <v>25.262581</v>
      </c>
      <c r="O24" s="15">
        <v>30.329032</v>
      </c>
      <c r="P24" s="15">
        <v>22.132258</v>
      </c>
      <c r="Q24" s="13" t="s">
        <v>106</v>
      </c>
      <c r="R24" s="13"/>
      <c r="S24" s="15">
        <v>55.1</v>
      </c>
      <c r="T24" s="15">
        <v>0.8</v>
      </c>
      <c r="U24" s="15">
        <v>4.6</v>
      </c>
      <c r="V24" s="11">
        <f t="shared" si="1"/>
        <v>3.68</v>
      </c>
      <c r="W24" s="15">
        <v>11.5</v>
      </c>
      <c r="X24" s="11"/>
      <c r="Y24" s="15">
        <v>0.11</v>
      </c>
      <c r="Z24" s="11"/>
    </row>
    <row r="25">
      <c r="A25" s="14" t="s">
        <v>25</v>
      </c>
      <c r="B25" s="15">
        <v>19.0</v>
      </c>
      <c r="C25" s="15">
        <v>6.0</v>
      </c>
      <c r="D25" s="15">
        <v>1964.0</v>
      </c>
      <c r="E25" s="16" t="s">
        <v>107</v>
      </c>
      <c r="F25" s="14" t="s">
        <v>108</v>
      </c>
      <c r="G25" s="14" t="s">
        <v>27</v>
      </c>
      <c r="H25" s="14">
        <v>-39.3828633</v>
      </c>
      <c r="I25" s="14">
        <v>-5.5848398</v>
      </c>
      <c r="J25" s="14" t="s">
        <v>109</v>
      </c>
      <c r="K25" s="14" t="s">
        <v>110</v>
      </c>
      <c r="L25" s="15">
        <v>82683.0</v>
      </c>
      <c r="M25" s="15">
        <v>27.5</v>
      </c>
      <c r="N25" s="15">
        <v>24.201333</v>
      </c>
      <c r="O25" s="15">
        <v>29.726667</v>
      </c>
      <c r="P25" s="15">
        <v>19.31</v>
      </c>
      <c r="Q25" s="13" t="s">
        <v>102</v>
      </c>
      <c r="R25" s="13"/>
      <c r="S25" s="15">
        <v>28.4</v>
      </c>
      <c r="T25" s="15">
        <v>0.6</v>
      </c>
      <c r="U25" s="15">
        <v>2.0</v>
      </c>
      <c r="V25" s="11">
        <f t="shared" si="1"/>
        <v>1.2</v>
      </c>
      <c r="W25" s="15">
        <v>7.7</v>
      </c>
      <c r="X25" s="11"/>
      <c r="Y25" s="15">
        <v>0.11</v>
      </c>
      <c r="Z25" s="11"/>
    </row>
    <row r="26">
      <c r="A26" s="14" t="s">
        <v>25</v>
      </c>
      <c r="B26" s="15">
        <v>29.0</v>
      </c>
      <c r="C26" s="15">
        <v>8.0</v>
      </c>
      <c r="D26" s="15">
        <v>1969.0</v>
      </c>
      <c r="E26" s="16" t="s">
        <v>111</v>
      </c>
      <c r="F26" s="14" t="s">
        <v>112</v>
      </c>
      <c r="G26" s="14" t="s">
        <v>39</v>
      </c>
      <c r="H26" s="14">
        <v>-37.3121566</v>
      </c>
      <c r="I26" s="14">
        <v>-9.1008657</v>
      </c>
      <c r="J26" s="14" t="s">
        <v>113</v>
      </c>
      <c r="K26" s="11"/>
      <c r="L26" s="15">
        <v>83097.0</v>
      </c>
      <c r="M26" s="15">
        <v>83.3</v>
      </c>
      <c r="N26" s="15">
        <v>22.365806</v>
      </c>
      <c r="O26" s="15">
        <v>27.490323</v>
      </c>
      <c r="P26" s="15">
        <v>19.170968</v>
      </c>
      <c r="Q26" s="13" t="s">
        <v>114</v>
      </c>
      <c r="R26" s="13"/>
      <c r="S26" s="15">
        <v>40.2</v>
      </c>
      <c r="T26" s="15">
        <v>1.1</v>
      </c>
      <c r="U26" s="15">
        <v>4.2</v>
      </c>
      <c r="V26" s="11">
        <f t="shared" si="1"/>
        <v>4.62</v>
      </c>
      <c r="W26" s="15">
        <v>11.3</v>
      </c>
      <c r="X26" s="11"/>
      <c r="Y26" s="15">
        <v>0.1</v>
      </c>
      <c r="Z26" s="11"/>
    </row>
    <row r="27">
      <c r="A27" s="14" t="s">
        <v>25</v>
      </c>
      <c r="B27" s="15">
        <v>13.0</v>
      </c>
      <c r="C27" s="15">
        <v>9.0</v>
      </c>
      <c r="D27" s="15">
        <v>1969.0</v>
      </c>
      <c r="E27" s="16" t="s">
        <v>115</v>
      </c>
      <c r="F27" s="14" t="s">
        <v>116</v>
      </c>
      <c r="G27" s="14" t="s">
        <v>39</v>
      </c>
      <c r="H27" s="14">
        <v>-36.9524569</v>
      </c>
      <c r="I27" s="14">
        <v>-8.5027787</v>
      </c>
      <c r="J27" s="14" t="s">
        <v>117</v>
      </c>
      <c r="K27" s="11"/>
      <c r="L27" s="15">
        <v>82792.0</v>
      </c>
      <c r="M27" s="15">
        <v>0.0</v>
      </c>
      <c r="N27" s="15">
        <v>22.749333</v>
      </c>
      <c r="O27" s="15">
        <v>30.466667</v>
      </c>
      <c r="P27" s="15">
        <v>14.913333</v>
      </c>
      <c r="Q27" s="13" t="s">
        <v>118</v>
      </c>
      <c r="R27" s="13"/>
      <c r="S27" s="15">
        <v>51.0</v>
      </c>
      <c r="T27" s="15">
        <v>0.8</v>
      </c>
      <c r="U27" s="15">
        <v>3.0</v>
      </c>
      <c r="V27" s="11">
        <f t="shared" si="1"/>
        <v>2.4</v>
      </c>
      <c r="W27" s="15">
        <v>10.2</v>
      </c>
      <c r="X27" s="11"/>
      <c r="Y27" s="15">
        <v>0.11</v>
      </c>
      <c r="Z27" s="11"/>
    </row>
    <row r="28">
      <c r="A28" s="14" t="s">
        <v>25</v>
      </c>
      <c r="B28" s="15">
        <v>19.0</v>
      </c>
      <c r="C28" s="15">
        <v>9.0</v>
      </c>
      <c r="D28" s="15">
        <v>1969.0</v>
      </c>
      <c r="E28" s="16" t="s">
        <v>119</v>
      </c>
      <c r="F28" s="14" t="s">
        <v>120</v>
      </c>
      <c r="G28" s="14" t="s">
        <v>39</v>
      </c>
      <c r="H28" s="14">
        <v>-37.1729392</v>
      </c>
      <c r="I28" s="14">
        <v>-8.6164152</v>
      </c>
      <c r="J28" s="14" t="s">
        <v>121</v>
      </c>
      <c r="K28" s="11"/>
      <c r="L28" s="15">
        <v>82792.0</v>
      </c>
      <c r="M28" s="15">
        <v>0.0</v>
      </c>
      <c r="N28" s="15">
        <v>22.749333</v>
      </c>
      <c r="O28" s="15">
        <v>30.466667</v>
      </c>
      <c r="P28" s="15">
        <v>14.913333</v>
      </c>
      <c r="Q28" s="13" t="s">
        <v>118</v>
      </c>
      <c r="R28" s="13"/>
      <c r="S28" s="15">
        <v>25.8</v>
      </c>
      <c r="T28" s="15">
        <v>0.75</v>
      </c>
      <c r="U28" s="15">
        <v>3.7</v>
      </c>
      <c r="V28" s="11">
        <f t="shared" si="1"/>
        <v>2.775</v>
      </c>
      <c r="W28" s="15">
        <v>8.6</v>
      </c>
      <c r="X28" s="11"/>
      <c r="Y28" s="15">
        <v>0.11</v>
      </c>
      <c r="Z28" s="11"/>
    </row>
    <row r="29">
      <c r="A29" s="14" t="s">
        <v>25</v>
      </c>
      <c r="B29" s="15">
        <v>20.0</v>
      </c>
      <c r="C29" s="15">
        <v>9.0</v>
      </c>
      <c r="D29" s="15">
        <v>1969.0</v>
      </c>
      <c r="E29" s="16" t="s">
        <v>122</v>
      </c>
      <c r="F29" s="14" t="s">
        <v>112</v>
      </c>
      <c r="G29" s="14" t="s">
        <v>39</v>
      </c>
      <c r="H29" s="14">
        <v>-37.3121566</v>
      </c>
      <c r="I29" s="14">
        <v>-9.1008657</v>
      </c>
      <c r="J29" s="14" t="s">
        <v>123</v>
      </c>
      <c r="K29" s="11"/>
      <c r="L29" s="15">
        <v>83097.0</v>
      </c>
      <c r="M29" s="15">
        <v>26.1</v>
      </c>
      <c r="N29" s="15">
        <v>23.864</v>
      </c>
      <c r="O29" s="15">
        <v>29.78</v>
      </c>
      <c r="P29" s="15">
        <v>19.416667</v>
      </c>
      <c r="Q29" s="13" t="s">
        <v>118</v>
      </c>
      <c r="R29" s="13"/>
      <c r="S29" s="15">
        <v>36.9</v>
      </c>
      <c r="T29" s="15">
        <v>1.4</v>
      </c>
      <c r="U29" s="15">
        <v>4.5</v>
      </c>
      <c r="V29" s="11">
        <f t="shared" si="1"/>
        <v>6.3</v>
      </c>
      <c r="W29" s="15">
        <v>16.3</v>
      </c>
      <c r="X29" s="11"/>
      <c r="Y29" s="15">
        <v>0.1</v>
      </c>
      <c r="Z29" s="11"/>
    </row>
    <row r="30">
      <c r="A30" s="14" t="s">
        <v>25</v>
      </c>
      <c r="B30" s="18">
        <v>13.0</v>
      </c>
      <c r="C30" s="18">
        <v>9.0</v>
      </c>
      <c r="D30" s="18">
        <v>1969.0</v>
      </c>
      <c r="E30" s="19" t="s">
        <v>115</v>
      </c>
      <c r="F30" s="20" t="s">
        <v>116</v>
      </c>
      <c r="G30" s="20" t="s">
        <v>39</v>
      </c>
      <c r="H30" s="14">
        <v>-36.9524569</v>
      </c>
      <c r="I30" s="14">
        <v>-8.5027787</v>
      </c>
      <c r="J30" s="20" t="s">
        <v>117</v>
      </c>
      <c r="K30" s="21"/>
      <c r="L30" s="15">
        <v>82792.0</v>
      </c>
      <c r="M30" s="15">
        <v>0.0</v>
      </c>
      <c r="N30" s="15">
        <v>22.749333</v>
      </c>
      <c r="O30" s="15">
        <v>30.466667</v>
      </c>
      <c r="P30" s="15">
        <v>14.913333</v>
      </c>
      <c r="Q30" s="13" t="s">
        <v>118</v>
      </c>
      <c r="R30" s="13"/>
      <c r="S30" s="22"/>
      <c r="T30" s="18">
        <v>1.4</v>
      </c>
      <c r="U30" s="22">
        <f>2.9+3.2</f>
        <v>6.1</v>
      </c>
      <c r="V30" s="11">
        <f t="shared" si="1"/>
        <v>8.54</v>
      </c>
      <c r="W30" s="22">
        <f>1.1+15</f>
        <v>16.1</v>
      </c>
      <c r="X30" s="22"/>
      <c r="Y30" s="18">
        <v>0.15</v>
      </c>
    </row>
    <row r="31">
      <c r="A31" s="14" t="s">
        <v>25</v>
      </c>
      <c r="B31" s="15">
        <v>14.0</v>
      </c>
      <c r="C31" s="15">
        <v>4.0</v>
      </c>
      <c r="D31" s="15">
        <v>1971.0</v>
      </c>
      <c r="E31" s="16" t="s">
        <v>124</v>
      </c>
      <c r="F31" s="14" t="s">
        <v>125</v>
      </c>
      <c r="G31" s="14" t="s">
        <v>39</v>
      </c>
      <c r="H31" s="14">
        <v>-38.3183801</v>
      </c>
      <c r="I31" s="14">
        <v>-7.9871287</v>
      </c>
      <c r="J31" s="14" t="s">
        <v>126</v>
      </c>
      <c r="K31" s="11"/>
      <c r="L31" s="15">
        <v>82784.0</v>
      </c>
      <c r="M31" s="23" t="s">
        <v>127</v>
      </c>
      <c r="N31" s="23" t="s">
        <v>128</v>
      </c>
      <c r="O31" s="23" t="s">
        <v>129</v>
      </c>
      <c r="P31" s="23" t="s">
        <v>130</v>
      </c>
      <c r="Q31" s="13" t="s">
        <v>131</v>
      </c>
      <c r="R31" s="13"/>
      <c r="S31" s="15">
        <v>24.4</v>
      </c>
      <c r="T31" s="15">
        <v>1.2</v>
      </c>
      <c r="U31" s="15">
        <v>4.7</v>
      </c>
      <c r="V31" s="11">
        <f t="shared" si="1"/>
        <v>5.64</v>
      </c>
      <c r="W31" s="15">
        <v>8.4</v>
      </c>
      <c r="X31" s="11"/>
      <c r="Y31" s="15">
        <v>0.12</v>
      </c>
      <c r="Z31" s="11"/>
    </row>
    <row r="32">
      <c r="A32" s="6" t="s">
        <v>25</v>
      </c>
      <c r="B32" s="8">
        <v>2.0</v>
      </c>
      <c r="C32" s="8">
        <v>5.0</v>
      </c>
      <c r="D32" s="8">
        <v>1971.0</v>
      </c>
      <c r="E32" s="9" t="s">
        <v>132</v>
      </c>
      <c r="F32" s="10" t="s">
        <v>133</v>
      </c>
      <c r="G32" s="10" t="s">
        <v>39</v>
      </c>
      <c r="H32" s="10">
        <v>-39.8340751</v>
      </c>
      <c r="I32" s="10">
        <v>-8.8024595</v>
      </c>
      <c r="J32" s="10" t="s">
        <v>134</v>
      </c>
      <c r="K32" s="17"/>
      <c r="L32" s="8">
        <v>82983.0</v>
      </c>
      <c r="M32" s="8">
        <v>1.9</v>
      </c>
      <c r="N32" s="8">
        <v>24.824516</v>
      </c>
      <c r="O32" s="8">
        <v>29.658065</v>
      </c>
      <c r="P32" s="8">
        <v>19.462588</v>
      </c>
      <c r="Q32" s="13" t="s">
        <v>135</v>
      </c>
      <c r="R32" s="13"/>
      <c r="S32" s="7">
        <f>6.1+5.5+6.9</f>
        <v>18.5</v>
      </c>
      <c r="T32" s="8">
        <v>1.0</v>
      </c>
      <c r="U32" s="8">
        <v>2.1</v>
      </c>
      <c r="V32" s="11">
        <f t="shared" si="1"/>
        <v>2.1</v>
      </c>
      <c r="W32" s="8">
        <v>6.8</v>
      </c>
      <c r="X32" s="7"/>
      <c r="Y32" s="8">
        <v>0.09</v>
      </c>
    </row>
    <row r="33" hidden="1">
      <c r="A33" s="6" t="s">
        <v>25</v>
      </c>
      <c r="B33" s="8"/>
      <c r="C33" s="8">
        <v>4.0</v>
      </c>
      <c r="D33" s="8">
        <v>1971.0</v>
      </c>
      <c r="E33" s="9"/>
      <c r="F33" s="10" t="s">
        <v>46</v>
      </c>
      <c r="G33" s="10" t="s">
        <v>39</v>
      </c>
      <c r="H33" s="10">
        <v>-40.5</v>
      </c>
      <c r="I33" s="10">
        <v>-9.383333</v>
      </c>
      <c r="J33" s="10" t="s">
        <v>136</v>
      </c>
      <c r="K33" s="8" t="s">
        <v>137</v>
      </c>
      <c r="L33" s="8">
        <v>82983.0</v>
      </c>
      <c r="M33" s="8">
        <v>168.5</v>
      </c>
      <c r="N33" s="8">
        <v>25.124458</v>
      </c>
      <c r="O33" s="8">
        <v>29.943333</v>
      </c>
      <c r="P33" s="8">
        <v>19.968544</v>
      </c>
      <c r="Q33" s="13" t="s">
        <v>131</v>
      </c>
      <c r="R33" s="13"/>
      <c r="S33" s="8">
        <v>45.28</v>
      </c>
      <c r="T33" s="8">
        <v>1.3</v>
      </c>
      <c r="U33" s="8">
        <v>4.42</v>
      </c>
      <c r="V33" s="11">
        <f t="shared" si="1"/>
        <v>5.746</v>
      </c>
      <c r="W33" s="8">
        <v>10.1</v>
      </c>
      <c r="X33" s="7"/>
      <c r="Y33" s="8">
        <v>0.12</v>
      </c>
    </row>
    <row r="34">
      <c r="A34" s="6" t="s">
        <v>25</v>
      </c>
      <c r="B34" s="8">
        <v>16.0</v>
      </c>
      <c r="C34" s="8">
        <v>3.0</v>
      </c>
      <c r="D34" s="8">
        <v>1972.0</v>
      </c>
      <c r="E34" s="9" t="s">
        <v>138</v>
      </c>
      <c r="F34" s="10" t="s">
        <v>139</v>
      </c>
      <c r="G34" s="10" t="s">
        <v>75</v>
      </c>
      <c r="H34" s="10">
        <v>-44.5462911</v>
      </c>
      <c r="I34" s="10">
        <v>-14.1807773</v>
      </c>
      <c r="J34" s="10" t="s">
        <v>140</v>
      </c>
      <c r="K34" s="7"/>
      <c r="L34" s="8">
        <v>83339.0</v>
      </c>
      <c r="M34" s="23" t="s">
        <v>141</v>
      </c>
      <c r="N34" s="23" t="s">
        <v>142</v>
      </c>
      <c r="O34" s="23" t="s">
        <v>143</v>
      </c>
      <c r="P34" s="23" t="s">
        <v>144</v>
      </c>
      <c r="Q34" s="13" t="s">
        <v>145</v>
      </c>
      <c r="R34" s="13"/>
      <c r="S34" s="8">
        <v>37.34</v>
      </c>
      <c r="T34" s="8">
        <v>0.63</v>
      </c>
      <c r="U34" s="8">
        <v>2.09</v>
      </c>
      <c r="V34" s="11">
        <f t="shared" si="1"/>
        <v>1.3167</v>
      </c>
      <c r="W34" s="8">
        <v>7.59</v>
      </c>
      <c r="X34" s="7"/>
      <c r="Y34" s="8">
        <v>0.11</v>
      </c>
    </row>
    <row r="35">
      <c r="A35" s="14" t="s">
        <v>25</v>
      </c>
      <c r="B35" s="15">
        <v>26.0</v>
      </c>
      <c r="C35" s="15">
        <v>2.0</v>
      </c>
      <c r="D35" s="15">
        <v>1974.0</v>
      </c>
      <c r="E35" s="16" t="s">
        <v>146</v>
      </c>
      <c r="F35" s="14" t="s">
        <v>147</v>
      </c>
      <c r="G35" s="14" t="s">
        <v>75</v>
      </c>
      <c r="H35" s="14">
        <v>-40.2457752</v>
      </c>
      <c r="I35" s="14">
        <v>-10.4965062</v>
      </c>
      <c r="J35" s="14" t="s">
        <v>148</v>
      </c>
      <c r="K35" s="11"/>
      <c r="L35" s="15">
        <v>83088.0</v>
      </c>
      <c r="M35" s="15">
        <v>183.0</v>
      </c>
      <c r="N35" s="15">
        <f>AVERAGE(O35:P35)</f>
        <v>25.0232145</v>
      </c>
      <c r="O35" s="15">
        <v>29.707143</v>
      </c>
      <c r="P35" s="15">
        <v>20.339286</v>
      </c>
      <c r="Q35" s="13" t="s">
        <v>149</v>
      </c>
      <c r="R35" s="13"/>
      <c r="S35" s="15">
        <v>20.3</v>
      </c>
      <c r="T35" s="15">
        <v>2.1</v>
      </c>
      <c r="U35" s="15">
        <v>5.2</v>
      </c>
      <c r="V35" s="11">
        <f t="shared" si="1"/>
        <v>10.92</v>
      </c>
      <c r="W35" s="15">
        <v>4.2</v>
      </c>
      <c r="X35" s="11"/>
      <c r="Y35" s="15">
        <v>0.11</v>
      </c>
      <c r="Z35" s="11"/>
    </row>
    <row r="36">
      <c r="A36" s="6" t="s">
        <v>25</v>
      </c>
      <c r="B36" s="8">
        <v>26.0</v>
      </c>
      <c r="C36" s="8">
        <v>2.0</v>
      </c>
      <c r="D36" s="8">
        <v>1974.0</v>
      </c>
      <c r="E36" s="9" t="s">
        <v>146</v>
      </c>
      <c r="F36" s="10" t="s">
        <v>150</v>
      </c>
      <c r="G36" s="10" t="s">
        <v>75</v>
      </c>
      <c r="H36" s="10">
        <v>-40.22</v>
      </c>
      <c r="I36" s="10">
        <v>-10.08</v>
      </c>
      <c r="J36" s="10" t="s">
        <v>148</v>
      </c>
      <c r="K36" s="7"/>
      <c r="L36" s="8">
        <v>82983.0</v>
      </c>
      <c r="M36" s="8">
        <v>125.6</v>
      </c>
      <c r="N36" s="8">
        <v>25.777857</v>
      </c>
      <c r="O36" s="8">
        <v>31.135714</v>
      </c>
      <c r="P36" s="8">
        <v>21.885714</v>
      </c>
      <c r="Q36" s="13" t="s">
        <v>149</v>
      </c>
      <c r="R36" s="13"/>
      <c r="S36" s="8">
        <v>16.69</v>
      </c>
      <c r="T36" s="8">
        <v>1.4</v>
      </c>
      <c r="U36" s="8">
        <v>3.35</v>
      </c>
      <c r="V36" s="11">
        <f t="shared" si="1"/>
        <v>4.69</v>
      </c>
      <c r="W36" s="8">
        <v>3.2</v>
      </c>
      <c r="X36" s="7"/>
      <c r="Y36" s="8">
        <v>0.12</v>
      </c>
    </row>
    <row r="37" hidden="1">
      <c r="A37" s="14" t="s">
        <v>25</v>
      </c>
      <c r="B37" s="11"/>
      <c r="C37" s="11"/>
      <c r="D37" s="15">
        <v>1976.0</v>
      </c>
      <c r="E37" s="16"/>
      <c r="F37" s="14" t="s">
        <v>46</v>
      </c>
      <c r="G37" s="14" t="s">
        <v>39</v>
      </c>
      <c r="H37" s="14">
        <v>-40.5381168</v>
      </c>
      <c r="I37" s="14">
        <v>-9.3624485</v>
      </c>
      <c r="J37" s="14" t="s">
        <v>151</v>
      </c>
      <c r="K37" s="14" t="s">
        <v>152</v>
      </c>
      <c r="L37" s="8">
        <v>82983.0</v>
      </c>
      <c r="M37" s="23" t="s">
        <v>153</v>
      </c>
      <c r="N37" s="23" t="s">
        <v>154</v>
      </c>
      <c r="O37" s="23" t="s">
        <v>155</v>
      </c>
      <c r="P37" s="23" t="s">
        <v>156</v>
      </c>
      <c r="Q37" s="24" t="s">
        <v>157</v>
      </c>
      <c r="R37" s="24"/>
      <c r="S37" s="15">
        <v>22.8</v>
      </c>
      <c r="T37" s="15">
        <v>0.9</v>
      </c>
      <c r="U37" s="15">
        <v>3.1</v>
      </c>
      <c r="V37" s="11">
        <f t="shared" si="1"/>
        <v>2.79</v>
      </c>
      <c r="W37" s="15">
        <v>10.1</v>
      </c>
      <c r="X37" s="11"/>
      <c r="Y37" s="15">
        <v>0.12</v>
      </c>
      <c r="Z37" s="11"/>
    </row>
    <row r="38">
      <c r="A38" s="6" t="s">
        <v>25</v>
      </c>
      <c r="B38" s="8">
        <v>3.0</v>
      </c>
      <c r="C38" s="8">
        <v>4.0</v>
      </c>
      <c r="D38" s="8">
        <v>1979.0</v>
      </c>
      <c r="E38" s="9" t="s">
        <v>158</v>
      </c>
      <c r="F38" s="10" t="s">
        <v>46</v>
      </c>
      <c r="G38" s="10" t="s">
        <v>39</v>
      </c>
      <c r="H38" s="10">
        <v>-40.5008010864258</v>
      </c>
      <c r="I38" s="10">
        <v>-9.39861011505127</v>
      </c>
      <c r="J38" s="10" t="s">
        <v>159</v>
      </c>
      <c r="K38" s="7"/>
      <c r="L38" s="8">
        <v>82983.0</v>
      </c>
      <c r="M38" s="8">
        <v>96.9</v>
      </c>
      <c r="N38" s="8">
        <v>26.5224</v>
      </c>
      <c r="O38" s="8">
        <v>31.51</v>
      </c>
      <c r="P38" s="8">
        <v>20.1658</v>
      </c>
      <c r="Q38" s="13" t="s">
        <v>160</v>
      </c>
      <c r="R38" s="13"/>
      <c r="S38" s="8">
        <v>41.02</v>
      </c>
      <c r="T38" s="8">
        <v>1.36</v>
      </c>
      <c r="U38" s="8">
        <v>4.64</v>
      </c>
      <c r="V38" s="11">
        <f t="shared" si="1"/>
        <v>6.3104</v>
      </c>
      <c r="W38" s="8">
        <v>14.06</v>
      </c>
      <c r="X38" s="7"/>
      <c r="Y38" s="8">
        <v>0.13</v>
      </c>
    </row>
    <row r="39" hidden="1">
      <c r="A39" s="14" t="s">
        <v>25</v>
      </c>
      <c r="B39" s="11"/>
      <c r="C39" s="11"/>
      <c r="D39" s="15">
        <v>1982.0</v>
      </c>
      <c r="E39" s="16"/>
      <c r="F39" s="14" t="s">
        <v>161</v>
      </c>
      <c r="G39" s="14" t="s">
        <v>39</v>
      </c>
      <c r="H39" s="14">
        <v>-40.2859056</v>
      </c>
      <c r="I39" s="14">
        <v>-7.7607418</v>
      </c>
      <c r="J39" s="14" t="s">
        <v>162</v>
      </c>
      <c r="K39" s="14" t="s">
        <v>163</v>
      </c>
      <c r="L39" s="15"/>
      <c r="M39" s="23" t="s">
        <v>164</v>
      </c>
      <c r="N39" s="23" t="s">
        <v>165</v>
      </c>
      <c r="O39" s="23" t="s">
        <v>166</v>
      </c>
      <c r="P39" s="23" t="s">
        <v>167</v>
      </c>
      <c r="Q39" s="24" t="s">
        <v>168</v>
      </c>
      <c r="R39" s="24"/>
      <c r="S39" s="15">
        <v>21.0</v>
      </c>
      <c r="T39" s="15">
        <v>1.2</v>
      </c>
      <c r="U39" s="15">
        <v>5.8</v>
      </c>
      <c r="V39" s="11">
        <f t="shared" si="1"/>
        <v>6.96</v>
      </c>
      <c r="W39" s="15">
        <v>8.8</v>
      </c>
      <c r="X39" s="11"/>
      <c r="Y39" s="15">
        <v>0.15</v>
      </c>
      <c r="Z39" s="11"/>
    </row>
    <row r="40" hidden="1">
      <c r="A40" s="14" t="s">
        <v>25</v>
      </c>
      <c r="B40" s="11"/>
      <c r="C40" s="11"/>
      <c r="D40" s="15">
        <v>1982.0</v>
      </c>
      <c r="E40" s="16"/>
      <c r="F40" s="14" t="s">
        <v>169</v>
      </c>
      <c r="G40" s="14" t="s">
        <v>170</v>
      </c>
      <c r="H40" s="14">
        <v>-41.7656829</v>
      </c>
      <c r="I40" s="14">
        <v>-2.9304878</v>
      </c>
      <c r="J40" s="14" t="s">
        <v>171</v>
      </c>
      <c r="K40" s="14" t="s">
        <v>172</v>
      </c>
      <c r="L40" s="15"/>
      <c r="M40" s="23" t="s">
        <v>164</v>
      </c>
      <c r="N40" s="23" t="s">
        <v>165</v>
      </c>
      <c r="O40" s="23" t="s">
        <v>166</v>
      </c>
      <c r="P40" s="23" t="s">
        <v>167</v>
      </c>
      <c r="Q40" s="24" t="s">
        <v>168</v>
      </c>
      <c r="R40" s="24"/>
      <c r="S40" s="15">
        <v>27.4</v>
      </c>
      <c r="T40" s="15">
        <v>1.2</v>
      </c>
      <c r="U40" s="15">
        <v>4.8</v>
      </c>
      <c r="V40" s="11">
        <f t="shared" si="1"/>
        <v>5.76</v>
      </c>
      <c r="W40" s="15">
        <v>10.0</v>
      </c>
      <c r="X40" s="11"/>
      <c r="Y40" s="15">
        <v>0.11</v>
      </c>
      <c r="Z40" s="11"/>
    </row>
    <row r="41">
      <c r="A41" s="6" t="s">
        <v>25</v>
      </c>
      <c r="B41" s="8">
        <v>23.0</v>
      </c>
      <c r="C41" s="8">
        <v>7.0</v>
      </c>
      <c r="D41" s="8">
        <v>1982.0</v>
      </c>
      <c r="E41" s="9" t="s">
        <v>173</v>
      </c>
      <c r="F41" s="10" t="s">
        <v>174</v>
      </c>
      <c r="G41" s="10" t="s">
        <v>92</v>
      </c>
      <c r="H41" s="10">
        <v>-37.8339004516602</v>
      </c>
      <c r="I41" s="10">
        <v>-9.50193977355957</v>
      </c>
      <c r="J41" s="10" t="s">
        <v>175</v>
      </c>
      <c r="K41" s="17"/>
      <c r="L41" s="8">
        <v>82983.0</v>
      </c>
      <c r="M41" s="8">
        <v>0.6</v>
      </c>
      <c r="N41" s="8">
        <v>23.82087</v>
      </c>
      <c r="O41" s="8">
        <v>29.37</v>
      </c>
      <c r="P41" s="8">
        <v>18.877419</v>
      </c>
      <c r="Q41" s="13" t="s">
        <v>176</v>
      </c>
      <c r="R41" s="13"/>
      <c r="S41" s="8">
        <v>50.25</v>
      </c>
      <c r="T41" s="8">
        <v>1.87</v>
      </c>
      <c r="U41" s="8">
        <v>5.37</v>
      </c>
      <c r="V41" s="11">
        <f t="shared" si="1"/>
        <v>10.0419</v>
      </c>
      <c r="W41" s="8">
        <v>10.11</v>
      </c>
      <c r="X41" s="7"/>
      <c r="Y41" s="8">
        <v>0.16</v>
      </c>
    </row>
    <row r="42">
      <c r="A42" s="14" t="s">
        <v>25</v>
      </c>
      <c r="B42" s="15">
        <v>6.0</v>
      </c>
      <c r="C42" s="15">
        <v>4.0</v>
      </c>
      <c r="D42" s="15">
        <v>1983.0</v>
      </c>
      <c r="E42" s="16" t="s">
        <v>177</v>
      </c>
      <c r="F42" s="14" t="s">
        <v>46</v>
      </c>
      <c r="G42" s="14" t="s">
        <v>39</v>
      </c>
      <c r="H42" s="15">
        <v>-40.184</v>
      </c>
      <c r="I42" s="15">
        <v>-9.43</v>
      </c>
      <c r="J42" s="14" t="s">
        <v>178</v>
      </c>
      <c r="K42" s="11"/>
      <c r="L42" s="15">
        <v>82983.0</v>
      </c>
      <c r="M42" s="15">
        <v>1.3</v>
      </c>
      <c r="N42" s="15">
        <v>26.836667</v>
      </c>
      <c r="O42" s="15">
        <v>32.4</v>
      </c>
      <c r="P42" s="15">
        <v>21.933333</v>
      </c>
      <c r="Q42" s="13" t="s">
        <v>54</v>
      </c>
      <c r="R42" s="13"/>
      <c r="S42" s="15">
        <v>38.2</v>
      </c>
      <c r="T42" s="15">
        <v>1.2</v>
      </c>
      <c r="U42" s="15">
        <v>4.4</v>
      </c>
      <c r="V42" s="11">
        <f t="shared" si="1"/>
        <v>5.28</v>
      </c>
      <c r="W42" s="15">
        <v>9.7</v>
      </c>
      <c r="X42" s="11"/>
      <c r="Y42" s="15">
        <v>0.11</v>
      </c>
      <c r="Z42" s="11"/>
    </row>
    <row r="43">
      <c r="A43" s="6" t="s">
        <v>25</v>
      </c>
      <c r="B43" s="8">
        <v>1.0</v>
      </c>
      <c r="C43" s="8">
        <v>9.0</v>
      </c>
      <c r="D43" s="8">
        <v>1983.0</v>
      </c>
      <c r="E43" s="9" t="s">
        <v>179</v>
      </c>
      <c r="F43" s="10" t="s">
        <v>180</v>
      </c>
      <c r="G43" s="10" t="s">
        <v>181</v>
      </c>
      <c r="H43" s="10">
        <v>-37.419861</v>
      </c>
      <c r="I43" s="10">
        <v>-10.1035</v>
      </c>
      <c r="J43" s="10" t="s">
        <v>182</v>
      </c>
      <c r="K43" s="7"/>
      <c r="L43" s="8">
        <v>83097.0</v>
      </c>
      <c r="M43" s="8">
        <v>16.8</v>
      </c>
      <c r="N43" s="8">
        <f>AVERAGE(O43:P43)</f>
        <v>25.4916665</v>
      </c>
      <c r="O43" s="8">
        <v>30.9</v>
      </c>
      <c r="P43" s="8">
        <v>20.083333</v>
      </c>
      <c r="Q43" s="13" t="s">
        <v>183</v>
      </c>
      <c r="R43" s="13"/>
      <c r="S43" s="8">
        <v>24.61</v>
      </c>
      <c r="T43" s="8">
        <v>1.84</v>
      </c>
      <c r="U43" s="8">
        <v>4.75</v>
      </c>
      <c r="V43" s="11">
        <f t="shared" si="1"/>
        <v>8.74</v>
      </c>
      <c r="W43" s="8">
        <v>6.91</v>
      </c>
      <c r="X43" s="7"/>
      <c r="Y43" s="8">
        <v>0.13</v>
      </c>
    </row>
    <row r="44">
      <c r="A44" s="14" t="s">
        <v>25</v>
      </c>
      <c r="B44" s="15">
        <v>1.0</v>
      </c>
      <c r="C44" s="15">
        <v>5.0</v>
      </c>
      <c r="D44" s="15">
        <v>1984.0</v>
      </c>
      <c r="E44" s="16" t="s">
        <v>184</v>
      </c>
      <c r="F44" s="14" t="s">
        <v>185</v>
      </c>
      <c r="G44" s="14" t="s">
        <v>39</v>
      </c>
      <c r="H44" s="14">
        <v>-40.0994603</v>
      </c>
      <c r="I44" s="14">
        <v>-7.8865962</v>
      </c>
      <c r="J44" s="14" t="s">
        <v>186</v>
      </c>
      <c r="K44" s="11"/>
      <c r="L44" s="15">
        <v>82983.0</v>
      </c>
      <c r="M44" s="15">
        <v>25.9</v>
      </c>
      <c r="N44" s="15">
        <v>25.323</v>
      </c>
      <c r="O44" s="15">
        <v>30.048387</v>
      </c>
      <c r="P44" s="15">
        <v>21.235484</v>
      </c>
      <c r="Q44" s="13" t="s">
        <v>187</v>
      </c>
      <c r="R44" s="13"/>
      <c r="S44" s="15">
        <v>48.3</v>
      </c>
      <c r="T44" s="15">
        <v>1.2</v>
      </c>
      <c r="U44" s="15">
        <v>3.9</v>
      </c>
      <c r="V44" s="11">
        <f t="shared" si="1"/>
        <v>4.68</v>
      </c>
      <c r="W44" s="15">
        <v>12.8</v>
      </c>
      <c r="X44" s="11"/>
      <c r="Y44" s="15">
        <v>0.1</v>
      </c>
      <c r="Z44" s="11"/>
    </row>
    <row r="45">
      <c r="A45" s="14" t="s">
        <v>25</v>
      </c>
      <c r="B45" s="15">
        <v>18.0</v>
      </c>
      <c r="C45" s="15">
        <v>5.0</v>
      </c>
      <c r="D45" s="15">
        <v>1984.0</v>
      </c>
      <c r="E45" s="16" t="s">
        <v>188</v>
      </c>
      <c r="F45" s="14" t="s">
        <v>189</v>
      </c>
      <c r="G45" s="14" t="s">
        <v>39</v>
      </c>
      <c r="H45" s="14">
        <v>-39.5865806</v>
      </c>
      <c r="I45" s="14">
        <v>-8.0913026</v>
      </c>
      <c r="J45" s="14" t="s">
        <v>190</v>
      </c>
      <c r="K45" s="11"/>
      <c r="L45" s="15">
        <v>82887.0</v>
      </c>
      <c r="M45" s="15">
        <v>22.1</v>
      </c>
      <c r="N45" s="15">
        <f>AVERAGE(O45:P45)</f>
        <v>25.2903225</v>
      </c>
      <c r="O45" s="15">
        <v>30.545161</v>
      </c>
      <c r="P45" s="15">
        <v>20.035484</v>
      </c>
      <c r="Q45" s="13" t="s">
        <v>187</v>
      </c>
      <c r="R45" s="13"/>
      <c r="S45" s="15">
        <v>30.0</v>
      </c>
      <c r="T45" s="15">
        <v>1.4</v>
      </c>
      <c r="U45" s="15">
        <v>3.3</v>
      </c>
      <c r="V45" s="11">
        <f t="shared" si="1"/>
        <v>4.62</v>
      </c>
      <c r="W45" s="15">
        <v>8.5</v>
      </c>
      <c r="X45" s="11"/>
      <c r="Y45" s="15">
        <v>0.1</v>
      </c>
      <c r="Z45" s="11"/>
    </row>
    <row r="46" hidden="1">
      <c r="A46" s="14" t="s">
        <v>25</v>
      </c>
      <c r="B46" s="11"/>
      <c r="C46" s="11"/>
      <c r="D46" s="15">
        <v>1984.0</v>
      </c>
      <c r="E46" s="16"/>
      <c r="F46" s="14" t="s">
        <v>191</v>
      </c>
      <c r="G46" s="14" t="s">
        <v>39</v>
      </c>
      <c r="H46" s="25" t="s">
        <v>192</v>
      </c>
      <c r="I46" s="25" t="s">
        <v>193</v>
      </c>
      <c r="J46" s="14" t="s">
        <v>194</v>
      </c>
      <c r="K46" s="14" t="s">
        <v>195</v>
      </c>
      <c r="L46" s="15"/>
      <c r="M46" s="23" t="s">
        <v>196</v>
      </c>
      <c r="N46" s="23" t="s">
        <v>197</v>
      </c>
      <c r="O46" s="15">
        <v>31.27407</v>
      </c>
      <c r="P46" s="23" t="s">
        <v>198</v>
      </c>
      <c r="Q46" s="24" t="s">
        <v>199</v>
      </c>
      <c r="R46" s="24"/>
      <c r="S46" s="15">
        <v>56.2</v>
      </c>
      <c r="T46" s="15">
        <v>1.7</v>
      </c>
      <c r="U46" s="15">
        <v>5.9</v>
      </c>
      <c r="V46" s="11">
        <f t="shared" si="1"/>
        <v>10.03</v>
      </c>
      <c r="W46" s="15">
        <v>7.2</v>
      </c>
      <c r="X46" s="11"/>
      <c r="Y46" s="15">
        <v>0.1</v>
      </c>
      <c r="Z46" s="11"/>
    </row>
    <row r="47" hidden="1">
      <c r="A47" s="14" t="s">
        <v>25</v>
      </c>
      <c r="B47" s="11"/>
      <c r="C47" s="11"/>
      <c r="D47" s="15">
        <v>1984.0</v>
      </c>
      <c r="E47" s="16"/>
      <c r="F47" s="14" t="s">
        <v>191</v>
      </c>
      <c r="G47" s="14" t="s">
        <v>39</v>
      </c>
      <c r="H47" s="25" t="s">
        <v>192</v>
      </c>
      <c r="I47" s="25" t="s">
        <v>193</v>
      </c>
      <c r="J47" s="14" t="s">
        <v>194</v>
      </c>
      <c r="K47" s="14" t="s">
        <v>200</v>
      </c>
      <c r="L47" s="15"/>
      <c r="M47" s="23" t="s">
        <v>196</v>
      </c>
      <c r="N47" s="23" t="s">
        <v>197</v>
      </c>
      <c r="O47" s="23" t="s">
        <v>201</v>
      </c>
      <c r="P47" s="23" t="s">
        <v>198</v>
      </c>
      <c r="Q47" s="24" t="s">
        <v>199</v>
      </c>
      <c r="R47" s="24"/>
      <c r="S47" s="15">
        <v>20.4</v>
      </c>
      <c r="T47" s="15">
        <v>1.0</v>
      </c>
      <c r="U47" s="15">
        <v>4.2</v>
      </c>
      <c r="V47" s="11">
        <f t="shared" si="1"/>
        <v>4.2</v>
      </c>
      <c r="W47" s="15">
        <v>2.7</v>
      </c>
      <c r="X47" s="11"/>
      <c r="Y47" s="15">
        <v>0.1</v>
      </c>
      <c r="Z47" s="11"/>
    </row>
    <row r="48">
      <c r="A48" s="21"/>
      <c r="B48" s="18">
        <v>18.0</v>
      </c>
      <c r="C48" s="18">
        <v>6.0</v>
      </c>
      <c r="D48" s="18">
        <v>1985.0</v>
      </c>
      <c r="E48" s="9" t="s">
        <v>184</v>
      </c>
      <c r="F48" s="10" t="s">
        <v>202</v>
      </c>
      <c r="G48" s="10" t="s">
        <v>203</v>
      </c>
      <c r="H48" s="10">
        <v>-39.5954035</v>
      </c>
      <c r="I48" s="20">
        <v>-12.1987197</v>
      </c>
      <c r="J48" s="20" t="s">
        <v>204</v>
      </c>
      <c r="K48" s="21"/>
      <c r="L48" s="18">
        <v>83192.0</v>
      </c>
      <c r="M48" s="18">
        <v>82.4</v>
      </c>
      <c r="N48" s="26">
        <f t="shared" ref="N48:N54" si="2">AVERAGE(O48:P48)</f>
        <v>23.8483335</v>
      </c>
      <c r="O48" s="18">
        <v>27.8</v>
      </c>
      <c r="P48" s="18">
        <v>19.896667</v>
      </c>
      <c r="Q48" s="13" t="s">
        <v>205</v>
      </c>
      <c r="R48" s="13"/>
      <c r="S48" s="26">
        <v>44804.0</v>
      </c>
      <c r="T48" s="18">
        <v>1.0</v>
      </c>
      <c r="U48" s="18" t="s">
        <v>206</v>
      </c>
      <c r="V48" s="18" t="s">
        <v>206</v>
      </c>
      <c r="W48" s="18">
        <v>7.0</v>
      </c>
      <c r="X48" s="18"/>
      <c r="Y48" s="18" t="s">
        <v>207</v>
      </c>
    </row>
    <row r="49">
      <c r="A49" s="14" t="s">
        <v>25</v>
      </c>
      <c r="B49" s="15">
        <v>18.0</v>
      </c>
      <c r="C49" s="15">
        <v>6.0</v>
      </c>
      <c r="D49" s="15">
        <v>1985.0</v>
      </c>
      <c r="E49" s="16" t="s">
        <v>184</v>
      </c>
      <c r="F49" s="14" t="s">
        <v>208</v>
      </c>
      <c r="G49" s="14" t="s">
        <v>75</v>
      </c>
      <c r="H49" s="15">
        <v>-39.28</v>
      </c>
      <c r="I49" s="15">
        <v>-12.38</v>
      </c>
      <c r="J49" s="14" t="s">
        <v>209</v>
      </c>
      <c r="K49" s="11"/>
      <c r="L49" s="15">
        <v>83192.0</v>
      </c>
      <c r="M49" s="15">
        <v>82.4</v>
      </c>
      <c r="N49" s="26">
        <f t="shared" si="2"/>
        <v>23.8483335</v>
      </c>
      <c r="O49" s="15">
        <v>27.8</v>
      </c>
      <c r="P49" s="15">
        <v>19.896667</v>
      </c>
      <c r="Q49" s="13" t="s">
        <v>205</v>
      </c>
      <c r="R49" s="13"/>
      <c r="S49" s="15">
        <v>46.4</v>
      </c>
      <c r="T49" s="15">
        <v>0.7</v>
      </c>
      <c r="U49" s="15">
        <v>3.8</v>
      </c>
      <c r="V49" s="11">
        <f t="shared" ref="V49:V92" si="3">T49*U49</f>
        <v>2.66</v>
      </c>
      <c r="W49" s="15">
        <v>6.0</v>
      </c>
      <c r="X49" s="11"/>
      <c r="Y49" s="15">
        <v>0.1</v>
      </c>
      <c r="Z49" s="11"/>
    </row>
    <row r="50">
      <c r="A50" s="6" t="s">
        <v>25</v>
      </c>
      <c r="B50" s="8">
        <v>18.0</v>
      </c>
      <c r="C50" s="8">
        <v>6.0</v>
      </c>
      <c r="D50" s="8">
        <v>1985.0</v>
      </c>
      <c r="E50" s="9" t="s">
        <v>184</v>
      </c>
      <c r="F50" s="10" t="s">
        <v>208</v>
      </c>
      <c r="G50" s="10" t="s">
        <v>75</v>
      </c>
      <c r="H50" s="10">
        <v>-39.466667</v>
      </c>
      <c r="I50" s="10">
        <v>-12.633333</v>
      </c>
      <c r="J50" s="10" t="s">
        <v>210</v>
      </c>
      <c r="K50" s="7"/>
      <c r="L50" s="8">
        <v>83192.0</v>
      </c>
      <c r="M50" s="15">
        <v>82.4</v>
      </c>
      <c r="N50" s="26">
        <f t="shared" si="2"/>
        <v>23.8483335</v>
      </c>
      <c r="O50" s="15">
        <v>27.8</v>
      </c>
      <c r="P50" s="15">
        <v>19.896667</v>
      </c>
      <c r="Q50" s="13" t="s">
        <v>205</v>
      </c>
      <c r="R50" s="13"/>
      <c r="S50" s="8">
        <v>40.12</v>
      </c>
      <c r="T50" s="8">
        <v>1.44</v>
      </c>
      <c r="U50" s="8">
        <v>4.93</v>
      </c>
      <c r="V50" s="11">
        <f t="shared" si="3"/>
        <v>7.0992</v>
      </c>
      <c r="W50" s="8">
        <v>7.55</v>
      </c>
      <c r="X50" s="7"/>
      <c r="Y50" s="8">
        <v>0.15</v>
      </c>
    </row>
    <row r="51">
      <c r="A51" s="6" t="s">
        <v>25</v>
      </c>
      <c r="B51" s="8">
        <v>17.0</v>
      </c>
      <c r="C51" s="8">
        <v>7.0</v>
      </c>
      <c r="D51" s="8">
        <v>1985.0</v>
      </c>
      <c r="E51" s="9" t="s">
        <v>211</v>
      </c>
      <c r="F51" s="10" t="s">
        <v>212</v>
      </c>
      <c r="G51" s="10" t="s">
        <v>75</v>
      </c>
      <c r="H51" s="10">
        <v>-39.333333</v>
      </c>
      <c r="I51" s="10">
        <v>-12.166667</v>
      </c>
      <c r="J51" s="10" t="s">
        <v>213</v>
      </c>
      <c r="K51" s="7"/>
      <c r="L51" s="8">
        <v>83192.0</v>
      </c>
      <c r="M51" s="8">
        <v>86.5</v>
      </c>
      <c r="N51" s="8">
        <f t="shared" si="2"/>
        <v>22.8274195</v>
      </c>
      <c r="O51" s="8">
        <v>27.03871</v>
      </c>
      <c r="P51" s="8">
        <v>18.616129</v>
      </c>
      <c r="Q51" s="13" t="s">
        <v>214</v>
      </c>
      <c r="R51" s="13"/>
      <c r="S51" s="8">
        <v>54.35</v>
      </c>
      <c r="T51" s="8">
        <v>1.41</v>
      </c>
      <c r="U51" s="8">
        <v>4.75</v>
      </c>
      <c r="V51" s="11">
        <f t="shared" si="3"/>
        <v>6.6975</v>
      </c>
      <c r="W51" s="8">
        <v>7.68</v>
      </c>
      <c r="X51" s="7"/>
      <c r="Y51" s="8">
        <v>0.15</v>
      </c>
    </row>
    <row r="52">
      <c r="A52" s="6" t="s">
        <v>25</v>
      </c>
      <c r="B52" s="8">
        <v>14.0</v>
      </c>
      <c r="C52" s="8">
        <v>8.0</v>
      </c>
      <c r="D52" s="8">
        <v>1985.0</v>
      </c>
      <c r="E52" s="9" t="s">
        <v>215</v>
      </c>
      <c r="F52" s="10" t="s">
        <v>216</v>
      </c>
      <c r="G52" s="10" t="s">
        <v>75</v>
      </c>
      <c r="H52" s="10">
        <v>-39.283333</v>
      </c>
      <c r="I52" s="10">
        <v>-12.333333</v>
      </c>
      <c r="J52" s="10" t="s">
        <v>217</v>
      </c>
      <c r="K52" s="7"/>
      <c r="L52" s="8">
        <v>83182.0</v>
      </c>
      <c r="M52" s="8">
        <v>1.2</v>
      </c>
      <c r="N52" s="8">
        <f t="shared" si="2"/>
        <v>21.85</v>
      </c>
      <c r="O52" s="8">
        <v>28.53871</v>
      </c>
      <c r="P52" s="8">
        <v>15.16129</v>
      </c>
      <c r="Q52" s="13" t="s">
        <v>218</v>
      </c>
      <c r="R52" s="13"/>
      <c r="S52" s="8">
        <v>39.42</v>
      </c>
      <c r="T52" s="8">
        <v>1.34</v>
      </c>
      <c r="U52" s="8">
        <v>4.13</v>
      </c>
      <c r="V52" s="11">
        <f t="shared" si="3"/>
        <v>5.5342</v>
      </c>
      <c r="W52" s="8">
        <v>11.44</v>
      </c>
      <c r="X52" s="7"/>
      <c r="Y52" s="8">
        <v>0.1</v>
      </c>
    </row>
    <row r="53">
      <c r="A53" s="6" t="s">
        <v>25</v>
      </c>
      <c r="B53" s="8">
        <v>17.0</v>
      </c>
      <c r="C53" s="8">
        <v>7.0</v>
      </c>
      <c r="D53" s="8">
        <v>1985.0</v>
      </c>
      <c r="E53" s="9" t="s">
        <v>211</v>
      </c>
      <c r="F53" s="10" t="s">
        <v>212</v>
      </c>
      <c r="G53" s="10" t="s">
        <v>75</v>
      </c>
      <c r="H53" s="10">
        <v>-39.333333</v>
      </c>
      <c r="I53" s="10">
        <v>-12.166667</v>
      </c>
      <c r="J53" s="10" t="s">
        <v>219</v>
      </c>
      <c r="K53" s="7"/>
      <c r="L53" s="8">
        <v>83192.0</v>
      </c>
      <c r="M53" s="8">
        <v>86.5</v>
      </c>
      <c r="N53" s="8">
        <f t="shared" si="2"/>
        <v>22.8274195</v>
      </c>
      <c r="O53" s="8">
        <v>27.03871</v>
      </c>
      <c r="P53" s="8">
        <v>18.616129</v>
      </c>
      <c r="Q53" s="13" t="s">
        <v>214</v>
      </c>
      <c r="R53" s="13"/>
      <c r="S53" s="8">
        <v>37.4</v>
      </c>
      <c r="T53" s="8">
        <v>1.2</v>
      </c>
      <c r="U53" s="8">
        <v>3.99</v>
      </c>
      <c r="V53" s="11">
        <f t="shared" si="3"/>
        <v>4.788</v>
      </c>
      <c r="W53" s="8">
        <v>8.13</v>
      </c>
      <c r="X53" s="7"/>
      <c r="Y53" s="8">
        <v>0.11</v>
      </c>
    </row>
    <row r="54" hidden="1">
      <c r="A54" s="14" t="s">
        <v>25</v>
      </c>
      <c r="B54" s="11"/>
      <c r="C54" s="15">
        <v>6.0</v>
      </c>
      <c r="D54" s="15">
        <v>1991.0</v>
      </c>
      <c r="E54" s="16"/>
      <c r="F54" s="14" t="s">
        <v>169</v>
      </c>
      <c r="G54" s="14" t="s">
        <v>170</v>
      </c>
      <c r="H54" s="14">
        <v>-41.7656829</v>
      </c>
      <c r="I54" s="14">
        <v>-2.9304878</v>
      </c>
      <c r="J54" s="14" t="s">
        <v>220</v>
      </c>
      <c r="K54" s="11"/>
      <c r="L54" s="15">
        <v>82287.0</v>
      </c>
      <c r="M54" s="15">
        <v>273.6</v>
      </c>
      <c r="N54" s="15">
        <f t="shared" si="2"/>
        <v>26.7354835</v>
      </c>
      <c r="O54" s="15">
        <v>30.225806</v>
      </c>
      <c r="P54" s="15">
        <v>23.245161</v>
      </c>
      <c r="Q54" s="13" t="s">
        <v>221</v>
      </c>
      <c r="R54" s="13"/>
      <c r="S54" s="15">
        <v>19.6</v>
      </c>
      <c r="T54" s="15">
        <v>0.95</v>
      </c>
      <c r="U54" s="15">
        <v>3.0</v>
      </c>
      <c r="V54" s="11">
        <f t="shared" si="3"/>
        <v>2.85</v>
      </c>
      <c r="W54" s="15">
        <v>5.2</v>
      </c>
      <c r="X54" s="11"/>
      <c r="Y54" s="15">
        <v>0.1</v>
      </c>
      <c r="Z54" s="11"/>
    </row>
    <row r="55">
      <c r="A55" s="6" t="s">
        <v>25</v>
      </c>
      <c r="B55" s="8">
        <v>28.0</v>
      </c>
      <c r="C55" s="8">
        <v>3.0</v>
      </c>
      <c r="D55" s="8">
        <v>1991.0</v>
      </c>
      <c r="E55" s="9" t="s">
        <v>222</v>
      </c>
      <c r="F55" s="10" t="s">
        <v>223</v>
      </c>
      <c r="G55" s="10" t="s">
        <v>75</v>
      </c>
      <c r="H55" s="10">
        <v>-42.0288834</v>
      </c>
      <c r="I55" s="10">
        <v>-11.6427784</v>
      </c>
      <c r="J55" s="10" t="s">
        <v>224</v>
      </c>
      <c r="K55" s="7"/>
      <c r="L55" s="8">
        <v>83182.0</v>
      </c>
      <c r="M55" s="8">
        <v>0.5</v>
      </c>
      <c r="N55" s="8">
        <v>21.577037</v>
      </c>
      <c r="O55" s="8">
        <v>28.153333</v>
      </c>
      <c r="P55" s="8">
        <v>16.72</v>
      </c>
      <c r="Q55" s="13" t="s">
        <v>225</v>
      </c>
      <c r="R55" s="13"/>
      <c r="S55" s="8">
        <v>45.64</v>
      </c>
      <c r="T55" s="8">
        <v>1.56</v>
      </c>
      <c r="U55" s="8">
        <v>5.22</v>
      </c>
      <c r="V55" s="11">
        <f t="shared" si="3"/>
        <v>8.1432</v>
      </c>
      <c r="W55" s="8">
        <v>10.0</v>
      </c>
      <c r="X55" s="7"/>
      <c r="Y55" s="8">
        <v>0.12</v>
      </c>
    </row>
    <row r="56">
      <c r="A56" s="14" t="s">
        <v>25</v>
      </c>
      <c r="B56" s="15">
        <v>31.0</v>
      </c>
      <c r="C56" s="15">
        <v>7.0</v>
      </c>
      <c r="D56" s="15">
        <v>1994.0</v>
      </c>
      <c r="E56" s="16" t="s">
        <v>226</v>
      </c>
      <c r="F56" s="14" t="s">
        <v>227</v>
      </c>
      <c r="G56" s="14" t="s">
        <v>56</v>
      </c>
      <c r="H56" s="14">
        <v>-37.2638405</v>
      </c>
      <c r="I56" s="14">
        <v>-4.8403404</v>
      </c>
      <c r="J56" s="14" t="s">
        <v>228</v>
      </c>
      <c r="K56" s="11"/>
      <c r="L56" s="15">
        <v>82591.0</v>
      </c>
      <c r="M56" s="15">
        <v>40.9</v>
      </c>
      <c r="N56" s="15">
        <f>AVERAGE(O56:P56)</f>
        <v>25.9064515</v>
      </c>
      <c r="O56" s="15">
        <v>30.867742</v>
      </c>
      <c r="P56" s="15">
        <v>20.945161</v>
      </c>
      <c r="Q56" s="13" t="s">
        <v>229</v>
      </c>
      <c r="R56" s="13"/>
      <c r="S56" s="15">
        <v>10.8</v>
      </c>
      <c r="T56" s="15">
        <v>0.6</v>
      </c>
      <c r="U56" s="15">
        <v>3.3</v>
      </c>
      <c r="V56" s="11">
        <f t="shared" si="3"/>
        <v>1.98</v>
      </c>
      <c r="W56" s="15">
        <v>3.7</v>
      </c>
      <c r="X56" s="11"/>
      <c r="Y56" s="15">
        <v>0.1</v>
      </c>
      <c r="Z56" s="11"/>
    </row>
    <row r="57">
      <c r="A57" s="14" t="s">
        <v>25</v>
      </c>
      <c r="B57" s="15">
        <v>19.0</v>
      </c>
      <c r="C57" s="15">
        <v>4.0</v>
      </c>
      <c r="D57" s="15">
        <v>1994.0</v>
      </c>
      <c r="E57" s="16" t="s">
        <v>230</v>
      </c>
      <c r="F57" s="14" t="s">
        <v>231</v>
      </c>
      <c r="G57" s="14" t="s">
        <v>170</v>
      </c>
      <c r="H57" s="14">
        <v>-41.5637525</v>
      </c>
      <c r="I57" s="14">
        <v>-5.3185931</v>
      </c>
      <c r="J57" s="14" t="s">
        <v>232</v>
      </c>
      <c r="K57" s="11"/>
      <c r="L57" s="15">
        <v>82480.0</v>
      </c>
      <c r="M57" s="15">
        <v>296.5</v>
      </c>
      <c r="N57" s="15">
        <v>25.488276</v>
      </c>
      <c r="O57" s="15">
        <v>30.64</v>
      </c>
      <c r="P57" s="15">
        <v>22.223333</v>
      </c>
      <c r="Q57" s="13" t="s">
        <v>233</v>
      </c>
      <c r="R57" s="13"/>
      <c r="S57" s="15">
        <v>32.5</v>
      </c>
      <c r="T57" s="15">
        <v>0.8</v>
      </c>
      <c r="U57" s="15">
        <v>2.5</v>
      </c>
      <c r="V57" s="11">
        <f t="shared" si="3"/>
        <v>2</v>
      </c>
      <c r="W57" s="15">
        <v>9.6</v>
      </c>
      <c r="X57" s="11"/>
      <c r="Y57" s="15">
        <v>0.1</v>
      </c>
      <c r="Z57" s="11"/>
    </row>
    <row r="58">
      <c r="A58" s="6" t="s">
        <v>25</v>
      </c>
      <c r="B58" s="8">
        <v>27.0</v>
      </c>
      <c r="C58" s="8">
        <v>4.0</v>
      </c>
      <c r="D58" s="8">
        <v>1994.0</v>
      </c>
      <c r="E58" s="9" t="s">
        <v>234</v>
      </c>
      <c r="F58" s="10" t="s">
        <v>235</v>
      </c>
      <c r="G58" s="10" t="s">
        <v>27</v>
      </c>
      <c r="H58" s="10">
        <v>-38.9014015197754</v>
      </c>
      <c r="I58" s="10">
        <v>-4.46999979019165</v>
      </c>
      <c r="J58" s="10" t="s">
        <v>236</v>
      </c>
      <c r="K58" s="10" t="s">
        <v>237</v>
      </c>
      <c r="L58" s="8">
        <v>82586.0</v>
      </c>
      <c r="M58" s="8">
        <v>96.7</v>
      </c>
      <c r="N58" s="8">
        <v>26.079333</v>
      </c>
      <c r="O58" s="8">
        <v>30.826667</v>
      </c>
      <c r="P58" s="8">
        <v>22.61</v>
      </c>
      <c r="Q58" s="13" t="s">
        <v>233</v>
      </c>
      <c r="R58" s="13"/>
      <c r="S58" s="8">
        <v>31.93</v>
      </c>
      <c r="T58" s="8">
        <v>1.22</v>
      </c>
      <c r="U58" s="8">
        <v>4.57</v>
      </c>
      <c r="V58" s="11">
        <f t="shared" si="3"/>
        <v>5.5754</v>
      </c>
      <c r="W58" s="8">
        <v>9.63</v>
      </c>
      <c r="X58" s="7"/>
      <c r="Y58" s="8">
        <v>0.15</v>
      </c>
    </row>
    <row r="59">
      <c r="A59" s="6" t="s">
        <v>25</v>
      </c>
      <c r="B59" s="8">
        <v>20.0</v>
      </c>
      <c r="C59" s="8">
        <v>5.0</v>
      </c>
      <c r="D59" s="8">
        <v>1997.0</v>
      </c>
      <c r="E59" s="9" t="s">
        <v>238</v>
      </c>
      <c r="F59" s="10" t="s">
        <v>239</v>
      </c>
      <c r="G59" s="10" t="s">
        <v>27</v>
      </c>
      <c r="H59" s="10">
        <v>-40.67750167</v>
      </c>
      <c r="I59" s="10">
        <v>-5.17832994</v>
      </c>
      <c r="J59" s="10" t="s">
        <v>240</v>
      </c>
      <c r="K59" s="17"/>
      <c r="L59" s="8">
        <v>82583.0</v>
      </c>
      <c r="M59" s="8">
        <v>84.8</v>
      </c>
      <c r="N59" s="8">
        <v>24.414194</v>
      </c>
      <c r="O59" s="8">
        <v>29.841935</v>
      </c>
      <c r="P59" s="8">
        <v>20.625806</v>
      </c>
      <c r="Q59" s="13" t="s">
        <v>241</v>
      </c>
      <c r="R59" s="13"/>
      <c r="S59" s="8">
        <v>43.0</v>
      </c>
      <c r="T59" s="8">
        <v>1.22</v>
      </c>
      <c r="U59" s="8">
        <v>4.45</v>
      </c>
      <c r="V59" s="11">
        <f t="shared" si="3"/>
        <v>5.429</v>
      </c>
      <c r="W59" s="8">
        <v>11.6</v>
      </c>
      <c r="X59" s="7"/>
      <c r="Y59" s="8">
        <v>0.12</v>
      </c>
    </row>
    <row r="60">
      <c r="A60" s="6" t="s">
        <v>25</v>
      </c>
      <c r="B60" s="8">
        <v>20.0</v>
      </c>
      <c r="C60" s="8">
        <v>5.0</v>
      </c>
      <c r="D60" s="8">
        <v>1997.0</v>
      </c>
      <c r="E60" s="9" t="s">
        <v>238</v>
      </c>
      <c r="F60" s="10" t="s">
        <v>239</v>
      </c>
      <c r="G60" s="10" t="s">
        <v>27</v>
      </c>
      <c r="H60" s="10">
        <v>-40.677501678466</v>
      </c>
      <c r="I60" s="10">
        <v>-5.1783299446106</v>
      </c>
      <c r="J60" s="10" t="s">
        <v>240</v>
      </c>
      <c r="K60" s="17"/>
      <c r="L60" s="8">
        <v>82583.0</v>
      </c>
      <c r="M60" s="8">
        <v>84.8</v>
      </c>
      <c r="N60" s="8">
        <v>24.414194</v>
      </c>
      <c r="O60" s="8">
        <v>29.841935</v>
      </c>
      <c r="P60" s="8">
        <v>20.625806</v>
      </c>
      <c r="Q60" s="13" t="s">
        <v>241</v>
      </c>
      <c r="R60" s="13"/>
      <c r="S60" s="8">
        <v>40.33</v>
      </c>
      <c r="T60" s="8">
        <v>1.71</v>
      </c>
      <c r="U60" s="8">
        <v>5.76</v>
      </c>
      <c r="V60" s="11">
        <f t="shared" si="3"/>
        <v>9.8496</v>
      </c>
      <c r="W60" s="8">
        <v>11.29</v>
      </c>
      <c r="X60" s="7"/>
      <c r="Y60" s="8">
        <v>0.13</v>
      </c>
    </row>
    <row r="61">
      <c r="A61" s="14" t="s">
        <v>25</v>
      </c>
      <c r="B61" s="15">
        <v>7.0</v>
      </c>
      <c r="C61" s="15">
        <v>5.0</v>
      </c>
      <c r="D61" s="15">
        <v>1998.0</v>
      </c>
      <c r="E61" s="16" t="s">
        <v>242</v>
      </c>
      <c r="F61" s="14" t="s">
        <v>243</v>
      </c>
      <c r="G61" s="14" t="s">
        <v>170</v>
      </c>
      <c r="H61" s="14">
        <v>-42.2967947</v>
      </c>
      <c r="I61" s="14">
        <v>-7.2724257</v>
      </c>
      <c r="J61" s="14" t="s">
        <v>244</v>
      </c>
      <c r="K61" s="11"/>
      <c r="L61" s="15">
        <v>82780.0</v>
      </c>
      <c r="M61" s="15">
        <v>20.1</v>
      </c>
      <c r="N61" s="15">
        <v>29.458065</v>
      </c>
      <c r="O61" s="15">
        <v>36.322581</v>
      </c>
      <c r="P61" s="15">
        <v>22.63871</v>
      </c>
      <c r="Q61" s="13" t="s">
        <v>245</v>
      </c>
      <c r="R61" s="13"/>
      <c r="S61" s="15">
        <v>29.3</v>
      </c>
      <c r="T61" s="15">
        <v>0.5</v>
      </c>
      <c r="U61" s="15">
        <v>2.2</v>
      </c>
      <c r="V61" s="11">
        <f t="shared" si="3"/>
        <v>1.1</v>
      </c>
      <c r="W61" s="15">
        <v>7.4</v>
      </c>
      <c r="X61" s="11"/>
      <c r="Y61" s="15">
        <v>0.1</v>
      </c>
      <c r="Z61" s="11"/>
    </row>
    <row r="62">
      <c r="A62" s="6" t="s">
        <v>25</v>
      </c>
      <c r="B62" s="8">
        <v>26.0</v>
      </c>
      <c r="C62" s="8">
        <v>4.0</v>
      </c>
      <c r="D62" s="8">
        <v>1998.0</v>
      </c>
      <c r="E62" s="9" t="s">
        <v>246</v>
      </c>
      <c r="F62" s="10" t="s">
        <v>247</v>
      </c>
      <c r="G62" s="10" t="s">
        <v>27</v>
      </c>
      <c r="H62" s="10">
        <v>-40.44919967651</v>
      </c>
      <c r="I62" s="10">
        <v>-2.89499998</v>
      </c>
      <c r="J62" s="10" t="s">
        <v>248</v>
      </c>
      <c r="K62" s="17"/>
      <c r="L62" s="8">
        <v>82294.0</v>
      </c>
      <c r="M62" s="8">
        <v>171.1</v>
      </c>
      <c r="N62" s="8">
        <v>32.383333</v>
      </c>
      <c r="O62" s="8">
        <v>32.383333</v>
      </c>
      <c r="P62" s="8">
        <v>24.14</v>
      </c>
      <c r="Q62" s="13" t="s">
        <v>48</v>
      </c>
      <c r="R62" s="13"/>
      <c r="S62" s="8">
        <v>28.37</v>
      </c>
      <c r="T62" s="8">
        <v>1.35</v>
      </c>
      <c r="U62" s="8">
        <v>5.32</v>
      </c>
      <c r="V62" s="11">
        <f t="shared" si="3"/>
        <v>7.182</v>
      </c>
      <c r="W62" s="8">
        <v>9.52</v>
      </c>
      <c r="X62" s="7"/>
      <c r="Y62" s="8">
        <v>0.19</v>
      </c>
    </row>
    <row r="63">
      <c r="A63" s="6" t="s">
        <v>25</v>
      </c>
      <c r="B63" s="8">
        <v>26.0</v>
      </c>
      <c r="C63" s="8">
        <v>4.0</v>
      </c>
      <c r="D63" s="8">
        <v>1998.0</v>
      </c>
      <c r="E63" s="9" t="s">
        <v>246</v>
      </c>
      <c r="F63" s="10" t="s">
        <v>247</v>
      </c>
      <c r="G63" s="10" t="s">
        <v>27</v>
      </c>
      <c r="H63" s="10">
        <v>-40.449199676513</v>
      </c>
      <c r="I63" s="10">
        <v>-2.8949999809265</v>
      </c>
      <c r="J63" s="10" t="s">
        <v>249</v>
      </c>
      <c r="K63" s="10" t="s">
        <v>250</v>
      </c>
      <c r="L63" s="8">
        <v>82294.0</v>
      </c>
      <c r="M63" s="8">
        <v>171.1</v>
      </c>
      <c r="N63" s="8">
        <f t="shared" ref="N63:N64" si="4">AVERAGE(O63:P63)</f>
        <v>28.2616665</v>
      </c>
      <c r="O63" s="8">
        <v>32.383333</v>
      </c>
      <c r="P63" s="8">
        <v>24.14</v>
      </c>
      <c r="Q63" s="13" t="s">
        <v>48</v>
      </c>
      <c r="R63" s="13"/>
      <c r="S63" s="8">
        <v>42.77</v>
      </c>
      <c r="T63" s="8">
        <v>1.44</v>
      </c>
      <c r="U63" s="8">
        <v>5.66</v>
      </c>
      <c r="V63" s="11">
        <f t="shared" si="3"/>
        <v>8.1504</v>
      </c>
      <c r="W63" s="8">
        <v>10.35</v>
      </c>
      <c r="X63" s="7"/>
      <c r="Y63" s="8">
        <v>0.16</v>
      </c>
    </row>
    <row r="64">
      <c r="A64" s="6" t="s">
        <v>25</v>
      </c>
      <c r="B64" s="8">
        <v>26.0</v>
      </c>
      <c r="C64" s="8">
        <v>4.0</v>
      </c>
      <c r="D64" s="8">
        <v>1998.0</v>
      </c>
      <c r="E64" s="9" t="s">
        <v>246</v>
      </c>
      <c r="F64" s="10" t="s">
        <v>247</v>
      </c>
      <c r="G64" s="10" t="s">
        <v>27</v>
      </c>
      <c r="H64" s="10">
        <v>-40.449199676513</v>
      </c>
      <c r="I64" s="10">
        <v>-2.8949999809265</v>
      </c>
      <c r="J64" s="10" t="s">
        <v>251</v>
      </c>
      <c r="K64" s="17"/>
      <c r="L64" s="8">
        <v>82294.0</v>
      </c>
      <c r="M64" s="8">
        <v>171.1</v>
      </c>
      <c r="N64" s="8">
        <f t="shared" si="4"/>
        <v>28.2616665</v>
      </c>
      <c r="O64" s="8">
        <v>32.383333</v>
      </c>
      <c r="P64" s="8">
        <v>24.14</v>
      </c>
      <c r="Q64" s="13" t="s">
        <v>48</v>
      </c>
      <c r="R64" s="13"/>
      <c r="S64" s="8">
        <v>34.78</v>
      </c>
      <c r="T64" s="8">
        <v>0.7</v>
      </c>
      <c r="U64" s="8">
        <v>2.51</v>
      </c>
      <c r="V64" s="11">
        <f t="shared" si="3"/>
        <v>1.757</v>
      </c>
      <c r="W64" s="8">
        <v>10.02</v>
      </c>
      <c r="X64" s="7"/>
      <c r="Y64" s="8">
        <v>0.14</v>
      </c>
    </row>
    <row r="65">
      <c r="A65" s="6" t="s">
        <v>25</v>
      </c>
      <c r="B65" s="8">
        <v>21.0</v>
      </c>
      <c r="C65" s="8">
        <v>9.0</v>
      </c>
      <c r="D65" s="8">
        <v>1998.0</v>
      </c>
      <c r="E65" s="9" t="s">
        <v>252</v>
      </c>
      <c r="F65" s="10" t="s">
        <v>253</v>
      </c>
      <c r="G65" s="10" t="s">
        <v>27</v>
      </c>
      <c r="H65" s="10">
        <v>-40.280222</v>
      </c>
      <c r="I65" s="10">
        <v>-6.719167</v>
      </c>
      <c r="J65" s="10" t="s">
        <v>254</v>
      </c>
      <c r="K65" s="17"/>
      <c r="L65" s="8">
        <v>82683.0</v>
      </c>
      <c r="M65" s="8">
        <v>0.0</v>
      </c>
      <c r="N65" s="8">
        <v>25.615333</v>
      </c>
      <c r="O65" s="8">
        <v>35.363333</v>
      </c>
      <c r="P65" s="8">
        <v>21.053333</v>
      </c>
      <c r="Q65" s="13" t="s">
        <v>131</v>
      </c>
      <c r="R65" s="13"/>
      <c r="S65" s="8">
        <v>20.2</v>
      </c>
      <c r="T65" s="8">
        <v>1.04</v>
      </c>
      <c r="U65" s="8">
        <v>2.79</v>
      </c>
      <c r="V65" s="11">
        <f t="shared" si="3"/>
        <v>2.9016</v>
      </c>
      <c r="W65" s="8">
        <v>7.3</v>
      </c>
      <c r="X65" s="7"/>
      <c r="Y65" s="8">
        <v>0.15</v>
      </c>
    </row>
    <row r="66">
      <c r="A66" s="6" t="s">
        <v>25</v>
      </c>
      <c r="B66" s="8">
        <v>18.0</v>
      </c>
      <c r="C66" s="8">
        <v>1.0</v>
      </c>
      <c r="D66" s="8">
        <v>2000.0</v>
      </c>
      <c r="E66" s="9" t="s">
        <v>255</v>
      </c>
      <c r="F66" s="10" t="s">
        <v>30</v>
      </c>
      <c r="G66" s="10" t="s">
        <v>27</v>
      </c>
      <c r="H66" s="10">
        <v>-39.024444</v>
      </c>
      <c r="I66" s="10">
        <v>-4.955694</v>
      </c>
      <c r="J66" s="10" t="s">
        <v>256</v>
      </c>
      <c r="K66" s="17"/>
      <c r="L66" s="8">
        <v>82586.0</v>
      </c>
      <c r="M66" s="8">
        <v>73.0</v>
      </c>
      <c r="N66" s="8">
        <v>27.021935</v>
      </c>
      <c r="O66" s="8">
        <v>32.080645</v>
      </c>
      <c r="P66" s="8">
        <v>23.393548</v>
      </c>
      <c r="Q66" s="13" t="s">
        <v>257</v>
      </c>
      <c r="R66" s="13"/>
      <c r="S66" s="8">
        <v>52.07</v>
      </c>
      <c r="T66" s="8">
        <v>1.16</v>
      </c>
      <c r="U66" s="8">
        <v>4.8</v>
      </c>
      <c r="V66" s="11">
        <f t="shared" si="3"/>
        <v>5.568</v>
      </c>
      <c r="W66" s="8">
        <v>12.22</v>
      </c>
      <c r="X66" s="7"/>
      <c r="Y66" s="8">
        <v>0.14</v>
      </c>
    </row>
    <row r="67" hidden="1">
      <c r="A67" s="6" t="s">
        <v>25</v>
      </c>
      <c r="B67" s="7"/>
      <c r="C67" s="7"/>
      <c r="D67" s="8">
        <v>2000.0</v>
      </c>
      <c r="E67" s="9"/>
      <c r="F67" s="10" t="s">
        <v>258</v>
      </c>
      <c r="G67" s="10" t="s">
        <v>27</v>
      </c>
      <c r="H67" s="10">
        <v>-38.816667</v>
      </c>
      <c r="I67" s="10">
        <v>-3.566667</v>
      </c>
      <c r="J67" s="10" t="s">
        <v>259</v>
      </c>
      <c r="K67" s="17"/>
      <c r="L67" s="8">
        <v>82487.0</v>
      </c>
      <c r="M67" s="23" t="s">
        <v>260</v>
      </c>
      <c r="N67" s="23" t="s">
        <v>261</v>
      </c>
      <c r="O67" s="23" t="s">
        <v>262</v>
      </c>
      <c r="P67" s="23" t="s">
        <v>263</v>
      </c>
      <c r="Q67" s="24" t="s">
        <v>264</v>
      </c>
      <c r="R67" s="24"/>
      <c r="S67" s="8">
        <v>32.44</v>
      </c>
      <c r="T67" s="8">
        <v>1.2</v>
      </c>
      <c r="U67" s="8">
        <v>5.01</v>
      </c>
      <c r="V67" s="11">
        <f t="shared" si="3"/>
        <v>6.012</v>
      </c>
      <c r="W67" s="8">
        <v>12.91</v>
      </c>
      <c r="X67" s="7"/>
      <c r="Y67" s="8">
        <v>0.13</v>
      </c>
    </row>
    <row r="68">
      <c r="A68" s="6" t="s">
        <v>25</v>
      </c>
      <c r="B68" s="8">
        <v>15.0</v>
      </c>
      <c r="C68" s="8">
        <v>7.0</v>
      </c>
      <c r="D68" s="8">
        <v>2000.0</v>
      </c>
      <c r="E68" s="9" t="s">
        <v>265</v>
      </c>
      <c r="F68" s="10" t="s">
        <v>266</v>
      </c>
      <c r="G68" s="10" t="s">
        <v>92</v>
      </c>
      <c r="H68" s="10">
        <v>-37.476667</v>
      </c>
      <c r="I68" s="10">
        <v>-9.716389</v>
      </c>
      <c r="J68" s="10" t="s">
        <v>267</v>
      </c>
      <c r="K68" s="17"/>
      <c r="L68" s="8">
        <v>82986.0</v>
      </c>
      <c r="M68" s="8">
        <v>19.6</v>
      </c>
      <c r="N68" s="8">
        <v>23.39871</v>
      </c>
      <c r="O68" s="8">
        <v>28.829032</v>
      </c>
      <c r="P68" s="8">
        <v>19.870968</v>
      </c>
      <c r="Q68" s="13" t="s">
        <v>268</v>
      </c>
      <c r="R68" s="13"/>
      <c r="S68" s="8">
        <v>33.12</v>
      </c>
      <c r="T68" s="8">
        <v>0.76</v>
      </c>
      <c r="U68" s="8">
        <v>2.75</v>
      </c>
      <c r="V68" s="11">
        <f t="shared" si="3"/>
        <v>2.09</v>
      </c>
      <c r="W68" s="8">
        <v>7.72</v>
      </c>
      <c r="X68" s="7"/>
      <c r="Y68" s="8">
        <v>0.14</v>
      </c>
    </row>
    <row r="69">
      <c r="A69" s="6" t="s">
        <v>25</v>
      </c>
      <c r="B69" s="8">
        <v>16.0</v>
      </c>
      <c r="C69" s="8">
        <v>7.0</v>
      </c>
      <c r="D69" s="8">
        <v>2000.0</v>
      </c>
      <c r="E69" s="9" t="s">
        <v>269</v>
      </c>
      <c r="F69" s="10" t="s">
        <v>270</v>
      </c>
      <c r="G69" s="10" t="s">
        <v>27</v>
      </c>
      <c r="H69" s="10">
        <v>-38.543098449707</v>
      </c>
      <c r="I69" s="10">
        <v>-3.71722006797791</v>
      </c>
      <c r="J69" s="10" t="s">
        <v>271</v>
      </c>
      <c r="K69" s="17"/>
      <c r="L69" s="8">
        <v>82392.0</v>
      </c>
      <c r="M69" s="8">
        <v>63.4</v>
      </c>
      <c r="N69" s="8">
        <v>26.367097</v>
      </c>
      <c r="O69" s="8">
        <v>33.374194</v>
      </c>
      <c r="P69" s="8">
        <v>21.629032</v>
      </c>
      <c r="Q69" s="13" t="s">
        <v>268</v>
      </c>
      <c r="R69" s="13"/>
      <c r="S69" s="8">
        <v>33.78</v>
      </c>
      <c r="T69" s="8">
        <v>0.64</v>
      </c>
      <c r="U69" s="8">
        <v>2.52</v>
      </c>
      <c r="V69" s="11">
        <f t="shared" si="3"/>
        <v>1.6128</v>
      </c>
      <c r="W69" s="8">
        <v>8.96</v>
      </c>
      <c r="X69" s="7"/>
      <c r="Y69" s="8">
        <v>0.15</v>
      </c>
    </row>
    <row r="70">
      <c r="A70" s="6" t="s">
        <v>25</v>
      </c>
      <c r="B70" s="8">
        <v>4.0</v>
      </c>
      <c r="C70" s="8">
        <v>9.0</v>
      </c>
      <c r="D70" s="8">
        <v>2000.0</v>
      </c>
      <c r="E70" s="9" t="s">
        <v>272</v>
      </c>
      <c r="F70" s="10" t="s">
        <v>30</v>
      </c>
      <c r="G70" s="10" t="s">
        <v>27</v>
      </c>
      <c r="H70" s="10">
        <v>-39.024444</v>
      </c>
      <c r="I70" s="10">
        <v>-4.955694</v>
      </c>
      <c r="J70" s="10" t="s">
        <v>273</v>
      </c>
      <c r="K70" s="17"/>
      <c r="L70" s="8">
        <v>82586.0</v>
      </c>
      <c r="M70" s="8">
        <v>35.0</v>
      </c>
      <c r="N70" s="8">
        <v>27.178</v>
      </c>
      <c r="O70" s="8">
        <v>33.87</v>
      </c>
      <c r="P70" s="8">
        <v>22.75</v>
      </c>
      <c r="Q70" s="13" t="s">
        <v>274</v>
      </c>
      <c r="R70" s="13"/>
      <c r="S70" s="8">
        <v>28.32</v>
      </c>
      <c r="T70" s="8">
        <v>1.38</v>
      </c>
      <c r="U70" s="8">
        <v>5.23</v>
      </c>
      <c r="V70" s="11">
        <f t="shared" si="3"/>
        <v>7.2174</v>
      </c>
      <c r="W70" s="8">
        <v>10.65</v>
      </c>
      <c r="X70" s="7"/>
      <c r="Y70" s="8">
        <v>0.15</v>
      </c>
    </row>
    <row r="71">
      <c r="A71" s="6" t="s">
        <v>25</v>
      </c>
      <c r="B71" s="8">
        <v>2.0</v>
      </c>
      <c r="C71" s="8">
        <v>4.0</v>
      </c>
      <c r="D71" s="8">
        <v>2000.0</v>
      </c>
      <c r="E71" s="9" t="s">
        <v>275</v>
      </c>
      <c r="F71" s="10" t="s">
        <v>276</v>
      </c>
      <c r="G71" s="10" t="s">
        <v>75</v>
      </c>
      <c r="H71" s="10">
        <v>-45.266667</v>
      </c>
      <c r="I71" s="10">
        <v>-11.05</v>
      </c>
      <c r="J71" s="10" t="s">
        <v>277</v>
      </c>
      <c r="K71" s="7"/>
      <c r="L71" s="8">
        <v>83179.0</v>
      </c>
      <c r="M71" s="8">
        <v>46.7</v>
      </c>
      <c r="N71" s="8">
        <v>26.276</v>
      </c>
      <c r="O71" s="8">
        <v>32.753333</v>
      </c>
      <c r="P71" s="8">
        <v>20.84</v>
      </c>
      <c r="Q71" s="13" t="s">
        <v>278</v>
      </c>
      <c r="R71" s="13"/>
      <c r="S71" s="8">
        <v>21.45</v>
      </c>
      <c r="T71" s="8">
        <v>1.05</v>
      </c>
      <c r="U71" s="8">
        <v>4.01</v>
      </c>
      <c r="V71" s="11">
        <f t="shared" si="3"/>
        <v>4.2105</v>
      </c>
      <c r="W71" s="8">
        <v>3.19</v>
      </c>
      <c r="X71" s="7"/>
      <c r="Y71" s="8">
        <v>0.13</v>
      </c>
    </row>
    <row r="72">
      <c r="A72" s="6" t="s">
        <v>25</v>
      </c>
      <c r="B72" s="8">
        <v>9.0</v>
      </c>
      <c r="C72" s="8">
        <v>2.0</v>
      </c>
      <c r="D72" s="8">
        <v>2000.0</v>
      </c>
      <c r="E72" s="9" t="s">
        <v>279</v>
      </c>
      <c r="F72" s="10" t="s">
        <v>280</v>
      </c>
      <c r="G72" s="10" t="s">
        <v>75</v>
      </c>
      <c r="H72" s="10">
        <v>-43.284167</v>
      </c>
      <c r="I72" s="10">
        <v>-13.169722</v>
      </c>
      <c r="J72" s="10" t="s">
        <v>281</v>
      </c>
      <c r="K72" s="7"/>
      <c r="L72" s="8">
        <v>83288.0</v>
      </c>
      <c r="M72" s="8">
        <v>165.3</v>
      </c>
      <c r="N72" s="8">
        <v>25.596552</v>
      </c>
      <c r="O72" s="8">
        <v>31.27931</v>
      </c>
      <c r="P72" s="8">
        <v>21.2</v>
      </c>
      <c r="Q72" s="13" t="s">
        <v>282</v>
      </c>
      <c r="R72" s="13"/>
      <c r="S72" s="8">
        <v>18.66</v>
      </c>
      <c r="T72" s="8">
        <v>1.19</v>
      </c>
      <c r="U72" s="8">
        <v>3.34</v>
      </c>
      <c r="V72" s="11">
        <f t="shared" si="3"/>
        <v>3.9746</v>
      </c>
      <c r="W72" s="8">
        <v>6.84</v>
      </c>
      <c r="X72" s="7"/>
      <c r="Y72" s="8">
        <v>0.13</v>
      </c>
    </row>
    <row r="73">
      <c r="A73" s="6" t="s">
        <v>25</v>
      </c>
      <c r="B73" s="8">
        <v>4.0</v>
      </c>
      <c r="C73" s="8">
        <v>5.0</v>
      </c>
      <c r="D73" s="8">
        <v>2001.0</v>
      </c>
      <c r="E73" s="9" t="s">
        <v>283</v>
      </c>
      <c r="F73" s="10" t="s">
        <v>284</v>
      </c>
      <c r="G73" s="10" t="s">
        <v>27</v>
      </c>
      <c r="H73" s="10">
        <v>-39.7832984924316</v>
      </c>
      <c r="I73" s="10">
        <v>-3.74610996246338</v>
      </c>
      <c r="J73" s="10" t="s">
        <v>285</v>
      </c>
      <c r="K73" s="17"/>
      <c r="L73" s="8">
        <v>82586.0</v>
      </c>
      <c r="M73" s="8">
        <v>5.4</v>
      </c>
      <c r="N73" s="8">
        <v>27.33871</v>
      </c>
      <c r="O73" s="8">
        <v>33.087097</v>
      </c>
      <c r="P73" s="8">
        <v>23.016129</v>
      </c>
      <c r="Q73" s="13" t="s">
        <v>286</v>
      </c>
      <c r="R73" s="13"/>
      <c r="S73" s="8">
        <v>30.68</v>
      </c>
      <c r="T73" s="8">
        <v>1.32</v>
      </c>
      <c r="U73" s="8">
        <v>4.56</v>
      </c>
      <c r="V73" s="11">
        <f t="shared" si="3"/>
        <v>6.0192</v>
      </c>
      <c r="W73" s="8">
        <v>7.56</v>
      </c>
      <c r="X73" s="7"/>
      <c r="Y73" s="8">
        <v>0.14</v>
      </c>
    </row>
    <row r="74">
      <c r="A74" s="6" t="s">
        <v>25</v>
      </c>
      <c r="B74" s="8">
        <v>17.0</v>
      </c>
      <c r="C74" s="8">
        <v>3.0</v>
      </c>
      <c r="D74" s="8">
        <v>2001.0</v>
      </c>
      <c r="E74" s="9" t="s">
        <v>287</v>
      </c>
      <c r="F74" s="10" t="s">
        <v>239</v>
      </c>
      <c r="G74" s="10" t="s">
        <v>27</v>
      </c>
      <c r="H74" s="27">
        <v>-40.85</v>
      </c>
      <c r="I74" s="28">
        <v>-5.083333</v>
      </c>
      <c r="J74" s="10" t="s">
        <v>288</v>
      </c>
      <c r="K74" s="17"/>
      <c r="L74" s="8">
        <v>82583.0</v>
      </c>
      <c r="M74" s="8">
        <v>133.6</v>
      </c>
      <c r="N74" s="8">
        <v>25.570968</v>
      </c>
      <c r="O74" s="8">
        <v>31.177419</v>
      </c>
      <c r="P74" s="8">
        <v>22.054839</v>
      </c>
      <c r="Q74" s="13" t="s">
        <v>289</v>
      </c>
      <c r="R74" s="13"/>
      <c r="S74" s="8">
        <v>47.8</v>
      </c>
      <c r="T74" s="8">
        <v>1.18</v>
      </c>
      <c r="U74" s="8">
        <v>3.54</v>
      </c>
      <c r="V74" s="11">
        <f t="shared" si="3"/>
        <v>4.1772</v>
      </c>
      <c r="W74" s="8">
        <v>11.21</v>
      </c>
      <c r="X74" s="7"/>
      <c r="Y74" s="8">
        <v>0.14</v>
      </c>
    </row>
    <row r="75">
      <c r="A75" s="6" t="s">
        <v>25</v>
      </c>
      <c r="B75" s="8">
        <v>15.0</v>
      </c>
      <c r="C75" s="8">
        <v>5.0</v>
      </c>
      <c r="D75" s="8">
        <v>2001.0</v>
      </c>
      <c r="E75" s="9">
        <f>123+11</f>
        <v>134</v>
      </c>
      <c r="F75" s="10" t="s">
        <v>280</v>
      </c>
      <c r="G75" s="10" t="s">
        <v>75</v>
      </c>
      <c r="H75" s="10">
        <v>-40.419722</v>
      </c>
      <c r="I75" s="10">
        <v>-13.258889</v>
      </c>
      <c r="J75" s="10" t="s">
        <v>290</v>
      </c>
      <c r="K75" s="7"/>
      <c r="L75" s="8">
        <v>83288.0</v>
      </c>
      <c r="M75" s="8">
        <v>3.6</v>
      </c>
      <c r="N75" s="8">
        <v>26.632903</v>
      </c>
      <c r="O75" s="8">
        <v>34.216129</v>
      </c>
      <c r="P75" s="8">
        <v>20.164516</v>
      </c>
      <c r="Q75" s="13" t="s">
        <v>286</v>
      </c>
      <c r="R75" s="13"/>
      <c r="S75" s="8">
        <v>33.77</v>
      </c>
      <c r="T75" s="8">
        <v>1.43</v>
      </c>
      <c r="U75" s="8">
        <v>5.13</v>
      </c>
      <c r="V75" s="11">
        <f t="shared" si="3"/>
        <v>7.3359</v>
      </c>
      <c r="W75" s="8">
        <v>11.84</v>
      </c>
      <c r="X75" s="7"/>
      <c r="Y75" s="8">
        <v>0.13</v>
      </c>
    </row>
    <row r="76">
      <c r="A76" s="14" t="s">
        <v>25</v>
      </c>
      <c r="B76" s="15">
        <v>21.0</v>
      </c>
      <c r="C76" s="15">
        <v>6.0</v>
      </c>
      <c r="D76" s="15">
        <v>2002.0</v>
      </c>
      <c r="E76" s="16" t="s">
        <v>291</v>
      </c>
      <c r="F76" s="14" t="s">
        <v>292</v>
      </c>
      <c r="G76" s="14" t="s">
        <v>39</v>
      </c>
      <c r="H76" s="15">
        <v>-35.5513</v>
      </c>
      <c r="I76" s="15">
        <v>-8.1354</v>
      </c>
      <c r="J76" s="14" t="s">
        <v>293</v>
      </c>
      <c r="K76" s="11"/>
      <c r="L76" s="29">
        <v>82890.0</v>
      </c>
      <c r="M76" s="29">
        <v>88.8</v>
      </c>
      <c r="N76" s="29">
        <v>20.417241</v>
      </c>
      <c r="O76" s="29">
        <v>25.65</v>
      </c>
      <c r="P76" s="29">
        <v>15.74</v>
      </c>
      <c r="Q76" s="13" t="s">
        <v>294</v>
      </c>
      <c r="R76" s="13"/>
      <c r="S76" s="15">
        <v>26.6</v>
      </c>
      <c r="T76" s="15">
        <v>0.9</v>
      </c>
      <c r="U76" s="15">
        <v>4.6</v>
      </c>
      <c r="V76" s="11">
        <f t="shared" si="3"/>
        <v>4.14</v>
      </c>
      <c r="W76" s="15">
        <v>3.6</v>
      </c>
      <c r="X76" s="11"/>
      <c r="Y76" s="15">
        <v>0.1</v>
      </c>
      <c r="Z76" s="11"/>
    </row>
    <row r="77">
      <c r="A77" s="14" t="s">
        <v>25</v>
      </c>
      <c r="B77" s="15">
        <v>2.0</v>
      </c>
      <c r="C77" s="15">
        <v>6.0</v>
      </c>
      <c r="D77" s="15">
        <v>2002.0</v>
      </c>
      <c r="E77" s="16" t="s">
        <v>295</v>
      </c>
      <c r="F77" s="14" t="s">
        <v>266</v>
      </c>
      <c r="G77" s="14" t="s">
        <v>92</v>
      </c>
      <c r="H77" s="15">
        <v>-37.3341</v>
      </c>
      <c r="I77" s="15">
        <v>-9.4157</v>
      </c>
      <c r="J77" s="14" t="s">
        <v>296</v>
      </c>
      <c r="K77" s="11"/>
      <c r="L77" s="29">
        <v>82990.0</v>
      </c>
      <c r="M77" s="29">
        <v>66.6</v>
      </c>
      <c r="N77" s="29">
        <v>24.722</v>
      </c>
      <c r="O77" s="29">
        <v>29.143333</v>
      </c>
      <c r="P77" s="29">
        <v>21.68</v>
      </c>
      <c r="Q77" s="13" t="s">
        <v>294</v>
      </c>
      <c r="R77" s="13"/>
      <c r="S77" s="11"/>
      <c r="T77" s="15">
        <v>1.75</v>
      </c>
      <c r="U77" s="15">
        <v>5.1</v>
      </c>
      <c r="V77" s="11">
        <f t="shared" si="3"/>
        <v>8.925</v>
      </c>
      <c r="W77" s="15">
        <v>7.6</v>
      </c>
      <c r="X77" s="11"/>
      <c r="Y77" s="15">
        <v>0.1</v>
      </c>
      <c r="Z77" s="11"/>
    </row>
    <row r="78">
      <c r="A78" s="6" t="s">
        <v>25</v>
      </c>
      <c r="B78" s="8">
        <v>21.0</v>
      </c>
      <c r="C78" s="8">
        <v>6.0</v>
      </c>
      <c r="D78" s="8">
        <v>2002.0</v>
      </c>
      <c r="E78" s="9" t="s">
        <v>291</v>
      </c>
      <c r="F78" s="10" t="s">
        <v>292</v>
      </c>
      <c r="G78" s="10" t="s">
        <v>39</v>
      </c>
      <c r="H78" s="10">
        <v>-36.2963283</v>
      </c>
      <c r="I78" s="10">
        <v>-8.1874641</v>
      </c>
      <c r="J78" s="10" t="s">
        <v>297</v>
      </c>
      <c r="K78" s="17"/>
      <c r="L78" s="8">
        <v>82890.0</v>
      </c>
      <c r="M78" s="8">
        <v>88.8</v>
      </c>
      <c r="N78" s="8">
        <v>20.417241</v>
      </c>
      <c r="O78" s="8">
        <v>25.65</v>
      </c>
      <c r="P78" s="8">
        <v>15.74</v>
      </c>
      <c r="Q78" s="13" t="s">
        <v>294</v>
      </c>
      <c r="R78" s="13"/>
      <c r="S78" s="7">
        <f>8.3+11.7</f>
        <v>20</v>
      </c>
      <c r="T78" s="8">
        <v>1.5</v>
      </c>
      <c r="U78" s="8">
        <v>4.1</v>
      </c>
      <c r="V78" s="11">
        <f t="shared" si="3"/>
        <v>6.15</v>
      </c>
      <c r="W78" s="8">
        <v>3.5</v>
      </c>
      <c r="X78" s="7"/>
      <c r="Y78" s="8">
        <v>0.11</v>
      </c>
    </row>
    <row r="79">
      <c r="A79" s="6" t="s">
        <v>25</v>
      </c>
      <c r="B79" s="8">
        <v>1.0</v>
      </c>
      <c r="C79" s="8">
        <v>6.0</v>
      </c>
      <c r="D79" s="8">
        <v>2002.0</v>
      </c>
      <c r="E79" s="9" t="s">
        <v>298</v>
      </c>
      <c r="F79" s="10" t="s">
        <v>299</v>
      </c>
      <c r="G79" s="10" t="s">
        <v>39</v>
      </c>
      <c r="H79" s="30">
        <v>-34.5701</v>
      </c>
      <c r="I79" s="30">
        <v>-8.0046</v>
      </c>
      <c r="J79" s="17"/>
      <c r="K79" s="17"/>
      <c r="L79" s="18">
        <v>82983.0</v>
      </c>
      <c r="M79" s="18">
        <v>57.5</v>
      </c>
      <c r="N79" s="18">
        <v>23.225333</v>
      </c>
      <c r="O79" s="18">
        <v>27.956667</v>
      </c>
      <c r="P79" s="18">
        <v>19.903333</v>
      </c>
      <c r="Q79" s="12" t="s">
        <v>294</v>
      </c>
      <c r="R79" s="12"/>
      <c r="S79" s="8">
        <v>17.5</v>
      </c>
      <c r="T79" s="8">
        <v>0.9</v>
      </c>
      <c r="U79" s="8">
        <v>2.7</v>
      </c>
      <c r="V79" s="11">
        <f t="shared" si="3"/>
        <v>2.43</v>
      </c>
      <c r="W79" s="8">
        <v>6.5</v>
      </c>
      <c r="X79" s="7"/>
      <c r="Y79" s="8">
        <v>0.1</v>
      </c>
    </row>
    <row r="80">
      <c r="A80" s="6" t="s">
        <v>25</v>
      </c>
      <c r="B80" s="8">
        <v>3.0</v>
      </c>
      <c r="C80" s="8">
        <v>7.0</v>
      </c>
      <c r="D80" s="8">
        <v>2002.0</v>
      </c>
      <c r="E80" s="9" t="s">
        <v>300</v>
      </c>
      <c r="F80" s="10" t="s">
        <v>301</v>
      </c>
      <c r="G80" s="10" t="s">
        <v>27</v>
      </c>
      <c r="H80" s="10">
        <v>-40.35</v>
      </c>
      <c r="I80" s="10">
        <v>-3.7</v>
      </c>
      <c r="J80" s="10" t="s">
        <v>302</v>
      </c>
      <c r="K80" s="17"/>
      <c r="L80" s="8">
        <v>82392.0</v>
      </c>
      <c r="M80" s="8">
        <v>21.8</v>
      </c>
      <c r="N80" s="8">
        <v>26.490968</v>
      </c>
      <c r="O80" s="8">
        <v>33.964516</v>
      </c>
      <c r="P80" s="8">
        <v>20.751613</v>
      </c>
      <c r="Q80" s="13" t="s">
        <v>303</v>
      </c>
      <c r="R80" s="13"/>
      <c r="S80" s="7"/>
      <c r="T80" s="8">
        <v>0.67</v>
      </c>
      <c r="U80" s="8">
        <v>5.29</v>
      </c>
      <c r="V80" s="11">
        <f t="shared" si="3"/>
        <v>3.5443</v>
      </c>
      <c r="W80" s="8">
        <v>15.5</v>
      </c>
      <c r="X80" s="7"/>
      <c r="Y80" s="8">
        <v>0.15</v>
      </c>
    </row>
    <row r="81">
      <c r="A81" s="6" t="s">
        <v>25</v>
      </c>
      <c r="B81" s="8">
        <v>9.0</v>
      </c>
      <c r="C81" s="8">
        <v>5.0</v>
      </c>
      <c r="D81" s="8">
        <v>2002.0</v>
      </c>
      <c r="E81" s="9" t="s">
        <v>304</v>
      </c>
      <c r="F81" s="10" t="s">
        <v>239</v>
      </c>
      <c r="G81" s="10" t="s">
        <v>27</v>
      </c>
      <c r="H81" s="10">
        <v>-40.67750167</v>
      </c>
      <c r="I81" s="10">
        <v>-5.17832994</v>
      </c>
      <c r="J81" s="10" t="s">
        <v>305</v>
      </c>
      <c r="K81" s="17"/>
      <c r="L81" s="8">
        <v>82583.0</v>
      </c>
      <c r="M81" s="8">
        <v>27.1</v>
      </c>
      <c r="N81" s="8">
        <v>25.939355</v>
      </c>
      <c r="O81" s="8">
        <v>32.16129</v>
      </c>
      <c r="P81" s="8">
        <v>21.335484</v>
      </c>
      <c r="Q81" s="13" t="s">
        <v>306</v>
      </c>
      <c r="R81" s="13"/>
      <c r="S81" s="8">
        <v>43.04</v>
      </c>
      <c r="T81" s="8">
        <v>0.95</v>
      </c>
      <c r="U81" s="8">
        <v>3.36</v>
      </c>
      <c r="V81" s="11">
        <f t="shared" si="3"/>
        <v>3.192</v>
      </c>
      <c r="W81" s="8">
        <v>9.43</v>
      </c>
      <c r="X81" s="7"/>
      <c r="Y81" s="8">
        <v>0.11</v>
      </c>
    </row>
    <row r="82">
      <c r="A82" s="6" t="s">
        <v>25</v>
      </c>
      <c r="B82" s="8">
        <v>27.0</v>
      </c>
      <c r="C82" s="8">
        <v>3.0</v>
      </c>
      <c r="D82" s="8">
        <v>2002.0</v>
      </c>
      <c r="E82" s="9" t="s">
        <v>307</v>
      </c>
      <c r="F82" s="10" t="s">
        <v>239</v>
      </c>
      <c r="G82" s="10" t="s">
        <v>27</v>
      </c>
      <c r="H82" s="10">
        <v>-40.67750167</v>
      </c>
      <c r="I82" s="10">
        <v>-5.17832994</v>
      </c>
      <c r="J82" s="10" t="s">
        <v>308</v>
      </c>
      <c r="K82" s="17"/>
      <c r="L82" s="8">
        <v>82583.0</v>
      </c>
      <c r="M82" s="8">
        <v>123.7</v>
      </c>
      <c r="N82" s="8">
        <v>25.658065</v>
      </c>
      <c r="O82" s="8">
        <v>31.43871</v>
      </c>
      <c r="P82" s="8">
        <v>21.954839</v>
      </c>
      <c r="Q82" s="13" t="s">
        <v>309</v>
      </c>
      <c r="R82" s="13"/>
      <c r="S82" s="8">
        <v>21.57</v>
      </c>
      <c r="T82" s="8">
        <v>1.29</v>
      </c>
      <c r="U82" s="8">
        <v>3.97</v>
      </c>
      <c r="V82" s="11">
        <f t="shared" si="3"/>
        <v>5.1213</v>
      </c>
      <c r="W82" s="8">
        <v>3.45</v>
      </c>
      <c r="X82" s="7"/>
      <c r="Y82" s="8">
        <v>0.13</v>
      </c>
    </row>
    <row r="83">
      <c r="A83" s="6" t="s">
        <v>25</v>
      </c>
      <c r="B83" s="8">
        <v>2.0</v>
      </c>
      <c r="C83" s="8">
        <v>6.0</v>
      </c>
      <c r="D83" s="8">
        <v>2002.0</v>
      </c>
      <c r="E83" s="9" t="s">
        <v>295</v>
      </c>
      <c r="F83" s="10" t="s">
        <v>266</v>
      </c>
      <c r="G83" s="10" t="s">
        <v>92</v>
      </c>
      <c r="H83" s="10">
        <v>-37.561389</v>
      </c>
      <c r="I83" s="10">
        <v>-9.699167</v>
      </c>
      <c r="J83" s="10" t="s">
        <v>296</v>
      </c>
      <c r="K83" s="7"/>
      <c r="L83" s="8">
        <v>82890.0</v>
      </c>
      <c r="M83" s="8">
        <v>88.8</v>
      </c>
      <c r="N83" s="8">
        <v>20.417241</v>
      </c>
      <c r="O83" s="8">
        <v>25.65</v>
      </c>
      <c r="P83" s="8">
        <v>15.74</v>
      </c>
      <c r="Q83" s="13" t="s">
        <v>294</v>
      </c>
      <c r="R83" s="13"/>
      <c r="S83" s="8">
        <v>53.37</v>
      </c>
      <c r="T83" s="8">
        <v>1.58</v>
      </c>
      <c r="U83" s="8">
        <v>3.63</v>
      </c>
      <c r="V83" s="11">
        <f t="shared" si="3"/>
        <v>5.7354</v>
      </c>
      <c r="W83" s="8">
        <v>5.97</v>
      </c>
      <c r="X83" s="7"/>
      <c r="Y83" s="8">
        <v>0.14</v>
      </c>
    </row>
    <row r="84">
      <c r="A84" s="6" t="s">
        <v>25</v>
      </c>
      <c r="B84" s="8">
        <v>12.0</v>
      </c>
      <c r="C84" s="8">
        <v>4.0</v>
      </c>
      <c r="D84" s="8">
        <v>2003.0</v>
      </c>
      <c r="E84" s="9" t="s">
        <v>310</v>
      </c>
      <c r="F84" s="10" t="s">
        <v>239</v>
      </c>
      <c r="G84" s="10" t="s">
        <v>27</v>
      </c>
      <c r="H84" s="10">
        <v>-40.677501678466</v>
      </c>
      <c r="I84" s="10">
        <v>-5.1783299446106</v>
      </c>
      <c r="J84" s="10" t="s">
        <v>311</v>
      </c>
      <c r="K84" s="17"/>
      <c r="L84" s="8">
        <v>82583.0</v>
      </c>
      <c r="M84" s="8">
        <v>57.5</v>
      </c>
      <c r="N84" s="8">
        <v>25.86</v>
      </c>
      <c r="O84" s="8">
        <v>31.19</v>
      </c>
      <c r="P84" s="8">
        <v>22.486667</v>
      </c>
      <c r="Q84" s="13" t="s">
        <v>312</v>
      </c>
      <c r="R84" s="13"/>
      <c r="S84" s="8">
        <v>13.01</v>
      </c>
      <c r="T84" s="8">
        <v>0.99</v>
      </c>
      <c r="U84" s="8">
        <v>3.18</v>
      </c>
      <c r="V84" s="11">
        <f t="shared" si="3"/>
        <v>3.1482</v>
      </c>
      <c r="W84" s="8">
        <v>2.1</v>
      </c>
      <c r="X84" s="7"/>
      <c r="Y84" s="8">
        <v>0.14</v>
      </c>
    </row>
    <row r="85">
      <c r="A85" s="6" t="s">
        <v>25</v>
      </c>
      <c r="B85" s="8">
        <v>14.0</v>
      </c>
      <c r="C85" s="8">
        <v>5.0</v>
      </c>
      <c r="D85" s="8">
        <v>2003.0</v>
      </c>
      <c r="E85" s="9" t="s">
        <v>104</v>
      </c>
      <c r="F85" s="10" t="s">
        <v>239</v>
      </c>
      <c r="G85" s="10" t="s">
        <v>27</v>
      </c>
      <c r="H85" s="10">
        <v>-40.6775016784668</v>
      </c>
      <c r="I85" s="10">
        <v>-5.1783299446106</v>
      </c>
      <c r="J85" s="10" t="s">
        <v>313</v>
      </c>
      <c r="K85" s="17"/>
      <c r="L85" s="8">
        <v>82583.0</v>
      </c>
      <c r="M85" s="8">
        <v>50.2</v>
      </c>
      <c r="N85" s="8">
        <v>25.772258</v>
      </c>
      <c r="O85" s="8">
        <v>31.948387</v>
      </c>
      <c r="P85" s="8">
        <v>21.274194</v>
      </c>
      <c r="Q85" s="13" t="s">
        <v>314</v>
      </c>
      <c r="R85" s="13"/>
      <c r="S85" s="8">
        <v>21.65</v>
      </c>
      <c r="T85" s="8">
        <v>1.04</v>
      </c>
      <c r="U85" s="8">
        <v>4.41</v>
      </c>
      <c r="V85" s="11">
        <f t="shared" si="3"/>
        <v>4.5864</v>
      </c>
      <c r="W85" s="8">
        <v>4.75</v>
      </c>
      <c r="X85" s="7"/>
      <c r="Y85" s="8">
        <v>0.18</v>
      </c>
    </row>
    <row r="86">
      <c r="A86" s="14" t="s">
        <v>25</v>
      </c>
      <c r="B86" s="15">
        <v>16.0</v>
      </c>
      <c r="C86" s="15">
        <v>6.0</v>
      </c>
      <c r="D86" s="15">
        <v>2004.0</v>
      </c>
      <c r="E86" s="16" t="s">
        <v>315</v>
      </c>
      <c r="F86" s="14" t="s">
        <v>316</v>
      </c>
      <c r="G86" s="14" t="s">
        <v>39</v>
      </c>
      <c r="H86" s="15">
        <v>-38.1351</v>
      </c>
      <c r="I86" s="15">
        <v>-9.0504</v>
      </c>
      <c r="J86" s="14" t="s">
        <v>317</v>
      </c>
      <c r="K86" s="11"/>
      <c r="L86" s="14">
        <v>82986.0</v>
      </c>
      <c r="M86" s="14">
        <v>35.8</v>
      </c>
      <c r="N86" s="14">
        <v>23.598065</v>
      </c>
      <c r="O86" s="14">
        <v>29.051613</v>
      </c>
      <c r="P86" s="14">
        <v>19.822581</v>
      </c>
      <c r="Q86" s="12" t="s">
        <v>318</v>
      </c>
      <c r="R86" s="12"/>
      <c r="S86" s="15">
        <v>30.8</v>
      </c>
      <c r="T86" s="15">
        <v>1.9</v>
      </c>
      <c r="U86" s="15">
        <v>6.7</v>
      </c>
      <c r="V86" s="11">
        <f t="shared" si="3"/>
        <v>12.73</v>
      </c>
      <c r="W86" s="15">
        <v>7.0</v>
      </c>
      <c r="X86" s="11"/>
      <c r="Y86" s="15">
        <v>0.1</v>
      </c>
      <c r="Z86" s="11"/>
    </row>
    <row r="87">
      <c r="A87" s="6" t="s">
        <v>25</v>
      </c>
      <c r="B87" s="8">
        <v>16.0</v>
      </c>
      <c r="C87" s="8">
        <v>6.0</v>
      </c>
      <c r="D87" s="8">
        <v>2004.0</v>
      </c>
      <c r="E87" s="9" t="s">
        <v>315</v>
      </c>
      <c r="F87" s="10" t="s">
        <v>316</v>
      </c>
      <c r="G87" s="10" t="s">
        <v>39</v>
      </c>
      <c r="H87" s="15">
        <v>-38.1351</v>
      </c>
      <c r="I87" s="15">
        <v>-9.0504</v>
      </c>
      <c r="J87" s="10" t="s">
        <v>319</v>
      </c>
      <c r="K87" s="17"/>
      <c r="L87" s="14">
        <v>82986.0</v>
      </c>
      <c r="M87" s="14">
        <v>35.8</v>
      </c>
      <c r="N87" s="14">
        <v>23.598065</v>
      </c>
      <c r="O87" s="14">
        <v>29.051613</v>
      </c>
      <c r="P87" s="14">
        <v>19.822581</v>
      </c>
      <c r="Q87" s="12" t="s">
        <v>318</v>
      </c>
      <c r="R87" s="12"/>
      <c r="S87" s="7">
        <f>21.5+2.4</f>
        <v>23.9</v>
      </c>
      <c r="T87" s="8">
        <v>1.4</v>
      </c>
      <c r="U87" s="8">
        <v>3.6</v>
      </c>
      <c r="V87" s="11">
        <f t="shared" si="3"/>
        <v>5.04</v>
      </c>
      <c r="W87" s="8">
        <v>9.9</v>
      </c>
      <c r="X87" s="7"/>
      <c r="Y87" s="8">
        <v>0.14</v>
      </c>
    </row>
    <row r="88">
      <c r="A88" s="6" t="s">
        <v>25</v>
      </c>
      <c r="B88" s="8">
        <v>16.0</v>
      </c>
      <c r="C88" s="8">
        <v>6.0</v>
      </c>
      <c r="D88" s="8">
        <v>2004.0</v>
      </c>
      <c r="E88" s="9" t="s">
        <v>315</v>
      </c>
      <c r="F88" s="10" t="s">
        <v>316</v>
      </c>
      <c r="G88" s="10" t="s">
        <v>39</v>
      </c>
      <c r="H88" s="15">
        <v>-38.1351</v>
      </c>
      <c r="I88" s="15">
        <v>-9.0504</v>
      </c>
      <c r="J88" s="10" t="s">
        <v>320</v>
      </c>
      <c r="K88" s="17"/>
      <c r="L88" s="14">
        <v>82986.0</v>
      </c>
      <c r="M88" s="14">
        <v>35.8</v>
      </c>
      <c r="N88" s="14">
        <v>23.598065</v>
      </c>
      <c r="O88" s="14">
        <v>29.051613</v>
      </c>
      <c r="P88" s="14">
        <v>19.822581</v>
      </c>
      <c r="Q88" s="12" t="s">
        <v>318</v>
      </c>
      <c r="R88" s="12"/>
      <c r="S88" s="7">
        <f>1.7+1.9+30.5</f>
        <v>34.1</v>
      </c>
      <c r="T88" s="8">
        <v>1.7</v>
      </c>
      <c r="U88" s="8">
        <v>4.7</v>
      </c>
      <c r="V88" s="11">
        <f t="shared" si="3"/>
        <v>7.99</v>
      </c>
      <c r="W88" s="8">
        <v>10.8</v>
      </c>
      <c r="X88" s="7"/>
      <c r="Y88" s="8">
        <v>0.1</v>
      </c>
    </row>
    <row r="89" hidden="1">
      <c r="A89" s="6" t="s">
        <v>25</v>
      </c>
      <c r="B89" s="7"/>
      <c r="C89" s="8">
        <v>7.0</v>
      </c>
      <c r="D89" s="8">
        <v>2004.0</v>
      </c>
      <c r="E89" s="9"/>
      <c r="F89" s="10" t="s">
        <v>239</v>
      </c>
      <c r="G89" s="10" t="s">
        <v>27</v>
      </c>
      <c r="H89" s="10">
        <v>-40.677501678466</v>
      </c>
      <c r="I89" s="10">
        <v>-5.1783299446106</v>
      </c>
      <c r="J89" s="10" t="s">
        <v>321</v>
      </c>
      <c r="K89" s="17"/>
      <c r="L89" s="8">
        <v>82583.0</v>
      </c>
      <c r="M89" s="8">
        <v>3.4</v>
      </c>
      <c r="N89" s="8">
        <v>26.232258</v>
      </c>
      <c r="O89" s="8">
        <v>32.722581</v>
      </c>
      <c r="P89" s="8">
        <v>20.825806</v>
      </c>
      <c r="Q89" s="8"/>
      <c r="R89" s="8"/>
      <c r="S89" s="8">
        <v>25.9</v>
      </c>
      <c r="T89" s="8">
        <v>1.2</v>
      </c>
      <c r="U89" s="8">
        <v>4.52</v>
      </c>
      <c r="V89" s="11">
        <f t="shared" si="3"/>
        <v>5.424</v>
      </c>
      <c r="W89" s="7"/>
      <c r="X89" s="7"/>
      <c r="Y89" s="7"/>
    </row>
    <row r="90">
      <c r="A90" s="6" t="s">
        <v>25</v>
      </c>
      <c r="B90" s="8">
        <v>20.0</v>
      </c>
      <c r="C90" s="8">
        <v>5.0</v>
      </c>
      <c r="D90" s="8">
        <v>2004.0</v>
      </c>
      <c r="E90" s="9" t="s">
        <v>322</v>
      </c>
      <c r="F90" s="10" t="s">
        <v>323</v>
      </c>
      <c r="G90" s="10" t="s">
        <v>75</v>
      </c>
      <c r="H90" s="10">
        <v>-39.15</v>
      </c>
      <c r="I90" s="10">
        <v>-10.032778</v>
      </c>
      <c r="J90" s="10" t="s">
        <v>324</v>
      </c>
      <c r="K90" s="7"/>
      <c r="L90" s="8">
        <v>82983.0</v>
      </c>
      <c r="M90" s="8">
        <v>17.6</v>
      </c>
      <c r="N90" s="8">
        <v>26.219355</v>
      </c>
      <c r="O90" s="8">
        <v>31.554839</v>
      </c>
      <c r="P90" s="8">
        <v>21.954839</v>
      </c>
      <c r="Q90" s="8"/>
      <c r="R90" s="8"/>
      <c r="S90" s="8">
        <v>27.38</v>
      </c>
      <c r="T90" s="8">
        <v>1.08</v>
      </c>
      <c r="U90" s="8">
        <v>4.14</v>
      </c>
      <c r="V90" s="11">
        <f t="shared" si="3"/>
        <v>4.4712</v>
      </c>
      <c r="W90" s="8">
        <v>3.79</v>
      </c>
      <c r="X90" s="7"/>
      <c r="Y90" s="8">
        <v>0.11</v>
      </c>
    </row>
    <row r="91">
      <c r="A91" s="6" t="s">
        <v>25</v>
      </c>
      <c r="B91" s="8">
        <v>17.0</v>
      </c>
      <c r="C91" s="8">
        <v>2.0</v>
      </c>
      <c r="D91" s="8">
        <v>2004.0</v>
      </c>
      <c r="E91" s="9" t="s">
        <v>59</v>
      </c>
      <c r="F91" s="10" t="s">
        <v>323</v>
      </c>
      <c r="G91" s="10" t="s">
        <v>75</v>
      </c>
      <c r="H91" s="10">
        <v>-38.988333</v>
      </c>
      <c r="I91" s="10">
        <v>-9.943056</v>
      </c>
      <c r="J91" s="10" t="s">
        <v>325</v>
      </c>
      <c r="K91" s="7"/>
      <c r="L91" s="8">
        <v>82983.0</v>
      </c>
      <c r="M91" s="8">
        <v>138.6</v>
      </c>
      <c r="N91" s="8">
        <v>26.571034</v>
      </c>
      <c r="O91" s="8">
        <v>31.255172</v>
      </c>
      <c r="P91" s="8">
        <v>22.972414</v>
      </c>
      <c r="Q91" s="8"/>
      <c r="R91" s="8"/>
      <c r="S91" s="8">
        <v>17.57</v>
      </c>
      <c r="T91" s="8">
        <v>1.53</v>
      </c>
      <c r="U91" s="8">
        <v>6.62</v>
      </c>
      <c r="V91" s="11">
        <f t="shared" si="3"/>
        <v>10.1286</v>
      </c>
      <c r="W91" s="8">
        <v>6.37</v>
      </c>
      <c r="X91" s="7"/>
      <c r="Y91" s="8">
        <v>0.12</v>
      </c>
    </row>
    <row r="92">
      <c r="A92" s="6" t="s">
        <v>25</v>
      </c>
      <c r="B92" s="8">
        <v>20.0</v>
      </c>
      <c r="C92" s="8">
        <v>5.0</v>
      </c>
      <c r="D92" s="8">
        <v>2004.0</v>
      </c>
      <c r="E92" s="9" t="s">
        <v>322</v>
      </c>
      <c r="F92" s="10" t="s">
        <v>323</v>
      </c>
      <c r="G92" s="10" t="s">
        <v>75</v>
      </c>
      <c r="H92" s="10">
        <v>-39.15</v>
      </c>
      <c r="I92" s="10">
        <v>-10.032778</v>
      </c>
      <c r="J92" s="10" t="s">
        <v>326</v>
      </c>
      <c r="K92" s="7"/>
      <c r="L92" s="8">
        <v>82983.0</v>
      </c>
      <c r="M92" s="8">
        <v>17.6</v>
      </c>
      <c r="N92" s="8">
        <v>26.219355</v>
      </c>
      <c r="O92" s="8">
        <v>31.554839</v>
      </c>
      <c r="P92" s="8">
        <v>21.954839</v>
      </c>
      <c r="Q92" s="8"/>
      <c r="R92" s="8"/>
      <c r="S92" s="8">
        <v>36.93</v>
      </c>
      <c r="T92" s="8">
        <v>1.57</v>
      </c>
      <c r="U92" s="8">
        <v>6.4</v>
      </c>
      <c r="V92" s="11">
        <f t="shared" si="3"/>
        <v>10.048</v>
      </c>
      <c r="W92" s="8">
        <v>7.93</v>
      </c>
      <c r="X92" s="7"/>
      <c r="Y92" s="8">
        <v>0.11</v>
      </c>
    </row>
    <row r="93">
      <c r="A93" s="29" t="s">
        <v>327</v>
      </c>
      <c r="B93" s="29">
        <v>31.0</v>
      </c>
      <c r="C93" s="29">
        <v>7.0</v>
      </c>
      <c r="D93" s="29">
        <v>2005.0</v>
      </c>
      <c r="E93" s="31" t="s">
        <v>226</v>
      </c>
      <c r="F93" s="29" t="s">
        <v>328</v>
      </c>
      <c r="G93" s="29" t="s">
        <v>39</v>
      </c>
      <c r="H93" s="29">
        <v>-35.0515</v>
      </c>
      <c r="I93" s="29">
        <v>-8.1957</v>
      </c>
      <c r="J93" s="29" t="s">
        <v>329</v>
      </c>
      <c r="K93" s="29" t="s">
        <v>330</v>
      </c>
      <c r="L93" s="29">
        <v>82890.0</v>
      </c>
      <c r="M93" s="29">
        <v>49.5</v>
      </c>
      <c r="N93" s="29">
        <v>20.068</v>
      </c>
      <c r="O93" s="29">
        <v>24.71</v>
      </c>
      <c r="P93" s="29">
        <v>16.4</v>
      </c>
      <c r="Q93" s="29"/>
      <c r="R93" s="29"/>
      <c r="S93" s="29">
        <v>25.5</v>
      </c>
      <c r="T93" s="29">
        <v>1.8</v>
      </c>
      <c r="U93" s="29">
        <v>5.8</v>
      </c>
      <c r="V93" s="29">
        <v>10.44</v>
      </c>
      <c r="W93" s="29">
        <v>6.0</v>
      </c>
      <c r="X93" s="29"/>
      <c r="Y93" s="29">
        <v>0.15</v>
      </c>
      <c r="Z93" s="32"/>
    </row>
    <row r="94">
      <c r="A94" s="6" t="s">
        <v>25</v>
      </c>
      <c r="B94" s="8">
        <v>20.0</v>
      </c>
      <c r="C94" s="8">
        <v>5.0</v>
      </c>
      <c r="D94" s="8">
        <v>2005.0</v>
      </c>
      <c r="E94" s="9" t="s">
        <v>322</v>
      </c>
      <c r="F94" s="10" t="s">
        <v>331</v>
      </c>
      <c r="G94" s="10" t="s">
        <v>56</v>
      </c>
      <c r="H94" s="10">
        <v>-37.14261</v>
      </c>
      <c r="I94" s="10">
        <v>-6.35817</v>
      </c>
      <c r="J94" s="10" t="s">
        <v>332</v>
      </c>
      <c r="K94" s="17"/>
      <c r="L94" s="8">
        <v>82890.0</v>
      </c>
      <c r="M94" s="8">
        <v>88.3</v>
      </c>
      <c r="N94" s="8">
        <v>22.180667</v>
      </c>
      <c r="O94" s="8">
        <v>26.65</v>
      </c>
      <c r="P94" s="8">
        <v>18.856667</v>
      </c>
      <c r="Q94" s="7"/>
      <c r="R94" s="7"/>
      <c r="S94" s="7">
        <f>3.1+6.8+11.1</f>
        <v>21</v>
      </c>
      <c r="T94" s="8">
        <v>1.4</v>
      </c>
      <c r="U94" s="8">
        <v>3.5</v>
      </c>
      <c r="V94" s="11">
        <f t="shared" ref="V94:V96" si="5">T94*U94</f>
        <v>4.9</v>
      </c>
      <c r="W94" s="8">
        <v>6.0</v>
      </c>
      <c r="X94" s="7"/>
      <c r="Y94" s="8">
        <v>0.11</v>
      </c>
    </row>
    <row r="95">
      <c r="A95" s="6" t="s">
        <v>25</v>
      </c>
      <c r="B95" s="8">
        <v>17.0</v>
      </c>
      <c r="C95" s="8">
        <v>4.0</v>
      </c>
      <c r="D95" s="8">
        <v>2005.0</v>
      </c>
      <c r="E95" s="9" t="s">
        <v>333</v>
      </c>
      <c r="F95" s="10" t="s">
        <v>334</v>
      </c>
      <c r="G95" s="10" t="s">
        <v>170</v>
      </c>
      <c r="H95" s="10">
        <v>-42.9444007873</v>
      </c>
      <c r="I95" s="10">
        <v>-8.10999965</v>
      </c>
      <c r="J95" s="10" t="s">
        <v>335</v>
      </c>
      <c r="K95" s="17"/>
      <c r="L95" s="8">
        <v>82983.0</v>
      </c>
      <c r="M95" s="8">
        <v>29.0</v>
      </c>
      <c r="N95" s="8">
        <v>26.967333</v>
      </c>
      <c r="O95" s="8">
        <v>31.966667</v>
      </c>
      <c r="P95" s="8">
        <v>23.313333</v>
      </c>
      <c r="Q95" s="8"/>
      <c r="R95" s="8"/>
      <c r="S95" s="8">
        <v>31.77</v>
      </c>
      <c r="T95" s="8">
        <v>1.15</v>
      </c>
      <c r="U95" s="8">
        <v>3.9</v>
      </c>
      <c r="V95" s="11">
        <f t="shared" si="5"/>
        <v>4.485</v>
      </c>
      <c r="W95" s="8">
        <v>11.23</v>
      </c>
      <c r="X95" s="7"/>
      <c r="Y95" s="8">
        <v>0.16</v>
      </c>
    </row>
    <row r="96">
      <c r="A96" s="6" t="s">
        <v>25</v>
      </c>
      <c r="B96" s="8">
        <v>29.0</v>
      </c>
      <c r="C96" s="8">
        <v>7.0</v>
      </c>
      <c r="D96" s="8">
        <v>2005.0</v>
      </c>
      <c r="E96" s="9" t="s">
        <v>336</v>
      </c>
      <c r="F96" s="10" t="s">
        <v>147</v>
      </c>
      <c r="G96" s="10" t="s">
        <v>75</v>
      </c>
      <c r="H96" s="10">
        <v>-40.156389</v>
      </c>
      <c r="I96" s="10">
        <v>-10.379722</v>
      </c>
      <c r="J96" s="10" t="s">
        <v>337</v>
      </c>
      <c r="K96" s="7"/>
      <c r="L96" s="8">
        <v>83088.0</v>
      </c>
      <c r="M96" s="8">
        <v>70.6</v>
      </c>
      <c r="N96" s="8">
        <v>20.52</v>
      </c>
      <c r="O96" s="8">
        <v>25.122581</v>
      </c>
      <c r="P96" s="8">
        <v>17.583871</v>
      </c>
      <c r="Q96" s="8"/>
      <c r="R96" s="8"/>
      <c r="S96" s="8">
        <v>21.41</v>
      </c>
      <c r="T96" s="8">
        <v>0.5</v>
      </c>
      <c r="U96" s="8">
        <v>1.6</v>
      </c>
      <c r="V96" s="11">
        <f t="shared" si="5"/>
        <v>0.8</v>
      </c>
      <c r="W96" s="8">
        <v>7.76</v>
      </c>
      <c r="X96" s="7"/>
      <c r="Y96" s="8">
        <v>0.13</v>
      </c>
    </row>
    <row r="97">
      <c r="A97" s="29" t="s">
        <v>327</v>
      </c>
      <c r="B97" s="29">
        <v>29.0</v>
      </c>
      <c r="C97" s="29">
        <v>4.0</v>
      </c>
      <c r="D97" s="29">
        <v>2006.0</v>
      </c>
      <c r="E97" s="31" t="s">
        <v>338</v>
      </c>
      <c r="F97" s="29" t="s">
        <v>339</v>
      </c>
      <c r="G97" s="29" t="s">
        <v>27</v>
      </c>
      <c r="H97" s="29">
        <v>-38.9619198</v>
      </c>
      <c r="I97" s="29">
        <v>-3.9882352</v>
      </c>
      <c r="J97" s="29" t="s">
        <v>340</v>
      </c>
      <c r="K97" s="29" t="s">
        <v>341</v>
      </c>
      <c r="L97" s="29">
        <v>82392.0</v>
      </c>
      <c r="M97" s="29">
        <v>201.6</v>
      </c>
      <c r="N97" s="29">
        <v>25.819333</v>
      </c>
      <c r="O97" s="29">
        <v>31.236667</v>
      </c>
      <c r="P97" s="29">
        <v>22.666667</v>
      </c>
      <c r="Q97" s="29"/>
      <c r="R97" s="29"/>
      <c r="S97" s="29">
        <v>37.6</v>
      </c>
      <c r="T97" s="29">
        <v>1.4</v>
      </c>
      <c r="U97" s="29">
        <v>5.5</v>
      </c>
      <c r="V97" s="29">
        <v>7.7</v>
      </c>
      <c r="W97" s="29">
        <v>4.1</v>
      </c>
      <c r="X97" s="29"/>
      <c r="Y97" s="29">
        <v>0.15</v>
      </c>
      <c r="Z97" s="29" t="s">
        <v>342</v>
      </c>
    </row>
    <row r="98">
      <c r="A98" s="29" t="s">
        <v>327</v>
      </c>
      <c r="B98" s="29">
        <v>30.0</v>
      </c>
      <c r="C98" s="29">
        <v>5.0</v>
      </c>
      <c r="D98" s="29">
        <v>2006.0</v>
      </c>
      <c r="E98" s="31" t="s">
        <v>343</v>
      </c>
      <c r="F98" s="29" t="s">
        <v>344</v>
      </c>
      <c r="G98" s="29" t="s">
        <v>39</v>
      </c>
      <c r="H98" s="29">
        <v>-38.4307</v>
      </c>
      <c r="I98" s="29">
        <v>-8.0335</v>
      </c>
      <c r="J98" s="29" t="s">
        <v>345</v>
      </c>
      <c r="K98" s="29" t="s">
        <v>346</v>
      </c>
      <c r="L98" s="29">
        <v>82886.0</v>
      </c>
      <c r="M98" s="29">
        <v>12.3</v>
      </c>
      <c r="N98" s="29">
        <v>25.494839</v>
      </c>
      <c r="O98" s="29">
        <v>30.787097</v>
      </c>
      <c r="P98" s="29">
        <v>21.696774</v>
      </c>
      <c r="Q98" s="29"/>
      <c r="R98" s="29"/>
      <c r="S98" s="29">
        <v>55.0</v>
      </c>
      <c r="T98" s="29">
        <v>1.9</v>
      </c>
      <c r="U98" s="29">
        <v>6.4</v>
      </c>
      <c r="V98" s="29">
        <v>12.16</v>
      </c>
      <c r="W98" s="29">
        <v>12.0</v>
      </c>
      <c r="X98" s="29"/>
      <c r="Y98" s="29">
        <v>0.11</v>
      </c>
      <c r="Z98" s="29" t="s">
        <v>347</v>
      </c>
    </row>
    <row r="99">
      <c r="A99" s="14" t="s">
        <v>25</v>
      </c>
      <c r="B99" s="15">
        <v>21.0</v>
      </c>
      <c r="C99" s="15">
        <v>3.0</v>
      </c>
      <c r="D99" s="15">
        <v>2006.0</v>
      </c>
      <c r="E99" s="16" t="s">
        <v>348</v>
      </c>
      <c r="F99" s="14" t="s">
        <v>349</v>
      </c>
      <c r="G99" s="14" t="s">
        <v>170</v>
      </c>
      <c r="H99" s="14">
        <v>-43.6960451</v>
      </c>
      <c r="I99" s="14">
        <v>-9.3946483</v>
      </c>
      <c r="J99" s="14" t="s">
        <v>350</v>
      </c>
      <c r="K99" s="11"/>
      <c r="L99" s="15">
        <v>82983.0</v>
      </c>
      <c r="M99" s="15">
        <v>139.9</v>
      </c>
      <c r="N99" s="15">
        <v>27.394194</v>
      </c>
      <c r="O99" s="15">
        <v>32.525806</v>
      </c>
      <c r="P99" s="15">
        <v>23.916129</v>
      </c>
      <c r="Q99" s="29"/>
      <c r="R99" s="29"/>
      <c r="S99" s="15">
        <v>30.5</v>
      </c>
      <c r="T99" s="15">
        <v>1.7</v>
      </c>
      <c r="U99" s="15">
        <v>5.5</v>
      </c>
      <c r="V99" s="11">
        <f t="shared" ref="V99:V108" si="6">T99*U99</f>
        <v>9.35</v>
      </c>
      <c r="W99" s="15">
        <v>7.0</v>
      </c>
      <c r="X99" s="11"/>
      <c r="Y99" s="15">
        <v>0.11</v>
      </c>
      <c r="Z99" s="11"/>
    </row>
    <row r="100">
      <c r="A100" s="6" t="s">
        <v>25</v>
      </c>
      <c r="B100" s="8">
        <v>12.0</v>
      </c>
      <c r="C100" s="8">
        <v>5.0</v>
      </c>
      <c r="D100" s="8">
        <v>2006.0</v>
      </c>
      <c r="E100" s="9" t="s">
        <v>351</v>
      </c>
      <c r="F100" s="10" t="s">
        <v>352</v>
      </c>
      <c r="G100" s="10" t="s">
        <v>56</v>
      </c>
      <c r="H100" s="10">
        <v>-35.0425</v>
      </c>
      <c r="I100" s="10">
        <v>-5.053889</v>
      </c>
      <c r="J100" s="10" t="s">
        <v>353</v>
      </c>
      <c r="K100" s="17"/>
      <c r="L100" s="8">
        <v>82591.0</v>
      </c>
      <c r="M100" s="8">
        <v>112.3</v>
      </c>
      <c r="N100" s="8">
        <v>26.796774</v>
      </c>
      <c r="O100" s="8">
        <v>31.7</v>
      </c>
      <c r="P100" s="8">
        <v>22.974194</v>
      </c>
      <c r="Q100" s="7"/>
      <c r="R100" s="7"/>
      <c r="S100" s="7"/>
      <c r="T100" s="8">
        <v>1.24</v>
      </c>
      <c r="U100" s="8">
        <v>5.62</v>
      </c>
      <c r="V100" s="11">
        <f t="shared" si="6"/>
        <v>6.9688</v>
      </c>
      <c r="W100" s="8">
        <v>10.18</v>
      </c>
      <c r="X100" s="7"/>
      <c r="Y100" s="8">
        <v>0.17</v>
      </c>
    </row>
    <row r="101">
      <c r="A101" s="6" t="s">
        <v>25</v>
      </c>
      <c r="B101" s="8">
        <v>20.0</v>
      </c>
      <c r="C101" s="8">
        <v>7.0</v>
      </c>
      <c r="D101" s="8">
        <v>2006.0</v>
      </c>
      <c r="E101" s="9" t="s">
        <v>238</v>
      </c>
      <c r="F101" s="10" t="s">
        <v>354</v>
      </c>
      <c r="G101" s="10" t="s">
        <v>181</v>
      </c>
      <c r="H101" s="10">
        <v>-37.4</v>
      </c>
      <c r="I101" s="10">
        <v>-10.033333</v>
      </c>
      <c r="J101" s="10" t="s">
        <v>355</v>
      </c>
      <c r="K101" s="7"/>
      <c r="L101" s="8">
        <v>83097.0</v>
      </c>
      <c r="M101" s="8">
        <v>166.4</v>
      </c>
      <c r="N101" s="8">
        <v>23.456774</v>
      </c>
      <c r="O101" s="8">
        <v>27.551613</v>
      </c>
      <c r="P101" s="8">
        <v>20.390323</v>
      </c>
      <c r="Q101" s="8"/>
      <c r="R101" s="8"/>
      <c r="S101" s="8">
        <v>34.62</v>
      </c>
      <c r="T101" s="8">
        <v>1.31</v>
      </c>
      <c r="U101" s="8">
        <v>3.99</v>
      </c>
      <c r="V101" s="11">
        <f t="shared" si="6"/>
        <v>5.2269</v>
      </c>
      <c r="W101" s="8">
        <v>4.57</v>
      </c>
      <c r="X101" s="7"/>
      <c r="Y101" s="8">
        <v>0.13</v>
      </c>
    </row>
    <row r="102">
      <c r="A102" s="6" t="s">
        <v>25</v>
      </c>
      <c r="B102" s="8">
        <v>29.0</v>
      </c>
      <c r="C102" s="8">
        <v>6.0</v>
      </c>
      <c r="D102" s="8">
        <v>2006.0</v>
      </c>
      <c r="E102" s="9" t="s">
        <v>356</v>
      </c>
      <c r="F102" s="10" t="s">
        <v>357</v>
      </c>
      <c r="G102" s="10" t="s">
        <v>75</v>
      </c>
      <c r="H102" s="10">
        <v>-38.083333</v>
      </c>
      <c r="I102" s="10">
        <v>-9.483333</v>
      </c>
      <c r="J102" s="10" t="s">
        <v>358</v>
      </c>
      <c r="K102" s="7"/>
      <c r="L102" s="8">
        <v>82986.0</v>
      </c>
      <c r="M102" s="8">
        <v>129.9</v>
      </c>
      <c r="N102" s="8">
        <v>23.024667</v>
      </c>
      <c r="O102" s="8">
        <v>27.266667</v>
      </c>
      <c r="P102" s="8">
        <v>20.346667</v>
      </c>
      <c r="Q102" s="8"/>
      <c r="R102" s="8"/>
      <c r="S102" s="8">
        <v>25.28</v>
      </c>
      <c r="T102" s="8">
        <v>1.25</v>
      </c>
      <c r="U102" s="8">
        <v>4.66</v>
      </c>
      <c r="V102" s="11">
        <f t="shared" si="6"/>
        <v>5.825</v>
      </c>
      <c r="W102" s="8">
        <v>10.78</v>
      </c>
      <c r="X102" s="7"/>
      <c r="Y102" s="8">
        <v>0.12</v>
      </c>
    </row>
    <row r="103">
      <c r="A103" s="6" t="s">
        <v>25</v>
      </c>
      <c r="B103" s="8">
        <v>31.0</v>
      </c>
      <c r="C103" s="8">
        <v>10.0</v>
      </c>
      <c r="D103" s="8">
        <v>2006.0</v>
      </c>
      <c r="E103" s="9" t="s">
        <v>359</v>
      </c>
      <c r="F103" s="10" t="s">
        <v>360</v>
      </c>
      <c r="G103" s="10" t="s">
        <v>75</v>
      </c>
      <c r="H103" s="10">
        <v>-39.183611</v>
      </c>
      <c r="I103" s="10">
        <v>-12.166944</v>
      </c>
      <c r="J103" s="10" t="s">
        <v>361</v>
      </c>
      <c r="K103" s="7"/>
      <c r="L103" s="8">
        <v>83088.0</v>
      </c>
      <c r="M103" s="8">
        <v>55.0</v>
      </c>
      <c r="N103" s="8">
        <v>24.151333</v>
      </c>
      <c r="O103" s="8">
        <v>30.029032</v>
      </c>
      <c r="P103" s="8">
        <v>19.93871</v>
      </c>
      <c r="Q103" s="8"/>
      <c r="R103" s="8"/>
      <c r="S103" s="8">
        <v>23.8</v>
      </c>
      <c r="T103" s="8">
        <v>1.27</v>
      </c>
      <c r="U103" s="8">
        <v>3.53</v>
      </c>
      <c r="V103" s="11">
        <f t="shared" si="6"/>
        <v>4.4831</v>
      </c>
      <c r="W103" s="8">
        <v>5.79</v>
      </c>
      <c r="X103" s="7"/>
      <c r="Y103" s="8">
        <v>0.13</v>
      </c>
    </row>
    <row r="104">
      <c r="A104" s="6" t="s">
        <v>25</v>
      </c>
      <c r="B104" s="8">
        <v>31.0</v>
      </c>
      <c r="C104" s="8">
        <v>10.0</v>
      </c>
      <c r="D104" s="8">
        <v>2006.0</v>
      </c>
      <c r="E104" s="9" t="s">
        <v>359</v>
      </c>
      <c r="F104" s="10" t="s">
        <v>360</v>
      </c>
      <c r="G104" s="10" t="s">
        <v>75</v>
      </c>
      <c r="H104" s="10">
        <v>-39.183611</v>
      </c>
      <c r="I104" s="10">
        <v>-12.166944</v>
      </c>
      <c r="J104" s="10" t="s">
        <v>361</v>
      </c>
      <c r="K104" s="7"/>
      <c r="L104" s="8">
        <v>83088.0</v>
      </c>
      <c r="M104" s="8">
        <v>55.0</v>
      </c>
      <c r="N104" s="8">
        <v>24.151333</v>
      </c>
      <c r="O104" s="8">
        <v>30.029032</v>
      </c>
      <c r="P104" s="8">
        <v>19.93871</v>
      </c>
      <c r="Q104" s="8"/>
      <c r="R104" s="8"/>
      <c r="S104" s="8">
        <v>24.45</v>
      </c>
      <c r="T104" s="8">
        <v>1.27</v>
      </c>
      <c r="U104" s="8">
        <v>3.48</v>
      </c>
      <c r="V104" s="11">
        <f t="shared" si="6"/>
        <v>4.4196</v>
      </c>
      <c r="W104" s="8">
        <v>5.08</v>
      </c>
      <c r="X104" s="7"/>
      <c r="Y104" s="8">
        <v>0.12</v>
      </c>
    </row>
    <row r="105">
      <c r="A105" s="6" t="s">
        <v>25</v>
      </c>
      <c r="B105" s="8">
        <v>26.0</v>
      </c>
      <c r="C105" s="8">
        <v>8.0</v>
      </c>
      <c r="D105" s="8">
        <v>2006.0</v>
      </c>
      <c r="E105" s="9" t="s">
        <v>362</v>
      </c>
      <c r="F105" s="10" t="s">
        <v>363</v>
      </c>
      <c r="G105" s="10" t="s">
        <v>181</v>
      </c>
      <c r="H105" s="10">
        <v>-37.868611</v>
      </c>
      <c r="I105" s="10">
        <v>-9.981389</v>
      </c>
      <c r="J105" s="10" t="s">
        <v>364</v>
      </c>
      <c r="K105" s="7"/>
      <c r="L105" s="8">
        <v>82986.0</v>
      </c>
      <c r="M105" s="8">
        <v>20.0</v>
      </c>
      <c r="N105" s="8">
        <v>23.183226</v>
      </c>
      <c r="O105" s="8">
        <v>28.880645</v>
      </c>
      <c r="P105" s="8">
        <v>19.229032</v>
      </c>
      <c r="Q105" s="8"/>
      <c r="R105" s="8"/>
      <c r="S105" s="8">
        <v>56.27</v>
      </c>
      <c r="T105" s="8">
        <v>0.53</v>
      </c>
      <c r="U105" s="8">
        <v>4.01</v>
      </c>
      <c r="V105" s="11">
        <f t="shared" si="6"/>
        <v>2.1253</v>
      </c>
      <c r="W105" s="8">
        <v>11.53</v>
      </c>
      <c r="X105" s="7"/>
      <c r="Y105" s="8">
        <v>0.1</v>
      </c>
    </row>
    <row r="106">
      <c r="A106" s="6" t="s">
        <v>25</v>
      </c>
      <c r="B106" s="8">
        <v>30.0</v>
      </c>
      <c r="C106" s="8">
        <v>5.0</v>
      </c>
      <c r="D106" s="8">
        <v>2006.0</v>
      </c>
      <c r="E106" s="9" t="s">
        <v>343</v>
      </c>
      <c r="F106" s="10" t="s">
        <v>365</v>
      </c>
      <c r="G106" s="10" t="s">
        <v>39</v>
      </c>
      <c r="H106" s="10">
        <v>-38.718611</v>
      </c>
      <c r="I106" s="10">
        <v>-8.059722</v>
      </c>
      <c r="J106" s="10" t="s">
        <v>366</v>
      </c>
      <c r="K106" s="7"/>
      <c r="L106" s="29">
        <v>82886.0</v>
      </c>
      <c r="M106" s="29">
        <v>12.3</v>
      </c>
      <c r="N106" s="29">
        <v>25.494839</v>
      </c>
      <c r="O106" s="29">
        <v>30.787097</v>
      </c>
      <c r="P106" s="29">
        <v>21.696774</v>
      </c>
      <c r="Q106" s="8"/>
      <c r="R106" s="8"/>
      <c r="S106" s="8">
        <v>29.6</v>
      </c>
      <c r="T106" s="8">
        <v>1.36</v>
      </c>
      <c r="U106" s="8">
        <v>4.13</v>
      </c>
      <c r="V106" s="11">
        <f t="shared" si="6"/>
        <v>5.6168</v>
      </c>
      <c r="W106" s="8">
        <v>10.55</v>
      </c>
      <c r="X106" s="7"/>
      <c r="Y106" s="8">
        <v>0.13</v>
      </c>
    </row>
    <row r="107">
      <c r="A107" s="6" t="s">
        <v>25</v>
      </c>
      <c r="B107" s="8">
        <v>30.0</v>
      </c>
      <c r="C107" s="8">
        <v>5.0</v>
      </c>
      <c r="D107" s="8">
        <v>2006.0</v>
      </c>
      <c r="E107" s="9" t="s">
        <v>343</v>
      </c>
      <c r="F107" s="10" t="s">
        <v>344</v>
      </c>
      <c r="G107" s="10" t="s">
        <v>39</v>
      </c>
      <c r="H107" s="10">
        <v>-38.729167</v>
      </c>
      <c r="I107" s="10">
        <v>-8.120556</v>
      </c>
      <c r="J107" s="10" t="s">
        <v>367</v>
      </c>
      <c r="K107" s="7"/>
      <c r="L107" s="29">
        <v>82886.0</v>
      </c>
      <c r="M107" s="29">
        <v>12.3</v>
      </c>
      <c r="N107" s="29">
        <v>25.494839</v>
      </c>
      <c r="O107" s="29">
        <v>30.787097</v>
      </c>
      <c r="P107" s="29">
        <v>21.696774</v>
      </c>
      <c r="Q107" s="8"/>
      <c r="R107" s="8"/>
      <c r="S107" s="8">
        <v>31.73</v>
      </c>
      <c r="T107" s="8">
        <v>1.2</v>
      </c>
      <c r="U107" s="8">
        <v>3.46</v>
      </c>
      <c r="V107" s="11">
        <f t="shared" si="6"/>
        <v>4.152</v>
      </c>
      <c r="W107" s="8">
        <v>8.85</v>
      </c>
      <c r="X107" s="7"/>
      <c r="Y107" s="8">
        <v>0.15</v>
      </c>
    </row>
    <row r="108">
      <c r="A108" s="6" t="s">
        <v>25</v>
      </c>
      <c r="B108" s="8">
        <v>29.0</v>
      </c>
      <c r="C108" s="8">
        <v>4.0</v>
      </c>
      <c r="D108" s="8">
        <v>2006.0</v>
      </c>
      <c r="E108" s="9" t="s">
        <v>338</v>
      </c>
      <c r="F108" s="10" t="s">
        <v>339</v>
      </c>
      <c r="G108" s="10" t="s">
        <v>27</v>
      </c>
      <c r="H108" s="10">
        <v>-38.685278</v>
      </c>
      <c r="I108" s="10">
        <v>-3.890833</v>
      </c>
      <c r="J108" s="10" t="s">
        <v>368</v>
      </c>
      <c r="K108" s="7"/>
      <c r="L108" s="29">
        <v>82392.0</v>
      </c>
      <c r="M108" s="29">
        <v>201.6</v>
      </c>
      <c r="N108" s="29">
        <v>25.819333</v>
      </c>
      <c r="O108" s="29">
        <v>31.236667</v>
      </c>
      <c r="P108" s="29">
        <v>22.666667</v>
      </c>
      <c r="Q108" s="8"/>
      <c r="R108" s="8"/>
      <c r="S108" s="8">
        <v>35.65</v>
      </c>
      <c r="T108" s="8">
        <v>1.14</v>
      </c>
      <c r="U108" s="8">
        <v>4.31</v>
      </c>
      <c r="V108" s="11">
        <f t="shared" si="6"/>
        <v>4.9134</v>
      </c>
      <c r="W108" s="8">
        <v>2.36</v>
      </c>
      <c r="X108" s="7"/>
      <c r="Y108" s="8">
        <v>0.12</v>
      </c>
    </row>
    <row r="109">
      <c r="A109" s="29" t="s">
        <v>327</v>
      </c>
      <c r="B109" s="29">
        <v>18.0</v>
      </c>
      <c r="C109" s="29">
        <v>8.0</v>
      </c>
      <c r="D109" s="29">
        <v>2007.0</v>
      </c>
      <c r="E109" s="31" t="s">
        <v>369</v>
      </c>
      <c r="F109" s="29" t="s">
        <v>292</v>
      </c>
      <c r="G109" s="29" t="s">
        <v>39</v>
      </c>
      <c r="H109" s="29">
        <v>-35.50338</v>
      </c>
      <c r="I109" s="29">
        <v>-8.2255</v>
      </c>
      <c r="J109" s="29" t="s">
        <v>370</v>
      </c>
      <c r="K109" s="29" t="s">
        <v>371</v>
      </c>
      <c r="L109" s="29">
        <v>82890.0</v>
      </c>
      <c r="M109" s="29">
        <v>97.1</v>
      </c>
      <c r="N109" s="29">
        <v>20.079355</v>
      </c>
      <c r="O109" s="29">
        <v>25.432258</v>
      </c>
      <c r="P109" s="29">
        <v>16.66129</v>
      </c>
      <c r="Q109" s="29"/>
      <c r="R109" s="29"/>
      <c r="S109" s="29">
        <v>46.8</v>
      </c>
      <c r="T109" s="29">
        <v>0.9</v>
      </c>
      <c r="U109" s="29">
        <v>4.5</v>
      </c>
      <c r="V109" s="29">
        <v>4.05</v>
      </c>
      <c r="W109" s="29">
        <v>11.5</v>
      </c>
      <c r="X109" s="29"/>
      <c r="Y109" s="29">
        <v>0.12</v>
      </c>
      <c r="Z109" s="32"/>
    </row>
    <row r="110">
      <c r="A110" s="29" t="s">
        <v>327</v>
      </c>
      <c r="B110" s="29">
        <v>14.0</v>
      </c>
      <c r="C110" s="29">
        <v>10.0</v>
      </c>
      <c r="D110" s="29">
        <v>2007.0</v>
      </c>
      <c r="E110" s="31" t="s">
        <v>372</v>
      </c>
      <c r="F110" s="29" t="s">
        <v>373</v>
      </c>
      <c r="G110" s="29" t="s">
        <v>39</v>
      </c>
      <c r="H110" s="29">
        <v>-35.5023</v>
      </c>
      <c r="I110" s="29">
        <v>-8.4815</v>
      </c>
      <c r="J110" s="29" t="s">
        <v>374</v>
      </c>
      <c r="K110" s="29" t="s">
        <v>375</v>
      </c>
      <c r="L110" s="29">
        <v>82890.0</v>
      </c>
      <c r="M110" s="29">
        <v>3.7</v>
      </c>
      <c r="N110" s="23" t="s">
        <v>376</v>
      </c>
      <c r="O110" s="23" t="s">
        <v>377</v>
      </c>
      <c r="P110" s="23" t="s">
        <v>378</v>
      </c>
      <c r="Q110" s="32"/>
      <c r="R110" s="32"/>
      <c r="S110" s="32"/>
      <c r="T110" s="29">
        <v>1.0</v>
      </c>
      <c r="U110" s="29">
        <v>3.4</v>
      </c>
      <c r="V110" s="29">
        <v>3.4</v>
      </c>
      <c r="W110" s="29">
        <v>4.2</v>
      </c>
      <c r="X110" s="29"/>
      <c r="Y110" s="29">
        <v>0.15</v>
      </c>
      <c r="Z110" s="32"/>
    </row>
    <row r="111">
      <c r="A111" s="6" t="s">
        <v>25</v>
      </c>
      <c r="B111" s="8">
        <v>2.0</v>
      </c>
      <c r="C111" s="8">
        <v>8.0</v>
      </c>
      <c r="D111" s="8">
        <v>2007.0</v>
      </c>
      <c r="E111" s="9" t="s">
        <v>379</v>
      </c>
      <c r="F111" s="10" t="s">
        <v>380</v>
      </c>
      <c r="G111" s="10" t="s">
        <v>56</v>
      </c>
      <c r="H111" s="10">
        <v>-37.683889</v>
      </c>
      <c r="I111" s="10">
        <v>-5.600278</v>
      </c>
      <c r="J111" s="10" t="s">
        <v>381</v>
      </c>
      <c r="K111" s="17"/>
      <c r="L111" s="8">
        <v>82591.0</v>
      </c>
      <c r="M111" s="8">
        <v>3.6</v>
      </c>
      <c r="N111" s="8">
        <v>27.660645</v>
      </c>
      <c r="O111" s="8">
        <v>34.503226</v>
      </c>
      <c r="P111" s="8">
        <v>21.080645</v>
      </c>
      <c r="Q111" s="8"/>
      <c r="R111" s="8"/>
      <c r="S111" s="8">
        <v>55.27</v>
      </c>
      <c r="T111" s="8">
        <v>1.37</v>
      </c>
      <c r="U111" s="8">
        <v>3.63</v>
      </c>
      <c r="V111" s="11">
        <f t="shared" ref="V111:V118" si="7">T111*U111</f>
        <v>4.9731</v>
      </c>
      <c r="W111" s="8">
        <v>13.23</v>
      </c>
      <c r="X111" s="7"/>
      <c r="Y111" s="8">
        <v>0.13</v>
      </c>
    </row>
    <row r="112">
      <c r="A112" s="6" t="s">
        <v>25</v>
      </c>
      <c r="B112" s="8">
        <v>4.0</v>
      </c>
      <c r="C112" s="8">
        <v>8.0</v>
      </c>
      <c r="D112" s="8">
        <v>2007.0</v>
      </c>
      <c r="E112" s="9" t="s">
        <v>382</v>
      </c>
      <c r="F112" s="10" t="s">
        <v>383</v>
      </c>
      <c r="G112" s="10" t="s">
        <v>75</v>
      </c>
      <c r="H112" s="10">
        <v>-39.533333</v>
      </c>
      <c r="I112" s="10">
        <v>-12.75</v>
      </c>
      <c r="J112" s="10" t="s">
        <v>384</v>
      </c>
      <c r="K112" s="7"/>
      <c r="L112" s="8">
        <v>83244.0</v>
      </c>
      <c r="M112" s="8">
        <v>38.5</v>
      </c>
      <c r="N112" s="8">
        <v>21.454194</v>
      </c>
      <c r="O112" s="8">
        <v>28.258065</v>
      </c>
      <c r="P112" s="8">
        <v>13.619355</v>
      </c>
      <c r="Q112" s="8"/>
      <c r="R112" s="8"/>
      <c r="S112" s="8">
        <v>24.82</v>
      </c>
      <c r="T112" s="8">
        <v>1.35</v>
      </c>
      <c r="U112" s="8">
        <v>5.14</v>
      </c>
      <c r="V112" s="11">
        <f t="shared" si="7"/>
        <v>6.939</v>
      </c>
      <c r="W112" s="8">
        <v>8.34</v>
      </c>
      <c r="X112" s="7"/>
      <c r="Y112" s="8">
        <v>0.18</v>
      </c>
    </row>
    <row r="113">
      <c r="A113" s="6" t="s">
        <v>25</v>
      </c>
      <c r="B113" s="8">
        <v>21.0</v>
      </c>
      <c r="C113" s="8">
        <v>4.0</v>
      </c>
      <c r="D113" s="8">
        <v>2007.0</v>
      </c>
      <c r="E113" s="9" t="s">
        <v>385</v>
      </c>
      <c r="F113" s="10" t="s">
        <v>331</v>
      </c>
      <c r="G113" s="10" t="s">
        <v>56</v>
      </c>
      <c r="H113" s="10">
        <v>-37.3972222</v>
      </c>
      <c r="I113" s="10">
        <v>-6.6655556</v>
      </c>
      <c r="J113" s="10" t="s">
        <v>386</v>
      </c>
      <c r="K113" s="7"/>
      <c r="L113" s="8">
        <v>82890.0</v>
      </c>
      <c r="M113" s="8">
        <v>70.9</v>
      </c>
      <c r="N113" s="8">
        <v>22.146452</v>
      </c>
      <c r="O113" s="8">
        <v>26.922581</v>
      </c>
      <c r="P113" s="8">
        <v>18.541935</v>
      </c>
      <c r="Q113" s="8"/>
      <c r="R113" s="8"/>
      <c r="S113" s="8">
        <v>17.78</v>
      </c>
      <c r="T113" s="8">
        <v>0.79</v>
      </c>
      <c r="U113" s="8">
        <v>2.73</v>
      </c>
      <c r="V113" s="11">
        <f t="shared" si="7"/>
        <v>2.1567</v>
      </c>
      <c r="W113" s="8">
        <v>2.8</v>
      </c>
      <c r="X113" s="7"/>
      <c r="Y113" s="8">
        <v>0.13</v>
      </c>
    </row>
    <row r="114">
      <c r="A114" s="6" t="s">
        <v>25</v>
      </c>
      <c r="B114" s="18">
        <v>6.0</v>
      </c>
      <c r="C114" s="18">
        <v>2.0</v>
      </c>
      <c r="D114" s="18">
        <v>2007.0</v>
      </c>
      <c r="E114" s="19" t="s">
        <v>387</v>
      </c>
      <c r="F114" s="20" t="s">
        <v>191</v>
      </c>
      <c r="G114" s="20" t="s">
        <v>39</v>
      </c>
      <c r="H114" s="20">
        <v>-40.936166</v>
      </c>
      <c r="I114" s="20">
        <v>-8.479166</v>
      </c>
      <c r="J114" s="20" t="s">
        <v>388</v>
      </c>
      <c r="K114" s="22"/>
      <c r="L114" s="18">
        <v>82983.0</v>
      </c>
      <c r="M114" s="18">
        <v>227.8</v>
      </c>
      <c r="N114" s="18">
        <v>26.577857</v>
      </c>
      <c r="O114" s="18">
        <v>31.478571</v>
      </c>
      <c r="P114" s="18">
        <v>22.459259</v>
      </c>
      <c r="Q114" s="18"/>
      <c r="R114" s="18"/>
      <c r="S114" s="18">
        <v>30.6</v>
      </c>
      <c r="T114" s="18">
        <v>1.06</v>
      </c>
      <c r="U114" s="18">
        <v>3.07</v>
      </c>
      <c r="V114" s="11">
        <f t="shared" si="7"/>
        <v>3.2542</v>
      </c>
      <c r="W114" s="18">
        <v>9.56</v>
      </c>
      <c r="X114" s="22"/>
      <c r="Y114" s="18">
        <v>0.12</v>
      </c>
    </row>
    <row r="115">
      <c r="A115" s="14" t="s">
        <v>25</v>
      </c>
      <c r="B115" s="15">
        <v>18.0</v>
      </c>
      <c r="C115" s="15">
        <v>6.0</v>
      </c>
      <c r="D115" s="15">
        <v>2008.0</v>
      </c>
      <c r="E115" s="16" t="s">
        <v>389</v>
      </c>
      <c r="F115" s="14" t="s">
        <v>120</v>
      </c>
      <c r="G115" s="14" t="s">
        <v>39</v>
      </c>
      <c r="H115" s="14">
        <v>-37.1892484</v>
      </c>
      <c r="I115" s="14">
        <v>-8.6164141</v>
      </c>
      <c r="J115" s="14" t="s">
        <v>390</v>
      </c>
      <c r="K115" s="11"/>
      <c r="L115" s="14">
        <v>82886.0</v>
      </c>
      <c r="M115" s="14">
        <v>3.2</v>
      </c>
      <c r="N115" s="14">
        <v>24.468</v>
      </c>
      <c r="O115" s="14">
        <v>29.488</v>
      </c>
      <c r="P115" s="14">
        <v>21.144</v>
      </c>
      <c r="Q115" s="32"/>
      <c r="R115" s="32"/>
      <c r="S115" s="11"/>
      <c r="T115" s="15">
        <v>1.1</v>
      </c>
      <c r="U115" s="15">
        <v>5.0</v>
      </c>
      <c r="V115" s="11">
        <f t="shared" si="7"/>
        <v>5.5</v>
      </c>
      <c r="W115" s="15">
        <v>8.3</v>
      </c>
      <c r="X115" s="11"/>
      <c r="Y115" s="15">
        <v>0.1</v>
      </c>
      <c r="Z115" s="11"/>
    </row>
    <row r="116">
      <c r="A116" s="6" t="s">
        <v>25</v>
      </c>
      <c r="B116" s="8">
        <v>18.0</v>
      </c>
      <c r="C116" s="8">
        <v>6.0</v>
      </c>
      <c r="D116" s="8">
        <v>2008.0</v>
      </c>
      <c r="E116" s="9" t="s">
        <v>389</v>
      </c>
      <c r="F116" s="10" t="s">
        <v>120</v>
      </c>
      <c r="G116" s="10" t="s">
        <v>39</v>
      </c>
      <c r="H116" s="10">
        <v>-37.1557998657227</v>
      </c>
      <c r="I116" s="10">
        <v>-8.62306022644043</v>
      </c>
      <c r="J116" s="10" t="s">
        <v>390</v>
      </c>
      <c r="K116" s="7"/>
      <c r="L116" s="14">
        <v>82886.0</v>
      </c>
      <c r="M116" s="8">
        <v>3.2</v>
      </c>
      <c r="N116" s="8">
        <v>24.468</v>
      </c>
      <c r="O116" s="8">
        <v>29.488</v>
      </c>
      <c r="P116" s="8">
        <v>21.144</v>
      </c>
      <c r="Q116" s="8"/>
      <c r="R116" s="8"/>
      <c r="S116" s="8">
        <v>53.44</v>
      </c>
      <c r="T116" s="8">
        <v>1.18</v>
      </c>
      <c r="U116" s="8">
        <v>2.97</v>
      </c>
      <c r="V116" s="11">
        <f t="shared" si="7"/>
        <v>3.5046</v>
      </c>
      <c r="W116" s="8">
        <v>10.88</v>
      </c>
      <c r="X116" s="7"/>
      <c r="Y116" s="8">
        <v>0.11</v>
      </c>
    </row>
    <row r="117">
      <c r="A117" s="6" t="s">
        <v>25</v>
      </c>
      <c r="B117" s="8">
        <v>31.0</v>
      </c>
      <c r="C117" s="8">
        <v>5.0</v>
      </c>
      <c r="D117" s="8">
        <v>2008.0</v>
      </c>
      <c r="E117" s="9" t="s">
        <v>298</v>
      </c>
      <c r="F117" s="10" t="s">
        <v>391</v>
      </c>
      <c r="G117" s="10" t="s">
        <v>56</v>
      </c>
      <c r="H117" s="10">
        <v>-37.0203018188477</v>
      </c>
      <c r="I117" s="10">
        <v>-6.03388977050781</v>
      </c>
      <c r="J117" s="10" t="s">
        <v>392</v>
      </c>
      <c r="K117" s="7"/>
      <c r="L117" s="8">
        <v>82690.0</v>
      </c>
      <c r="M117" s="8">
        <v>94.6</v>
      </c>
      <c r="N117" s="8">
        <v>26.224516</v>
      </c>
      <c r="O117" s="8">
        <v>31.751613</v>
      </c>
      <c r="P117" s="8">
        <v>22.164516</v>
      </c>
      <c r="Q117" s="7"/>
      <c r="R117" s="7"/>
      <c r="S117" s="7"/>
      <c r="T117" s="8">
        <v>2.14</v>
      </c>
      <c r="U117" s="8">
        <v>6.11</v>
      </c>
      <c r="V117" s="11">
        <f t="shared" si="7"/>
        <v>13.0754</v>
      </c>
      <c r="W117" s="8">
        <v>16.47</v>
      </c>
      <c r="X117" s="7"/>
      <c r="Y117" s="8">
        <v>0.14</v>
      </c>
    </row>
    <row r="118">
      <c r="A118" s="6" t="s">
        <v>25</v>
      </c>
      <c r="B118" s="18">
        <v>11.0</v>
      </c>
      <c r="C118" s="18">
        <v>10.0</v>
      </c>
      <c r="D118" s="18">
        <v>2008.0</v>
      </c>
      <c r="E118" s="19" t="s">
        <v>393</v>
      </c>
      <c r="F118" s="20" t="s">
        <v>394</v>
      </c>
      <c r="G118" s="20" t="s">
        <v>39</v>
      </c>
      <c r="H118" s="20">
        <v>-36.785</v>
      </c>
      <c r="I118" s="20">
        <v>-9.001666</v>
      </c>
      <c r="J118" s="20" t="s">
        <v>395</v>
      </c>
      <c r="K118" s="22"/>
      <c r="L118" s="18">
        <v>82893.0</v>
      </c>
      <c r="M118" s="18">
        <v>17.7</v>
      </c>
      <c r="N118" s="18">
        <v>20.521333</v>
      </c>
      <c r="O118" s="18">
        <v>25.176667</v>
      </c>
      <c r="P118" s="18">
        <v>17.72</v>
      </c>
      <c r="Q118" s="18"/>
      <c r="R118" s="18"/>
      <c r="S118" s="18">
        <v>4.54</v>
      </c>
      <c r="T118" s="18">
        <v>0.49</v>
      </c>
      <c r="U118" s="18">
        <v>1.08</v>
      </c>
      <c r="V118" s="11">
        <f t="shared" si="7"/>
        <v>0.5292</v>
      </c>
      <c r="W118" s="18">
        <v>1.43</v>
      </c>
      <c r="X118" s="22"/>
      <c r="Y118" s="18">
        <v>0.14</v>
      </c>
    </row>
    <row r="119">
      <c r="A119" s="29" t="s">
        <v>327</v>
      </c>
      <c r="B119" s="29">
        <v>20.0</v>
      </c>
      <c r="C119" s="29">
        <v>5.0</v>
      </c>
      <c r="D119" s="29">
        <v>2009.0</v>
      </c>
      <c r="E119" s="31" t="s">
        <v>322</v>
      </c>
      <c r="F119" s="29" t="s">
        <v>396</v>
      </c>
      <c r="G119" s="29" t="s">
        <v>56</v>
      </c>
      <c r="H119" s="29">
        <v>-36.8230145</v>
      </c>
      <c r="I119" s="29">
        <v>-6.1224311</v>
      </c>
      <c r="J119" s="29" t="s">
        <v>397</v>
      </c>
      <c r="K119" s="29" t="s">
        <v>398</v>
      </c>
      <c r="L119" s="29">
        <v>82690.0</v>
      </c>
      <c r="M119" s="29">
        <v>169.0</v>
      </c>
      <c r="N119" s="29">
        <v>26.390323</v>
      </c>
      <c r="O119" s="29">
        <v>31.741935</v>
      </c>
      <c r="P119" s="29">
        <v>23.119355</v>
      </c>
      <c r="Q119" s="29"/>
      <c r="R119" s="29"/>
      <c r="S119" s="29">
        <v>13.8</v>
      </c>
      <c r="T119" s="29">
        <v>1.0</v>
      </c>
      <c r="U119" s="29">
        <v>4.6</v>
      </c>
      <c r="V119" s="29">
        <v>4.6</v>
      </c>
      <c r="W119" s="29">
        <v>3.6</v>
      </c>
      <c r="X119" s="29"/>
      <c r="Y119" s="29">
        <v>0.15</v>
      </c>
      <c r="Z119" s="32"/>
    </row>
    <row r="120">
      <c r="A120" s="6" t="s">
        <v>25</v>
      </c>
      <c r="B120" s="8">
        <v>9.0</v>
      </c>
      <c r="C120" s="8">
        <v>10.0</v>
      </c>
      <c r="D120" s="8">
        <v>2009.0</v>
      </c>
      <c r="E120" s="9" t="s">
        <v>399</v>
      </c>
      <c r="F120" s="10" t="s">
        <v>400</v>
      </c>
      <c r="G120" s="10" t="s">
        <v>27</v>
      </c>
      <c r="H120" s="10">
        <v>-38.9753353</v>
      </c>
      <c r="I120" s="10">
        <v>-7.325051</v>
      </c>
      <c r="J120" s="10" t="s">
        <v>401</v>
      </c>
      <c r="K120" s="17"/>
      <c r="L120" s="8">
        <v>82784.0</v>
      </c>
      <c r="M120" s="8">
        <v>20.6</v>
      </c>
      <c r="N120" s="8">
        <v>27.130968</v>
      </c>
      <c r="O120" s="8">
        <v>34.983871</v>
      </c>
      <c r="P120" s="8">
        <v>21.267742</v>
      </c>
      <c r="Q120" s="7"/>
      <c r="R120" s="7"/>
      <c r="S120" s="7"/>
      <c r="T120" s="8">
        <v>1.5</v>
      </c>
      <c r="U120" s="8">
        <v>6.6</v>
      </c>
      <c r="V120" s="11">
        <f t="shared" ref="V120:V148" si="8">T120*U120</f>
        <v>9.9</v>
      </c>
      <c r="W120" s="8">
        <v>7.5</v>
      </c>
      <c r="X120" s="7"/>
      <c r="Y120" s="8">
        <v>0.11</v>
      </c>
    </row>
    <row r="121">
      <c r="A121" s="6" t="s">
        <v>25</v>
      </c>
      <c r="B121" s="8">
        <v>1.0</v>
      </c>
      <c r="C121" s="8">
        <v>5.0</v>
      </c>
      <c r="D121" s="8">
        <v>2009.0</v>
      </c>
      <c r="E121" s="9" t="s">
        <v>184</v>
      </c>
      <c r="F121" s="10" t="s">
        <v>396</v>
      </c>
      <c r="G121" s="10" t="s">
        <v>56</v>
      </c>
      <c r="H121" s="10">
        <v>-36.8180999755859</v>
      </c>
      <c r="I121" s="10">
        <v>-6.12722015380859</v>
      </c>
      <c r="J121" s="10" t="s">
        <v>397</v>
      </c>
      <c r="K121" s="17"/>
      <c r="L121" s="29">
        <v>82690.0</v>
      </c>
      <c r="M121" s="29">
        <v>169.0</v>
      </c>
      <c r="N121" s="29">
        <v>26.390323</v>
      </c>
      <c r="O121" s="29">
        <v>31.741935</v>
      </c>
      <c r="P121" s="29">
        <v>23.119355</v>
      </c>
      <c r="Q121" s="8"/>
      <c r="R121" s="8"/>
      <c r="S121" s="8">
        <v>9.56</v>
      </c>
      <c r="T121" s="8">
        <v>1.01</v>
      </c>
      <c r="U121" s="8">
        <v>3.18</v>
      </c>
      <c r="V121" s="11">
        <f t="shared" si="8"/>
        <v>3.2118</v>
      </c>
      <c r="W121" s="8">
        <v>3.79</v>
      </c>
      <c r="X121" s="7"/>
      <c r="Y121" s="8">
        <v>0.15</v>
      </c>
    </row>
    <row r="122">
      <c r="A122" s="6" t="s">
        <v>25</v>
      </c>
      <c r="B122" s="8">
        <v>18.0</v>
      </c>
      <c r="C122" s="8">
        <v>10.0</v>
      </c>
      <c r="D122" s="8">
        <v>2009.0</v>
      </c>
      <c r="E122" s="9" t="s">
        <v>402</v>
      </c>
      <c r="F122" s="10" t="s">
        <v>403</v>
      </c>
      <c r="G122" s="10" t="s">
        <v>75</v>
      </c>
      <c r="H122" s="10">
        <v>-38.433056</v>
      </c>
      <c r="I122" s="10">
        <v>-10.004167</v>
      </c>
      <c r="J122" s="10" t="s">
        <v>404</v>
      </c>
      <c r="K122" s="7"/>
      <c r="L122" s="8">
        <v>82986.0</v>
      </c>
      <c r="M122" s="8">
        <v>72.8</v>
      </c>
      <c r="N122" s="8">
        <v>27.394839</v>
      </c>
      <c r="O122" s="8">
        <v>34.36129</v>
      </c>
      <c r="P122" s="8">
        <v>21.632258</v>
      </c>
      <c r="Q122" s="8"/>
      <c r="R122" s="8"/>
      <c r="S122" s="8">
        <v>32.88</v>
      </c>
      <c r="T122" s="8">
        <v>0.98</v>
      </c>
      <c r="U122" s="8">
        <v>4.4</v>
      </c>
      <c r="V122" s="11">
        <f t="shared" si="8"/>
        <v>4.312</v>
      </c>
      <c r="W122" s="8">
        <v>10.98</v>
      </c>
      <c r="X122" s="7"/>
      <c r="Y122" s="8">
        <v>0.13</v>
      </c>
    </row>
    <row r="123">
      <c r="A123" s="6" t="s">
        <v>25</v>
      </c>
      <c r="B123" s="8">
        <v>28.0</v>
      </c>
      <c r="C123" s="8">
        <v>8.0</v>
      </c>
      <c r="D123" s="8">
        <v>2009.0</v>
      </c>
      <c r="E123" s="9" t="s">
        <v>405</v>
      </c>
      <c r="F123" s="10" t="s">
        <v>406</v>
      </c>
      <c r="G123" s="10" t="s">
        <v>27</v>
      </c>
      <c r="H123" s="10">
        <v>-40.6974983215332</v>
      </c>
      <c r="I123" s="10">
        <v>-3.98805999755859</v>
      </c>
      <c r="J123" s="10" t="s">
        <v>407</v>
      </c>
      <c r="K123" s="7"/>
      <c r="L123" s="8">
        <v>82392.0</v>
      </c>
      <c r="M123" s="8">
        <v>18.8</v>
      </c>
      <c r="N123" s="8">
        <v>26.317419</v>
      </c>
      <c r="O123" s="8">
        <v>34.290323</v>
      </c>
      <c r="P123" s="8">
        <v>20.348387</v>
      </c>
      <c r="Q123" s="8"/>
      <c r="R123" s="8"/>
      <c r="S123" s="8">
        <v>39.67</v>
      </c>
      <c r="T123" s="8">
        <v>1.68</v>
      </c>
      <c r="U123" s="8">
        <v>5.14</v>
      </c>
      <c r="V123" s="11">
        <f t="shared" si="8"/>
        <v>8.6352</v>
      </c>
      <c r="W123" s="8">
        <v>5.18</v>
      </c>
      <c r="X123" s="7"/>
      <c r="Y123" s="8">
        <v>0.12</v>
      </c>
    </row>
    <row r="124">
      <c r="A124" s="6" t="s">
        <v>25</v>
      </c>
      <c r="B124" s="8">
        <v>9.0</v>
      </c>
      <c r="C124" s="8">
        <v>11.0</v>
      </c>
      <c r="D124" s="8">
        <v>2009.0</v>
      </c>
      <c r="E124" s="9" t="s">
        <v>408</v>
      </c>
      <c r="F124" s="10" t="s">
        <v>409</v>
      </c>
      <c r="G124" s="10" t="s">
        <v>181</v>
      </c>
      <c r="H124" s="10">
        <v>-37.315</v>
      </c>
      <c r="I124" s="10">
        <v>-10.758056</v>
      </c>
      <c r="J124" s="10" t="s">
        <v>410</v>
      </c>
      <c r="K124" s="7"/>
      <c r="L124" s="8">
        <v>83097.0</v>
      </c>
      <c r="M124" s="8">
        <v>3.6</v>
      </c>
      <c r="N124" s="8">
        <v>27.336667</v>
      </c>
      <c r="O124" s="8">
        <v>33.423333</v>
      </c>
      <c r="P124" s="8">
        <v>21.65</v>
      </c>
      <c r="Q124" s="8"/>
      <c r="R124" s="8"/>
      <c r="S124" s="8">
        <v>12.61</v>
      </c>
      <c r="T124" s="8">
        <v>0.62</v>
      </c>
      <c r="U124" s="8">
        <v>2.41</v>
      </c>
      <c r="V124" s="11">
        <f t="shared" si="8"/>
        <v>1.4942</v>
      </c>
      <c r="W124" s="8">
        <v>2.3</v>
      </c>
      <c r="X124" s="7"/>
      <c r="Y124" s="8">
        <v>0.15</v>
      </c>
    </row>
    <row r="125">
      <c r="A125" s="6" t="s">
        <v>25</v>
      </c>
      <c r="B125" s="8">
        <v>19.0</v>
      </c>
      <c r="C125" s="8">
        <v>9.0</v>
      </c>
      <c r="D125" s="8">
        <v>2009.0</v>
      </c>
      <c r="E125" s="9" t="s">
        <v>119</v>
      </c>
      <c r="F125" s="10" t="s">
        <v>411</v>
      </c>
      <c r="G125" s="10" t="s">
        <v>181</v>
      </c>
      <c r="H125" s="10">
        <v>-37.789167</v>
      </c>
      <c r="I125" s="10">
        <v>-9.66</v>
      </c>
      <c r="J125" s="10" t="s">
        <v>412</v>
      </c>
      <c r="K125" s="7"/>
      <c r="L125" s="8">
        <v>82986.0</v>
      </c>
      <c r="M125" s="8">
        <v>1.7</v>
      </c>
      <c r="N125" s="8">
        <v>25.51</v>
      </c>
      <c r="O125" s="8">
        <v>32.453333</v>
      </c>
      <c r="P125" s="8">
        <v>20.64</v>
      </c>
      <c r="Q125" s="8"/>
      <c r="R125" s="8"/>
      <c r="S125" s="8">
        <v>39.25</v>
      </c>
      <c r="T125" s="8">
        <v>0.87</v>
      </c>
      <c r="U125" s="8">
        <v>3.36</v>
      </c>
      <c r="V125" s="11">
        <f t="shared" si="8"/>
        <v>2.9232</v>
      </c>
      <c r="W125" s="8">
        <v>7.25</v>
      </c>
      <c r="X125" s="7"/>
      <c r="Y125" s="8">
        <v>0.11</v>
      </c>
    </row>
    <row r="126">
      <c r="A126" s="6" t="s">
        <v>25</v>
      </c>
      <c r="B126" s="8">
        <v>18.0</v>
      </c>
      <c r="C126" s="8">
        <v>9.0</v>
      </c>
      <c r="D126" s="8">
        <v>2009.0</v>
      </c>
      <c r="E126" s="9" t="s">
        <v>413</v>
      </c>
      <c r="F126" s="10" t="s">
        <v>411</v>
      </c>
      <c r="G126" s="10" t="s">
        <v>181</v>
      </c>
      <c r="H126" s="10">
        <v>-37.789167</v>
      </c>
      <c r="I126" s="10">
        <v>-9.66</v>
      </c>
      <c r="J126" s="10" t="s">
        <v>353</v>
      </c>
      <c r="K126" s="7"/>
      <c r="L126" s="8">
        <v>82986.0</v>
      </c>
      <c r="M126" s="8">
        <v>1.7</v>
      </c>
      <c r="N126" s="8">
        <v>25.51</v>
      </c>
      <c r="O126" s="8">
        <v>32.453333</v>
      </c>
      <c r="P126" s="8">
        <v>20.64</v>
      </c>
      <c r="Q126" s="7"/>
      <c r="R126" s="7"/>
      <c r="S126" s="7"/>
      <c r="T126" s="8">
        <v>0.48</v>
      </c>
      <c r="U126" s="8">
        <v>2.17</v>
      </c>
      <c r="V126" s="11">
        <f t="shared" si="8"/>
        <v>1.0416</v>
      </c>
      <c r="W126" s="8">
        <v>5.81</v>
      </c>
      <c r="X126" s="7"/>
      <c r="Y126" s="8">
        <v>0.1</v>
      </c>
    </row>
    <row r="127">
      <c r="A127" s="6" t="s">
        <v>25</v>
      </c>
      <c r="B127" s="8">
        <v>22.0</v>
      </c>
      <c r="C127" s="8">
        <v>9.0</v>
      </c>
      <c r="D127" s="8">
        <v>2009.0</v>
      </c>
      <c r="E127" s="9" t="s">
        <v>414</v>
      </c>
      <c r="F127" s="10" t="s">
        <v>363</v>
      </c>
      <c r="G127" s="10" t="s">
        <v>181</v>
      </c>
      <c r="H127" s="10">
        <v>-37.684167</v>
      </c>
      <c r="I127" s="10">
        <v>-9.805278</v>
      </c>
      <c r="J127" s="10" t="s">
        <v>415</v>
      </c>
      <c r="K127" s="7"/>
      <c r="L127" s="8">
        <v>83097.0</v>
      </c>
      <c r="M127" s="8">
        <v>30.9</v>
      </c>
      <c r="N127" s="8">
        <v>25.109333</v>
      </c>
      <c r="O127" s="8">
        <v>30.33</v>
      </c>
      <c r="P127" s="8">
        <v>20.696667</v>
      </c>
      <c r="Q127" s="8"/>
      <c r="R127" s="8"/>
      <c r="S127" s="8">
        <v>36.5</v>
      </c>
      <c r="T127" s="8">
        <v>0.58</v>
      </c>
      <c r="U127" s="8">
        <v>3.83</v>
      </c>
      <c r="V127" s="11">
        <f t="shared" si="8"/>
        <v>2.2214</v>
      </c>
      <c r="W127" s="8">
        <v>11.54</v>
      </c>
      <c r="X127" s="7"/>
      <c r="Y127" s="8">
        <v>0.13</v>
      </c>
    </row>
    <row r="128">
      <c r="A128" s="6" t="s">
        <v>25</v>
      </c>
      <c r="B128" s="8">
        <v>30.0</v>
      </c>
      <c r="C128" s="8">
        <v>8.0</v>
      </c>
      <c r="D128" s="8">
        <v>2009.0</v>
      </c>
      <c r="E128" s="9" t="s">
        <v>416</v>
      </c>
      <c r="F128" s="10" t="s">
        <v>411</v>
      </c>
      <c r="G128" s="10" t="s">
        <v>181</v>
      </c>
      <c r="H128" s="10">
        <v>-37.789167</v>
      </c>
      <c r="I128" s="10">
        <v>-9.66</v>
      </c>
      <c r="J128" s="10" t="s">
        <v>417</v>
      </c>
      <c r="K128" s="7"/>
      <c r="L128" s="8">
        <v>82986.0</v>
      </c>
      <c r="M128" s="8">
        <v>54.3</v>
      </c>
      <c r="N128" s="8">
        <v>23.316774</v>
      </c>
      <c r="O128" s="8">
        <v>28.670968</v>
      </c>
      <c r="P128" s="8">
        <v>19.777419</v>
      </c>
      <c r="Q128" s="8"/>
      <c r="R128" s="8"/>
      <c r="S128" s="8">
        <v>46.76</v>
      </c>
      <c r="T128" s="8">
        <v>1.41</v>
      </c>
      <c r="U128" s="8">
        <v>4.96</v>
      </c>
      <c r="V128" s="11">
        <f t="shared" si="8"/>
        <v>6.9936</v>
      </c>
      <c r="W128" s="8">
        <v>10.12</v>
      </c>
      <c r="X128" s="7"/>
      <c r="Y128" s="8">
        <v>0.1</v>
      </c>
    </row>
    <row r="129">
      <c r="A129" s="6" t="s">
        <v>25</v>
      </c>
      <c r="B129" s="8">
        <v>13.0</v>
      </c>
      <c r="C129" s="8">
        <v>4.0</v>
      </c>
      <c r="D129" s="8">
        <v>2009.0</v>
      </c>
      <c r="E129" s="9" t="s">
        <v>51</v>
      </c>
      <c r="F129" s="10" t="s">
        <v>46</v>
      </c>
      <c r="G129" s="10" t="s">
        <v>39</v>
      </c>
      <c r="H129" s="10">
        <v>-40.55025</v>
      </c>
      <c r="I129" s="10">
        <v>-9.316916</v>
      </c>
      <c r="J129" s="10" t="s">
        <v>418</v>
      </c>
      <c r="K129" s="7"/>
      <c r="L129" s="8">
        <v>82983.0</v>
      </c>
      <c r="M129" s="8">
        <v>181.2</v>
      </c>
      <c r="N129" s="8">
        <v>26.454667</v>
      </c>
      <c r="O129" s="8">
        <v>30.64</v>
      </c>
      <c r="P129" s="8">
        <v>23.48</v>
      </c>
      <c r="Q129" s="8"/>
      <c r="R129" s="8"/>
      <c r="S129" s="8">
        <v>43.49</v>
      </c>
      <c r="T129" s="8">
        <v>1.18</v>
      </c>
      <c r="U129" s="8">
        <v>4.02</v>
      </c>
      <c r="V129" s="11">
        <f t="shared" si="8"/>
        <v>4.7436</v>
      </c>
      <c r="W129" s="8">
        <v>11.73</v>
      </c>
      <c r="X129" s="7"/>
      <c r="Y129" s="8">
        <v>0.12</v>
      </c>
    </row>
    <row r="130">
      <c r="A130" s="6" t="s">
        <v>25</v>
      </c>
      <c r="B130" s="18">
        <v>8.0</v>
      </c>
      <c r="C130" s="18">
        <v>5.0</v>
      </c>
      <c r="D130" s="18">
        <v>2009.0</v>
      </c>
      <c r="E130" s="19" t="s">
        <v>419</v>
      </c>
      <c r="F130" s="20" t="s">
        <v>46</v>
      </c>
      <c r="G130" s="20" t="s">
        <v>39</v>
      </c>
      <c r="H130" s="20">
        <v>-40.55025</v>
      </c>
      <c r="I130" s="20">
        <v>-9.327888</v>
      </c>
      <c r="J130" s="20" t="s">
        <v>420</v>
      </c>
      <c r="K130" s="22"/>
      <c r="L130" s="8">
        <v>82983.0</v>
      </c>
      <c r="M130" s="18">
        <v>59.3</v>
      </c>
      <c r="N130" s="18">
        <v>25.28</v>
      </c>
      <c r="O130" s="18">
        <v>29.077419</v>
      </c>
      <c r="P130" s="18">
        <v>22.658065</v>
      </c>
      <c r="Q130" s="18"/>
      <c r="R130" s="18"/>
      <c r="S130" s="18">
        <v>27.18</v>
      </c>
      <c r="T130" s="18">
        <v>0.97</v>
      </c>
      <c r="U130" s="18">
        <v>2.58</v>
      </c>
      <c r="V130" s="11">
        <f t="shared" si="8"/>
        <v>2.5026</v>
      </c>
      <c r="W130" s="18">
        <v>6.38</v>
      </c>
      <c r="X130" s="22"/>
      <c r="Y130" s="18">
        <v>0.13</v>
      </c>
    </row>
    <row r="131">
      <c r="A131" s="6" t="s">
        <v>25</v>
      </c>
      <c r="B131" s="18">
        <v>29.0</v>
      </c>
      <c r="C131" s="18">
        <v>4.0</v>
      </c>
      <c r="D131" s="18">
        <v>2009.0</v>
      </c>
      <c r="E131" s="19" t="s">
        <v>338</v>
      </c>
      <c r="F131" s="20" t="s">
        <v>421</v>
      </c>
      <c r="G131" s="20" t="s">
        <v>27</v>
      </c>
      <c r="H131" s="20">
        <v>-38.686666</v>
      </c>
      <c r="I131" s="20">
        <v>-7.258888</v>
      </c>
      <c r="J131" s="20" t="s">
        <v>422</v>
      </c>
      <c r="K131" s="22"/>
      <c r="L131" s="18">
        <v>82784.0</v>
      </c>
      <c r="M131" s="18">
        <v>394.2</v>
      </c>
      <c r="N131" s="18">
        <v>24.596</v>
      </c>
      <c r="O131" s="18">
        <v>30.23</v>
      </c>
      <c r="P131" s="18">
        <v>21.13</v>
      </c>
      <c r="Q131" s="18"/>
      <c r="R131" s="18"/>
      <c r="S131" s="18">
        <v>22.92</v>
      </c>
      <c r="T131" s="18">
        <v>0.54</v>
      </c>
      <c r="U131" s="18">
        <v>2.34</v>
      </c>
      <c r="V131" s="11">
        <f t="shared" si="8"/>
        <v>1.2636</v>
      </c>
      <c r="W131" s="18">
        <v>10.1</v>
      </c>
      <c r="X131" s="22"/>
      <c r="Y131" s="18">
        <v>0.13</v>
      </c>
    </row>
    <row r="132">
      <c r="A132" s="6" t="s">
        <v>25</v>
      </c>
      <c r="B132" s="18">
        <v>1.0</v>
      </c>
      <c r="C132" s="18">
        <v>4.0</v>
      </c>
      <c r="D132" s="18">
        <v>2009.0</v>
      </c>
      <c r="E132" s="19" t="s">
        <v>423</v>
      </c>
      <c r="F132" s="20" t="s">
        <v>424</v>
      </c>
      <c r="G132" s="20" t="s">
        <v>39</v>
      </c>
      <c r="H132" s="20">
        <v>-39.305805</v>
      </c>
      <c r="I132" s="20">
        <v>-8.222222</v>
      </c>
      <c r="J132" s="10" t="s">
        <v>425</v>
      </c>
      <c r="K132" s="22"/>
      <c r="L132" s="18">
        <v>82886.0</v>
      </c>
      <c r="M132" s="18">
        <v>269.5</v>
      </c>
      <c r="N132" s="18">
        <v>25.897333</v>
      </c>
      <c r="O132" s="18">
        <v>30.86</v>
      </c>
      <c r="P132" s="18">
        <v>22.873333</v>
      </c>
      <c r="Q132" s="18"/>
      <c r="R132" s="18"/>
      <c r="S132" s="18">
        <v>13.64</v>
      </c>
      <c r="T132" s="18">
        <v>0.57</v>
      </c>
      <c r="U132" s="18">
        <v>2.63</v>
      </c>
      <c r="V132" s="11">
        <f t="shared" si="8"/>
        <v>1.4991</v>
      </c>
      <c r="W132" s="18">
        <v>3.32</v>
      </c>
      <c r="X132" s="22"/>
      <c r="Y132" s="18">
        <v>0.13</v>
      </c>
    </row>
    <row r="133">
      <c r="A133" s="6" t="s">
        <v>25</v>
      </c>
      <c r="B133" s="8">
        <v>22.0</v>
      </c>
      <c r="C133" s="8">
        <v>4.0</v>
      </c>
      <c r="D133" s="8">
        <v>2010.0</v>
      </c>
      <c r="E133" s="9" t="s">
        <v>426</v>
      </c>
      <c r="F133" s="10" t="s">
        <v>239</v>
      </c>
      <c r="G133" s="10" t="s">
        <v>27</v>
      </c>
      <c r="H133" s="10">
        <v>-40.677501678</v>
      </c>
      <c r="I133" s="10">
        <v>-5.178329944</v>
      </c>
      <c r="J133" s="10" t="s">
        <v>427</v>
      </c>
      <c r="K133" s="17"/>
      <c r="L133" s="8">
        <v>82583.0</v>
      </c>
      <c r="M133" s="8">
        <v>108.9</v>
      </c>
      <c r="N133" s="8">
        <v>26.958</v>
      </c>
      <c r="O133" s="8">
        <v>32.29</v>
      </c>
      <c r="P133" s="8">
        <v>23.25</v>
      </c>
      <c r="Q133" s="8"/>
      <c r="R133" s="8"/>
      <c r="S133" s="8">
        <v>32.13</v>
      </c>
      <c r="T133" s="8">
        <v>1.08</v>
      </c>
      <c r="U133" s="8">
        <v>6.58</v>
      </c>
      <c r="V133" s="11">
        <f t="shared" si="8"/>
        <v>7.1064</v>
      </c>
      <c r="W133" s="8">
        <v>5.47</v>
      </c>
      <c r="X133" s="7"/>
      <c r="Y133" s="8">
        <v>0.14</v>
      </c>
    </row>
    <row r="134">
      <c r="A134" s="6" t="s">
        <v>25</v>
      </c>
      <c r="B134" s="8">
        <v>23.0</v>
      </c>
      <c r="C134" s="8">
        <v>5.0</v>
      </c>
      <c r="D134" s="8">
        <v>2011.0</v>
      </c>
      <c r="E134" s="9" t="s">
        <v>428</v>
      </c>
      <c r="F134" s="10" t="s">
        <v>292</v>
      </c>
      <c r="G134" s="10" t="s">
        <v>39</v>
      </c>
      <c r="H134" s="10">
        <v>-35.552</v>
      </c>
      <c r="I134" s="10">
        <v>-8.1418</v>
      </c>
      <c r="J134" s="10" t="s">
        <v>429</v>
      </c>
      <c r="K134" s="17"/>
      <c r="L134" s="8">
        <v>82890.0</v>
      </c>
      <c r="M134" s="8">
        <v>229.8</v>
      </c>
      <c r="N134" s="8">
        <v>22.101935</v>
      </c>
      <c r="O134" s="8">
        <v>26.096774</v>
      </c>
      <c r="P134" s="8">
        <v>19.583871</v>
      </c>
      <c r="Q134" s="8"/>
      <c r="R134" s="8"/>
      <c r="S134" s="8">
        <v>11.2</v>
      </c>
      <c r="T134" s="8">
        <v>0.4</v>
      </c>
      <c r="U134" s="8">
        <v>3.7</v>
      </c>
      <c r="V134" s="11">
        <f t="shared" si="8"/>
        <v>1.48</v>
      </c>
      <c r="W134" s="8">
        <v>0.5</v>
      </c>
      <c r="X134" s="7"/>
      <c r="Y134" s="8">
        <v>0.1</v>
      </c>
    </row>
    <row r="135">
      <c r="A135" s="6" t="s">
        <v>25</v>
      </c>
      <c r="B135" s="8">
        <v>25.0</v>
      </c>
      <c r="C135" s="8">
        <v>2.0</v>
      </c>
      <c r="D135" s="8">
        <v>2011.0</v>
      </c>
      <c r="E135" s="9" t="s">
        <v>430</v>
      </c>
      <c r="F135" s="10" t="s">
        <v>431</v>
      </c>
      <c r="G135" s="10" t="s">
        <v>170</v>
      </c>
      <c r="H135" s="10">
        <v>-43.907222</v>
      </c>
      <c r="I135" s="10">
        <v>-8.9</v>
      </c>
      <c r="J135" s="10" t="s">
        <v>432</v>
      </c>
      <c r="K135" s="17"/>
      <c r="L135" s="8">
        <v>82976.0</v>
      </c>
      <c r="M135" s="8">
        <v>151.7</v>
      </c>
      <c r="N135" s="8">
        <v>24.461429</v>
      </c>
      <c r="O135" s="8">
        <v>30.521429</v>
      </c>
      <c r="P135" s="8">
        <v>19.957143</v>
      </c>
      <c r="Q135" s="8"/>
      <c r="R135" s="8"/>
      <c r="S135" s="8">
        <v>27.72</v>
      </c>
      <c r="T135" s="8">
        <v>0.74</v>
      </c>
      <c r="U135" s="8">
        <v>3.42</v>
      </c>
      <c r="V135" s="11">
        <f t="shared" si="8"/>
        <v>2.5308</v>
      </c>
      <c r="W135" s="8">
        <v>4.79</v>
      </c>
      <c r="X135" s="7"/>
      <c r="Y135" s="8">
        <v>0.15</v>
      </c>
    </row>
    <row r="136">
      <c r="A136" s="6" t="s">
        <v>25</v>
      </c>
      <c r="B136" s="8">
        <v>25.0</v>
      </c>
      <c r="C136" s="8">
        <v>2.0</v>
      </c>
      <c r="D136" s="8">
        <v>2011.0</v>
      </c>
      <c r="E136" s="9" t="s">
        <v>430</v>
      </c>
      <c r="F136" s="10" t="s">
        <v>431</v>
      </c>
      <c r="G136" s="10" t="s">
        <v>170</v>
      </c>
      <c r="H136" s="10">
        <v>-43.445833</v>
      </c>
      <c r="I136" s="10">
        <v>-8.986111</v>
      </c>
      <c r="J136" s="10" t="s">
        <v>433</v>
      </c>
      <c r="K136" s="7"/>
      <c r="L136" s="8">
        <v>82976.0</v>
      </c>
      <c r="M136" s="8">
        <v>151.7</v>
      </c>
      <c r="N136" s="8">
        <v>24.461429</v>
      </c>
      <c r="O136" s="8">
        <v>30.521429</v>
      </c>
      <c r="P136" s="8">
        <v>19.957143</v>
      </c>
      <c r="Q136" s="8"/>
      <c r="R136" s="8"/>
      <c r="S136" s="8">
        <v>17.25</v>
      </c>
      <c r="T136" s="8">
        <v>0.89</v>
      </c>
      <c r="U136" s="8">
        <v>2.85</v>
      </c>
      <c r="V136" s="11">
        <f t="shared" si="8"/>
        <v>2.5365</v>
      </c>
      <c r="W136" s="8">
        <v>4.8</v>
      </c>
      <c r="X136" s="7"/>
      <c r="Y136" s="8">
        <v>0.11</v>
      </c>
    </row>
    <row r="137">
      <c r="A137" s="6" t="s">
        <v>25</v>
      </c>
      <c r="B137" s="8">
        <v>25.0</v>
      </c>
      <c r="C137" s="8">
        <v>2.0</v>
      </c>
      <c r="D137" s="8">
        <v>2011.0</v>
      </c>
      <c r="E137" s="9" t="s">
        <v>430</v>
      </c>
      <c r="F137" s="10" t="s">
        <v>431</v>
      </c>
      <c r="G137" s="10" t="s">
        <v>170</v>
      </c>
      <c r="H137" s="10">
        <v>-43.445833</v>
      </c>
      <c r="I137" s="10">
        <v>-8.986111</v>
      </c>
      <c r="J137" s="10" t="s">
        <v>434</v>
      </c>
      <c r="K137" s="7"/>
      <c r="L137" s="8">
        <v>82976.0</v>
      </c>
      <c r="M137" s="8">
        <v>151.7</v>
      </c>
      <c r="N137" s="8">
        <v>24.461429</v>
      </c>
      <c r="O137" s="8">
        <v>30.521429</v>
      </c>
      <c r="P137" s="8">
        <v>19.957143</v>
      </c>
      <c r="Q137" s="8"/>
      <c r="R137" s="8"/>
      <c r="S137" s="8">
        <v>20.34</v>
      </c>
      <c r="T137" s="8">
        <v>0.59</v>
      </c>
      <c r="U137" s="8">
        <v>4.89</v>
      </c>
      <c r="V137" s="11">
        <f t="shared" si="8"/>
        <v>2.8851</v>
      </c>
      <c r="W137" s="8">
        <v>8.5</v>
      </c>
      <c r="X137" s="7"/>
      <c r="Y137" s="8">
        <v>0.16</v>
      </c>
    </row>
    <row r="138">
      <c r="A138" s="6" t="s">
        <v>25</v>
      </c>
      <c r="B138" s="8">
        <v>5.0</v>
      </c>
      <c r="C138" s="8">
        <v>7.0</v>
      </c>
      <c r="D138" s="8">
        <v>2011.0</v>
      </c>
      <c r="E138" s="9" t="s">
        <v>435</v>
      </c>
      <c r="F138" s="10" t="s">
        <v>354</v>
      </c>
      <c r="G138" s="10" t="s">
        <v>181</v>
      </c>
      <c r="H138" s="10">
        <v>-37.411008</v>
      </c>
      <c r="I138" s="10">
        <v>-10.033644</v>
      </c>
      <c r="J138" s="10" t="s">
        <v>436</v>
      </c>
      <c r="K138" s="7"/>
      <c r="L138" s="8">
        <v>83097.0</v>
      </c>
      <c r="M138" s="8">
        <v>155.0</v>
      </c>
      <c r="N138" s="8">
        <v>23.417419</v>
      </c>
      <c r="O138" s="8">
        <v>27.748387</v>
      </c>
      <c r="P138" s="8">
        <v>20.032258</v>
      </c>
      <c r="Q138" s="8"/>
      <c r="R138" s="8"/>
      <c r="S138" s="8">
        <v>49.27</v>
      </c>
      <c r="T138" s="8">
        <v>1.25</v>
      </c>
      <c r="U138" s="8">
        <v>3.7</v>
      </c>
      <c r="V138" s="11">
        <f t="shared" si="8"/>
        <v>4.625</v>
      </c>
      <c r="W138" s="8">
        <v>9.96</v>
      </c>
      <c r="X138" s="7"/>
      <c r="Y138" s="8">
        <v>0.11</v>
      </c>
    </row>
    <row r="139">
      <c r="A139" s="6" t="s">
        <v>25</v>
      </c>
      <c r="B139" s="18">
        <v>11.0</v>
      </c>
      <c r="C139" s="18">
        <v>4.0</v>
      </c>
      <c r="D139" s="18">
        <v>2011.0</v>
      </c>
      <c r="E139" s="19" t="s">
        <v>437</v>
      </c>
      <c r="F139" s="20" t="s">
        <v>438</v>
      </c>
      <c r="G139" s="20" t="s">
        <v>39</v>
      </c>
      <c r="H139" s="20">
        <v>-39.110238</v>
      </c>
      <c r="I139" s="20">
        <v>-8.019705</v>
      </c>
      <c r="J139" s="20" t="s">
        <v>439</v>
      </c>
      <c r="K139" s="22"/>
      <c r="L139" s="18">
        <v>82886.0</v>
      </c>
      <c r="M139" s="18">
        <v>92.9</v>
      </c>
      <c r="N139" s="18">
        <v>26.805806</v>
      </c>
      <c r="O139" s="18">
        <v>32.735484</v>
      </c>
      <c r="P139" s="18">
        <v>22.748387</v>
      </c>
      <c r="Q139" s="18"/>
      <c r="R139" s="18"/>
      <c r="S139" s="18">
        <v>20.91</v>
      </c>
      <c r="T139" s="18">
        <v>1.59</v>
      </c>
      <c r="U139" s="18">
        <v>4.34</v>
      </c>
      <c r="V139" s="11">
        <f t="shared" si="8"/>
        <v>6.9006</v>
      </c>
      <c r="W139" s="18">
        <v>6.66</v>
      </c>
      <c r="X139" s="22"/>
      <c r="Y139" s="18">
        <v>0.14</v>
      </c>
    </row>
    <row r="140">
      <c r="A140" s="6" t="s">
        <v>25</v>
      </c>
      <c r="B140" s="8">
        <v>23.0</v>
      </c>
      <c r="C140" s="8">
        <v>4.0</v>
      </c>
      <c r="D140" s="8">
        <v>2012.0</v>
      </c>
      <c r="E140" s="9" t="s">
        <v>440</v>
      </c>
      <c r="F140" s="10" t="s">
        <v>441</v>
      </c>
      <c r="G140" s="10" t="s">
        <v>27</v>
      </c>
      <c r="H140" s="10">
        <v>-39.789858</v>
      </c>
      <c r="I140" s="10">
        <v>-4.576381</v>
      </c>
      <c r="J140" s="10" t="s">
        <v>442</v>
      </c>
      <c r="K140" s="17"/>
      <c r="L140" s="8">
        <v>82392.0</v>
      </c>
      <c r="M140" s="8">
        <v>50.2</v>
      </c>
      <c r="N140" s="8">
        <v>26.813333</v>
      </c>
      <c r="O140" s="8">
        <v>33.3</v>
      </c>
      <c r="P140" s="8">
        <v>22.343333</v>
      </c>
      <c r="Q140" s="8"/>
      <c r="R140" s="8"/>
      <c r="S140" s="8">
        <v>32.75</v>
      </c>
      <c r="T140" s="8">
        <v>1.23</v>
      </c>
      <c r="U140" s="8">
        <v>4.24</v>
      </c>
      <c r="V140" s="11">
        <f t="shared" si="8"/>
        <v>5.2152</v>
      </c>
      <c r="W140" s="8">
        <v>14.26</v>
      </c>
      <c r="X140" s="7"/>
      <c r="Y140" s="8">
        <v>0.14</v>
      </c>
    </row>
    <row r="141">
      <c r="A141" s="6" t="s">
        <v>25</v>
      </c>
      <c r="B141" s="8">
        <v>23.0</v>
      </c>
      <c r="C141" s="8">
        <v>4.0</v>
      </c>
      <c r="D141" s="8">
        <v>2012.0</v>
      </c>
      <c r="E141" s="9" t="s">
        <v>440</v>
      </c>
      <c r="F141" s="10" t="s">
        <v>441</v>
      </c>
      <c r="G141" s="10" t="s">
        <v>27</v>
      </c>
      <c r="H141" s="10">
        <v>-39.789858</v>
      </c>
      <c r="I141" s="10">
        <v>-4.576381</v>
      </c>
      <c r="J141" s="10" t="s">
        <v>443</v>
      </c>
      <c r="K141" s="17"/>
      <c r="L141" s="8">
        <v>82392.0</v>
      </c>
      <c r="M141" s="8">
        <v>50.2</v>
      </c>
      <c r="N141" s="8">
        <v>26.813333</v>
      </c>
      <c r="O141" s="8">
        <v>33.3</v>
      </c>
      <c r="P141" s="8">
        <v>22.343333</v>
      </c>
      <c r="Q141" s="8"/>
      <c r="R141" s="8"/>
      <c r="S141" s="8">
        <v>33.49</v>
      </c>
      <c r="T141" s="8">
        <v>1.06</v>
      </c>
      <c r="U141" s="8">
        <v>3.49</v>
      </c>
      <c r="V141" s="11">
        <f t="shared" si="8"/>
        <v>3.6994</v>
      </c>
      <c r="W141" s="8">
        <v>14.27</v>
      </c>
      <c r="X141" s="7"/>
      <c r="Y141" s="8">
        <v>0.16</v>
      </c>
    </row>
    <row r="142">
      <c r="A142" s="6" t="s">
        <v>25</v>
      </c>
      <c r="B142" s="8">
        <v>7.0</v>
      </c>
      <c r="C142" s="8">
        <v>8.0</v>
      </c>
      <c r="D142" s="8">
        <v>2012.0</v>
      </c>
      <c r="E142" s="9" t="s">
        <v>444</v>
      </c>
      <c r="F142" s="10" t="s">
        <v>445</v>
      </c>
      <c r="G142" s="10" t="s">
        <v>181</v>
      </c>
      <c r="H142" s="10">
        <v>-36.799722</v>
      </c>
      <c r="I142" s="10">
        <v>-10.681944</v>
      </c>
      <c r="J142" s="10" t="s">
        <v>446</v>
      </c>
      <c r="K142" s="7"/>
      <c r="L142" s="8">
        <v>83097.0</v>
      </c>
      <c r="M142" s="8">
        <v>98.4</v>
      </c>
      <c r="N142" s="8">
        <v>23.434839</v>
      </c>
      <c r="O142" s="8">
        <v>28.235484</v>
      </c>
      <c r="P142" s="8">
        <v>20.003226</v>
      </c>
      <c r="Q142" s="8"/>
      <c r="R142" s="8"/>
      <c r="S142" s="8">
        <v>16.49</v>
      </c>
      <c r="T142" s="8">
        <v>1.21</v>
      </c>
      <c r="U142" s="8">
        <v>3.41</v>
      </c>
      <c r="V142" s="11">
        <f t="shared" si="8"/>
        <v>4.1261</v>
      </c>
      <c r="W142" s="8">
        <v>4.34</v>
      </c>
      <c r="X142" s="7"/>
      <c r="Y142" s="8">
        <v>0.15</v>
      </c>
    </row>
    <row r="143">
      <c r="A143" s="6" t="s">
        <v>25</v>
      </c>
      <c r="B143" s="8">
        <v>1.0</v>
      </c>
      <c r="C143" s="8">
        <v>7.0</v>
      </c>
      <c r="D143" s="8">
        <v>2014.0</v>
      </c>
      <c r="E143" s="9" t="s">
        <v>447</v>
      </c>
      <c r="F143" s="10" t="s">
        <v>235</v>
      </c>
      <c r="G143" s="10" t="s">
        <v>27</v>
      </c>
      <c r="H143" s="10">
        <v>-38.88</v>
      </c>
      <c r="I143" s="10">
        <v>-4.499967</v>
      </c>
      <c r="J143" s="10" t="s">
        <v>448</v>
      </c>
      <c r="K143" s="17"/>
      <c r="L143" s="8">
        <v>82586.0</v>
      </c>
      <c r="M143" s="8">
        <v>4.0</v>
      </c>
      <c r="N143" s="8">
        <v>27.129032</v>
      </c>
      <c r="O143" s="8">
        <v>33.658065</v>
      </c>
      <c r="P143" s="8">
        <v>21.76129</v>
      </c>
      <c r="Q143" s="8"/>
      <c r="R143" s="8"/>
      <c r="S143" s="8">
        <v>19.06</v>
      </c>
      <c r="T143" s="8">
        <v>0.58</v>
      </c>
      <c r="U143" s="8">
        <v>3.41</v>
      </c>
      <c r="V143" s="11">
        <f t="shared" si="8"/>
        <v>1.9778</v>
      </c>
      <c r="W143" s="8">
        <v>5.63</v>
      </c>
      <c r="X143" s="7"/>
      <c r="Y143" s="8">
        <v>0.11</v>
      </c>
    </row>
    <row r="144">
      <c r="A144" s="6" t="s">
        <v>25</v>
      </c>
      <c r="B144" s="8">
        <v>5.0</v>
      </c>
      <c r="C144" s="8">
        <v>5.0</v>
      </c>
      <c r="D144" s="8">
        <v>2014.0</v>
      </c>
      <c r="E144" s="9" t="s">
        <v>449</v>
      </c>
      <c r="F144" s="10" t="s">
        <v>450</v>
      </c>
      <c r="G144" s="10" t="s">
        <v>27</v>
      </c>
      <c r="H144" s="20">
        <v>-39.240011</v>
      </c>
      <c r="I144" s="28">
        <v>-6.120014</v>
      </c>
      <c r="J144" s="10" t="s">
        <v>451</v>
      </c>
      <c r="K144" s="17"/>
      <c r="L144" s="8">
        <v>82586.0</v>
      </c>
      <c r="M144" s="8">
        <v>130.9</v>
      </c>
      <c r="N144" s="8">
        <v>26.070323</v>
      </c>
      <c r="O144" s="8">
        <v>32.706452</v>
      </c>
      <c r="P144" s="8">
        <v>22.116129</v>
      </c>
      <c r="Q144" s="8"/>
      <c r="R144" s="8"/>
      <c r="S144" s="8">
        <v>15.76</v>
      </c>
      <c r="T144" s="8">
        <v>0.49</v>
      </c>
      <c r="U144" s="8">
        <v>1.59</v>
      </c>
      <c r="V144" s="11">
        <f t="shared" si="8"/>
        <v>0.7791</v>
      </c>
      <c r="W144" s="8">
        <v>4.39</v>
      </c>
      <c r="X144" s="7"/>
      <c r="Y144" s="8">
        <v>0.14</v>
      </c>
    </row>
    <row r="145">
      <c r="A145" s="6" t="s">
        <v>25</v>
      </c>
      <c r="B145" s="8">
        <v>10.0</v>
      </c>
      <c r="C145" s="8">
        <v>7.0</v>
      </c>
      <c r="D145" s="8">
        <v>2014.0</v>
      </c>
      <c r="E145" s="9" t="s">
        <v>452</v>
      </c>
      <c r="F145" s="10" t="s">
        <v>354</v>
      </c>
      <c r="G145" s="10" t="s">
        <v>181</v>
      </c>
      <c r="H145" s="10">
        <v>-37.278056</v>
      </c>
      <c r="I145" s="10">
        <v>-9.917222</v>
      </c>
      <c r="J145" s="10" t="s">
        <v>453</v>
      </c>
      <c r="K145" s="7"/>
      <c r="L145" s="8">
        <v>83097.0</v>
      </c>
      <c r="M145" s="8">
        <v>153.6</v>
      </c>
      <c r="N145" s="8">
        <v>23.790968</v>
      </c>
      <c r="O145" s="8">
        <v>28.412903</v>
      </c>
      <c r="P145" s="8">
        <v>20.245161</v>
      </c>
      <c r="Q145" s="8"/>
      <c r="R145" s="8"/>
      <c r="S145" s="8">
        <v>22.7</v>
      </c>
      <c r="T145" s="8">
        <v>0.89</v>
      </c>
      <c r="U145" s="8">
        <v>2.56</v>
      </c>
      <c r="V145" s="11">
        <f t="shared" si="8"/>
        <v>2.2784</v>
      </c>
      <c r="W145" s="8">
        <v>6.65</v>
      </c>
      <c r="X145" s="7"/>
      <c r="Y145" s="8">
        <v>0.15</v>
      </c>
    </row>
    <row r="146">
      <c r="A146" s="6" t="s">
        <v>25</v>
      </c>
      <c r="B146" s="8">
        <v>1.0</v>
      </c>
      <c r="C146" s="8">
        <v>9.0</v>
      </c>
      <c r="D146" s="8">
        <v>2014.0</v>
      </c>
      <c r="E146" s="9" t="s">
        <v>179</v>
      </c>
      <c r="F146" s="10" t="s">
        <v>363</v>
      </c>
      <c r="G146" s="10" t="s">
        <v>181</v>
      </c>
      <c r="H146" s="10">
        <v>-37.684167</v>
      </c>
      <c r="I146" s="10">
        <v>-9.805278</v>
      </c>
      <c r="J146" s="10" t="s">
        <v>454</v>
      </c>
      <c r="K146" s="7"/>
      <c r="L146" s="8">
        <v>83097.0</v>
      </c>
      <c r="M146" s="8">
        <v>63.2</v>
      </c>
      <c r="N146" s="8">
        <v>24.856</v>
      </c>
      <c r="O146" s="8">
        <v>30.086667</v>
      </c>
      <c r="P146" s="8">
        <v>20.61</v>
      </c>
      <c r="Q146" s="8"/>
      <c r="R146" s="8"/>
      <c r="S146" s="8">
        <v>30.17</v>
      </c>
      <c r="T146" s="8">
        <v>0.61</v>
      </c>
      <c r="U146" s="8">
        <v>2.94</v>
      </c>
      <c r="V146" s="11">
        <f t="shared" si="8"/>
        <v>1.7934</v>
      </c>
      <c r="W146" s="8">
        <v>6.67</v>
      </c>
      <c r="X146" s="7"/>
      <c r="Y146" s="8">
        <v>0.12</v>
      </c>
    </row>
    <row r="147">
      <c r="A147" s="6" t="s">
        <v>25</v>
      </c>
      <c r="B147" s="8">
        <v>9.0</v>
      </c>
      <c r="C147" s="8">
        <v>10.0</v>
      </c>
      <c r="D147" s="8">
        <v>2015.0</v>
      </c>
      <c r="E147" s="9" t="s">
        <v>399</v>
      </c>
      <c r="F147" s="10" t="s">
        <v>455</v>
      </c>
      <c r="G147" s="10" t="s">
        <v>181</v>
      </c>
      <c r="H147" s="10">
        <v>-36.485278</v>
      </c>
      <c r="I147" s="10">
        <v>-10.466111</v>
      </c>
      <c r="J147" s="10" t="s">
        <v>456</v>
      </c>
      <c r="K147" s="7"/>
      <c r="L147" s="8">
        <v>83097.0</v>
      </c>
      <c r="M147" s="8">
        <v>20.6</v>
      </c>
      <c r="N147" s="8">
        <v>27.67871</v>
      </c>
      <c r="O147" s="8">
        <v>31.716129</v>
      </c>
      <c r="P147" s="8">
        <v>24.163333</v>
      </c>
      <c r="Q147" s="8"/>
      <c r="R147" s="8"/>
      <c r="S147" s="8">
        <v>27.12</v>
      </c>
      <c r="T147" s="8">
        <v>1.73</v>
      </c>
      <c r="U147" s="8">
        <v>4.52</v>
      </c>
      <c r="V147" s="11">
        <f t="shared" si="8"/>
        <v>7.8196</v>
      </c>
      <c r="W147" s="8">
        <v>5.62</v>
      </c>
      <c r="X147" s="7"/>
      <c r="Y147" s="8">
        <v>0.15</v>
      </c>
    </row>
    <row r="148">
      <c r="A148" s="6" t="s">
        <v>25</v>
      </c>
      <c r="B148" s="8">
        <v>18.0</v>
      </c>
      <c r="C148" s="8">
        <v>9.0</v>
      </c>
      <c r="D148" s="8">
        <v>2015.0</v>
      </c>
      <c r="E148" s="9" t="s">
        <v>413</v>
      </c>
      <c r="F148" s="10" t="s">
        <v>455</v>
      </c>
      <c r="G148" s="10" t="s">
        <v>181</v>
      </c>
      <c r="H148" s="10">
        <v>-36.485278</v>
      </c>
      <c r="I148" s="10">
        <v>-10.466111</v>
      </c>
      <c r="J148" s="10" t="s">
        <v>457</v>
      </c>
      <c r="K148" s="7"/>
      <c r="L148" s="8">
        <v>83097.0</v>
      </c>
      <c r="M148" s="8">
        <v>23.8</v>
      </c>
      <c r="N148" s="8">
        <v>26.597333</v>
      </c>
      <c r="O148" s="8">
        <v>30.123333</v>
      </c>
      <c r="P148" s="8">
        <v>23.5</v>
      </c>
      <c r="Q148" s="8"/>
      <c r="R148" s="8"/>
      <c r="S148" s="8">
        <v>12.16</v>
      </c>
      <c r="T148" s="8">
        <v>0.98</v>
      </c>
      <c r="U148" s="8">
        <v>2.65</v>
      </c>
      <c r="V148" s="11">
        <f t="shared" si="8"/>
        <v>2.597</v>
      </c>
      <c r="W148" s="8">
        <v>4.58</v>
      </c>
      <c r="X148" s="7"/>
      <c r="Y148" s="8">
        <v>0.13</v>
      </c>
    </row>
    <row r="149">
      <c r="A149" s="29" t="s">
        <v>327</v>
      </c>
      <c r="B149" s="29">
        <v>7.0</v>
      </c>
      <c r="C149" s="29">
        <v>11.0</v>
      </c>
      <c r="D149" s="29">
        <v>2016.0</v>
      </c>
      <c r="E149" s="31" t="s">
        <v>458</v>
      </c>
      <c r="F149" s="29" t="s">
        <v>292</v>
      </c>
      <c r="G149" s="29" t="s">
        <v>39</v>
      </c>
      <c r="H149" s="29">
        <v>-36.0628</v>
      </c>
      <c r="I149" s="29">
        <v>-8.1201</v>
      </c>
      <c r="J149" s="29" t="s">
        <v>459</v>
      </c>
      <c r="K149" s="29" t="s">
        <v>460</v>
      </c>
      <c r="L149" s="29">
        <v>82890.0</v>
      </c>
      <c r="M149" s="29">
        <v>0.0</v>
      </c>
      <c r="N149" s="29">
        <v>25.750667</v>
      </c>
      <c r="O149" s="29">
        <v>33.58</v>
      </c>
      <c r="P149" s="29">
        <v>19.813333</v>
      </c>
      <c r="Q149" s="32"/>
      <c r="R149" s="32"/>
      <c r="S149" s="32"/>
      <c r="T149" s="29">
        <v>1.2</v>
      </c>
      <c r="U149" s="29">
        <v>3.4</v>
      </c>
      <c r="V149" s="29">
        <v>4.08</v>
      </c>
      <c r="W149" s="29">
        <v>4.0</v>
      </c>
      <c r="X149" s="29"/>
      <c r="Y149" s="29">
        <v>0.15</v>
      </c>
      <c r="Z149" s="29" t="s">
        <v>461</v>
      </c>
    </row>
    <row r="150">
      <c r="A150" s="29" t="s">
        <v>327</v>
      </c>
      <c r="B150" s="29">
        <v>24.0</v>
      </c>
      <c r="C150" s="29">
        <v>8.0</v>
      </c>
      <c r="D150" s="29">
        <v>2016.0</v>
      </c>
      <c r="E150" s="31" t="s">
        <v>462</v>
      </c>
      <c r="F150" s="29" t="s">
        <v>292</v>
      </c>
      <c r="G150" s="29" t="s">
        <v>39</v>
      </c>
      <c r="H150" s="29">
        <v>-36.0235</v>
      </c>
      <c r="I150" s="29">
        <v>-8.2653</v>
      </c>
      <c r="J150" s="29" t="s">
        <v>463</v>
      </c>
      <c r="K150" s="29" t="s">
        <v>464</v>
      </c>
      <c r="L150" s="29">
        <v>82890.0</v>
      </c>
      <c r="M150" s="29">
        <v>6.2</v>
      </c>
      <c r="N150" s="29">
        <v>22.463871</v>
      </c>
      <c r="O150" s="29">
        <v>30.225806</v>
      </c>
      <c r="P150" s="29">
        <v>16.825806</v>
      </c>
      <c r="Q150" s="29"/>
      <c r="R150" s="29"/>
      <c r="S150" s="29">
        <v>52.7</v>
      </c>
      <c r="T150" s="29">
        <v>1.1</v>
      </c>
      <c r="U150" s="29">
        <v>4.0</v>
      </c>
      <c r="V150" s="29">
        <v>4.4</v>
      </c>
      <c r="W150" s="29">
        <v>9.7</v>
      </c>
      <c r="X150" s="29"/>
      <c r="Y150" s="29">
        <v>0.12</v>
      </c>
      <c r="Z150" s="32"/>
    </row>
    <row r="151">
      <c r="A151" s="14" t="s">
        <v>25</v>
      </c>
      <c r="B151" s="15">
        <v>24.0</v>
      </c>
      <c r="C151" s="15">
        <v>8.0</v>
      </c>
      <c r="D151" s="15">
        <v>2016.0</v>
      </c>
      <c r="E151" s="16" t="s">
        <v>462</v>
      </c>
      <c r="F151" s="14" t="s">
        <v>465</v>
      </c>
      <c r="G151" s="14" t="s">
        <v>39</v>
      </c>
      <c r="H151" s="15">
        <v>-36.0235</v>
      </c>
      <c r="I151" s="15">
        <v>-8.2653</v>
      </c>
      <c r="J151" s="14" t="s">
        <v>466</v>
      </c>
      <c r="K151" s="11"/>
      <c r="L151" s="15">
        <v>82890.0</v>
      </c>
      <c r="M151" s="29">
        <v>6.2</v>
      </c>
      <c r="N151" s="29">
        <v>22.463871</v>
      </c>
      <c r="O151" s="29">
        <v>30.225806</v>
      </c>
      <c r="P151" s="29">
        <v>16.825806</v>
      </c>
      <c r="Q151" s="29"/>
      <c r="R151" s="29"/>
      <c r="S151" s="15">
        <v>31.6</v>
      </c>
      <c r="T151" s="15">
        <v>1.0</v>
      </c>
      <c r="U151" s="15">
        <v>3.5</v>
      </c>
      <c r="V151" s="11">
        <f t="shared" ref="V151:V164" si="9">T151*U151</f>
        <v>3.5</v>
      </c>
      <c r="W151" s="15">
        <v>9.5</v>
      </c>
      <c r="X151" s="11"/>
      <c r="Y151" s="15">
        <v>0.12</v>
      </c>
      <c r="Z151" s="11"/>
    </row>
    <row r="152">
      <c r="A152" s="6" t="s">
        <v>25</v>
      </c>
      <c r="B152" s="8">
        <v>18.0</v>
      </c>
      <c r="C152" s="8">
        <v>4.0</v>
      </c>
      <c r="D152" s="8">
        <v>2016.0</v>
      </c>
      <c r="E152" s="9" t="s">
        <v>467</v>
      </c>
      <c r="F152" s="10" t="s">
        <v>30</v>
      </c>
      <c r="G152" s="10" t="s">
        <v>27</v>
      </c>
      <c r="H152" s="10">
        <v>-38.975833</v>
      </c>
      <c r="I152" s="10">
        <v>-4.840556</v>
      </c>
      <c r="J152" s="10" t="s">
        <v>468</v>
      </c>
      <c r="K152" s="17"/>
      <c r="L152" s="8">
        <v>82586.0</v>
      </c>
      <c r="M152" s="8">
        <v>124.0</v>
      </c>
      <c r="N152" s="8">
        <v>27.217333</v>
      </c>
      <c r="O152" s="8">
        <v>33.146667</v>
      </c>
      <c r="P152" s="8">
        <v>23.513333</v>
      </c>
      <c r="Q152" s="8"/>
      <c r="R152" s="8"/>
      <c r="S152" s="8">
        <v>37.97</v>
      </c>
      <c r="T152" s="8">
        <v>1.06</v>
      </c>
      <c r="U152" s="8">
        <v>3.3</v>
      </c>
      <c r="V152" s="11">
        <f t="shared" si="9"/>
        <v>3.498</v>
      </c>
      <c r="W152" s="8">
        <v>8.96</v>
      </c>
      <c r="X152" s="7"/>
      <c r="Y152" s="8">
        <v>0.16</v>
      </c>
    </row>
    <row r="153">
      <c r="A153" s="6" t="s">
        <v>25</v>
      </c>
      <c r="B153" s="8">
        <v>20.0</v>
      </c>
      <c r="C153" s="8">
        <v>5.0</v>
      </c>
      <c r="D153" s="8">
        <v>2016.0</v>
      </c>
      <c r="E153" s="9" t="s">
        <v>322</v>
      </c>
      <c r="F153" s="10" t="s">
        <v>301</v>
      </c>
      <c r="G153" s="10" t="s">
        <v>27</v>
      </c>
      <c r="H153" s="10">
        <v>-39.9975</v>
      </c>
      <c r="I153" s="10">
        <v>-4.064167</v>
      </c>
      <c r="J153" s="10" t="s">
        <v>469</v>
      </c>
      <c r="K153" s="7"/>
      <c r="L153" s="8">
        <v>82392.0</v>
      </c>
      <c r="M153" s="8">
        <v>35.1</v>
      </c>
      <c r="N153" s="8">
        <v>27.064516</v>
      </c>
      <c r="O153" s="8">
        <v>34.190323</v>
      </c>
      <c r="P153" s="8">
        <v>21.532258</v>
      </c>
      <c r="Q153" s="8"/>
      <c r="R153" s="8"/>
      <c r="S153" s="8">
        <v>40.48</v>
      </c>
      <c r="T153" s="8">
        <v>1.64</v>
      </c>
      <c r="U153" s="8">
        <v>5.07</v>
      </c>
      <c r="V153" s="11">
        <f t="shared" si="9"/>
        <v>8.3148</v>
      </c>
      <c r="W153" s="8">
        <v>12.78</v>
      </c>
      <c r="X153" s="7"/>
      <c r="Y153" s="8">
        <v>0.11</v>
      </c>
    </row>
    <row r="154">
      <c r="A154" s="14" t="s">
        <v>25</v>
      </c>
      <c r="B154" s="15">
        <v>16.0</v>
      </c>
      <c r="C154" s="15">
        <v>5.0</v>
      </c>
      <c r="D154" s="15">
        <v>2017.0</v>
      </c>
      <c r="E154" s="16" t="s">
        <v>470</v>
      </c>
      <c r="F154" s="14" t="s">
        <v>471</v>
      </c>
      <c r="G154" s="14" t="s">
        <v>39</v>
      </c>
      <c r="H154" s="15">
        <v>-37.3712</v>
      </c>
      <c r="I154" s="15">
        <v>-8.3824</v>
      </c>
      <c r="J154" s="14" t="s">
        <v>472</v>
      </c>
      <c r="K154" s="11"/>
      <c r="L154" s="29">
        <v>82986.0</v>
      </c>
      <c r="M154" s="23" t="s">
        <v>473</v>
      </c>
      <c r="N154" s="23" t="s">
        <v>474</v>
      </c>
      <c r="O154" s="23" t="s">
        <v>475</v>
      </c>
      <c r="P154" s="23" t="s">
        <v>476</v>
      </c>
      <c r="Q154" s="29"/>
      <c r="R154" s="29"/>
      <c r="S154" s="15">
        <v>26.3</v>
      </c>
      <c r="T154" s="15">
        <v>1.7</v>
      </c>
      <c r="U154" s="15">
        <v>5.8</v>
      </c>
      <c r="V154" s="11">
        <f t="shared" si="9"/>
        <v>9.86</v>
      </c>
      <c r="W154" s="15">
        <v>5.7</v>
      </c>
      <c r="X154" s="11"/>
      <c r="Y154" s="15">
        <v>0.12</v>
      </c>
      <c r="Z154" s="11"/>
    </row>
    <row r="155">
      <c r="A155" s="14" t="s">
        <v>25</v>
      </c>
      <c r="B155" s="15">
        <v>29.0</v>
      </c>
      <c r="C155" s="15">
        <v>5.0</v>
      </c>
      <c r="D155" s="15">
        <v>2017.0</v>
      </c>
      <c r="E155" s="16" t="s">
        <v>477</v>
      </c>
      <c r="F155" s="14" t="s">
        <v>478</v>
      </c>
      <c r="G155" s="14" t="s">
        <v>39</v>
      </c>
      <c r="H155" s="15">
        <v>-38.5248</v>
      </c>
      <c r="I155" s="15">
        <v>-7.4424</v>
      </c>
      <c r="J155" s="14" t="s">
        <v>479</v>
      </c>
      <c r="K155" s="11"/>
      <c r="L155" s="29">
        <v>82784.0</v>
      </c>
      <c r="M155" s="29">
        <v>24.2</v>
      </c>
      <c r="N155" s="29">
        <v>25.539355</v>
      </c>
      <c r="O155" s="29">
        <v>31.683871</v>
      </c>
      <c r="P155" s="29">
        <v>20.809677</v>
      </c>
      <c r="Q155" s="29"/>
      <c r="R155" s="29"/>
      <c r="S155" s="15">
        <v>15.0</v>
      </c>
      <c r="T155" s="15">
        <v>0.7</v>
      </c>
      <c r="U155" s="15">
        <v>3.2</v>
      </c>
      <c r="V155" s="11">
        <f t="shared" si="9"/>
        <v>2.24</v>
      </c>
      <c r="W155" s="15">
        <v>8.0</v>
      </c>
      <c r="X155" s="11"/>
      <c r="Y155" s="15">
        <v>0.1</v>
      </c>
      <c r="Z155" s="11"/>
    </row>
    <row r="156">
      <c r="A156" s="14" t="s">
        <v>25</v>
      </c>
      <c r="B156" s="15">
        <v>10.0</v>
      </c>
      <c r="C156" s="15">
        <v>5.0</v>
      </c>
      <c r="D156" s="15">
        <v>2017.0</v>
      </c>
      <c r="E156" s="16" t="s">
        <v>480</v>
      </c>
      <c r="F156" s="14" t="s">
        <v>481</v>
      </c>
      <c r="G156" s="14" t="s">
        <v>39</v>
      </c>
      <c r="H156" s="15">
        <v>-37.3712</v>
      </c>
      <c r="I156" s="15">
        <v>-7.4424</v>
      </c>
      <c r="J156" s="14" t="s">
        <v>482</v>
      </c>
      <c r="K156" s="11"/>
      <c r="L156" s="29">
        <v>82784.0</v>
      </c>
      <c r="M156" s="29">
        <v>24.2</v>
      </c>
      <c r="N156" s="29">
        <v>25.539355</v>
      </c>
      <c r="O156" s="29">
        <v>31.683871</v>
      </c>
      <c r="P156" s="29">
        <v>20.809677</v>
      </c>
      <c r="Q156" s="32"/>
      <c r="R156" s="32"/>
      <c r="S156" s="11"/>
      <c r="T156" s="15">
        <v>1.3</v>
      </c>
      <c r="U156" s="15">
        <v>4.5</v>
      </c>
      <c r="V156" s="11">
        <f t="shared" si="9"/>
        <v>5.85</v>
      </c>
      <c r="W156" s="15">
        <v>4.3</v>
      </c>
      <c r="X156" s="11"/>
      <c r="Y156" s="15">
        <v>0.1</v>
      </c>
      <c r="Z156" s="11"/>
    </row>
    <row r="157">
      <c r="A157" s="6" t="s">
        <v>25</v>
      </c>
      <c r="B157" s="8">
        <v>23.0</v>
      </c>
      <c r="C157" s="8">
        <v>4.0</v>
      </c>
      <c r="D157" s="8">
        <v>2017.0</v>
      </c>
      <c r="E157" s="9" t="s">
        <v>440</v>
      </c>
      <c r="F157" s="10" t="s">
        <v>483</v>
      </c>
      <c r="G157" s="10" t="s">
        <v>27</v>
      </c>
      <c r="H157" s="10">
        <v>-39.389806</v>
      </c>
      <c r="I157" s="10">
        <v>-3.616111</v>
      </c>
      <c r="J157" s="10" t="s">
        <v>484</v>
      </c>
      <c r="K157" s="17"/>
      <c r="L157" s="8">
        <v>82683.0</v>
      </c>
      <c r="M157" s="8">
        <v>31.2</v>
      </c>
      <c r="N157" s="8">
        <v>26.226667</v>
      </c>
      <c r="O157" s="8">
        <v>32.033333</v>
      </c>
      <c r="P157" s="8">
        <v>20.59</v>
      </c>
      <c r="Q157" s="8"/>
      <c r="R157" s="8"/>
      <c r="S157" s="8">
        <v>34.53</v>
      </c>
      <c r="T157" s="8">
        <v>0.89</v>
      </c>
      <c r="U157" s="8">
        <v>3.22</v>
      </c>
      <c r="V157" s="11">
        <f t="shared" si="9"/>
        <v>2.8658</v>
      </c>
      <c r="W157" s="8">
        <v>7.09</v>
      </c>
      <c r="X157" s="7"/>
      <c r="Y157" s="8">
        <v>0.17</v>
      </c>
    </row>
    <row r="158">
      <c r="A158" s="6" t="s">
        <v>25</v>
      </c>
      <c r="B158" s="8">
        <v>23.0</v>
      </c>
      <c r="C158" s="8">
        <v>3.0</v>
      </c>
      <c r="D158" s="8">
        <v>2017.0</v>
      </c>
      <c r="E158" s="9" t="s">
        <v>485</v>
      </c>
      <c r="F158" s="10" t="s">
        <v>486</v>
      </c>
      <c r="G158" s="10" t="s">
        <v>27</v>
      </c>
      <c r="H158" s="10">
        <v>-39.730472</v>
      </c>
      <c r="I158" s="10">
        <v>-4.223028</v>
      </c>
      <c r="J158" s="10" t="s">
        <v>487</v>
      </c>
      <c r="K158" s="17"/>
      <c r="L158" s="8">
        <v>82392.0</v>
      </c>
      <c r="M158" s="8">
        <v>370.6</v>
      </c>
      <c r="N158" s="8">
        <v>25.796774</v>
      </c>
      <c r="O158" s="8">
        <v>31.077419</v>
      </c>
      <c r="P158" s="8">
        <v>22.593548</v>
      </c>
      <c r="Q158" s="8"/>
      <c r="R158" s="8"/>
      <c r="S158" s="8">
        <v>53.13</v>
      </c>
      <c r="T158" s="8">
        <v>0.9</v>
      </c>
      <c r="U158" s="8">
        <v>3.28</v>
      </c>
      <c r="V158" s="11">
        <f t="shared" si="9"/>
        <v>2.952</v>
      </c>
      <c r="W158" s="8">
        <v>9.28</v>
      </c>
      <c r="X158" s="7"/>
      <c r="Y158" s="8">
        <v>0.12</v>
      </c>
    </row>
    <row r="159">
      <c r="A159" s="6" t="s">
        <v>25</v>
      </c>
      <c r="B159" s="8">
        <v>23.0</v>
      </c>
      <c r="C159" s="8">
        <v>4.0</v>
      </c>
      <c r="D159" s="8">
        <v>2017.0</v>
      </c>
      <c r="E159" s="9" t="s">
        <v>440</v>
      </c>
      <c r="F159" s="10" t="s">
        <v>483</v>
      </c>
      <c r="G159" s="10" t="s">
        <v>27</v>
      </c>
      <c r="H159" s="10">
        <v>-39.389806</v>
      </c>
      <c r="I159" s="10">
        <v>-3.616111</v>
      </c>
      <c r="J159" s="10" t="s">
        <v>484</v>
      </c>
      <c r="K159" s="17"/>
      <c r="L159" s="8">
        <v>82683.0</v>
      </c>
      <c r="M159" s="8">
        <v>31.2</v>
      </c>
      <c r="N159" s="8">
        <v>26.226667</v>
      </c>
      <c r="O159" s="8">
        <v>32.033333</v>
      </c>
      <c r="P159" s="8">
        <v>20.59</v>
      </c>
      <c r="Q159" s="8"/>
      <c r="R159" s="8"/>
      <c r="S159" s="8">
        <v>32.85</v>
      </c>
      <c r="T159" s="8">
        <v>1.11</v>
      </c>
      <c r="U159" s="8">
        <v>4.37</v>
      </c>
      <c r="V159" s="11">
        <f t="shared" si="9"/>
        <v>4.8507</v>
      </c>
      <c r="W159" s="8">
        <v>7.38</v>
      </c>
      <c r="X159" s="7"/>
      <c r="Y159" s="8">
        <v>0.18</v>
      </c>
    </row>
    <row r="160">
      <c r="A160" s="6" t="s">
        <v>25</v>
      </c>
      <c r="B160" s="8">
        <v>24.0</v>
      </c>
      <c r="C160" s="8">
        <v>5.0</v>
      </c>
      <c r="D160" s="8">
        <v>2017.0</v>
      </c>
      <c r="E160" s="9" t="s">
        <v>488</v>
      </c>
      <c r="F160" s="10" t="s">
        <v>489</v>
      </c>
      <c r="G160" s="10" t="s">
        <v>27</v>
      </c>
      <c r="H160" s="27">
        <v>-40.0675</v>
      </c>
      <c r="I160" s="10">
        <v>-3.101944</v>
      </c>
      <c r="J160" s="10" t="s">
        <v>490</v>
      </c>
      <c r="K160" s="17"/>
      <c r="L160" s="8">
        <v>82294.0</v>
      </c>
      <c r="M160" s="8">
        <v>96.0</v>
      </c>
      <c r="N160" s="8">
        <v>26.336129</v>
      </c>
      <c r="O160" s="8">
        <v>32.074194</v>
      </c>
      <c r="P160" s="8">
        <v>22.374194</v>
      </c>
      <c r="Q160" s="8"/>
      <c r="R160" s="8"/>
      <c r="S160" s="8">
        <v>42.58</v>
      </c>
      <c r="T160" s="8">
        <v>1.42</v>
      </c>
      <c r="U160" s="8">
        <v>4.97</v>
      </c>
      <c r="V160" s="11">
        <f t="shared" si="9"/>
        <v>7.0574</v>
      </c>
      <c r="W160" s="8">
        <v>6.93</v>
      </c>
      <c r="X160" s="7"/>
      <c r="Y160" s="8">
        <v>0.16</v>
      </c>
    </row>
    <row r="161">
      <c r="A161" s="6" t="s">
        <v>25</v>
      </c>
      <c r="B161" s="8">
        <v>11.0</v>
      </c>
      <c r="C161" s="8">
        <v>6.0</v>
      </c>
      <c r="D161" s="8">
        <v>2018.0</v>
      </c>
      <c r="E161" s="9" t="s">
        <v>491</v>
      </c>
      <c r="F161" s="10" t="s">
        <v>492</v>
      </c>
      <c r="G161" s="10" t="s">
        <v>27</v>
      </c>
      <c r="H161" s="10">
        <v>-39.699194</v>
      </c>
      <c r="I161" s="10">
        <v>-4.755306</v>
      </c>
      <c r="J161" s="10" t="s">
        <v>493</v>
      </c>
      <c r="K161" s="7"/>
      <c r="L161" s="8">
        <v>82586.0</v>
      </c>
      <c r="M161" s="8">
        <v>29.2</v>
      </c>
      <c r="N161" s="8">
        <v>25.674</v>
      </c>
      <c r="O161" s="8">
        <v>31.866667</v>
      </c>
      <c r="P161" s="8">
        <v>21.51</v>
      </c>
      <c r="Q161" s="8"/>
      <c r="R161" s="8"/>
      <c r="S161" s="8">
        <v>38.74</v>
      </c>
      <c r="T161" s="8">
        <v>1.28</v>
      </c>
      <c r="U161" s="8">
        <v>5.02</v>
      </c>
      <c r="V161" s="11">
        <f t="shared" si="9"/>
        <v>6.4256</v>
      </c>
      <c r="W161" s="8">
        <v>12.31</v>
      </c>
      <c r="X161" s="7"/>
      <c r="Y161" s="8">
        <v>0.11</v>
      </c>
    </row>
    <row r="162">
      <c r="A162" s="6" t="s">
        <v>25</v>
      </c>
      <c r="B162" s="8">
        <v>10.0</v>
      </c>
      <c r="C162" s="8">
        <v>6.0</v>
      </c>
      <c r="D162" s="8">
        <v>2018.0</v>
      </c>
      <c r="E162" s="9" t="s">
        <v>494</v>
      </c>
      <c r="F162" s="10" t="s">
        <v>492</v>
      </c>
      <c r="G162" s="10" t="s">
        <v>27</v>
      </c>
      <c r="H162" s="10">
        <v>-39.699194</v>
      </c>
      <c r="I162" s="10">
        <v>-4.755306</v>
      </c>
      <c r="J162" s="10" t="s">
        <v>495</v>
      </c>
      <c r="K162" s="7"/>
      <c r="L162" s="8">
        <v>82586.0</v>
      </c>
      <c r="M162" s="8">
        <v>29.2</v>
      </c>
      <c r="N162" s="8">
        <v>25.674</v>
      </c>
      <c r="O162" s="8">
        <v>31.866667</v>
      </c>
      <c r="P162" s="8">
        <v>21.51</v>
      </c>
      <c r="Q162" s="8"/>
      <c r="R162" s="8"/>
      <c r="S162" s="8">
        <v>26.79</v>
      </c>
      <c r="T162" s="8">
        <v>1.0</v>
      </c>
      <c r="U162" s="8">
        <v>3.49</v>
      </c>
      <c r="V162" s="11">
        <f t="shared" si="9"/>
        <v>3.49</v>
      </c>
      <c r="W162" s="8">
        <v>9.21</v>
      </c>
      <c r="X162" s="7"/>
      <c r="Y162" s="8">
        <v>0.11</v>
      </c>
    </row>
    <row r="163">
      <c r="A163" s="6" t="s">
        <v>25</v>
      </c>
      <c r="B163" s="8">
        <v>16.0</v>
      </c>
      <c r="C163" s="8">
        <v>8.0</v>
      </c>
      <c r="D163" s="8">
        <v>2019.0</v>
      </c>
      <c r="E163" s="9" t="s">
        <v>496</v>
      </c>
      <c r="F163" s="10" t="s">
        <v>208</v>
      </c>
      <c r="G163" s="10" t="s">
        <v>75</v>
      </c>
      <c r="H163" s="10">
        <v>-39.115833</v>
      </c>
      <c r="I163" s="10">
        <v>-12.132222</v>
      </c>
      <c r="J163" s="10" t="s">
        <v>497</v>
      </c>
      <c r="K163" s="7"/>
      <c r="L163" s="8">
        <v>83192.0</v>
      </c>
      <c r="M163" s="8">
        <v>4.5</v>
      </c>
      <c r="N163" s="8">
        <v>22.210323</v>
      </c>
      <c r="O163" s="8">
        <v>29.351613</v>
      </c>
      <c r="P163" s="8">
        <v>17.774194</v>
      </c>
      <c r="Q163" s="8"/>
      <c r="R163" s="8"/>
      <c r="S163" s="8">
        <v>30.9</v>
      </c>
      <c r="T163" s="8">
        <v>0.96</v>
      </c>
      <c r="U163" s="8">
        <v>3.1</v>
      </c>
      <c r="V163" s="11">
        <f t="shared" si="9"/>
        <v>2.976</v>
      </c>
      <c r="W163" s="8">
        <v>7.23</v>
      </c>
      <c r="X163" s="7"/>
      <c r="Y163" s="8">
        <v>0.13</v>
      </c>
    </row>
    <row r="164">
      <c r="A164" s="6" t="s">
        <v>25</v>
      </c>
      <c r="B164" s="8">
        <v>24.0</v>
      </c>
      <c r="C164" s="8">
        <v>4.0</v>
      </c>
      <c r="D164" s="8">
        <v>2019.0</v>
      </c>
      <c r="E164" s="9" t="s">
        <v>498</v>
      </c>
      <c r="F164" s="10" t="s">
        <v>499</v>
      </c>
      <c r="G164" s="10" t="s">
        <v>39</v>
      </c>
      <c r="H164" s="10">
        <v>-37.631389</v>
      </c>
      <c r="I164" s="10">
        <v>-8.148889</v>
      </c>
      <c r="J164" s="10" t="s">
        <v>500</v>
      </c>
      <c r="K164" s="7"/>
      <c r="L164" s="8">
        <v>82890.0</v>
      </c>
      <c r="M164" s="8">
        <v>18.6</v>
      </c>
      <c r="N164" s="8">
        <v>24.988667</v>
      </c>
      <c r="O164" s="8">
        <v>31.56</v>
      </c>
      <c r="P164" s="8">
        <v>20.3</v>
      </c>
      <c r="Q164" s="8"/>
      <c r="R164" s="8"/>
      <c r="S164" s="8">
        <v>49.35</v>
      </c>
      <c r="T164" s="8">
        <v>2.34</v>
      </c>
      <c r="U164" s="8">
        <v>5.38</v>
      </c>
      <c r="V164" s="11">
        <f t="shared" si="9"/>
        <v>12.5892</v>
      </c>
      <c r="W164" s="8">
        <v>14.19</v>
      </c>
      <c r="X164" s="7"/>
      <c r="Y164" s="8">
        <v>0.13</v>
      </c>
    </row>
    <row r="165">
      <c r="A165" s="6"/>
      <c r="B165" s="18"/>
      <c r="C165" s="18"/>
      <c r="D165" s="18"/>
      <c r="E165" s="19"/>
      <c r="F165" s="20"/>
      <c r="G165" s="20"/>
      <c r="H165" s="20"/>
      <c r="I165" s="20"/>
      <c r="J165" s="20"/>
      <c r="K165" s="22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1"/>
      <c r="W165" s="18"/>
      <c r="X165" s="22"/>
      <c r="Y165" s="18"/>
    </row>
    <row r="166">
      <c r="A166" s="6"/>
      <c r="B166" s="22"/>
      <c r="C166" s="22"/>
      <c r="D166" s="22"/>
      <c r="E166" s="33"/>
      <c r="F166" s="21"/>
      <c r="G166" s="21"/>
      <c r="H166" s="21"/>
      <c r="I166" s="21"/>
      <c r="J166" s="21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B167" s="22"/>
      <c r="C167" s="22"/>
      <c r="D167" s="22"/>
      <c r="E167" s="33"/>
      <c r="F167" s="21"/>
      <c r="G167" s="21"/>
      <c r="H167" s="21"/>
      <c r="I167" s="21"/>
      <c r="J167" s="21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B168" s="22"/>
      <c r="C168" s="22"/>
      <c r="D168" s="22"/>
      <c r="E168" s="33"/>
      <c r="F168" s="21"/>
      <c r="G168" s="21"/>
      <c r="H168" s="21"/>
      <c r="I168" s="21"/>
      <c r="J168" s="21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B169" s="22"/>
      <c r="C169" s="22"/>
      <c r="D169" s="22"/>
      <c r="E169" s="33"/>
      <c r="F169" s="21"/>
      <c r="G169" s="21"/>
      <c r="H169" s="21"/>
      <c r="I169" s="21"/>
      <c r="J169" s="21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B170" s="22"/>
      <c r="C170" s="22"/>
      <c r="D170" s="22"/>
      <c r="E170" s="33"/>
      <c r="F170" s="21"/>
      <c r="G170" s="21"/>
      <c r="H170" s="21"/>
      <c r="I170" s="21"/>
      <c r="J170" s="21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B171" s="22"/>
      <c r="C171" s="22"/>
      <c r="D171" s="22"/>
      <c r="E171" s="33"/>
      <c r="F171" s="21"/>
      <c r="G171" s="21"/>
      <c r="H171" s="21"/>
      <c r="I171" s="21"/>
      <c r="J171" s="21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B172" s="22"/>
      <c r="C172" s="22"/>
      <c r="D172" s="22"/>
      <c r="E172" s="34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B173" s="22"/>
      <c r="C173" s="22"/>
      <c r="D173" s="22"/>
      <c r="E173" s="34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B174" s="22"/>
      <c r="C174" s="22"/>
      <c r="D174" s="22"/>
      <c r="E174" s="34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B175" s="22"/>
      <c r="C175" s="22"/>
      <c r="D175" s="22"/>
      <c r="E175" s="34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B176" s="22"/>
      <c r="C176" s="22"/>
      <c r="D176" s="22"/>
      <c r="E176" s="34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B177" s="22"/>
      <c r="C177" s="22"/>
      <c r="D177" s="22"/>
      <c r="E177" s="34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B178" s="22"/>
      <c r="C178" s="22"/>
      <c r="D178" s="22"/>
      <c r="E178" s="34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B179" s="22"/>
      <c r="C179" s="22"/>
      <c r="D179" s="22"/>
      <c r="E179" s="34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B180" s="22"/>
      <c r="C180" s="22"/>
      <c r="D180" s="22"/>
      <c r="E180" s="34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B181" s="22"/>
      <c r="C181" s="22"/>
      <c r="D181" s="22"/>
      <c r="E181" s="34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B182" s="22"/>
      <c r="C182" s="22"/>
      <c r="D182" s="22"/>
      <c r="E182" s="34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B183" s="22"/>
      <c r="C183" s="22"/>
      <c r="D183" s="22"/>
      <c r="E183" s="34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B184" s="22"/>
      <c r="C184" s="22"/>
      <c r="D184" s="22"/>
      <c r="E184" s="34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B185" s="22"/>
      <c r="C185" s="22"/>
      <c r="D185" s="22"/>
      <c r="E185" s="34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B186" s="22"/>
      <c r="C186" s="22"/>
      <c r="D186" s="22"/>
      <c r="E186" s="34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B187" s="22"/>
      <c r="C187" s="22"/>
      <c r="D187" s="22"/>
      <c r="E187" s="34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B188" s="22"/>
      <c r="C188" s="22"/>
      <c r="D188" s="22"/>
      <c r="E188" s="34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B189" s="22"/>
      <c r="C189" s="22"/>
      <c r="D189" s="22"/>
      <c r="E189" s="34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B190" s="22"/>
      <c r="C190" s="22"/>
      <c r="D190" s="22"/>
      <c r="E190" s="34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B191" s="22"/>
      <c r="C191" s="22"/>
      <c r="D191" s="22"/>
      <c r="E191" s="34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B192" s="22"/>
      <c r="C192" s="22"/>
      <c r="D192" s="22"/>
      <c r="E192" s="34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B193" s="22"/>
      <c r="C193" s="22"/>
      <c r="D193" s="22"/>
      <c r="E193" s="34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B194" s="22"/>
      <c r="C194" s="22"/>
      <c r="D194" s="22"/>
      <c r="E194" s="34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B195" s="22"/>
      <c r="C195" s="22"/>
      <c r="D195" s="22"/>
      <c r="E195" s="34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B196" s="22"/>
      <c r="C196" s="22"/>
      <c r="D196" s="22"/>
      <c r="E196" s="34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B197" s="22"/>
      <c r="C197" s="22"/>
      <c r="D197" s="22"/>
      <c r="E197" s="34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B198" s="22"/>
      <c r="C198" s="22"/>
      <c r="D198" s="22"/>
      <c r="E198" s="34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B199" s="22"/>
      <c r="C199" s="22"/>
      <c r="D199" s="22"/>
      <c r="E199" s="34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B200" s="22"/>
      <c r="C200" s="22"/>
      <c r="D200" s="22"/>
      <c r="E200" s="34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B201" s="22"/>
      <c r="C201" s="22"/>
      <c r="D201" s="22"/>
      <c r="E201" s="34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B202" s="22"/>
      <c r="C202" s="22"/>
      <c r="D202" s="22"/>
      <c r="E202" s="34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B203" s="22"/>
      <c r="C203" s="22"/>
      <c r="D203" s="22"/>
      <c r="E203" s="34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B204" s="22"/>
      <c r="C204" s="22"/>
      <c r="D204" s="22"/>
      <c r="E204" s="34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B205" s="22"/>
      <c r="C205" s="22"/>
      <c r="D205" s="22"/>
      <c r="E205" s="34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E206" s="35"/>
    </row>
    <row r="207">
      <c r="E207" s="35"/>
    </row>
    <row r="208">
      <c r="E208" s="35"/>
    </row>
    <row r="209">
      <c r="E209" s="35"/>
    </row>
    <row r="210">
      <c r="E210" s="35"/>
    </row>
    <row r="211">
      <c r="E211" s="35"/>
    </row>
    <row r="212">
      <c r="E212" s="35"/>
    </row>
    <row r="213">
      <c r="E213" s="35"/>
    </row>
    <row r="214">
      <c r="E214" s="35"/>
    </row>
    <row r="215">
      <c r="E215" s="35"/>
    </row>
    <row r="216">
      <c r="E216" s="35"/>
    </row>
    <row r="217">
      <c r="E217" s="35"/>
    </row>
    <row r="218">
      <c r="E218" s="35"/>
    </row>
    <row r="219">
      <c r="E219" s="35"/>
    </row>
    <row r="220">
      <c r="E220" s="35"/>
    </row>
    <row r="221">
      <c r="E221" s="35"/>
    </row>
    <row r="222">
      <c r="E222" s="35"/>
    </row>
    <row r="223">
      <c r="E223" s="35"/>
    </row>
    <row r="224">
      <c r="E224" s="35"/>
    </row>
    <row r="225">
      <c r="E225" s="35"/>
    </row>
    <row r="226">
      <c r="E226" s="35"/>
    </row>
    <row r="227">
      <c r="E227" s="35"/>
    </row>
    <row r="228">
      <c r="E228" s="35"/>
    </row>
    <row r="229">
      <c r="E229" s="35"/>
    </row>
    <row r="230">
      <c r="E230" s="35"/>
    </row>
    <row r="231">
      <c r="E231" s="35"/>
    </row>
    <row r="232">
      <c r="E232" s="35"/>
    </row>
    <row r="233">
      <c r="E233" s="35"/>
    </row>
    <row r="234">
      <c r="E234" s="35"/>
    </row>
    <row r="235">
      <c r="E235" s="35"/>
    </row>
    <row r="236">
      <c r="E236" s="35"/>
    </row>
    <row r="237">
      <c r="E237" s="35"/>
    </row>
    <row r="238">
      <c r="E238" s="35"/>
    </row>
    <row r="239">
      <c r="E239" s="35"/>
    </row>
    <row r="240">
      <c r="E240" s="35"/>
    </row>
    <row r="241">
      <c r="E241" s="35"/>
    </row>
    <row r="242">
      <c r="E242" s="35"/>
    </row>
    <row r="243">
      <c r="E243" s="35"/>
    </row>
    <row r="244">
      <c r="E244" s="35"/>
    </row>
    <row r="245">
      <c r="E245" s="35"/>
    </row>
    <row r="246">
      <c r="E246" s="35"/>
    </row>
    <row r="247">
      <c r="E247" s="35"/>
    </row>
    <row r="248">
      <c r="E248" s="35"/>
    </row>
    <row r="249">
      <c r="E249" s="35"/>
    </row>
    <row r="250">
      <c r="E250" s="35"/>
    </row>
    <row r="251">
      <c r="E251" s="35"/>
    </row>
    <row r="252">
      <c r="E252" s="35"/>
    </row>
    <row r="253">
      <c r="E253" s="35"/>
    </row>
    <row r="254">
      <c r="E254" s="35"/>
    </row>
    <row r="255">
      <c r="E255" s="35"/>
    </row>
    <row r="256">
      <c r="E256" s="35"/>
    </row>
    <row r="257">
      <c r="E257" s="35"/>
    </row>
    <row r="258">
      <c r="E258" s="35"/>
    </row>
    <row r="259">
      <c r="E259" s="35"/>
    </row>
    <row r="260">
      <c r="E260" s="35"/>
    </row>
    <row r="261">
      <c r="E261" s="35"/>
    </row>
    <row r="262">
      <c r="E262" s="35"/>
    </row>
    <row r="263">
      <c r="E263" s="35"/>
    </row>
    <row r="264">
      <c r="E264" s="35"/>
    </row>
    <row r="265">
      <c r="E265" s="35"/>
    </row>
    <row r="266">
      <c r="E266" s="35"/>
    </row>
    <row r="267">
      <c r="E267" s="35"/>
    </row>
    <row r="268">
      <c r="E268" s="35"/>
    </row>
    <row r="269">
      <c r="E269" s="35"/>
    </row>
    <row r="270">
      <c r="E270" s="35"/>
    </row>
    <row r="271">
      <c r="E271" s="35"/>
    </row>
    <row r="272">
      <c r="E272" s="35"/>
    </row>
    <row r="273">
      <c r="E273" s="35"/>
    </row>
    <row r="274">
      <c r="E274" s="35"/>
    </row>
    <row r="275">
      <c r="E275" s="35"/>
    </row>
    <row r="276">
      <c r="E276" s="35"/>
    </row>
    <row r="277">
      <c r="E277" s="35"/>
    </row>
    <row r="278">
      <c r="E278" s="35"/>
    </row>
    <row r="279">
      <c r="E279" s="35"/>
    </row>
    <row r="280">
      <c r="E280" s="35"/>
    </row>
    <row r="281">
      <c r="E281" s="35"/>
    </row>
    <row r="282">
      <c r="E282" s="35"/>
    </row>
    <row r="283">
      <c r="E283" s="35"/>
    </row>
    <row r="284">
      <c r="E284" s="35"/>
    </row>
    <row r="285">
      <c r="E285" s="35"/>
    </row>
    <row r="286">
      <c r="E286" s="35"/>
    </row>
    <row r="287">
      <c r="E287" s="35"/>
    </row>
    <row r="288">
      <c r="E288" s="35"/>
    </row>
    <row r="289">
      <c r="E289" s="35"/>
    </row>
    <row r="290">
      <c r="E290" s="35"/>
    </row>
    <row r="291">
      <c r="E291" s="35"/>
    </row>
    <row r="292">
      <c r="E292" s="35"/>
    </row>
    <row r="293">
      <c r="E293" s="35"/>
    </row>
    <row r="294">
      <c r="E294" s="35"/>
    </row>
    <row r="295">
      <c r="E295" s="35"/>
    </row>
    <row r="296">
      <c r="E296" s="35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  <row r="965">
      <c r="E965" s="35"/>
    </row>
    <row r="966">
      <c r="E966" s="35"/>
    </row>
    <row r="967">
      <c r="E967" s="35"/>
    </row>
    <row r="968">
      <c r="E968" s="35"/>
    </row>
    <row r="969">
      <c r="E969" s="35"/>
    </row>
    <row r="970">
      <c r="E970" s="35"/>
    </row>
    <row r="971">
      <c r="E971" s="35"/>
    </row>
    <row r="972">
      <c r="E972" s="35"/>
    </row>
    <row r="973">
      <c r="E973" s="35"/>
    </row>
    <row r="974">
      <c r="E974" s="35"/>
    </row>
    <row r="975">
      <c r="E975" s="35"/>
    </row>
    <row r="976">
      <c r="E976" s="35"/>
    </row>
    <row r="977">
      <c r="E977" s="35"/>
    </row>
    <row r="978">
      <c r="E978" s="35"/>
    </row>
    <row r="979">
      <c r="E979" s="35"/>
    </row>
    <row r="980">
      <c r="E980" s="35"/>
    </row>
    <row r="981">
      <c r="E981" s="35"/>
    </row>
    <row r="982">
      <c r="E982" s="35"/>
    </row>
    <row r="983">
      <c r="E983" s="35"/>
    </row>
    <row r="984">
      <c r="E984" s="35"/>
    </row>
    <row r="985">
      <c r="E985" s="35"/>
    </row>
    <row r="986">
      <c r="E986" s="35"/>
    </row>
    <row r="987">
      <c r="E987" s="35"/>
    </row>
    <row r="988">
      <c r="E988" s="35"/>
    </row>
    <row r="989">
      <c r="E989" s="35"/>
    </row>
    <row r="990">
      <c r="E990" s="35"/>
    </row>
    <row r="991">
      <c r="E991" s="35"/>
    </row>
    <row r="992">
      <c r="E992" s="35"/>
    </row>
    <row r="993">
      <c r="E993" s="35"/>
    </row>
    <row r="994">
      <c r="E994" s="35"/>
    </row>
    <row r="995">
      <c r="E995" s="35"/>
    </row>
  </sheetData>
  <autoFilter ref="$A$1:$Z$164">
    <filterColumn colId="1">
      <filters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"/>
        <filter val="2"/>
        <filter val="3"/>
        <filter val="4"/>
        <filter val="5"/>
        <filter val="6"/>
        <filter val="7"/>
        <filter val="8"/>
        <filter val="9"/>
        <filter val="20"/>
        <filter val="2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sheetData>
    <row r="1">
      <c r="A1" s="36" t="s">
        <v>0</v>
      </c>
      <c r="B1" s="36" t="s">
        <v>1</v>
      </c>
      <c r="C1" s="36" t="s">
        <v>501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502</v>
      </c>
      <c r="K1" s="36" t="s">
        <v>503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6" t="s">
        <v>18</v>
      </c>
      <c r="S1" s="36" t="s">
        <v>19</v>
      </c>
      <c r="T1" s="36" t="s">
        <v>20</v>
      </c>
      <c r="U1" s="36" t="s">
        <v>21</v>
      </c>
      <c r="V1" s="36" t="s">
        <v>22</v>
      </c>
      <c r="W1" s="36" t="s">
        <v>504</v>
      </c>
      <c r="X1" s="36" t="s">
        <v>505</v>
      </c>
      <c r="Y1" s="36" t="s">
        <v>506</v>
      </c>
      <c r="Z1" s="37"/>
      <c r="AA1" s="37"/>
      <c r="AB1" s="37"/>
      <c r="AC1" s="37"/>
      <c r="AD1" s="37"/>
      <c r="AE1" s="37"/>
      <c r="AF1" s="37"/>
      <c r="AG1" s="37"/>
    </row>
    <row r="2">
      <c r="A2" s="15" t="s">
        <v>507</v>
      </c>
      <c r="B2" s="38"/>
      <c r="C2" s="15">
        <v>7.0</v>
      </c>
      <c r="D2" s="15">
        <v>1928.0</v>
      </c>
      <c r="E2" s="15"/>
      <c r="F2" s="15" t="s">
        <v>508</v>
      </c>
      <c r="G2" s="15" t="s">
        <v>34</v>
      </c>
      <c r="H2" s="15">
        <v>-35.3524533</v>
      </c>
      <c r="I2" s="15">
        <v>-7.347182</v>
      </c>
      <c r="J2" s="15" t="s">
        <v>509</v>
      </c>
      <c r="K2" s="38"/>
      <c r="L2" s="38"/>
      <c r="M2" s="38"/>
      <c r="N2" s="38"/>
      <c r="O2" s="38"/>
      <c r="P2" s="38"/>
      <c r="Q2" s="13" t="s">
        <v>44</v>
      </c>
      <c r="R2" s="15">
        <v>74.4</v>
      </c>
      <c r="S2" s="15">
        <v>0.6</v>
      </c>
      <c r="T2" s="15">
        <v>18.1</v>
      </c>
      <c r="U2" s="38"/>
      <c r="V2" s="15">
        <v>11.6</v>
      </c>
      <c r="W2" s="15">
        <v>0.3</v>
      </c>
      <c r="X2" s="15">
        <v>0.3</v>
      </c>
      <c r="Y2" s="15" t="s">
        <v>510</v>
      </c>
    </row>
    <row r="3">
      <c r="A3" s="14" t="s">
        <v>507</v>
      </c>
      <c r="B3" s="15">
        <v>4.0</v>
      </c>
      <c r="C3" s="15">
        <v>5.0</v>
      </c>
      <c r="D3" s="15">
        <v>1933.0</v>
      </c>
      <c r="E3" s="15"/>
      <c r="F3" s="14" t="s">
        <v>511</v>
      </c>
      <c r="G3" s="14" t="s">
        <v>34</v>
      </c>
      <c r="H3" s="14">
        <v>-37.7482633</v>
      </c>
      <c r="I3" s="14">
        <v>-6.8688571</v>
      </c>
      <c r="J3" s="14" t="s">
        <v>512</v>
      </c>
      <c r="K3" s="11"/>
      <c r="L3" s="11"/>
      <c r="M3" s="11"/>
      <c r="N3" s="11"/>
      <c r="O3" s="11"/>
      <c r="P3" s="11"/>
      <c r="Q3" s="13" t="s">
        <v>513</v>
      </c>
      <c r="R3" s="15">
        <v>55.8</v>
      </c>
      <c r="S3" s="15">
        <v>0.55</v>
      </c>
      <c r="T3" s="15">
        <v>24.1</v>
      </c>
      <c r="U3" s="11"/>
      <c r="V3" s="15">
        <v>12.5</v>
      </c>
      <c r="W3" s="15">
        <v>0.38</v>
      </c>
      <c r="X3" s="15">
        <v>0.35</v>
      </c>
      <c r="Y3" s="11"/>
    </row>
    <row r="4">
      <c r="A4" s="14" t="s">
        <v>507</v>
      </c>
      <c r="B4" s="39">
        <v>3.0</v>
      </c>
      <c r="C4" s="39">
        <v>4.0</v>
      </c>
      <c r="D4" s="39">
        <v>1934.0</v>
      </c>
      <c r="E4" s="39"/>
      <c r="F4" s="39" t="s">
        <v>514</v>
      </c>
      <c r="G4" s="39" t="s">
        <v>170</v>
      </c>
      <c r="H4" s="39">
        <v>-42.5317405</v>
      </c>
      <c r="I4" s="39">
        <v>-6.966977</v>
      </c>
      <c r="J4" s="39" t="s">
        <v>515</v>
      </c>
      <c r="K4" s="40"/>
      <c r="L4" s="40"/>
      <c r="M4" s="40"/>
      <c r="N4" s="40"/>
      <c r="O4" s="40"/>
      <c r="P4" s="40"/>
      <c r="Q4" s="13" t="s">
        <v>54</v>
      </c>
      <c r="R4" s="39">
        <v>144.2</v>
      </c>
      <c r="S4" s="39">
        <v>1.0</v>
      </c>
      <c r="T4" s="39">
        <v>14.9</v>
      </c>
      <c r="U4" s="40"/>
      <c r="V4" s="39">
        <v>10.41</v>
      </c>
      <c r="W4" s="39">
        <v>0.34</v>
      </c>
      <c r="X4" s="39">
        <v>0.29</v>
      </c>
      <c r="Y4" s="40"/>
      <c r="Z4" s="40"/>
    </row>
    <row r="5">
      <c r="A5" s="14" t="s">
        <v>507</v>
      </c>
      <c r="B5" s="39">
        <v>3.0</v>
      </c>
      <c r="C5" s="39">
        <v>6.0</v>
      </c>
      <c r="D5" s="39">
        <v>1934.0</v>
      </c>
      <c r="E5" s="39"/>
      <c r="F5" s="39" t="s">
        <v>516</v>
      </c>
      <c r="G5" s="39" t="s">
        <v>56</v>
      </c>
      <c r="H5" s="39">
        <v>-35.4457033</v>
      </c>
      <c r="I5" s="39">
        <v>-6.484717</v>
      </c>
      <c r="J5" s="39" t="s">
        <v>517</v>
      </c>
      <c r="K5" s="40"/>
      <c r="L5" s="40"/>
      <c r="M5" s="40"/>
      <c r="N5" s="40"/>
      <c r="O5" s="40"/>
      <c r="P5" s="40"/>
      <c r="Q5" s="13" t="s">
        <v>518</v>
      </c>
      <c r="R5" s="39">
        <v>33.58</v>
      </c>
      <c r="S5" s="39">
        <v>0.65</v>
      </c>
      <c r="T5" s="39">
        <v>10.09</v>
      </c>
      <c r="U5" s="40"/>
      <c r="V5" s="39">
        <v>6.63</v>
      </c>
      <c r="W5" s="39">
        <v>0.3</v>
      </c>
      <c r="X5" s="39">
        <v>0.28</v>
      </c>
      <c r="Y5" s="40"/>
      <c r="Z5" s="40"/>
    </row>
    <row r="6">
      <c r="A6" s="14" t="s">
        <v>507</v>
      </c>
      <c r="B6" s="30">
        <v>18.0</v>
      </c>
      <c r="C6" s="30">
        <v>2.0</v>
      </c>
      <c r="D6" s="30">
        <v>1934.0</v>
      </c>
      <c r="E6" s="30"/>
      <c r="F6" s="39" t="s">
        <v>519</v>
      </c>
      <c r="G6" s="30" t="s">
        <v>520</v>
      </c>
      <c r="H6" s="30">
        <v>-43.9062227</v>
      </c>
      <c r="I6" s="30">
        <v>-4.8453127</v>
      </c>
      <c r="J6" s="39" t="s">
        <v>521</v>
      </c>
      <c r="Q6" s="13" t="s">
        <v>50</v>
      </c>
      <c r="R6" s="30">
        <v>62.16</v>
      </c>
      <c r="S6" s="30">
        <v>1.0</v>
      </c>
      <c r="T6" s="30">
        <v>20.16</v>
      </c>
      <c r="V6" s="30">
        <v>16.0</v>
      </c>
      <c r="W6" s="30">
        <v>0.3</v>
      </c>
      <c r="X6" s="30">
        <v>0.26</v>
      </c>
    </row>
    <row r="7">
      <c r="A7" s="14" t="s">
        <v>507</v>
      </c>
      <c r="B7" s="15">
        <v>6.0</v>
      </c>
      <c r="C7" s="15">
        <v>7.0</v>
      </c>
      <c r="D7" s="15">
        <v>1935.0</v>
      </c>
      <c r="E7" s="15"/>
      <c r="F7" s="14" t="s">
        <v>60</v>
      </c>
      <c r="G7" s="14" t="s">
        <v>34</v>
      </c>
      <c r="H7" s="14">
        <v>-38.3654732</v>
      </c>
      <c r="I7" s="14">
        <v>-6.7520003</v>
      </c>
      <c r="J7" s="14" t="s">
        <v>522</v>
      </c>
      <c r="K7" s="11"/>
      <c r="L7" s="11"/>
      <c r="M7" s="11"/>
      <c r="N7" s="11"/>
      <c r="O7" s="11"/>
      <c r="P7" s="11"/>
      <c r="Q7" s="13" t="s">
        <v>523</v>
      </c>
      <c r="R7" s="11"/>
      <c r="S7" s="15">
        <v>0.9</v>
      </c>
      <c r="T7" s="15">
        <v>20.9</v>
      </c>
      <c r="U7" s="11"/>
      <c r="V7" s="15">
        <v>12.4</v>
      </c>
      <c r="W7" s="15">
        <v>0.31</v>
      </c>
      <c r="X7" s="15">
        <v>0.3</v>
      </c>
      <c r="Y7" s="11"/>
    </row>
    <row r="8">
      <c r="A8" s="14" t="s">
        <v>507</v>
      </c>
      <c r="B8" s="11"/>
      <c r="C8" s="15">
        <v>3.0</v>
      </c>
      <c r="D8" s="15">
        <v>1936.0</v>
      </c>
      <c r="E8" s="15"/>
      <c r="F8" s="14" t="s">
        <v>60</v>
      </c>
      <c r="G8" s="14" t="s">
        <v>34</v>
      </c>
      <c r="H8" s="14">
        <v>-38.3654732</v>
      </c>
      <c r="I8" s="14">
        <v>-6.7520003</v>
      </c>
      <c r="J8" s="6" t="s">
        <v>524</v>
      </c>
      <c r="K8" s="11"/>
      <c r="L8" s="11"/>
      <c r="M8" s="11"/>
      <c r="N8" s="11"/>
      <c r="O8" s="11"/>
      <c r="P8" s="11"/>
      <c r="Q8" s="13" t="s">
        <v>66</v>
      </c>
      <c r="R8" s="11"/>
      <c r="S8" s="15">
        <v>1.0</v>
      </c>
      <c r="T8" s="15">
        <v>20.2</v>
      </c>
      <c r="U8" s="11"/>
      <c r="V8" s="15">
        <v>17.2</v>
      </c>
      <c r="W8" s="15">
        <v>0.32</v>
      </c>
      <c r="X8" s="15">
        <v>0.31</v>
      </c>
      <c r="Y8" s="11"/>
    </row>
    <row r="9">
      <c r="A9" s="14" t="s">
        <v>507</v>
      </c>
      <c r="B9" s="30">
        <v>8.0</v>
      </c>
      <c r="C9" s="30">
        <v>3.0</v>
      </c>
      <c r="D9" s="30">
        <v>1945.0</v>
      </c>
      <c r="E9" s="30"/>
      <c r="F9" s="30" t="s">
        <v>301</v>
      </c>
      <c r="G9" s="30" t="s">
        <v>27</v>
      </c>
      <c r="H9" s="30">
        <v>-40.3497009277</v>
      </c>
      <c r="I9" s="30">
        <v>-3.6861100196</v>
      </c>
      <c r="J9" s="30" t="s">
        <v>525</v>
      </c>
      <c r="Q9" s="30">
        <v>-0.06</v>
      </c>
      <c r="R9" s="30">
        <v>41.99</v>
      </c>
      <c r="S9" s="30">
        <v>0.5</v>
      </c>
      <c r="T9" s="30">
        <v>12.11</v>
      </c>
      <c r="V9" s="30">
        <v>7.16</v>
      </c>
      <c r="W9" s="30">
        <v>0.3</v>
      </c>
      <c r="X9" s="30">
        <v>0.31</v>
      </c>
    </row>
    <row r="10">
      <c r="A10" s="14" t="s">
        <v>507</v>
      </c>
      <c r="B10" s="30">
        <v>7.0</v>
      </c>
      <c r="C10" s="30">
        <v>3.0</v>
      </c>
      <c r="D10" s="30">
        <v>1945.0</v>
      </c>
      <c r="E10" s="30"/>
      <c r="F10" s="30" t="s">
        <v>301</v>
      </c>
      <c r="G10" s="30" t="s">
        <v>27</v>
      </c>
      <c r="H10" s="30">
        <v>-40.3497009277</v>
      </c>
      <c r="I10" s="30">
        <v>-3.6861100196</v>
      </c>
      <c r="J10" s="30" t="s">
        <v>526</v>
      </c>
      <c r="Q10" s="13" t="s">
        <v>527</v>
      </c>
      <c r="R10" s="30">
        <v>90.56</v>
      </c>
      <c r="S10" s="30">
        <v>0.88</v>
      </c>
      <c r="T10" s="30">
        <v>20.02</v>
      </c>
      <c r="V10" s="30">
        <v>15.89</v>
      </c>
      <c r="W10" s="30">
        <v>0.35</v>
      </c>
      <c r="X10" s="30">
        <v>0.3</v>
      </c>
    </row>
    <row r="11">
      <c r="A11" s="14" t="s">
        <v>507</v>
      </c>
      <c r="B11" s="39">
        <v>8.0</v>
      </c>
      <c r="C11" s="39">
        <v>3.0</v>
      </c>
      <c r="D11" s="39">
        <v>1945.0</v>
      </c>
      <c r="E11" s="39"/>
      <c r="F11" s="39" t="s">
        <v>301</v>
      </c>
      <c r="G11" s="39" t="s">
        <v>27</v>
      </c>
      <c r="H11" s="39">
        <v>-40.34970092</v>
      </c>
      <c r="I11" s="39">
        <v>-3.6861100196</v>
      </c>
      <c r="J11" s="39" t="s">
        <v>528</v>
      </c>
      <c r="K11" s="40"/>
      <c r="L11" s="40"/>
      <c r="M11" s="40"/>
      <c r="N11" s="40"/>
      <c r="O11" s="40"/>
      <c r="P11" s="40"/>
      <c r="Q11" s="13" t="s">
        <v>527</v>
      </c>
      <c r="R11" s="39">
        <v>34.54</v>
      </c>
      <c r="S11" s="39">
        <v>0.74</v>
      </c>
      <c r="T11" s="39">
        <v>13.68</v>
      </c>
      <c r="U11" s="40"/>
      <c r="V11" s="39">
        <v>4.95</v>
      </c>
      <c r="W11" s="39">
        <v>0.32</v>
      </c>
      <c r="X11" s="39">
        <v>0.35</v>
      </c>
      <c r="Y11" s="40"/>
      <c r="Z11" s="40"/>
    </row>
    <row r="12">
      <c r="A12" s="14" t="s">
        <v>507</v>
      </c>
      <c r="B12" s="30">
        <v>20.0</v>
      </c>
      <c r="C12" s="30">
        <v>4.0</v>
      </c>
      <c r="D12" s="30">
        <v>1945.0</v>
      </c>
      <c r="E12" s="30"/>
      <c r="F12" s="30" t="s">
        <v>529</v>
      </c>
      <c r="G12" s="30" t="s">
        <v>27</v>
      </c>
      <c r="H12" s="30">
        <v>-40.5713687</v>
      </c>
      <c r="I12" s="30">
        <v>-4.7066296</v>
      </c>
      <c r="J12" s="39" t="s">
        <v>530</v>
      </c>
      <c r="Q12" s="13" t="s">
        <v>531</v>
      </c>
      <c r="R12" s="30">
        <v>46.33</v>
      </c>
      <c r="S12" s="30">
        <v>0.65</v>
      </c>
      <c r="T12" s="30">
        <v>6.83</v>
      </c>
      <c r="V12" s="30">
        <v>9.5</v>
      </c>
      <c r="W12" s="30">
        <v>0.33</v>
      </c>
      <c r="X12" s="30">
        <v>0.31</v>
      </c>
    </row>
    <row r="13">
      <c r="A13" s="14" t="s">
        <v>507</v>
      </c>
      <c r="B13" s="39">
        <v>28.0</v>
      </c>
      <c r="C13" s="39">
        <v>1.0</v>
      </c>
      <c r="D13" s="39">
        <v>1958.0</v>
      </c>
      <c r="E13" s="39"/>
      <c r="F13" s="39" t="s">
        <v>280</v>
      </c>
      <c r="G13" s="39" t="s">
        <v>75</v>
      </c>
      <c r="H13" s="39">
        <v>-43.4387419</v>
      </c>
      <c r="I13" s="39">
        <v>-13.2614676</v>
      </c>
      <c r="J13" s="39" t="s">
        <v>532</v>
      </c>
      <c r="K13" s="40"/>
      <c r="L13" s="40"/>
      <c r="M13" s="40"/>
      <c r="N13" s="40"/>
      <c r="O13" s="40"/>
      <c r="P13" s="40"/>
      <c r="Q13" s="13" t="s">
        <v>533</v>
      </c>
      <c r="R13" s="39">
        <v>32.77</v>
      </c>
      <c r="S13" s="39">
        <v>0.65</v>
      </c>
      <c r="T13" s="39">
        <v>8.75</v>
      </c>
      <c r="U13" s="40"/>
      <c r="V13" s="39">
        <v>4.7</v>
      </c>
      <c r="W13" s="39">
        <v>0.22</v>
      </c>
      <c r="X13" s="39">
        <v>0.25</v>
      </c>
      <c r="Y13" s="40"/>
      <c r="Z13" s="40"/>
    </row>
    <row r="14">
      <c r="A14" s="14" t="s">
        <v>507</v>
      </c>
      <c r="B14" s="30">
        <v>25.0</v>
      </c>
      <c r="C14" s="30">
        <v>3.0</v>
      </c>
      <c r="D14" s="30">
        <v>1959.0</v>
      </c>
      <c r="E14" s="30"/>
      <c r="F14" s="30" t="s">
        <v>301</v>
      </c>
      <c r="G14" s="30" t="s">
        <v>27</v>
      </c>
      <c r="H14" s="30">
        <v>-40.3497009277</v>
      </c>
      <c r="I14" s="30">
        <v>-3.6861100196</v>
      </c>
      <c r="J14" s="30" t="s">
        <v>534</v>
      </c>
      <c r="K14" s="30" t="s">
        <v>535</v>
      </c>
      <c r="L14" s="30"/>
      <c r="M14" s="30"/>
      <c r="N14" s="30"/>
      <c r="O14" s="30"/>
      <c r="P14" s="30"/>
      <c r="Q14" s="13" t="s">
        <v>70</v>
      </c>
      <c r="R14" s="30">
        <v>28.4</v>
      </c>
      <c r="S14" s="30">
        <v>1.22</v>
      </c>
      <c r="T14" s="30">
        <v>12.59</v>
      </c>
      <c r="V14" s="30">
        <v>9.77</v>
      </c>
      <c r="W14" s="30">
        <v>0.32</v>
      </c>
      <c r="X14" s="30">
        <v>0.32</v>
      </c>
    </row>
    <row r="15">
      <c r="A15" s="14" t="s">
        <v>507</v>
      </c>
      <c r="B15" s="15">
        <v>20.0</v>
      </c>
      <c r="C15" s="15">
        <v>3.0</v>
      </c>
      <c r="D15" s="15">
        <v>1966.0</v>
      </c>
      <c r="E15" s="15">
        <v>79.0</v>
      </c>
      <c r="F15" s="14" t="s">
        <v>536</v>
      </c>
      <c r="G15" s="14" t="s">
        <v>75</v>
      </c>
      <c r="H15" s="14">
        <v>-39.8724507</v>
      </c>
      <c r="I15" s="14">
        <v>-9.8551777</v>
      </c>
      <c r="J15" s="14" t="s">
        <v>537</v>
      </c>
      <c r="K15" s="11"/>
      <c r="L15" s="14">
        <v>83339.0</v>
      </c>
      <c r="M15" s="14">
        <v>88.2</v>
      </c>
      <c r="N15" s="14">
        <v>22.18129</v>
      </c>
      <c r="O15" s="14">
        <v>28.451613</v>
      </c>
      <c r="P15" s="14">
        <v>17.245161</v>
      </c>
      <c r="Q15" s="13" t="s">
        <v>538</v>
      </c>
      <c r="R15" s="15">
        <v>25.8</v>
      </c>
      <c r="S15" s="15">
        <v>0.8</v>
      </c>
      <c r="T15" s="15">
        <v>17.3</v>
      </c>
      <c r="U15" s="11"/>
      <c r="V15" s="15">
        <v>9.9</v>
      </c>
      <c r="W15" s="15">
        <v>0.3</v>
      </c>
      <c r="X15" s="15">
        <v>0.3</v>
      </c>
      <c r="Y15" s="11"/>
    </row>
    <row r="16">
      <c r="A16" s="14" t="s">
        <v>507</v>
      </c>
      <c r="B16" s="30">
        <v>22.0</v>
      </c>
      <c r="C16" s="30">
        <v>3.0</v>
      </c>
      <c r="D16" s="30">
        <v>1966.0</v>
      </c>
      <c r="E16" s="30">
        <v>81.0</v>
      </c>
      <c r="F16" s="30" t="s">
        <v>539</v>
      </c>
      <c r="G16" s="30" t="s">
        <v>75</v>
      </c>
      <c r="H16" s="30">
        <v>-38.90941</v>
      </c>
      <c r="I16" s="30">
        <v>-10.5746493</v>
      </c>
      <c r="J16" s="30" t="s">
        <v>540</v>
      </c>
      <c r="L16" s="30">
        <v>82887.0</v>
      </c>
      <c r="M16" s="30">
        <v>21.2</v>
      </c>
      <c r="N16" s="30">
        <v>27.251613</v>
      </c>
      <c r="O16" s="30">
        <v>33.654839</v>
      </c>
      <c r="P16" s="30">
        <v>21.245161</v>
      </c>
      <c r="Q16" s="13" t="s">
        <v>538</v>
      </c>
      <c r="R16" s="41">
        <f>10.5+16+0.8+18.4</f>
        <v>45.7</v>
      </c>
      <c r="S16" s="30">
        <v>0.75</v>
      </c>
      <c r="T16" s="30">
        <v>11.7</v>
      </c>
      <c r="V16" s="30">
        <v>11.0</v>
      </c>
      <c r="W16" s="30">
        <v>0.31</v>
      </c>
      <c r="X16" s="30">
        <v>0.3</v>
      </c>
    </row>
    <row r="17">
      <c r="A17" s="14" t="s">
        <v>507</v>
      </c>
      <c r="B17" s="30">
        <v>17.0</v>
      </c>
      <c r="C17" s="30">
        <v>3.0</v>
      </c>
      <c r="D17" s="30">
        <v>1966.0</v>
      </c>
      <c r="E17" s="30">
        <v>76.0</v>
      </c>
      <c r="F17" s="30" t="s">
        <v>536</v>
      </c>
      <c r="G17" s="30" t="s">
        <v>75</v>
      </c>
      <c r="H17" s="14">
        <v>-39.8724507</v>
      </c>
      <c r="I17" s="14">
        <v>-9.8551777</v>
      </c>
      <c r="J17" s="39" t="s">
        <v>541</v>
      </c>
      <c r="L17" s="14">
        <v>83339.0</v>
      </c>
      <c r="M17" s="14">
        <v>88.2</v>
      </c>
      <c r="N17" s="14">
        <v>22.18129</v>
      </c>
      <c r="O17" s="14">
        <v>28.451613</v>
      </c>
      <c r="P17" s="14">
        <v>17.245161</v>
      </c>
      <c r="Q17" s="13" t="s">
        <v>538</v>
      </c>
      <c r="R17" s="30">
        <v>31.4</v>
      </c>
      <c r="S17" s="30">
        <v>0.6</v>
      </c>
      <c r="T17" s="30">
        <v>9.0</v>
      </c>
      <c r="V17" s="30">
        <v>6.4</v>
      </c>
      <c r="W17" s="30">
        <v>0.29</v>
      </c>
      <c r="X17" s="30">
        <v>0.29</v>
      </c>
    </row>
    <row r="18">
      <c r="A18" s="14" t="s">
        <v>507</v>
      </c>
      <c r="B18" s="30">
        <v>20.0</v>
      </c>
      <c r="C18" s="30">
        <v>3.0</v>
      </c>
      <c r="D18" s="30">
        <v>1966.0</v>
      </c>
      <c r="E18" s="30">
        <v>79.0</v>
      </c>
      <c r="F18" s="30" t="s">
        <v>536</v>
      </c>
      <c r="G18" s="30" t="s">
        <v>75</v>
      </c>
      <c r="H18" s="14">
        <v>-39.8724507</v>
      </c>
      <c r="I18" s="14">
        <v>-9.8551777</v>
      </c>
      <c r="J18" s="39" t="s">
        <v>542</v>
      </c>
      <c r="L18" s="14">
        <v>83339.0</v>
      </c>
      <c r="M18" s="14">
        <v>88.2</v>
      </c>
      <c r="N18" s="14">
        <v>22.18129</v>
      </c>
      <c r="O18" s="14">
        <v>28.451613</v>
      </c>
      <c r="P18" s="14">
        <v>17.245161</v>
      </c>
      <c r="Q18" s="13" t="s">
        <v>538</v>
      </c>
      <c r="R18" s="30">
        <v>58.0</v>
      </c>
      <c r="S18" s="30">
        <v>0.61</v>
      </c>
      <c r="T18" s="30">
        <v>16.0</v>
      </c>
      <c r="V18" s="30">
        <v>8.4</v>
      </c>
      <c r="W18" s="30">
        <v>0.28</v>
      </c>
      <c r="X18" s="30">
        <v>0.32</v>
      </c>
    </row>
    <row r="19">
      <c r="A19" s="14" t="s">
        <v>507</v>
      </c>
      <c r="B19" s="15">
        <v>20.0</v>
      </c>
      <c r="C19" s="15">
        <v>4.0</v>
      </c>
      <c r="D19" s="15">
        <v>1968.0</v>
      </c>
      <c r="E19" s="15">
        <v>109.0</v>
      </c>
      <c r="F19" s="14" t="s">
        <v>424</v>
      </c>
      <c r="G19" s="14" t="s">
        <v>39</v>
      </c>
      <c r="H19" s="14">
        <v>-39.3184002</v>
      </c>
      <c r="I19" s="14">
        <v>-8.5135234</v>
      </c>
      <c r="J19" s="14" t="s">
        <v>543</v>
      </c>
      <c r="K19" s="14" t="s">
        <v>544</v>
      </c>
      <c r="L19" s="14">
        <v>82886.0</v>
      </c>
      <c r="M19" s="14">
        <v>52.0</v>
      </c>
      <c r="N19" s="14">
        <v>25.710667</v>
      </c>
      <c r="O19" s="14">
        <v>30.796667</v>
      </c>
      <c r="P19" s="14">
        <v>21.236667</v>
      </c>
      <c r="Q19" s="13" t="s">
        <v>545</v>
      </c>
      <c r="R19" s="15">
        <v>26.2</v>
      </c>
      <c r="S19" s="15">
        <v>0.68</v>
      </c>
      <c r="T19" s="15">
        <v>14.8</v>
      </c>
      <c r="U19" s="11"/>
      <c r="V19" s="15">
        <v>7.9</v>
      </c>
      <c r="W19" s="15">
        <v>0.35</v>
      </c>
      <c r="X19" s="15">
        <v>0.31</v>
      </c>
      <c r="Y19" s="11"/>
    </row>
    <row r="20">
      <c r="A20" s="14" t="s">
        <v>507</v>
      </c>
      <c r="B20" s="15">
        <v>21.0</v>
      </c>
      <c r="C20" s="15">
        <v>8.0</v>
      </c>
      <c r="D20" s="15">
        <v>1969.0</v>
      </c>
      <c r="E20" s="15">
        <v>230.0</v>
      </c>
      <c r="F20" s="14" t="s">
        <v>546</v>
      </c>
      <c r="G20" s="14" t="s">
        <v>39</v>
      </c>
      <c r="H20" s="14">
        <v>-35.6997424</v>
      </c>
      <c r="I20" s="14">
        <v>-8.2098111</v>
      </c>
      <c r="J20" s="14" t="s">
        <v>547</v>
      </c>
      <c r="K20" s="11"/>
      <c r="L20" s="14">
        <v>82792.0</v>
      </c>
      <c r="M20" s="14">
        <v>13.9</v>
      </c>
      <c r="N20" s="14">
        <v>21.25871</v>
      </c>
      <c r="O20" s="14">
        <v>28.725806</v>
      </c>
      <c r="P20" s="14">
        <v>14.109677</v>
      </c>
      <c r="Q20" s="13" t="s">
        <v>114</v>
      </c>
      <c r="R20" s="15">
        <v>89.2</v>
      </c>
      <c r="S20" s="15">
        <v>0.1</v>
      </c>
      <c r="T20" s="15">
        <v>15.5</v>
      </c>
      <c r="U20" s="11"/>
      <c r="V20" s="15">
        <v>13.3</v>
      </c>
      <c r="W20" s="15">
        <v>0.32</v>
      </c>
      <c r="X20" s="15">
        <v>0.3</v>
      </c>
      <c r="Y20" s="11"/>
    </row>
    <row r="21">
      <c r="A21" s="14" t="s">
        <v>507</v>
      </c>
      <c r="B21" s="15">
        <v>11.0</v>
      </c>
      <c r="C21" s="15">
        <v>9.0</v>
      </c>
      <c r="D21" s="15">
        <v>1969.0</v>
      </c>
      <c r="E21" s="15">
        <v>220.0</v>
      </c>
      <c r="F21" s="14" t="s">
        <v>548</v>
      </c>
      <c r="G21" s="14" t="s">
        <v>39</v>
      </c>
      <c r="H21" s="14">
        <v>-36.2999677</v>
      </c>
      <c r="I21" s="14">
        <v>-8.3182237</v>
      </c>
      <c r="J21" s="14" t="s">
        <v>549</v>
      </c>
      <c r="K21" s="11"/>
      <c r="L21" s="14">
        <v>82792.0</v>
      </c>
      <c r="M21" s="14">
        <v>0.0</v>
      </c>
      <c r="N21" s="14">
        <v>22.749333</v>
      </c>
      <c r="O21" s="14">
        <v>30.466667</v>
      </c>
      <c r="P21" s="14">
        <v>14.913333</v>
      </c>
      <c r="Q21" s="13" t="s">
        <v>118</v>
      </c>
      <c r="R21" s="15">
        <v>25.8</v>
      </c>
      <c r="S21" s="15">
        <v>0.6</v>
      </c>
      <c r="T21" s="15">
        <v>9.4</v>
      </c>
      <c r="U21" s="11"/>
      <c r="V21" s="15">
        <v>5.8</v>
      </c>
      <c r="W21" s="15">
        <v>0.3</v>
      </c>
      <c r="X21" s="15">
        <v>0.3</v>
      </c>
      <c r="Y21" s="11"/>
    </row>
    <row r="22">
      <c r="A22" s="14" t="s">
        <v>507</v>
      </c>
      <c r="B22" s="15">
        <v>11.0</v>
      </c>
      <c r="C22" s="15">
        <v>9.0</v>
      </c>
      <c r="D22" s="15">
        <v>1969.0</v>
      </c>
      <c r="E22" s="15">
        <v>220.0</v>
      </c>
      <c r="F22" s="14" t="s">
        <v>550</v>
      </c>
      <c r="G22" s="14" t="s">
        <v>39</v>
      </c>
      <c r="H22" s="14">
        <v>-36.7136023</v>
      </c>
      <c r="I22" s="14">
        <v>-8.3598267</v>
      </c>
      <c r="J22" s="14" t="s">
        <v>551</v>
      </c>
      <c r="K22" s="11"/>
      <c r="L22" s="14">
        <v>82895.0</v>
      </c>
      <c r="M22" s="14">
        <v>24.4</v>
      </c>
      <c r="N22" s="14">
        <v>21.366667</v>
      </c>
      <c r="O22" s="14">
        <v>26.553333</v>
      </c>
      <c r="P22" s="14">
        <v>17.44</v>
      </c>
      <c r="Q22" s="13" t="s">
        <v>118</v>
      </c>
      <c r="R22" s="15">
        <v>41.4</v>
      </c>
      <c r="S22" s="15">
        <v>0.5</v>
      </c>
      <c r="T22" s="15">
        <v>9.9</v>
      </c>
      <c r="U22" s="11"/>
      <c r="V22" s="15">
        <v>6.8</v>
      </c>
      <c r="W22" s="15">
        <v>0.3</v>
      </c>
      <c r="X22" s="15">
        <v>0.3</v>
      </c>
      <c r="Y22" s="11"/>
    </row>
    <row r="23">
      <c r="A23" s="14" t="s">
        <v>507</v>
      </c>
      <c r="B23" s="15">
        <v>13.0</v>
      </c>
      <c r="C23" s="15">
        <v>9.0</v>
      </c>
      <c r="D23" s="15">
        <v>1969.0</v>
      </c>
      <c r="E23" s="15">
        <v>222.0</v>
      </c>
      <c r="F23" s="14" t="s">
        <v>552</v>
      </c>
      <c r="G23" s="14" t="s">
        <v>39</v>
      </c>
      <c r="H23" s="14">
        <v>-37.0764491</v>
      </c>
      <c r="I23" s="14">
        <v>-8.4194723</v>
      </c>
      <c r="J23" s="14" t="s">
        <v>553</v>
      </c>
      <c r="K23" s="11"/>
      <c r="L23" s="14">
        <v>82895.0</v>
      </c>
      <c r="M23" s="14">
        <v>24.4</v>
      </c>
      <c r="N23" s="14">
        <v>21.366667</v>
      </c>
      <c r="O23" s="14">
        <v>26.553333</v>
      </c>
      <c r="P23" s="14">
        <v>17.44</v>
      </c>
      <c r="Q23" s="13" t="s">
        <v>118</v>
      </c>
      <c r="R23" s="15">
        <v>29.0</v>
      </c>
      <c r="S23" s="15">
        <v>0.7</v>
      </c>
      <c r="T23" s="15">
        <v>9.0</v>
      </c>
      <c r="U23" s="11"/>
      <c r="V23" s="15">
        <v>6.6</v>
      </c>
      <c r="W23" s="15">
        <v>0.26</v>
      </c>
      <c r="X23" s="15">
        <v>0.28</v>
      </c>
      <c r="Y23" s="11"/>
    </row>
    <row r="24">
      <c r="A24" s="14" t="s">
        <v>507</v>
      </c>
      <c r="B24" s="30">
        <v>21.0</v>
      </c>
      <c r="C24" s="30">
        <v>8.0</v>
      </c>
      <c r="D24" s="30">
        <v>1969.0</v>
      </c>
      <c r="E24" s="30">
        <v>230.0</v>
      </c>
      <c r="F24" s="30" t="s">
        <v>546</v>
      </c>
      <c r="G24" s="30" t="s">
        <v>39</v>
      </c>
      <c r="H24" s="14">
        <v>-35.6997424</v>
      </c>
      <c r="I24" s="14">
        <v>-8.2098111</v>
      </c>
      <c r="J24" s="30" t="s">
        <v>547</v>
      </c>
      <c r="L24" s="30">
        <v>82792.0</v>
      </c>
      <c r="M24" s="30">
        <v>13.9</v>
      </c>
      <c r="N24" s="14">
        <v>21.25871</v>
      </c>
      <c r="O24" s="14">
        <v>28.725806</v>
      </c>
      <c r="P24" s="14">
        <v>14.109677</v>
      </c>
      <c r="Q24" s="13" t="s">
        <v>114</v>
      </c>
      <c r="R24" s="41">
        <f>24.1+3.5+30+4.7+26.2</f>
        <v>88.5</v>
      </c>
      <c r="S24" s="30">
        <v>1.3</v>
      </c>
      <c r="T24" s="41">
        <f>12.3+3.4+0.4</f>
        <v>16.1</v>
      </c>
      <c r="V24" s="30">
        <v>13.6</v>
      </c>
      <c r="W24" s="30">
        <v>0.3</v>
      </c>
      <c r="X24" s="30">
        <v>0.35</v>
      </c>
    </row>
    <row r="25">
      <c r="A25" s="14" t="s">
        <v>507</v>
      </c>
      <c r="B25" s="30">
        <v>21.0</v>
      </c>
      <c r="C25" s="30">
        <v>8.0</v>
      </c>
      <c r="D25" s="30">
        <v>1969.0</v>
      </c>
      <c r="E25" s="30">
        <v>230.0</v>
      </c>
      <c r="F25" s="30" t="s">
        <v>546</v>
      </c>
      <c r="G25" s="30" t="s">
        <v>39</v>
      </c>
      <c r="H25" s="14">
        <v>-35.6997424</v>
      </c>
      <c r="I25" s="14">
        <v>-8.2098111</v>
      </c>
      <c r="J25" s="30" t="s">
        <v>554</v>
      </c>
      <c r="L25" s="30">
        <v>82792.0</v>
      </c>
      <c r="M25" s="30">
        <v>13.9</v>
      </c>
      <c r="N25" s="14">
        <v>21.25871</v>
      </c>
      <c r="O25" s="14">
        <v>28.725806</v>
      </c>
      <c r="P25" s="14">
        <v>14.109677</v>
      </c>
      <c r="Q25" s="13" t="s">
        <v>114</v>
      </c>
      <c r="R25" s="41">
        <f>16.5+18.6+5+5+3+2.7+14.1</f>
        <v>64.9</v>
      </c>
      <c r="S25" s="30">
        <v>0.62</v>
      </c>
      <c r="T25" s="41">
        <f>2.9+9.5+0.8</f>
        <v>13.2</v>
      </c>
      <c r="V25" s="30">
        <v>7.6</v>
      </c>
      <c r="W25" s="30">
        <v>0.28</v>
      </c>
      <c r="X25" s="30">
        <v>0.3</v>
      </c>
    </row>
    <row r="26">
      <c r="A26" s="14" t="s">
        <v>507</v>
      </c>
      <c r="B26" s="30">
        <v>11.0</v>
      </c>
      <c r="C26" s="30">
        <v>9.0</v>
      </c>
      <c r="D26" s="30">
        <v>1969.0</v>
      </c>
      <c r="E26" s="30">
        <v>220.0</v>
      </c>
      <c r="F26" s="30" t="s">
        <v>548</v>
      </c>
      <c r="G26" s="30" t="s">
        <v>39</v>
      </c>
      <c r="H26" s="14">
        <v>-36.2999677</v>
      </c>
      <c r="I26" s="14">
        <v>-8.3182237</v>
      </c>
      <c r="J26" s="30" t="s">
        <v>549</v>
      </c>
      <c r="L26" s="14">
        <v>82792.0</v>
      </c>
      <c r="M26" s="14">
        <v>0.0</v>
      </c>
      <c r="N26" s="14">
        <v>22.749333</v>
      </c>
      <c r="O26" s="14">
        <v>30.466667</v>
      </c>
      <c r="P26" s="14">
        <v>14.913333</v>
      </c>
      <c r="Q26" s="13" t="s">
        <v>118</v>
      </c>
      <c r="R26" s="41">
        <f>11+10.8+12.1+11.6+2.8</f>
        <v>48.3</v>
      </c>
      <c r="S26" s="30">
        <v>0.6</v>
      </c>
      <c r="T26" s="41">
        <f>10.9+2.4</f>
        <v>13.3</v>
      </c>
      <c r="V26" s="30">
        <v>6.9</v>
      </c>
      <c r="W26" s="30">
        <v>0.4</v>
      </c>
      <c r="X26" s="30">
        <v>0.4</v>
      </c>
    </row>
    <row r="27">
      <c r="A27" s="14" t="s">
        <v>507</v>
      </c>
      <c r="B27" s="15">
        <v>20.0</v>
      </c>
      <c r="C27" s="15">
        <v>4.0</v>
      </c>
      <c r="D27" s="15">
        <v>1971.0</v>
      </c>
      <c r="E27" s="15">
        <v>109.0</v>
      </c>
      <c r="F27" s="14" t="s">
        <v>191</v>
      </c>
      <c r="G27" s="14" t="s">
        <v>39</v>
      </c>
      <c r="H27" s="14">
        <v>-41.0172719</v>
      </c>
      <c r="I27" s="14">
        <v>-8.5150506</v>
      </c>
      <c r="J27" s="14" t="s">
        <v>555</v>
      </c>
      <c r="K27" s="11"/>
      <c r="L27" s="14">
        <v>82983.0</v>
      </c>
      <c r="M27" s="14">
        <v>168.5</v>
      </c>
      <c r="N27" s="14">
        <v>24.824516</v>
      </c>
      <c r="O27" s="14">
        <v>29.943333</v>
      </c>
      <c r="P27" s="14">
        <v>18.85212</v>
      </c>
      <c r="Q27" s="13" t="s">
        <v>131</v>
      </c>
      <c r="R27" s="15">
        <v>52.7</v>
      </c>
      <c r="S27" s="15">
        <v>0.5</v>
      </c>
      <c r="T27" s="15">
        <v>9.0</v>
      </c>
      <c r="U27" s="11"/>
      <c r="V27" s="15">
        <v>7.5</v>
      </c>
      <c r="W27" s="15">
        <v>0.3</v>
      </c>
      <c r="X27" s="15">
        <v>0.3</v>
      </c>
      <c r="Y27" s="11"/>
    </row>
    <row r="28">
      <c r="A28" s="14" t="s">
        <v>507</v>
      </c>
      <c r="B28" s="15">
        <v>4.0</v>
      </c>
      <c r="C28" s="15">
        <v>5.0</v>
      </c>
      <c r="D28" s="15">
        <v>1971.0</v>
      </c>
      <c r="E28" s="15">
        <v>123.0</v>
      </c>
      <c r="F28" s="14" t="s">
        <v>185</v>
      </c>
      <c r="G28" s="14" t="s">
        <v>39</v>
      </c>
      <c r="H28" s="14">
        <v>-40.0994603</v>
      </c>
      <c r="I28" s="14">
        <v>-7.8865962</v>
      </c>
      <c r="J28" s="14" t="s">
        <v>556</v>
      </c>
      <c r="K28" s="11"/>
      <c r="L28" s="14">
        <v>82983.0</v>
      </c>
      <c r="M28" s="14">
        <v>1.9</v>
      </c>
      <c r="N28" s="14">
        <v>24.824516</v>
      </c>
      <c r="O28" s="14">
        <v>29.658065</v>
      </c>
      <c r="P28" s="14">
        <v>20.025488</v>
      </c>
      <c r="Q28" s="13" t="s">
        <v>135</v>
      </c>
      <c r="R28" s="15">
        <v>168.1</v>
      </c>
      <c r="S28" s="15">
        <v>1.2</v>
      </c>
      <c r="T28" s="15">
        <v>31.0</v>
      </c>
      <c r="U28" s="11"/>
      <c r="V28" s="15">
        <v>18.1</v>
      </c>
      <c r="W28" s="15">
        <v>0.25</v>
      </c>
      <c r="X28" s="15">
        <v>0.26</v>
      </c>
      <c r="Y28" s="11"/>
    </row>
    <row r="29">
      <c r="A29" s="14" t="s">
        <v>507</v>
      </c>
      <c r="B29" s="39">
        <v>16.0</v>
      </c>
      <c r="C29" s="39">
        <v>3.0</v>
      </c>
      <c r="D29" s="39">
        <v>1972.0</v>
      </c>
      <c r="E29" s="39">
        <v>75.0</v>
      </c>
      <c r="F29" s="39" t="s">
        <v>139</v>
      </c>
      <c r="G29" s="39" t="s">
        <v>75</v>
      </c>
      <c r="H29" s="39">
        <v>-44.5713551</v>
      </c>
      <c r="I29" s="39">
        <v>-14.1807335</v>
      </c>
      <c r="J29" s="39" t="s">
        <v>557</v>
      </c>
      <c r="K29" s="40"/>
      <c r="L29" s="39">
        <v>83339.0</v>
      </c>
      <c r="M29" s="23" t="s">
        <v>558</v>
      </c>
      <c r="N29" s="23" t="s">
        <v>142</v>
      </c>
      <c r="O29" s="23" t="s">
        <v>143</v>
      </c>
      <c r="P29" s="23" t="s">
        <v>144</v>
      </c>
      <c r="Q29" s="13" t="s">
        <v>145</v>
      </c>
      <c r="R29" s="39">
        <v>21.08</v>
      </c>
      <c r="S29" s="39">
        <v>0.6</v>
      </c>
      <c r="T29" s="39">
        <v>7.06</v>
      </c>
      <c r="U29" s="40"/>
      <c r="V29" s="39">
        <v>4.42</v>
      </c>
      <c r="W29" s="39">
        <v>0.26</v>
      </c>
      <c r="X29" s="39">
        <v>0.26</v>
      </c>
      <c r="Y29" s="40"/>
      <c r="Z29" s="40"/>
    </row>
    <row r="30">
      <c r="A30" s="14" t="s">
        <v>507</v>
      </c>
      <c r="B30" s="40"/>
      <c r="C30" s="39">
        <v>2.0</v>
      </c>
      <c r="D30" s="39">
        <v>1974.0</v>
      </c>
      <c r="E30" s="39"/>
      <c r="F30" s="39" t="s">
        <v>559</v>
      </c>
      <c r="G30" s="39" t="s">
        <v>75</v>
      </c>
      <c r="H30" s="39">
        <v>-41.5751331</v>
      </c>
      <c r="I30" s="39">
        <v>-13.6992228</v>
      </c>
      <c r="J30" s="39" t="s">
        <v>560</v>
      </c>
      <c r="K30" s="40"/>
      <c r="L30" s="39">
        <v>83339.0</v>
      </c>
      <c r="M30" s="39">
        <v>71.7</v>
      </c>
      <c r="N30" s="39">
        <v>22.677143</v>
      </c>
      <c r="O30" s="39">
        <v>28.621429</v>
      </c>
      <c r="P30" s="39">
        <v>18.171429</v>
      </c>
      <c r="Q30" s="13" t="s">
        <v>149</v>
      </c>
      <c r="R30" s="39">
        <v>27.8</v>
      </c>
      <c r="S30" s="39">
        <v>0.7</v>
      </c>
      <c r="T30" s="39">
        <v>9.21</v>
      </c>
      <c r="U30" s="40"/>
      <c r="V30" s="39">
        <v>5.57</v>
      </c>
      <c r="W30" s="39">
        <v>0.33</v>
      </c>
      <c r="X30" s="39">
        <v>0.32</v>
      </c>
      <c r="Y30" s="40"/>
      <c r="Z30" s="40"/>
    </row>
    <row r="31">
      <c r="A31" s="14" t="s">
        <v>507</v>
      </c>
      <c r="B31" s="15">
        <v>15.0</v>
      </c>
      <c r="C31" s="15">
        <v>6.0</v>
      </c>
      <c r="D31" s="15">
        <v>1975.0</v>
      </c>
      <c r="E31" s="15">
        <v>164.0</v>
      </c>
      <c r="F31" s="14" t="s">
        <v>499</v>
      </c>
      <c r="G31" s="14" t="s">
        <v>39</v>
      </c>
      <c r="H31" s="14">
        <v>-37.2760289</v>
      </c>
      <c r="I31" s="14">
        <v>-8.0712955</v>
      </c>
      <c r="J31" s="14" t="s">
        <v>561</v>
      </c>
      <c r="K31" s="11"/>
      <c r="L31" s="14">
        <v>82890.0</v>
      </c>
      <c r="M31" s="14">
        <v>77.4</v>
      </c>
      <c r="N31" s="14">
        <v>20.69</v>
      </c>
      <c r="O31" s="14">
        <v>24.906667</v>
      </c>
      <c r="P31" s="14">
        <v>17.593333</v>
      </c>
      <c r="Q31" s="13" t="s">
        <v>562</v>
      </c>
      <c r="R31" s="11"/>
      <c r="S31" s="15">
        <v>0.6</v>
      </c>
      <c r="T31" s="15">
        <v>13.4</v>
      </c>
      <c r="U31" s="11"/>
      <c r="V31" s="15">
        <v>15.8</v>
      </c>
      <c r="W31" s="15">
        <v>0.3</v>
      </c>
      <c r="X31" s="15">
        <v>0.3</v>
      </c>
      <c r="Y31" s="11"/>
    </row>
    <row r="32">
      <c r="A32" s="14" t="s">
        <v>507</v>
      </c>
      <c r="B32" s="39">
        <v>5.0</v>
      </c>
      <c r="C32" s="39">
        <v>4.0</v>
      </c>
      <c r="D32" s="39">
        <v>1976.0</v>
      </c>
      <c r="E32" s="39">
        <v>94.0</v>
      </c>
      <c r="F32" s="39" t="s">
        <v>563</v>
      </c>
      <c r="G32" s="39" t="s">
        <v>75</v>
      </c>
      <c r="H32" s="39">
        <v>-41.85580062866</v>
      </c>
      <c r="I32" s="39">
        <v>-11.3042001724</v>
      </c>
      <c r="J32" s="39" t="s">
        <v>564</v>
      </c>
      <c r="K32" s="40"/>
      <c r="L32" s="39">
        <v>82983.0</v>
      </c>
      <c r="M32" s="39">
        <v>1.2</v>
      </c>
      <c r="N32" s="39">
        <v>27.001333</v>
      </c>
      <c r="O32" s="39">
        <v>32.68</v>
      </c>
      <c r="P32" s="39">
        <v>22.276667</v>
      </c>
      <c r="Q32" s="13" t="s">
        <v>149</v>
      </c>
      <c r="R32" s="39">
        <v>47.85</v>
      </c>
      <c r="S32" s="39">
        <v>0.65</v>
      </c>
      <c r="T32" s="39">
        <v>12.91</v>
      </c>
      <c r="U32" s="40"/>
      <c r="V32" s="39">
        <v>13.87</v>
      </c>
      <c r="W32" s="39">
        <v>0.39</v>
      </c>
      <c r="X32" s="39">
        <v>0.32</v>
      </c>
      <c r="Y32" s="40"/>
      <c r="Z32" s="40"/>
    </row>
    <row r="33">
      <c r="A33" s="14" t="s">
        <v>507</v>
      </c>
      <c r="B33" s="39">
        <v>2.0</v>
      </c>
      <c r="C33" s="39">
        <v>3.0</v>
      </c>
      <c r="D33" s="39">
        <v>1978.0</v>
      </c>
      <c r="E33" s="39">
        <v>61.0</v>
      </c>
      <c r="F33" s="39" t="s">
        <v>565</v>
      </c>
      <c r="G33" s="39" t="s">
        <v>75</v>
      </c>
      <c r="H33" s="39">
        <v>-41.61940002441</v>
      </c>
      <c r="I33" s="39">
        <v>-12.248600006</v>
      </c>
      <c r="J33" s="39" t="s">
        <v>566</v>
      </c>
      <c r="K33" s="40"/>
      <c r="L33" s="39">
        <v>82983.0</v>
      </c>
      <c r="M33" s="39">
        <v>74.7</v>
      </c>
      <c r="N33" s="39">
        <v>25.950968</v>
      </c>
      <c r="O33" s="39">
        <v>30.912903</v>
      </c>
      <c r="P33" s="39">
        <v>21.36129</v>
      </c>
      <c r="Q33" s="13" t="s">
        <v>567</v>
      </c>
      <c r="R33" s="39">
        <v>35.4</v>
      </c>
      <c r="S33" s="39">
        <v>0.98</v>
      </c>
      <c r="T33" s="39">
        <v>19.38</v>
      </c>
      <c r="U33" s="40"/>
      <c r="V33" s="39">
        <v>9.06</v>
      </c>
      <c r="W33" s="39">
        <v>0.3</v>
      </c>
      <c r="X33" s="39">
        <v>0.26</v>
      </c>
      <c r="Y33" s="40"/>
      <c r="Z33" s="40"/>
    </row>
    <row r="34">
      <c r="A34" s="14" t="s">
        <v>507</v>
      </c>
      <c r="B34" s="15">
        <v>9.0</v>
      </c>
      <c r="C34" s="15">
        <v>3.0</v>
      </c>
      <c r="D34" s="15">
        <v>1979.0</v>
      </c>
      <c r="E34" s="15">
        <v>68.0</v>
      </c>
      <c r="F34" s="14" t="s">
        <v>46</v>
      </c>
      <c r="G34" s="14" t="s">
        <v>39</v>
      </c>
      <c r="H34" s="14">
        <v>-40.545069</v>
      </c>
      <c r="I34" s="14">
        <v>-9.3726955</v>
      </c>
      <c r="J34" s="14" t="s">
        <v>568</v>
      </c>
      <c r="K34" s="11"/>
      <c r="L34" s="39">
        <v>82983.0</v>
      </c>
      <c r="M34" s="14">
        <v>21.2</v>
      </c>
      <c r="N34" s="14">
        <v>26.687826</v>
      </c>
      <c r="O34" s="14">
        <v>32.658065</v>
      </c>
      <c r="P34" s="14">
        <v>20.256585</v>
      </c>
      <c r="Q34" s="13" t="s">
        <v>44</v>
      </c>
      <c r="R34" s="15">
        <v>45.0</v>
      </c>
      <c r="S34" s="15">
        <v>0.8</v>
      </c>
      <c r="T34" s="15">
        <v>27.2</v>
      </c>
      <c r="U34" s="11"/>
      <c r="V34" s="15">
        <v>7.5</v>
      </c>
      <c r="W34" s="15">
        <v>0.4</v>
      </c>
      <c r="X34" s="15">
        <v>0.39</v>
      </c>
      <c r="Y34" s="11"/>
    </row>
    <row r="35">
      <c r="A35" s="14" t="s">
        <v>507</v>
      </c>
      <c r="B35" s="15">
        <v>9.0</v>
      </c>
      <c r="C35" s="15">
        <v>3.0</v>
      </c>
      <c r="D35" s="15">
        <v>1979.0</v>
      </c>
      <c r="E35" s="15">
        <v>68.0</v>
      </c>
      <c r="F35" s="14" t="s">
        <v>46</v>
      </c>
      <c r="G35" s="14" t="s">
        <v>39</v>
      </c>
      <c r="H35" s="14">
        <v>-40.545069</v>
      </c>
      <c r="I35" s="14">
        <v>-9.3726955</v>
      </c>
      <c r="J35" s="14" t="s">
        <v>569</v>
      </c>
      <c r="K35" s="11"/>
      <c r="L35" s="39">
        <v>82983.0</v>
      </c>
      <c r="M35" s="14">
        <v>21.2</v>
      </c>
      <c r="N35" s="14">
        <v>26.687826</v>
      </c>
      <c r="O35" s="14">
        <v>32.658065</v>
      </c>
      <c r="P35" s="14">
        <v>20.256585</v>
      </c>
      <c r="Q35" s="13" t="s">
        <v>44</v>
      </c>
      <c r="R35" s="15">
        <v>96.7</v>
      </c>
      <c r="S35" s="15">
        <v>1.0</v>
      </c>
      <c r="T35" s="15">
        <v>36.8</v>
      </c>
      <c r="U35" s="11"/>
      <c r="V35" s="15">
        <v>13.3</v>
      </c>
      <c r="W35" s="15">
        <v>0.48</v>
      </c>
      <c r="X35" s="15">
        <v>0.41</v>
      </c>
      <c r="Y35" s="11"/>
    </row>
    <row r="36">
      <c r="A36" s="14" t="s">
        <v>507</v>
      </c>
      <c r="B36" s="30">
        <v>5.0</v>
      </c>
      <c r="C36" s="30">
        <v>4.0</v>
      </c>
      <c r="D36" s="30">
        <v>1979.0</v>
      </c>
      <c r="E36" s="30">
        <v>94.0</v>
      </c>
      <c r="F36" s="30" t="s">
        <v>46</v>
      </c>
      <c r="G36" s="30" t="s">
        <v>39</v>
      </c>
      <c r="H36" s="30">
        <v>-40.50080108</v>
      </c>
      <c r="I36" s="30">
        <v>-9.398610115</v>
      </c>
      <c r="J36" s="30" t="s">
        <v>570</v>
      </c>
      <c r="L36" s="39">
        <v>82983.0</v>
      </c>
      <c r="M36" s="30">
        <v>96.9</v>
      </c>
      <c r="N36" s="30">
        <v>25.506667</v>
      </c>
      <c r="O36" s="30">
        <v>31.51</v>
      </c>
      <c r="P36" s="30">
        <v>19.876667</v>
      </c>
      <c r="Q36" s="13" t="s">
        <v>160</v>
      </c>
      <c r="R36" s="30">
        <v>20.41</v>
      </c>
      <c r="S36" s="30">
        <v>0.69</v>
      </c>
      <c r="T36" s="30">
        <v>12.78</v>
      </c>
      <c r="V36" s="30">
        <v>6.28</v>
      </c>
      <c r="W36" s="30">
        <v>0.27</v>
      </c>
      <c r="X36" s="30">
        <v>0.22</v>
      </c>
    </row>
    <row r="37">
      <c r="A37" s="14" t="s">
        <v>507</v>
      </c>
      <c r="B37" s="39">
        <v>7.0</v>
      </c>
      <c r="C37" s="39">
        <v>4.0</v>
      </c>
      <c r="D37" s="39">
        <v>1979.0</v>
      </c>
      <c r="E37" s="39">
        <v>96.0</v>
      </c>
      <c r="F37" s="39" t="s">
        <v>46</v>
      </c>
      <c r="G37" s="39" t="s">
        <v>39</v>
      </c>
      <c r="H37" s="39">
        <v>-40.500801086</v>
      </c>
      <c r="I37" s="39">
        <v>-9.398610115</v>
      </c>
      <c r="J37" s="39" t="s">
        <v>571</v>
      </c>
      <c r="K37" s="40"/>
      <c r="L37" s="39">
        <v>82983.0</v>
      </c>
      <c r="M37" s="30">
        <v>96.9</v>
      </c>
      <c r="N37" s="30">
        <v>25.506667</v>
      </c>
      <c r="O37" s="30">
        <v>31.51</v>
      </c>
      <c r="P37" s="30">
        <v>19.876667</v>
      </c>
      <c r="Q37" s="13" t="s">
        <v>160</v>
      </c>
      <c r="R37" s="39">
        <v>44.96</v>
      </c>
      <c r="S37" s="39">
        <v>0.62</v>
      </c>
      <c r="T37" s="39">
        <v>15.73</v>
      </c>
      <c r="U37" s="40"/>
      <c r="V37" s="39">
        <v>10.9</v>
      </c>
      <c r="W37" s="39">
        <v>0.31</v>
      </c>
      <c r="X37" s="39">
        <v>0.27</v>
      </c>
      <c r="Y37" s="40"/>
      <c r="Z37" s="40"/>
    </row>
    <row r="38">
      <c r="A38" s="14" t="s">
        <v>507</v>
      </c>
      <c r="B38" s="39">
        <v>7.0</v>
      </c>
      <c r="C38" s="39">
        <v>4.0</v>
      </c>
      <c r="D38" s="39">
        <v>1979.0</v>
      </c>
      <c r="E38" s="39">
        <v>96.0</v>
      </c>
      <c r="F38" s="39" t="s">
        <v>46</v>
      </c>
      <c r="G38" s="39" t="s">
        <v>39</v>
      </c>
      <c r="H38" s="39">
        <v>-40.500801086</v>
      </c>
      <c r="I38" s="39">
        <v>-9.398610115</v>
      </c>
      <c r="J38" s="39" t="s">
        <v>572</v>
      </c>
      <c r="K38" s="40"/>
      <c r="L38" s="39">
        <v>82983.0</v>
      </c>
      <c r="M38" s="30">
        <v>96.9</v>
      </c>
      <c r="N38" s="30">
        <v>25.506667</v>
      </c>
      <c r="O38" s="30">
        <v>31.51</v>
      </c>
      <c r="P38" s="30">
        <v>19.876667</v>
      </c>
      <c r="Q38" s="13" t="s">
        <v>160</v>
      </c>
      <c r="R38" s="39">
        <v>34.2</v>
      </c>
      <c r="S38" s="39">
        <v>0.36</v>
      </c>
      <c r="T38" s="39">
        <v>5.4</v>
      </c>
      <c r="U38" s="40"/>
      <c r="V38" s="39">
        <v>7.45</v>
      </c>
      <c r="W38" s="39">
        <v>0.2</v>
      </c>
      <c r="X38" s="39">
        <v>0.27</v>
      </c>
      <c r="Y38" s="40"/>
      <c r="Z38" s="40"/>
    </row>
    <row r="39">
      <c r="A39" s="14" t="s">
        <v>507</v>
      </c>
      <c r="B39" s="39">
        <v>15.0</v>
      </c>
      <c r="C39" s="39">
        <v>6.0</v>
      </c>
      <c r="D39" s="39">
        <v>1979.0</v>
      </c>
      <c r="E39" s="39">
        <v>164.0</v>
      </c>
      <c r="F39" s="39" t="s">
        <v>573</v>
      </c>
      <c r="G39" s="39" t="s">
        <v>27</v>
      </c>
      <c r="H39" s="39">
        <v>-39.311698913</v>
      </c>
      <c r="I39" s="39">
        <v>-4.358890056</v>
      </c>
      <c r="J39" s="39" t="s">
        <v>574</v>
      </c>
      <c r="K39" s="40"/>
      <c r="L39" s="39">
        <v>82586.0</v>
      </c>
      <c r="M39" s="39">
        <v>88.3</v>
      </c>
      <c r="N39" s="40">
        <f t="shared" ref="N39:N40" si="1">AVERAGE(O39:P39)</f>
        <v>25.498214</v>
      </c>
      <c r="O39" s="39">
        <v>29.885714</v>
      </c>
      <c r="P39" s="39">
        <v>21.110714</v>
      </c>
      <c r="Q39" s="13" t="s">
        <v>575</v>
      </c>
      <c r="R39" s="39">
        <v>41.89</v>
      </c>
      <c r="S39" s="39">
        <v>0.83</v>
      </c>
      <c r="T39" s="39">
        <v>10.44</v>
      </c>
      <c r="U39" s="40"/>
      <c r="V39" s="39">
        <v>6.99</v>
      </c>
      <c r="W39" s="39">
        <v>0.35</v>
      </c>
      <c r="X39" s="39">
        <v>0.34</v>
      </c>
      <c r="Y39" s="40"/>
      <c r="Z39" s="40"/>
    </row>
    <row r="40">
      <c r="A40" s="14" t="s">
        <v>507</v>
      </c>
      <c r="B40" s="39">
        <v>13.0</v>
      </c>
      <c r="C40" s="39">
        <v>6.0</v>
      </c>
      <c r="D40" s="39">
        <v>1979.0</v>
      </c>
      <c r="E40" s="39">
        <v>162.0</v>
      </c>
      <c r="F40" s="39" t="s">
        <v>301</v>
      </c>
      <c r="G40" s="39" t="s">
        <v>27</v>
      </c>
      <c r="H40" s="39">
        <v>-39.5861015319</v>
      </c>
      <c r="I40" s="39">
        <v>-3.686110019</v>
      </c>
      <c r="J40" s="39" t="s">
        <v>576</v>
      </c>
      <c r="K40" s="40"/>
      <c r="L40" s="39">
        <v>82392.0</v>
      </c>
      <c r="M40" s="39">
        <v>15.9</v>
      </c>
      <c r="N40" s="40">
        <f t="shared" si="1"/>
        <v>26.897727</v>
      </c>
      <c r="O40" s="39">
        <v>32.940909</v>
      </c>
      <c r="P40" s="39">
        <v>20.854545</v>
      </c>
      <c r="Q40" s="13" t="s">
        <v>575</v>
      </c>
      <c r="R40" s="39">
        <v>68.0</v>
      </c>
      <c r="S40" s="39">
        <v>1.07</v>
      </c>
      <c r="T40" s="39">
        <v>18.27</v>
      </c>
      <c r="U40" s="40"/>
      <c r="V40" s="39">
        <v>18.01</v>
      </c>
      <c r="W40" s="39">
        <v>0.3</v>
      </c>
      <c r="X40" s="39">
        <v>0.31</v>
      </c>
      <c r="Y40" s="40"/>
      <c r="Z40" s="40"/>
    </row>
    <row r="41">
      <c r="A41" s="14" t="s">
        <v>507</v>
      </c>
      <c r="B41" s="39">
        <v>7.0</v>
      </c>
      <c r="C41" s="39">
        <v>4.0</v>
      </c>
      <c r="D41" s="39">
        <v>1979.0</v>
      </c>
      <c r="E41" s="39">
        <v>96.0</v>
      </c>
      <c r="F41" s="39" t="s">
        <v>46</v>
      </c>
      <c r="G41" s="39" t="s">
        <v>39</v>
      </c>
      <c r="H41" s="39">
        <v>-40.5008010864</v>
      </c>
      <c r="I41" s="39">
        <v>-9.39861011505</v>
      </c>
      <c r="J41" s="39" t="s">
        <v>577</v>
      </c>
      <c r="K41" s="40"/>
      <c r="L41" s="39">
        <v>82983.0</v>
      </c>
      <c r="M41" s="30">
        <v>96.9</v>
      </c>
      <c r="N41" s="30">
        <v>25.506667</v>
      </c>
      <c r="O41" s="30">
        <v>31.51</v>
      </c>
      <c r="P41" s="30">
        <v>19.876667</v>
      </c>
      <c r="Q41" s="13" t="s">
        <v>160</v>
      </c>
      <c r="R41" s="39">
        <v>44.43</v>
      </c>
      <c r="S41" s="39">
        <v>1.19</v>
      </c>
      <c r="T41" s="39">
        <v>17.24</v>
      </c>
      <c r="U41" s="40"/>
      <c r="V41" s="39">
        <v>9.49</v>
      </c>
      <c r="W41" s="39">
        <v>0.29</v>
      </c>
      <c r="X41" s="39">
        <v>0.3</v>
      </c>
      <c r="Y41" s="40"/>
      <c r="Z41" s="40"/>
    </row>
    <row r="42">
      <c r="A42" s="14" t="s">
        <v>507</v>
      </c>
      <c r="B42" s="15">
        <v>22.0</v>
      </c>
      <c r="C42" s="15">
        <v>5.0</v>
      </c>
      <c r="D42" s="15">
        <v>1980.0</v>
      </c>
      <c r="E42" s="15">
        <v>121.0</v>
      </c>
      <c r="F42" s="14" t="s">
        <v>125</v>
      </c>
      <c r="G42" s="14" t="s">
        <v>39</v>
      </c>
      <c r="H42" s="14">
        <v>-38.3685109</v>
      </c>
      <c r="I42" s="14">
        <v>-7.9870811</v>
      </c>
      <c r="J42" s="14" t="s">
        <v>578</v>
      </c>
      <c r="K42" s="11"/>
      <c r="L42" s="14">
        <v>82890.0</v>
      </c>
      <c r="M42" s="14">
        <v>9.3</v>
      </c>
      <c r="N42" s="11">
        <f t="shared" ref="N42:N48" si="2">AVERAGE(O42:P42)</f>
        <v>23.8870965</v>
      </c>
      <c r="O42" s="14">
        <v>29.332258</v>
      </c>
      <c r="P42" s="14">
        <v>18.441935</v>
      </c>
      <c r="Q42" s="13" t="s">
        <v>579</v>
      </c>
      <c r="R42" s="15">
        <v>38.5</v>
      </c>
      <c r="S42" s="15">
        <v>0.5</v>
      </c>
      <c r="T42" s="15">
        <v>7.2</v>
      </c>
      <c r="U42" s="11"/>
      <c r="V42" s="15">
        <v>6.5</v>
      </c>
      <c r="W42" s="15">
        <v>0.23</v>
      </c>
      <c r="X42" s="15">
        <v>0.22</v>
      </c>
      <c r="Y42" s="11"/>
    </row>
    <row r="43">
      <c r="A43" s="14" t="s">
        <v>507</v>
      </c>
      <c r="B43" s="39">
        <v>22.0</v>
      </c>
      <c r="C43" s="39">
        <v>5.0</v>
      </c>
      <c r="D43" s="39">
        <v>1980.0</v>
      </c>
      <c r="E43" s="39">
        <v>121.0</v>
      </c>
      <c r="F43" s="39" t="s">
        <v>438</v>
      </c>
      <c r="G43" s="39" t="s">
        <v>39</v>
      </c>
      <c r="H43" s="39">
        <v>-39.1192016601</v>
      </c>
      <c r="I43" s="39">
        <v>-8.074170112</v>
      </c>
      <c r="J43" s="39" t="s">
        <v>580</v>
      </c>
      <c r="K43" s="40"/>
      <c r="L43" s="39">
        <v>82886.0</v>
      </c>
      <c r="M43" s="39">
        <v>0.0</v>
      </c>
      <c r="N43" s="40">
        <f t="shared" si="2"/>
        <v>26.837097</v>
      </c>
      <c r="O43" s="39">
        <v>32.106452</v>
      </c>
      <c r="P43" s="39">
        <v>21.567742</v>
      </c>
      <c r="Q43" s="13" t="s">
        <v>579</v>
      </c>
      <c r="R43" s="39">
        <v>30.39</v>
      </c>
      <c r="S43" s="39">
        <v>0.6</v>
      </c>
      <c r="T43" s="39">
        <v>9.78</v>
      </c>
      <c r="U43" s="40"/>
      <c r="V43" s="39">
        <v>7.62</v>
      </c>
      <c r="W43" s="39">
        <v>0.32</v>
      </c>
      <c r="X43" s="39">
        <v>0.38</v>
      </c>
      <c r="Y43" s="40"/>
      <c r="Z43" s="40"/>
    </row>
    <row r="44">
      <c r="A44" s="14" t="s">
        <v>507</v>
      </c>
      <c r="B44" s="30">
        <v>27.0</v>
      </c>
      <c r="C44" s="30">
        <v>4.0</v>
      </c>
      <c r="D44" s="30">
        <v>1981.0</v>
      </c>
      <c r="E44" s="30">
        <v>116.0</v>
      </c>
      <c r="F44" s="30" t="s">
        <v>581</v>
      </c>
      <c r="G44" s="30" t="s">
        <v>27</v>
      </c>
      <c r="H44" s="30">
        <v>-40.2928009033</v>
      </c>
      <c r="I44" s="30">
        <v>-6.003059864</v>
      </c>
      <c r="J44" s="30" t="s">
        <v>582</v>
      </c>
      <c r="K44" s="30" t="s">
        <v>583</v>
      </c>
      <c r="L44" s="30">
        <v>82683.0</v>
      </c>
      <c r="M44" s="30">
        <v>117.9</v>
      </c>
      <c r="N44" s="30">
        <f t="shared" si="2"/>
        <v>25.34</v>
      </c>
      <c r="O44" s="30">
        <v>30.066667</v>
      </c>
      <c r="P44" s="30">
        <v>20.613333</v>
      </c>
      <c r="Q44" s="24" t="s">
        <v>584</v>
      </c>
      <c r="R44" s="30">
        <v>53.69</v>
      </c>
      <c r="S44" s="30">
        <v>1.04</v>
      </c>
      <c r="T44" s="30">
        <v>18.95</v>
      </c>
      <c r="V44" s="30">
        <v>14.9</v>
      </c>
      <c r="W44" s="30">
        <v>0.22</v>
      </c>
      <c r="X44" s="30">
        <v>0.24</v>
      </c>
    </row>
    <row r="45">
      <c r="A45" s="14" t="s">
        <v>507</v>
      </c>
      <c r="B45" s="30">
        <v>27.0</v>
      </c>
      <c r="C45" s="30">
        <v>4.0</v>
      </c>
      <c r="D45" s="30">
        <v>1981.0</v>
      </c>
      <c r="E45" s="30">
        <v>116.0</v>
      </c>
      <c r="F45" s="30" t="s">
        <v>581</v>
      </c>
      <c r="G45" s="30" t="s">
        <v>27</v>
      </c>
      <c r="H45" s="30">
        <v>-40.2928009033</v>
      </c>
      <c r="I45" s="30">
        <v>-6.003059864</v>
      </c>
      <c r="J45" s="30" t="s">
        <v>582</v>
      </c>
      <c r="K45" s="30" t="s">
        <v>585</v>
      </c>
      <c r="L45" s="30">
        <v>82683.0</v>
      </c>
      <c r="M45" s="30">
        <v>117.9</v>
      </c>
      <c r="N45" s="30">
        <f t="shared" si="2"/>
        <v>25.34</v>
      </c>
      <c r="O45" s="30">
        <v>30.066667</v>
      </c>
      <c r="P45" s="30">
        <v>20.613333</v>
      </c>
      <c r="Q45" s="24" t="s">
        <v>584</v>
      </c>
      <c r="R45" s="30">
        <v>35.13</v>
      </c>
      <c r="S45" s="30">
        <v>0.94</v>
      </c>
      <c r="T45" s="30">
        <v>11.83</v>
      </c>
      <c r="V45" s="30">
        <v>5.64</v>
      </c>
      <c r="W45" s="30">
        <v>0.29</v>
      </c>
      <c r="X45" s="30">
        <v>0.26</v>
      </c>
    </row>
    <row r="46">
      <c r="A46" s="14" t="s">
        <v>507</v>
      </c>
      <c r="B46" s="39">
        <v>27.0</v>
      </c>
      <c r="C46" s="39">
        <v>4.0</v>
      </c>
      <c r="D46" s="39">
        <v>1981.0</v>
      </c>
      <c r="E46" s="39">
        <v>116.0</v>
      </c>
      <c r="F46" s="39" t="s">
        <v>586</v>
      </c>
      <c r="G46" s="39" t="s">
        <v>27</v>
      </c>
      <c r="H46" s="39">
        <v>-40.29280090332</v>
      </c>
      <c r="I46" s="39">
        <v>-6.00305986404</v>
      </c>
      <c r="J46" s="39" t="s">
        <v>582</v>
      </c>
      <c r="K46" s="39" t="s">
        <v>587</v>
      </c>
      <c r="L46" s="30">
        <v>82683.0</v>
      </c>
      <c r="M46" s="30">
        <v>117.9</v>
      </c>
      <c r="N46" s="30">
        <f t="shared" si="2"/>
        <v>25.34</v>
      </c>
      <c r="O46" s="30">
        <v>30.066667</v>
      </c>
      <c r="P46" s="30">
        <v>20.613333</v>
      </c>
      <c r="Q46" s="24" t="s">
        <v>584</v>
      </c>
      <c r="R46" s="39">
        <v>61.88</v>
      </c>
      <c r="S46" s="39">
        <v>1.18</v>
      </c>
      <c r="T46" s="39">
        <v>12.93</v>
      </c>
      <c r="U46" s="40"/>
      <c r="V46" s="39">
        <v>9.97</v>
      </c>
      <c r="W46" s="39">
        <v>0.34</v>
      </c>
      <c r="X46" s="39">
        <v>0.36</v>
      </c>
      <c r="Y46" s="40"/>
      <c r="Z46" s="40"/>
    </row>
    <row r="47">
      <c r="A47" s="14" t="s">
        <v>507</v>
      </c>
      <c r="B47" s="39">
        <v>27.0</v>
      </c>
      <c r="C47" s="39">
        <v>4.0</v>
      </c>
      <c r="D47" s="39">
        <v>1981.0</v>
      </c>
      <c r="E47" s="39">
        <v>116.0</v>
      </c>
      <c r="F47" s="39" t="s">
        <v>586</v>
      </c>
      <c r="G47" s="39" t="s">
        <v>27</v>
      </c>
      <c r="H47" s="39">
        <v>-40.29280090332</v>
      </c>
      <c r="I47" s="39">
        <v>-6.00305986404</v>
      </c>
      <c r="J47" s="39" t="s">
        <v>582</v>
      </c>
      <c r="K47" s="39" t="s">
        <v>588</v>
      </c>
      <c r="L47" s="30">
        <v>82683.0</v>
      </c>
      <c r="M47" s="30">
        <v>117.9</v>
      </c>
      <c r="N47" s="30">
        <f t="shared" si="2"/>
        <v>25.34</v>
      </c>
      <c r="O47" s="30">
        <v>30.066667</v>
      </c>
      <c r="P47" s="30">
        <v>20.613333</v>
      </c>
      <c r="Q47" s="24" t="s">
        <v>584</v>
      </c>
      <c r="R47" s="39">
        <v>49.72</v>
      </c>
      <c r="S47" s="39">
        <v>0.98</v>
      </c>
      <c r="T47" s="39">
        <v>14.24</v>
      </c>
      <c r="U47" s="40"/>
      <c r="V47" s="39">
        <v>9.64</v>
      </c>
      <c r="W47" s="39">
        <v>0.24</v>
      </c>
      <c r="X47" s="39">
        <v>0.28</v>
      </c>
      <c r="Y47" s="40"/>
      <c r="Z47" s="40"/>
    </row>
    <row r="48">
      <c r="A48" s="14" t="s">
        <v>507</v>
      </c>
      <c r="B48" s="39">
        <v>19.0</v>
      </c>
      <c r="C48" s="39">
        <v>5.0</v>
      </c>
      <c r="D48" s="39">
        <v>1981.0</v>
      </c>
      <c r="E48" s="39">
        <v>138.0</v>
      </c>
      <c r="F48" s="39" t="s">
        <v>589</v>
      </c>
      <c r="G48" s="39" t="s">
        <v>75</v>
      </c>
      <c r="H48" s="39">
        <v>-38.5574095</v>
      </c>
      <c r="I48" s="39">
        <v>-10.8364886</v>
      </c>
      <c r="J48" s="39" t="s">
        <v>590</v>
      </c>
      <c r="K48" s="40"/>
      <c r="L48" s="39">
        <v>82986.0</v>
      </c>
      <c r="M48" s="39">
        <v>91.2</v>
      </c>
      <c r="N48" s="40">
        <f t="shared" si="2"/>
        <v>24.917957</v>
      </c>
      <c r="O48" s="39">
        <v>29.113333</v>
      </c>
      <c r="P48" s="39">
        <v>20.722581</v>
      </c>
      <c r="Q48" s="13" t="s">
        <v>591</v>
      </c>
      <c r="R48" s="39">
        <v>147.0</v>
      </c>
      <c r="S48" s="39">
        <v>1.0</v>
      </c>
      <c r="T48" s="39">
        <v>32.83</v>
      </c>
      <c r="U48" s="40"/>
      <c r="V48" s="39">
        <v>15.16</v>
      </c>
      <c r="W48" s="39">
        <v>0.28</v>
      </c>
      <c r="X48" s="39">
        <v>0.32</v>
      </c>
      <c r="Y48" s="40"/>
      <c r="Z48" s="40"/>
    </row>
    <row r="49">
      <c r="A49" s="14" t="s">
        <v>507</v>
      </c>
      <c r="B49" s="30">
        <v>22.0</v>
      </c>
      <c r="C49" s="30">
        <v>5.0</v>
      </c>
      <c r="D49" s="30">
        <v>1982.0</v>
      </c>
      <c r="E49" s="30">
        <v>141.0</v>
      </c>
      <c r="F49" s="30" t="s">
        <v>592</v>
      </c>
      <c r="G49" s="30" t="s">
        <v>27</v>
      </c>
      <c r="H49" s="30">
        <v>-40.694400787</v>
      </c>
      <c r="I49" s="30">
        <v>-6.211110115</v>
      </c>
      <c r="J49" s="30" t="s">
        <v>593</v>
      </c>
      <c r="K49" s="30" t="s">
        <v>594</v>
      </c>
      <c r="L49" s="30">
        <v>82683.0</v>
      </c>
      <c r="M49" s="30">
        <v>20.5</v>
      </c>
      <c r="N49" s="30">
        <v>25.9072</v>
      </c>
      <c r="O49" s="30">
        <v>31.767742</v>
      </c>
      <c r="P49" s="30">
        <v>20.8</v>
      </c>
      <c r="Q49" s="13" t="s">
        <v>595</v>
      </c>
      <c r="R49" s="30">
        <v>38.3</v>
      </c>
      <c r="S49" s="41">
        <f>0.38+0.38</f>
        <v>0.76</v>
      </c>
      <c r="T49" s="30">
        <v>16.16</v>
      </c>
      <c r="V49" s="30">
        <v>5.31</v>
      </c>
      <c r="W49" s="30">
        <v>0.19</v>
      </c>
      <c r="X49" s="30">
        <v>0.25</v>
      </c>
    </row>
    <row r="50">
      <c r="A50" s="14" t="s">
        <v>507</v>
      </c>
      <c r="B50" s="30">
        <v>22.0</v>
      </c>
      <c r="C50" s="30">
        <v>5.0</v>
      </c>
      <c r="D50" s="30">
        <v>1982.0</v>
      </c>
      <c r="E50" s="30">
        <v>141.0</v>
      </c>
      <c r="F50" s="30" t="s">
        <v>592</v>
      </c>
      <c r="G50" s="30" t="s">
        <v>27</v>
      </c>
      <c r="H50" s="30">
        <v>-40.694400787</v>
      </c>
      <c r="I50" s="30">
        <v>-6.211110115</v>
      </c>
      <c r="J50" s="30" t="s">
        <v>593</v>
      </c>
      <c r="K50" s="30" t="s">
        <v>596</v>
      </c>
      <c r="L50" s="30">
        <v>82683.0</v>
      </c>
      <c r="M50" s="30">
        <v>20.5</v>
      </c>
      <c r="N50" s="30">
        <v>25.9072</v>
      </c>
      <c r="O50" s="30">
        <v>31.767742</v>
      </c>
      <c r="P50" s="30">
        <v>20.8</v>
      </c>
      <c r="Q50" s="13" t="s">
        <v>595</v>
      </c>
      <c r="R50" s="30">
        <v>59.26</v>
      </c>
      <c r="S50" s="30">
        <v>0.75</v>
      </c>
      <c r="T50" s="30">
        <v>15.0</v>
      </c>
      <c r="V50" s="30">
        <v>10.18</v>
      </c>
      <c r="W50" s="30">
        <v>0.26</v>
      </c>
      <c r="X50" s="30">
        <v>0.29</v>
      </c>
    </row>
    <row r="51">
      <c r="A51" s="14" t="s">
        <v>507</v>
      </c>
      <c r="B51" s="30">
        <v>22.0</v>
      </c>
      <c r="C51" s="30">
        <v>5.0</v>
      </c>
      <c r="D51" s="30">
        <v>1982.0</v>
      </c>
      <c r="E51" s="30">
        <v>141.0</v>
      </c>
      <c r="F51" s="30" t="s">
        <v>592</v>
      </c>
      <c r="G51" s="30" t="s">
        <v>27</v>
      </c>
      <c r="H51" s="30">
        <v>-40.694400787</v>
      </c>
      <c r="I51" s="30">
        <v>-6.211110115</v>
      </c>
      <c r="J51" s="30" t="s">
        <v>582</v>
      </c>
      <c r="K51" s="30" t="s">
        <v>597</v>
      </c>
      <c r="L51" s="30">
        <v>82683.0</v>
      </c>
      <c r="M51" s="30">
        <v>20.5</v>
      </c>
      <c r="N51" s="30">
        <v>25.9072</v>
      </c>
      <c r="O51" s="30">
        <v>31.767742</v>
      </c>
      <c r="P51" s="30">
        <v>20.8</v>
      </c>
      <c r="Q51" s="13" t="s">
        <v>595</v>
      </c>
      <c r="R51" s="30">
        <v>78.49</v>
      </c>
      <c r="S51" s="30">
        <v>0.45</v>
      </c>
      <c r="T51" s="30">
        <v>14.38</v>
      </c>
      <c r="V51" s="30">
        <v>9.43</v>
      </c>
      <c r="W51" s="30">
        <v>0.25</v>
      </c>
      <c r="X51" s="30">
        <v>0.26</v>
      </c>
    </row>
    <row r="52">
      <c r="A52" s="14" t="s">
        <v>507</v>
      </c>
      <c r="B52" s="15">
        <v>15.0</v>
      </c>
      <c r="C52" s="15">
        <v>10.0</v>
      </c>
      <c r="D52" s="15">
        <v>1983.0</v>
      </c>
      <c r="E52" s="15">
        <v>282.0</v>
      </c>
      <c r="F52" s="14" t="s">
        <v>150</v>
      </c>
      <c r="G52" s="14" t="s">
        <v>75</v>
      </c>
      <c r="H52" s="15">
        <v>-40.26</v>
      </c>
      <c r="I52" s="15">
        <v>-9.21</v>
      </c>
      <c r="J52" s="14" t="s">
        <v>598</v>
      </c>
      <c r="K52" s="11"/>
      <c r="L52" s="14">
        <v>82983.0</v>
      </c>
      <c r="M52" s="14">
        <v>0.0</v>
      </c>
      <c r="N52" s="14">
        <v>27.885926</v>
      </c>
      <c r="O52" s="14">
        <v>33.825806</v>
      </c>
      <c r="P52" s="14">
        <v>22.109677</v>
      </c>
      <c r="Q52" s="13" t="s">
        <v>599</v>
      </c>
      <c r="R52" s="15">
        <v>48.6</v>
      </c>
      <c r="S52" s="15">
        <v>1.2</v>
      </c>
      <c r="T52" s="15">
        <v>10.8</v>
      </c>
      <c r="U52" s="11"/>
      <c r="V52" s="15">
        <v>11.5</v>
      </c>
      <c r="W52" s="15">
        <v>0.3</v>
      </c>
      <c r="X52" s="15">
        <v>0.25</v>
      </c>
      <c r="Y52" s="11"/>
    </row>
    <row r="53">
      <c r="A53" s="14" t="s">
        <v>507</v>
      </c>
      <c r="B53" s="39">
        <v>16.0</v>
      </c>
      <c r="C53" s="39">
        <v>4.0</v>
      </c>
      <c r="D53" s="39">
        <v>1983.0</v>
      </c>
      <c r="E53" s="39">
        <v>105.0</v>
      </c>
      <c r="F53" s="39" t="s">
        <v>600</v>
      </c>
      <c r="G53" s="39" t="s">
        <v>75</v>
      </c>
      <c r="H53" s="39">
        <v>-42.9388999938</v>
      </c>
      <c r="I53" s="39">
        <v>-13.609199523</v>
      </c>
      <c r="J53" s="39" t="s">
        <v>601</v>
      </c>
      <c r="K53" s="40"/>
      <c r="L53" s="39">
        <v>83288.0</v>
      </c>
      <c r="M53" s="39">
        <v>7.0</v>
      </c>
      <c r="N53" s="40">
        <f t="shared" ref="N53:N58" si="3">AVERAGE(O53:P53)</f>
        <v>25.2483335</v>
      </c>
      <c r="O53" s="39">
        <v>31.616667</v>
      </c>
      <c r="P53" s="39">
        <v>18.88</v>
      </c>
      <c r="Q53" s="13" t="s">
        <v>54</v>
      </c>
      <c r="R53" s="39">
        <v>21.75</v>
      </c>
      <c r="S53" s="39">
        <v>0.27</v>
      </c>
      <c r="T53" s="39">
        <v>6.37</v>
      </c>
      <c r="U53" s="40"/>
      <c r="V53" s="39">
        <v>3.44</v>
      </c>
      <c r="W53" s="39">
        <v>0.27</v>
      </c>
      <c r="X53" s="39">
        <v>0.26</v>
      </c>
      <c r="Y53" s="40"/>
      <c r="Z53" s="40"/>
    </row>
    <row r="54">
      <c r="A54" s="14" t="s">
        <v>507</v>
      </c>
      <c r="B54" s="39">
        <v>25.0</v>
      </c>
      <c r="C54" s="39">
        <v>5.0</v>
      </c>
      <c r="D54" s="39">
        <v>1983.0</v>
      </c>
      <c r="E54" s="39">
        <v>144.0</v>
      </c>
      <c r="F54" s="39" t="s">
        <v>602</v>
      </c>
      <c r="G54" s="39" t="s">
        <v>75</v>
      </c>
      <c r="H54" s="39">
        <v>-38.5275756</v>
      </c>
      <c r="I54" s="39">
        <v>-11.1014005</v>
      </c>
      <c r="J54" s="39" t="s">
        <v>603</v>
      </c>
      <c r="K54" s="40"/>
      <c r="L54" s="39">
        <v>83192.0</v>
      </c>
      <c r="M54" s="39">
        <v>13.0</v>
      </c>
      <c r="N54" s="40">
        <f t="shared" si="3"/>
        <v>25.7387095</v>
      </c>
      <c r="O54" s="39">
        <v>32.025806</v>
      </c>
      <c r="P54" s="39">
        <v>19.451613</v>
      </c>
      <c r="Q54" s="24" t="s">
        <v>604</v>
      </c>
      <c r="R54" s="39">
        <v>83.79</v>
      </c>
      <c r="S54" s="39">
        <v>0.78</v>
      </c>
      <c r="T54" s="39">
        <v>17.77</v>
      </c>
      <c r="U54" s="40"/>
      <c r="V54" s="39">
        <v>8.25</v>
      </c>
      <c r="W54" s="39">
        <v>0.29</v>
      </c>
      <c r="X54" s="39">
        <v>0.28</v>
      </c>
      <c r="Y54" s="40"/>
      <c r="Z54" s="40"/>
    </row>
    <row r="55">
      <c r="A55" s="14" t="s">
        <v>507</v>
      </c>
      <c r="B55" s="39">
        <v>16.0</v>
      </c>
      <c r="C55" s="39">
        <v>4.0</v>
      </c>
      <c r="D55" s="39">
        <v>1983.0</v>
      </c>
      <c r="E55" s="39">
        <v>105.0</v>
      </c>
      <c r="F55" s="39" t="s">
        <v>280</v>
      </c>
      <c r="G55" s="39" t="s">
        <v>75</v>
      </c>
      <c r="H55" s="39">
        <v>-43.4387419</v>
      </c>
      <c r="I55" s="39">
        <v>-13.2614676</v>
      </c>
      <c r="J55" s="39" t="s">
        <v>605</v>
      </c>
      <c r="K55" s="40"/>
      <c r="L55" s="39">
        <v>83288.0</v>
      </c>
      <c r="M55" s="39">
        <v>7.0</v>
      </c>
      <c r="N55" s="40">
        <f t="shared" si="3"/>
        <v>25.2483335</v>
      </c>
      <c r="O55" s="39">
        <v>31.616667</v>
      </c>
      <c r="P55" s="39">
        <v>18.88</v>
      </c>
      <c r="Q55" s="13" t="s">
        <v>54</v>
      </c>
      <c r="R55" s="39">
        <v>21.4</v>
      </c>
      <c r="S55" s="39">
        <v>0.5</v>
      </c>
      <c r="T55" s="39">
        <v>6.6</v>
      </c>
      <c r="U55" s="40"/>
      <c r="V55" s="39">
        <v>4.2</v>
      </c>
      <c r="W55" s="39">
        <v>0.28</v>
      </c>
      <c r="X55" s="39">
        <v>0.29</v>
      </c>
      <c r="Y55" s="40"/>
      <c r="Z55" s="40"/>
    </row>
    <row r="56">
      <c r="A56" s="14" t="s">
        <v>507</v>
      </c>
      <c r="B56" s="30">
        <v>25.0</v>
      </c>
      <c r="C56" s="30">
        <v>5.0</v>
      </c>
      <c r="D56" s="30">
        <v>1983.0</v>
      </c>
      <c r="E56" s="30">
        <v>144.0</v>
      </c>
      <c r="F56" s="30" t="s">
        <v>602</v>
      </c>
      <c r="G56" s="30" t="s">
        <v>75</v>
      </c>
      <c r="H56" s="39">
        <v>-38.5275756</v>
      </c>
      <c r="I56" s="39">
        <v>-11.1014005</v>
      </c>
      <c r="J56" s="30" t="s">
        <v>606</v>
      </c>
      <c r="L56" s="39">
        <v>83192.0</v>
      </c>
      <c r="M56" s="39">
        <v>13.0</v>
      </c>
      <c r="N56" s="40">
        <f t="shared" si="3"/>
        <v>25.7387095</v>
      </c>
      <c r="O56" s="39">
        <v>32.025806</v>
      </c>
      <c r="P56" s="39">
        <v>19.451613</v>
      </c>
      <c r="Q56" s="24" t="s">
        <v>604</v>
      </c>
      <c r="R56" s="30">
        <v>94.8</v>
      </c>
      <c r="S56" s="30">
        <v>0.8</v>
      </c>
      <c r="T56" s="30">
        <v>15.4</v>
      </c>
      <c r="V56" s="30">
        <v>14.4</v>
      </c>
      <c r="W56" s="30">
        <v>0.21</v>
      </c>
      <c r="X56" s="30">
        <v>0.16</v>
      </c>
    </row>
    <row r="57">
      <c r="A57" s="14" t="s">
        <v>507</v>
      </c>
      <c r="B57" s="30">
        <v>16.0</v>
      </c>
      <c r="C57" s="30">
        <v>4.0</v>
      </c>
      <c r="D57" s="30">
        <v>1983.0</v>
      </c>
      <c r="E57" s="30">
        <v>105.0</v>
      </c>
      <c r="F57" s="39" t="s">
        <v>280</v>
      </c>
      <c r="G57" s="30" t="s">
        <v>75</v>
      </c>
      <c r="H57" s="39">
        <v>-43.4387419</v>
      </c>
      <c r="I57" s="39">
        <v>-13.2614676</v>
      </c>
      <c r="J57" s="39" t="s">
        <v>607</v>
      </c>
      <c r="L57" s="39">
        <v>83288.0</v>
      </c>
      <c r="M57" s="39">
        <v>7.0</v>
      </c>
      <c r="N57" s="40">
        <f t="shared" si="3"/>
        <v>25.2483335</v>
      </c>
      <c r="O57" s="39">
        <v>31.616667</v>
      </c>
      <c r="P57" s="39">
        <v>18.88</v>
      </c>
      <c r="Q57" s="13" t="s">
        <v>54</v>
      </c>
      <c r="R57" s="30">
        <v>25.2</v>
      </c>
      <c r="S57" s="30">
        <v>0.5</v>
      </c>
      <c r="T57" s="30">
        <v>7.09</v>
      </c>
      <c r="V57" s="30">
        <v>5.45</v>
      </c>
      <c r="W57" s="30">
        <v>0.28</v>
      </c>
      <c r="X57" s="30">
        <v>0.31</v>
      </c>
    </row>
    <row r="58">
      <c r="A58" s="14" t="s">
        <v>507</v>
      </c>
      <c r="B58" s="15">
        <v>23.0</v>
      </c>
      <c r="C58" s="15">
        <v>5.0</v>
      </c>
      <c r="D58" s="15">
        <v>1984.0</v>
      </c>
      <c r="E58" s="15">
        <v>142.0</v>
      </c>
      <c r="F58" s="14" t="s">
        <v>189</v>
      </c>
      <c r="G58" s="14" t="s">
        <v>39</v>
      </c>
      <c r="H58" s="14">
        <v>-39.5865806</v>
      </c>
      <c r="I58" s="14">
        <v>-8.0913026</v>
      </c>
      <c r="J58" s="14" t="s">
        <v>608</v>
      </c>
      <c r="K58" s="11"/>
      <c r="L58" s="14">
        <v>82887.0</v>
      </c>
      <c r="M58" s="14">
        <v>22.1</v>
      </c>
      <c r="N58" s="11">
        <f t="shared" si="3"/>
        <v>25.2903225</v>
      </c>
      <c r="O58" s="14">
        <v>30.545161</v>
      </c>
      <c r="P58" s="14">
        <v>20.035484</v>
      </c>
      <c r="Q58" s="13" t="s">
        <v>187</v>
      </c>
      <c r="R58" s="15">
        <v>26.7</v>
      </c>
      <c r="S58" s="15">
        <v>0.8</v>
      </c>
      <c r="T58" s="15">
        <v>7.8</v>
      </c>
      <c r="U58" s="11"/>
      <c r="V58" s="15">
        <v>6.4</v>
      </c>
      <c r="W58" s="15">
        <v>0.32</v>
      </c>
      <c r="X58" s="15">
        <v>0.3</v>
      </c>
      <c r="Y58" s="11"/>
    </row>
    <row r="59">
      <c r="A59" s="14" t="s">
        <v>507</v>
      </c>
      <c r="B59" s="15">
        <v>19.0</v>
      </c>
      <c r="C59" s="15">
        <v>9.0</v>
      </c>
      <c r="D59" s="15">
        <v>1984.0</v>
      </c>
      <c r="E59" s="15">
        <v>258.0</v>
      </c>
      <c r="F59" s="14" t="s">
        <v>125</v>
      </c>
      <c r="G59" s="14" t="s">
        <v>39</v>
      </c>
      <c r="H59" s="14">
        <v>-38.3685109</v>
      </c>
      <c r="I59" s="14">
        <v>-7.9870811</v>
      </c>
      <c r="J59" s="14" t="s">
        <v>609</v>
      </c>
      <c r="K59" s="11"/>
      <c r="L59" s="14">
        <v>82890.0</v>
      </c>
      <c r="M59" s="14">
        <v>29.5</v>
      </c>
      <c r="N59" s="14">
        <v>22.986667</v>
      </c>
      <c r="O59" s="14">
        <v>29.675862</v>
      </c>
      <c r="P59" s="14">
        <v>17.489655</v>
      </c>
      <c r="Q59" s="13" t="s">
        <v>610</v>
      </c>
      <c r="R59" s="15">
        <v>54.6</v>
      </c>
      <c r="S59" s="15">
        <v>0.8</v>
      </c>
      <c r="T59" s="15">
        <v>17.4</v>
      </c>
      <c r="U59" s="11"/>
      <c r="V59" s="15">
        <v>12.0</v>
      </c>
      <c r="W59" s="15">
        <v>0.34</v>
      </c>
      <c r="X59" s="15">
        <v>0.33</v>
      </c>
      <c r="Y59" s="11"/>
    </row>
    <row r="60">
      <c r="A60" s="14" t="s">
        <v>507</v>
      </c>
      <c r="B60" s="30">
        <v>26.0</v>
      </c>
      <c r="C60" s="30">
        <v>8.0</v>
      </c>
      <c r="D60" s="30">
        <v>1984.0</v>
      </c>
      <c r="E60" s="30">
        <v>235.0</v>
      </c>
      <c r="F60" s="30" t="s">
        <v>441</v>
      </c>
      <c r="G60" s="30" t="s">
        <v>27</v>
      </c>
      <c r="H60" s="30">
        <v>-40.156700134</v>
      </c>
      <c r="I60" s="30">
        <v>-4.331940174</v>
      </c>
      <c r="J60" s="30" t="s">
        <v>534</v>
      </c>
      <c r="K60" s="30" t="s">
        <v>611</v>
      </c>
      <c r="L60" s="30">
        <v>82392.0</v>
      </c>
      <c r="M60" s="30">
        <v>0.7</v>
      </c>
      <c r="N60" s="30">
        <f>AVERAGE(O60:P60)</f>
        <v>28.014516</v>
      </c>
      <c r="O60" s="30">
        <v>34.867742</v>
      </c>
      <c r="P60" s="30">
        <v>21.16129</v>
      </c>
      <c r="Q60" s="13" t="s">
        <v>612</v>
      </c>
      <c r="R60" s="30">
        <v>71.8</v>
      </c>
      <c r="S60" s="30">
        <v>1.38</v>
      </c>
      <c r="T60" s="30">
        <v>12.05</v>
      </c>
      <c r="V60" s="30">
        <v>12.74</v>
      </c>
      <c r="W60" s="30">
        <v>0.34</v>
      </c>
      <c r="X60" s="30">
        <v>0.3</v>
      </c>
    </row>
    <row r="61">
      <c r="A61" s="14" t="s">
        <v>507</v>
      </c>
      <c r="B61" s="30">
        <v>4.0</v>
      </c>
      <c r="C61" s="30">
        <v>5.0</v>
      </c>
      <c r="D61" s="30">
        <v>1984.0</v>
      </c>
      <c r="E61" s="30">
        <v>123.0</v>
      </c>
      <c r="F61" s="30" t="s">
        <v>253</v>
      </c>
      <c r="G61" s="30" t="s">
        <v>27</v>
      </c>
      <c r="H61" s="30">
        <v>-40.123600006</v>
      </c>
      <c r="I61" s="30">
        <v>-6.5736098289</v>
      </c>
      <c r="J61" s="30" t="s">
        <v>582</v>
      </c>
      <c r="K61" s="30" t="s">
        <v>613</v>
      </c>
      <c r="L61" s="30">
        <v>82777.0</v>
      </c>
      <c r="M61" s="30">
        <v>14.3</v>
      </c>
      <c r="N61" s="30">
        <v>22.512258</v>
      </c>
      <c r="O61" s="30">
        <v>28.564516</v>
      </c>
      <c r="P61" s="30">
        <v>18.03871</v>
      </c>
      <c r="Q61" s="13" t="s">
        <v>187</v>
      </c>
      <c r="R61" s="30">
        <v>47.06</v>
      </c>
      <c r="S61" s="30">
        <v>1.16</v>
      </c>
      <c r="T61" s="30">
        <v>18.11</v>
      </c>
      <c r="V61" s="30">
        <v>9.68</v>
      </c>
      <c r="W61" s="30">
        <v>0.3</v>
      </c>
      <c r="X61" s="30">
        <v>0.3</v>
      </c>
    </row>
    <row r="62">
      <c r="A62" s="14" t="s">
        <v>507</v>
      </c>
      <c r="B62" s="30">
        <v>23.0</v>
      </c>
      <c r="C62" s="30">
        <v>5.0</v>
      </c>
      <c r="D62" s="30">
        <v>1984.0</v>
      </c>
      <c r="E62" s="30">
        <v>142.0</v>
      </c>
      <c r="F62" s="30" t="s">
        <v>189</v>
      </c>
      <c r="G62" s="30" t="s">
        <v>39</v>
      </c>
      <c r="H62" s="14">
        <v>-39.5865806</v>
      </c>
      <c r="I62" s="14">
        <v>-8.0913026</v>
      </c>
      <c r="J62" s="30" t="s">
        <v>614</v>
      </c>
      <c r="L62" s="14">
        <v>82887.0</v>
      </c>
      <c r="M62" s="14">
        <v>22.1</v>
      </c>
      <c r="N62" s="11">
        <f>AVERAGE(O62:P62)</f>
        <v>25.2903225</v>
      </c>
      <c r="O62" s="14">
        <v>30.545161</v>
      </c>
      <c r="P62" s="14">
        <v>20.035484</v>
      </c>
      <c r="Q62" s="13" t="s">
        <v>187</v>
      </c>
      <c r="R62" s="41">
        <f>26.3+6.5</f>
        <v>32.8</v>
      </c>
      <c r="S62" s="30">
        <v>1.05</v>
      </c>
      <c r="T62" s="41">
        <f>9.7+0.4+0.45</f>
        <v>10.55</v>
      </c>
      <c r="V62" s="30">
        <v>6.7</v>
      </c>
      <c r="W62" s="30">
        <v>0.3</v>
      </c>
      <c r="X62" s="30">
        <v>0.3</v>
      </c>
    </row>
    <row r="63">
      <c r="A63" s="14" t="s">
        <v>507</v>
      </c>
      <c r="B63" s="30">
        <v>18.0</v>
      </c>
      <c r="C63" s="30">
        <v>6.0</v>
      </c>
      <c r="D63" s="30">
        <v>1984.0</v>
      </c>
      <c r="E63" s="30">
        <v>167.0</v>
      </c>
      <c r="F63" s="30" t="s">
        <v>189</v>
      </c>
      <c r="G63" s="30" t="s">
        <v>39</v>
      </c>
      <c r="H63" s="14">
        <v>-39.5865806</v>
      </c>
      <c r="I63" s="14">
        <v>-8.0913026</v>
      </c>
      <c r="J63" s="30" t="s">
        <v>615</v>
      </c>
      <c r="L63" s="14">
        <v>82887.0</v>
      </c>
      <c r="M63" s="30">
        <v>9.8</v>
      </c>
      <c r="N63" s="30">
        <v>23.825333</v>
      </c>
      <c r="O63" s="30">
        <v>30.43</v>
      </c>
      <c r="P63" s="30">
        <v>18.8</v>
      </c>
      <c r="Q63" s="13" t="s">
        <v>616</v>
      </c>
      <c r="R63" s="41">
        <f>27.7+3.1</f>
        <v>30.8</v>
      </c>
      <c r="S63" s="30">
        <v>0.6</v>
      </c>
      <c r="V63" s="30">
        <v>3.3</v>
      </c>
      <c r="W63" s="30">
        <v>0.3</v>
      </c>
      <c r="X63" s="30">
        <v>0.32</v>
      </c>
    </row>
    <row r="64">
      <c r="A64" s="14" t="s">
        <v>507</v>
      </c>
      <c r="B64" s="39">
        <v>26.0</v>
      </c>
      <c r="C64" s="39">
        <v>4.0</v>
      </c>
      <c r="D64" s="39">
        <v>1984.0</v>
      </c>
      <c r="E64" s="39">
        <v>115.0</v>
      </c>
      <c r="F64" s="39" t="s">
        <v>441</v>
      </c>
      <c r="G64" s="39" t="s">
        <v>27</v>
      </c>
      <c r="H64" s="39">
        <v>-40.1567001342</v>
      </c>
      <c r="I64" s="39">
        <v>-4.3319401741</v>
      </c>
      <c r="J64" s="39" t="s">
        <v>534</v>
      </c>
      <c r="K64" s="39" t="s">
        <v>617</v>
      </c>
      <c r="L64" s="39">
        <v>82392.0</v>
      </c>
      <c r="M64" s="39">
        <v>209.3</v>
      </c>
      <c r="N64" s="39">
        <v>25.776471</v>
      </c>
      <c r="O64" s="39">
        <v>30.71</v>
      </c>
      <c r="P64" s="39">
        <v>22.333333</v>
      </c>
      <c r="Q64" s="13" t="s">
        <v>618</v>
      </c>
      <c r="R64" s="40">
        <f>35.48+45.3</f>
        <v>80.78</v>
      </c>
      <c r="S64" s="39">
        <v>1.3</v>
      </c>
      <c r="T64" s="39">
        <v>23.07</v>
      </c>
      <c r="U64" s="40"/>
      <c r="V64" s="39">
        <v>17.22</v>
      </c>
      <c r="W64" s="39">
        <v>0.33</v>
      </c>
      <c r="X64" s="39">
        <v>0.29</v>
      </c>
      <c r="Y64" s="40"/>
      <c r="Z64" s="40"/>
    </row>
    <row r="65">
      <c r="A65" s="14" t="s">
        <v>507</v>
      </c>
      <c r="B65" s="15">
        <v>28.0</v>
      </c>
      <c r="C65" s="15">
        <v>3.0</v>
      </c>
      <c r="D65" s="15">
        <v>1985.0</v>
      </c>
      <c r="E65" s="15">
        <v>87.0</v>
      </c>
      <c r="F65" s="14" t="s">
        <v>150</v>
      </c>
      <c r="G65" s="14" t="s">
        <v>75</v>
      </c>
      <c r="H65" s="14">
        <v>-40.531375</v>
      </c>
      <c r="I65" s="14">
        <v>-9.4429227</v>
      </c>
      <c r="J65" s="14" t="s">
        <v>619</v>
      </c>
      <c r="K65" s="11"/>
      <c r="L65" s="14">
        <v>83182.0</v>
      </c>
      <c r="M65" s="14">
        <v>91.6</v>
      </c>
      <c r="N65" s="11">
        <f t="shared" ref="N65:N67" si="4">AVERAGE(O65:P65)</f>
        <v>23.9580645</v>
      </c>
      <c r="O65" s="14">
        <v>29.412903</v>
      </c>
      <c r="P65" s="14">
        <v>18.503226</v>
      </c>
      <c r="Q65" s="13" t="s">
        <v>620</v>
      </c>
      <c r="R65" s="15">
        <v>33.7</v>
      </c>
      <c r="S65" s="15">
        <v>0.8</v>
      </c>
      <c r="T65" s="15">
        <v>12.8</v>
      </c>
      <c r="U65" s="11"/>
      <c r="V65" s="15">
        <v>8.2</v>
      </c>
      <c r="W65" s="15">
        <v>0.2</v>
      </c>
      <c r="X65" s="15">
        <v>0.22</v>
      </c>
      <c r="Y65" s="11"/>
    </row>
    <row r="66">
      <c r="A66" s="14" t="s">
        <v>507</v>
      </c>
      <c r="B66" s="39">
        <v>10.0</v>
      </c>
      <c r="C66" s="39">
        <v>7.0</v>
      </c>
      <c r="D66" s="39">
        <v>1985.0</v>
      </c>
      <c r="E66" s="39">
        <v>189.0</v>
      </c>
      <c r="F66" s="39" t="s">
        <v>621</v>
      </c>
      <c r="G66" s="39" t="s">
        <v>75</v>
      </c>
      <c r="H66" s="39">
        <v>-39.816667</v>
      </c>
      <c r="I66" s="39">
        <v>-11.366667</v>
      </c>
      <c r="J66" s="39" t="s">
        <v>622</v>
      </c>
      <c r="K66" s="40"/>
      <c r="L66" s="39">
        <v>83088.0</v>
      </c>
      <c r="M66" s="39">
        <v>85.1</v>
      </c>
      <c r="N66" s="40">
        <f t="shared" si="4"/>
        <v>20.3887095</v>
      </c>
      <c r="O66" s="39">
        <v>23.551613</v>
      </c>
      <c r="P66" s="39">
        <v>17.225806</v>
      </c>
      <c r="Q66" s="13" t="s">
        <v>214</v>
      </c>
      <c r="R66" s="39">
        <v>24.03</v>
      </c>
      <c r="S66" s="39">
        <v>0.88</v>
      </c>
      <c r="T66" s="39">
        <v>9.41</v>
      </c>
      <c r="U66" s="40"/>
      <c r="V66" s="39">
        <v>5.91</v>
      </c>
      <c r="W66" s="39">
        <v>0.22</v>
      </c>
      <c r="X66" s="39">
        <v>0.25</v>
      </c>
      <c r="Y66" s="40"/>
      <c r="Z66" s="40"/>
    </row>
    <row r="67">
      <c r="A67" s="14" t="s">
        <v>507</v>
      </c>
      <c r="B67" s="15">
        <v>18.0</v>
      </c>
      <c r="C67" s="15">
        <v>6.0</v>
      </c>
      <c r="D67" s="15">
        <v>1987.0</v>
      </c>
      <c r="E67" s="15">
        <v>167.0</v>
      </c>
      <c r="F67" s="14" t="s">
        <v>189</v>
      </c>
      <c r="G67" s="14" t="s">
        <v>39</v>
      </c>
      <c r="H67" s="14">
        <v>-39.5865806</v>
      </c>
      <c r="I67" s="14">
        <v>-8.0913026</v>
      </c>
      <c r="J67" s="14" t="s">
        <v>623</v>
      </c>
      <c r="K67" s="11"/>
      <c r="L67" s="14">
        <v>82887.0</v>
      </c>
      <c r="M67" s="14">
        <v>3.9</v>
      </c>
      <c r="N67" s="11">
        <f t="shared" si="4"/>
        <v>25.3771265</v>
      </c>
      <c r="O67" s="14">
        <v>30.227586</v>
      </c>
      <c r="P67" s="14">
        <v>20.526667</v>
      </c>
      <c r="Q67" s="13" t="s">
        <v>624</v>
      </c>
      <c r="R67" s="15">
        <v>47.4</v>
      </c>
      <c r="S67" s="11"/>
      <c r="T67" s="11"/>
      <c r="U67" s="11"/>
      <c r="V67" s="15">
        <v>10.1</v>
      </c>
      <c r="W67" s="15">
        <v>0.4</v>
      </c>
      <c r="X67" s="15">
        <v>0.4</v>
      </c>
      <c r="Y67" s="11"/>
    </row>
    <row r="68">
      <c r="A68" s="14" t="s">
        <v>507</v>
      </c>
      <c r="B68" s="15">
        <v>9.0</v>
      </c>
      <c r="C68" s="15">
        <v>3.0</v>
      </c>
      <c r="D68" s="15">
        <v>1994.0</v>
      </c>
      <c r="E68" s="15">
        <v>68.0</v>
      </c>
      <c r="F68" s="14" t="s">
        <v>625</v>
      </c>
      <c r="G68" s="14" t="s">
        <v>170</v>
      </c>
      <c r="H68" s="15">
        <v>45.0944</v>
      </c>
      <c r="I68" s="15">
        <v>10.2636</v>
      </c>
      <c r="J68" s="14" t="s">
        <v>626</v>
      </c>
      <c r="K68" s="14" t="s">
        <v>627</v>
      </c>
      <c r="L68" s="14">
        <v>82976.0</v>
      </c>
      <c r="M68" s="14">
        <v>194.4</v>
      </c>
      <c r="N68" s="14">
        <v>23.792258</v>
      </c>
      <c r="O68" s="14">
        <v>29.2</v>
      </c>
      <c r="P68" s="14">
        <v>20.270968</v>
      </c>
      <c r="Q68" s="13" t="s">
        <v>628</v>
      </c>
      <c r="R68" s="15">
        <v>53.8</v>
      </c>
      <c r="S68" s="15">
        <v>1.2</v>
      </c>
      <c r="T68" s="15">
        <v>15.1</v>
      </c>
      <c r="U68" s="11"/>
      <c r="V68" s="15">
        <v>11.2</v>
      </c>
      <c r="W68" s="15">
        <v>0.32</v>
      </c>
      <c r="X68" s="15">
        <v>0.33</v>
      </c>
      <c r="Y68" s="11"/>
    </row>
    <row r="69">
      <c r="A69" s="14" t="s">
        <v>507</v>
      </c>
      <c r="B69" s="30">
        <v>21.0</v>
      </c>
      <c r="C69" s="30">
        <v>9.0</v>
      </c>
      <c r="D69" s="30">
        <v>1998.0</v>
      </c>
      <c r="E69" s="30">
        <v>260.0</v>
      </c>
      <c r="F69" s="30" t="s">
        <v>629</v>
      </c>
      <c r="G69" s="30" t="s">
        <v>27</v>
      </c>
      <c r="H69" s="30">
        <v>-37.293611</v>
      </c>
      <c r="I69" s="30">
        <v>-6.565278</v>
      </c>
      <c r="J69" s="30" t="s">
        <v>630</v>
      </c>
      <c r="L69" s="30">
        <v>82588.0</v>
      </c>
      <c r="M69" s="30">
        <v>0.0</v>
      </c>
      <c r="N69" s="30">
        <v>28.035333</v>
      </c>
      <c r="O69" s="30">
        <v>35.96</v>
      </c>
      <c r="P69" s="30">
        <v>21.653333</v>
      </c>
      <c r="Q69" s="13" t="s">
        <v>131</v>
      </c>
      <c r="R69" s="30">
        <v>58.31</v>
      </c>
      <c r="S69" s="30">
        <v>1.03</v>
      </c>
      <c r="T69" s="30">
        <v>18.64</v>
      </c>
      <c r="V69" s="30">
        <v>13.67</v>
      </c>
      <c r="W69" s="30">
        <v>0.28</v>
      </c>
      <c r="X69" s="30">
        <v>0.27</v>
      </c>
    </row>
    <row r="70">
      <c r="A70" s="14" t="s">
        <v>507</v>
      </c>
      <c r="B70" s="30">
        <v>21.0</v>
      </c>
      <c r="C70" s="30">
        <v>9.0</v>
      </c>
      <c r="D70" s="30">
        <v>1998.0</v>
      </c>
      <c r="E70" s="30">
        <v>260.0</v>
      </c>
      <c r="F70" s="30" t="s">
        <v>629</v>
      </c>
      <c r="G70" s="30" t="s">
        <v>27</v>
      </c>
      <c r="H70" s="30">
        <v>-37.7785</v>
      </c>
      <c r="I70" s="30">
        <v>-5.197611</v>
      </c>
      <c r="J70" s="30" t="s">
        <v>631</v>
      </c>
      <c r="L70" s="30">
        <v>82588.0</v>
      </c>
      <c r="M70" s="30">
        <v>0.0</v>
      </c>
      <c r="N70" s="30">
        <v>28.035333</v>
      </c>
      <c r="O70" s="30">
        <v>35.96</v>
      </c>
      <c r="P70" s="30">
        <v>21.653333</v>
      </c>
      <c r="Q70" s="13" t="s">
        <v>131</v>
      </c>
      <c r="R70" s="30">
        <v>40.22</v>
      </c>
      <c r="S70" s="30">
        <v>0.52</v>
      </c>
      <c r="T70" s="30">
        <v>14.5</v>
      </c>
      <c r="V70" s="30">
        <v>10.15</v>
      </c>
      <c r="W70" s="30">
        <v>0.34</v>
      </c>
      <c r="X70" s="30">
        <v>0.28</v>
      </c>
    </row>
    <row r="71">
      <c r="A71" s="14" t="s">
        <v>507</v>
      </c>
      <c r="B71" s="39">
        <v>23.0</v>
      </c>
      <c r="C71" s="39">
        <v>6.0</v>
      </c>
      <c r="D71" s="39">
        <v>2000.0</v>
      </c>
      <c r="E71" s="39">
        <v>172.0</v>
      </c>
      <c r="F71" s="39" t="s">
        <v>621</v>
      </c>
      <c r="G71" s="39" t="s">
        <v>75</v>
      </c>
      <c r="H71" s="39">
        <v>-40.38889</v>
      </c>
      <c r="I71" s="39">
        <v>-9.70028</v>
      </c>
      <c r="J71" s="39" t="s">
        <v>632</v>
      </c>
      <c r="K71" s="40"/>
      <c r="L71" s="39">
        <v>83088.0</v>
      </c>
      <c r="M71" s="39">
        <v>67.9</v>
      </c>
      <c r="N71" s="39">
        <v>21.585333</v>
      </c>
      <c r="O71" s="39">
        <v>25.723333</v>
      </c>
      <c r="P71" s="39">
        <v>18.87</v>
      </c>
      <c r="Q71" s="13" t="s">
        <v>633</v>
      </c>
      <c r="R71" s="39">
        <v>42.26</v>
      </c>
      <c r="S71" s="39">
        <v>0.52</v>
      </c>
      <c r="T71" s="39">
        <v>15.88</v>
      </c>
      <c r="U71" s="40"/>
      <c r="V71" s="39">
        <v>10.63</v>
      </c>
      <c r="W71" s="39">
        <v>0.39</v>
      </c>
      <c r="X71" s="39">
        <v>0.4</v>
      </c>
      <c r="Y71" s="40"/>
      <c r="Z71" s="40"/>
    </row>
    <row r="72">
      <c r="A72" s="14" t="s">
        <v>507</v>
      </c>
      <c r="B72" s="39">
        <v>23.0</v>
      </c>
      <c r="C72" s="39">
        <v>6.0</v>
      </c>
      <c r="D72" s="39">
        <v>2000.0</v>
      </c>
      <c r="E72" s="39">
        <v>172.0</v>
      </c>
      <c r="F72" s="39" t="s">
        <v>150</v>
      </c>
      <c r="G72" s="39" t="s">
        <v>75</v>
      </c>
      <c r="H72" s="39">
        <v>-40.449722</v>
      </c>
      <c r="I72" s="39">
        <v>-9.560556</v>
      </c>
      <c r="J72" s="39" t="s">
        <v>634</v>
      </c>
      <c r="K72" s="40"/>
      <c r="L72" s="39">
        <v>82983.0</v>
      </c>
      <c r="M72" s="39">
        <v>8.2</v>
      </c>
      <c r="N72" s="39">
        <v>24.876</v>
      </c>
      <c r="O72" s="39">
        <v>29.88</v>
      </c>
      <c r="P72" s="39">
        <v>21.21</v>
      </c>
      <c r="Q72" s="13" t="s">
        <v>633</v>
      </c>
      <c r="R72" s="39">
        <v>32.25</v>
      </c>
      <c r="S72" s="39">
        <v>0.59</v>
      </c>
      <c r="T72" s="39">
        <v>7.9</v>
      </c>
      <c r="U72" s="40"/>
      <c r="V72" s="39">
        <v>5.14</v>
      </c>
      <c r="W72" s="39">
        <v>0.22</v>
      </c>
      <c r="X72" s="39">
        <v>0.24</v>
      </c>
      <c r="Y72" s="40"/>
      <c r="Z72" s="40"/>
    </row>
    <row r="73">
      <c r="A73" s="14" t="s">
        <v>507</v>
      </c>
      <c r="B73" s="30">
        <v>30.0</v>
      </c>
      <c r="C73" s="30">
        <v>4.0</v>
      </c>
      <c r="D73" s="30">
        <v>2001.0</v>
      </c>
      <c r="E73" s="30">
        <v>119.0</v>
      </c>
      <c r="F73" s="30" t="s">
        <v>635</v>
      </c>
      <c r="G73" s="30" t="s">
        <v>27</v>
      </c>
      <c r="H73" s="30">
        <v>-38.7305984497</v>
      </c>
      <c r="I73" s="30">
        <v>-4.2258300781</v>
      </c>
      <c r="J73" s="30" t="s">
        <v>636</v>
      </c>
      <c r="K73" s="30" t="s">
        <v>637</v>
      </c>
      <c r="L73" s="30">
        <v>82791.0</v>
      </c>
      <c r="M73" s="30">
        <v>163.6</v>
      </c>
      <c r="N73" s="30">
        <v>26.231724</v>
      </c>
      <c r="O73" s="30">
        <v>31.406897</v>
      </c>
      <c r="P73" s="30">
        <v>22.696667</v>
      </c>
      <c r="Q73" s="13" t="s">
        <v>294</v>
      </c>
      <c r="R73" s="30">
        <v>80.94</v>
      </c>
      <c r="S73" s="30">
        <v>0.7</v>
      </c>
      <c r="T73" s="30">
        <v>9.45</v>
      </c>
      <c r="V73" s="30">
        <v>12.33</v>
      </c>
      <c r="W73" s="30">
        <v>0.41</v>
      </c>
      <c r="X73" s="30">
        <v>0.36</v>
      </c>
    </row>
    <row r="74">
      <c r="A74" s="14" t="s">
        <v>507</v>
      </c>
      <c r="B74" s="39">
        <v>2.0</v>
      </c>
      <c r="C74" s="39">
        <v>4.0</v>
      </c>
      <c r="D74" s="39">
        <v>2001.0</v>
      </c>
      <c r="E74" s="39">
        <v>91.0</v>
      </c>
      <c r="F74" s="39" t="s">
        <v>638</v>
      </c>
      <c r="G74" s="39" t="s">
        <v>75</v>
      </c>
      <c r="H74" s="39">
        <v>-43.753333</v>
      </c>
      <c r="I74" s="39">
        <v>-14.4525</v>
      </c>
      <c r="J74" s="39" t="s">
        <v>639</v>
      </c>
      <c r="K74" s="40"/>
      <c r="L74" s="39">
        <v>83339.0</v>
      </c>
      <c r="M74" s="39">
        <v>16.6</v>
      </c>
      <c r="N74" s="39">
        <v>22.61</v>
      </c>
      <c r="O74" s="39">
        <v>28.213333</v>
      </c>
      <c r="P74" s="39">
        <v>18.293333</v>
      </c>
      <c r="Q74" s="13" t="s">
        <v>294</v>
      </c>
      <c r="R74" s="39">
        <v>33.65</v>
      </c>
      <c r="S74" s="39">
        <v>0.68</v>
      </c>
      <c r="T74" s="39">
        <v>6.01</v>
      </c>
      <c r="U74" s="40"/>
      <c r="V74" s="39">
        <v>4.77</v>
      </c>
      <c r="W74" s="39">
        <v>0.29</v>
      </c>
      <c r="X74" s="39">
        <v>0.31</v>
      </c>
      <c r="Y74" s="40"/>
      <c r="Z74" s="40"/>
    </row>
    <row r="75">
      <c r="A75" s="14" t="s">
        <v>507</v>
      </c>
      <c r="B75" s="15">
        <v>24.0</v>
      </c>
      <c r="C75" s="15">
        <v>3.0</v>
      </c>
      <c r="D75" s="15">
        <v>2002.0</v>
      </c>
      <c r="E75" s="15">
        <v>83.0</v>
      </c>
      <c r="F75" s="14" t="s">
        <v>112</v>
      </c>
      <c r="G75" s="14" t="s">
        <v>39</v>
      </c>
      <c r="H75" s="15">
        <v>-37.95</v>
      </c>
      <c r="I75" s="15">
        <v>-9.929</v>
      </c>
      <c r="J75" s="14" t="s">
        <v>640</v>
      </c>
      <c r="K75" s="11"/>
      <c r="L75" s="14">
        <v>83097.0</v>
      </c>
      <c r="M75" s="14">
        <v>43.4</v>
      </c>
      <c r="N75" s="14">
        <v>27.362167</v>
      </c>
      <c r="O75" s="14">
        <v>32.53871</v>
      </c>
      <c r="P75" s="14">
        <v>22.53485</v>
      </c>
      <c r="Q75" s="13" t="s">
        <v>309</v>
      </c>
      <c r="R75" s="15">
        <v>58.1</v>
      </c>
      <c r="S75" s="15">
        <v>0.9</v>
      </c>
      <c r="T75" s="15">
        <v>15.0</v>
      </c>
      <c r="U75" s="11"/>
      <c r="V75" s="15">
        <v>6.7</v>
      </c>
      <c r="W75" s="15">
        <v>0.3</v>
      </c>
      <c r="X75" s="15">
        <v>0.3</v>
      </c>
      <c r="Y75" s="11"/>
    </row>
    <row r="76">
      <c r="A76" s="14" t="s">
        <v>507</v>
      </c>
      <c r="B76" s="30">
        <v>1.0</v>
      </c>
      <c r="C76" s="30">
        <v>6.0</v>
      </c>
      <c r="D76" s="30">
        <v>2002.0</v>
      </c>
      <c r="E76" s="30">
        <v>150.0</v>
      </c>
      <c r="F76" s="30" t="s">
        <v>299</v>
      </c>
      <c r="G76" s="30" t="s">
        <v>39</v>
      </c>
      <c r="H76" s="30">
        <v>-34.5701</v>
      </c>
      <c r="I76" s="30">
        <v>-8.0046</v>
      </c>
      <c r="J76" s="30" t="s">
        <v>641</v>
      </c>
      <c r="K76" s="30" t="s">
        <v>642</v>
      </c>
      <c r="L76" s="30">
        <v>82983.0</v>
      </c>
      <c r="M76" s="30">
        <v>57.5</v>
      </c>
      <c r="N76" s="30">
        <v>23.225333</v>
      </c>
      <c r="O76" s="30">
        <v>27.956667</v>
      </c>
      <c r="P76" s="30">
        <v>19.903333</v>
      </c>
      <c r="Q76" s="13" t="s">
        <v>294</v>
      </c>
      <c r="R76" s="41">
        <f>4+5+2.6</f>
        <v>11.6</v>
      </c>
      <c r="S76" s="30">
        <v>0.6</v>
      </c>
      <c r="T76" s="41">
        <f>3.7+2.5</f>
        <v>6.2</v>
      </c>
      <c r="V76" s="30">
        <v>3.7</v>
      </c>
      <c r="W76" s="30">
        <v>0.33</v>
      </c>
      <c r="X76" s="30">
        <v>0.3</v>
      </c>
    </row>
    <row r="77">
      <c r="A77" s="14" t="s">
        <v>507</v>
      </c>
      <c r="B77" s="30">
        <v>28.0</v>
      </c>
      <c r="C77" s="30">
        <v>4.0</v>
      </c>
      <c r="D77" s="30">
        <v>2002.0</v>
      </c>
      <c r="E77" s="30">
        <v>117.0</v>
      </c>
      <c r="F77" s="30" t="s">
        <v>299</v>
      </c>
      <c r="G77" s="30" t="s">
        <v>39</v>
      </c>
      <c r="H77" s="30">
        <v>-34.5701</v>
      </c>
      <c r="I77" s="30">
        <v>-8.0046</v>
      </c>
      <c r="J77" s="30" t="s">
        <v>643</v>
      </c>
      <c r="L77" s="30">
        <v>82983.0</v>
      </c>
      <c r="M77" s="30">
        <v>16.0</v>
      </c>
      <c r="N77" s="30">
        <v>26.28</v>
      </c>
      <c r="O77" s="30">
        <v>31.273333</v>
      </c>
      <c r="P77" s="30">
        <v>21.73</v>
      </c>
      <c r="Q77" s="13" t="s">
        <v>644</v>
      </c>
      <c r="R77" s="41">
        <f>4.3+8.6</f>
        <v>12.9</v>
      </c>
      <c r="S77" s="30">
        <v>0.48</v>
      </c>
      <c r="T77" s="41">
        <f>3.8+4.2+0.4</f>
        <v>8.4</v>
      </c>
      <c r="V77" s="30">
        <v>3.2</v>
      </c>
      <c r="W77" s="30">
        <v>0.4</v>
      </c>
      <c r="X77" s="30">
        <v>0.3</v>
      </c>
    </row>
    <row r="78">
      <c r="A78" s="14" t="s">
        <v>507</v>
      </c>
      <c r="B78" s="30">
        <v>28.0</v>
      </c>
      <c r="C78" s="30">
        <v>4.0</v>
      </c>
      <c r="D78" s="30">
        <v>2002.0</v>
      </c>
      <c r="E78" s="30">
        <v>117.0</v>
      </c>
      <c r="F78" s="30" t="s">
        <v>299</v>
      </c>
      <c r="G78" s="30" t="s">
        <v>39</v>
      </c>
      <c r="H78" s="30">
        <v>-34.5701</v>
      </c>
      <c r="I78" s="30">
        <v>-8.0046</v>
      </c>
      <c r="J78" s="30" t="s">
        <v>645</v>
      </c>
      <c r="L78" s="30">
        <v>82983.0</v>
      </c>
      <c r="M78" s="30">
        <v>16.0</v>
      </c>
      <c r="N78" s="30">
        <v>26.28</v>
      </c>
      <c r="O78" s="30">
        <v>31.273333</v>
      </c>
      <c r="P78" s="30">
        <v>21.73</v>
      </c>
      <c r="Q78" s="13" t="s">
        <v>644</v>
      </c>
      <c r="R78" s="41">
        <f>2.5+8.7+8.6</f>
        <v>19.8</v>
      </c>
      <c r="S78" s="30">
        <v>0.42</v>
      </c>
      <c r="T78" s="41">
        <f>1.5+3.2+4+5.4+0.5+2</f>
        <v>16.6</v>
      </c>
      <c r="V78" s="30">
        <v>6.3</v>
      </c>
      <c r="W78" s="30">
        <v>0.4</v>
      </c>
      <c r="X78" s="30">
        <v>0.3</v>
      </c>
    </row>
    <row r="79">
      <c r="A79" s="14" t="s">
        <v>507</v>
      </c>
      <c r="B79" s="30">
        <v>7.0</v>
      </c>
      <c r="C79" s="30">
        <v>7.0</v>
      </c>
      <c r="D79" s="30">
        <v>2002.0</v>
      </c>
      <c r="E79" s="30">
        <v>186.0</v>
      </c>
      <c r="F79" s="30" t="s">
        <v>299</v>
      </c>
      <c r="G79" s="30" t="s">
        <v>39</v>
      </c>
      <c r="H79" s="30">
        <v>-34.5701</v>
      </c>
      <c r="I79" s="30">
        <v>-8.0046</v>
      </c>
      <c r="J79" s="30" t="s">
        <v>646</v>
      </c>
      <c r="L79" s="30">
        <v>82983.0</v>
      </c>
      <c r="M79" s="30">
        <v>54.5</v>
      </c>
      <c r="N79" s="30">
        <v>23.183226</v>
      </c>
      <c r="O79" s="30">
        <v>28.751613</v>
      </c>
      <c r="P79" s="30">
        <v>19.277419</v>
      </c>
      <c r="Q79" s="13" t="s">
        <v>303</v>
      </c>
      <c r="R79" s="30">
        <v>13.7</v>
      </c>
      <c r="S79" s="30">
        <v>0.62</v>
      </c>
      <c r="T79" s="30">
        <v>9.0</v>
      </c>
      <c r="V79" s="30">
        <v>3.8</v>
      </c>
      <c r="W79" s="30">
        <v>0.42</v>
      </c>
      <c r="X79" s="30">
        <v>0.35</v>
      </c>
    </row>
    <row r="80">
      <c r="A80" s="14" t="s">
        <v>507</v>
      </c>
      <c r="B80" s="30">
        <v>24.0</v>
      </c>
      <c r="C80" s="30">
        <v>3.0</v>
      </c>
      <c r="D80" s="30">
        <v>2003.0</v>
      </c>
      <c r="E80" s="30">
        <v>83.0</v>
      </c>
      <c r="F80" s="30" t="s">
        <v>299</v>
      </c>
      <c r="G80" s="30" t="s">
        <v>39</v>
      </c>
      <c r="H80" s="30">
        <v>-34.5701</v>
      </c>
      <c r="I80" s="30">
        <v>-8.0046</v>
      </c>
      <c r="J80" s="30" t="s">
        <v>647</v>
      </c>
      <c r="L80" s="30">
        <v>82983.0</v>
      </c>
      <c r="M80" s="30">
        <v>39.9</v>
      </c>
      <c r="N80" s="39">
        <v>27.652903</v>
      </c>
      <c r="O80" s="30">
        <v>33.774194</v>
      </c>
      <c r="P80" s="30">
        <v>22.880645</v>
      </c>
      <c r="Q80" s="24" t="s">
        <v>648</v>
      </c>
      <c r="R80" s="41">
        <f>2+1.6+13.5</f>
        <v>17.1</v>
      </c>
      <c r="S80" s="30">
        <v>0.6</v>
      </c>
      <c r="T80" s="41">
        <f>6.5+10.3+0.9</f>
        <v>17.7</v>
      </c>
      <c r="V80" s="30">
        <v>6.9</v>
      </c>
      <c r="W80" s="30">
        <v>0.4</v>
      </c>
      <c r="X80" s="30">
        <v>0.31</v>
      </c>
    </row>
    <row r="81">
      <c r="A81" s="14" t="s">
        <v>507</v>
      </c>
      <c r="B81" s="39">
        <v>27.0</v>
      </c>
      <c r="C81" s="39">
        <v>3.0</v>
      </c>
      <c r="D81" s="39">
        <v>2004.0</v>
      </c>
      <c r="E81" s="39">
        <v>86.0</v>
      </c>
      <c r="F81" s="39" t="s">
        <v>649</v>
      </c>
      <c r="G81" s="39" t="s">
        <v>56</v>
      </c>
      <c r="H81" s="39">
        <v>-37.25</v>
      </c>
      <c r="I81" s="39">
        <v>-6.566667</v>
      </c>
      <c r="J81" s="39" t="s">
        <v>650</v>
      </c>
      <c r="K81" s="40"/>
      <c r="L81" s="39">
        <v>82690.0</v>
      </c>
      <c r="M81" s="39">
        <v>42.1</v>
      </c>
      <c r="N81" s="30">
        <v>28.125806</v>
      </c>
      <c r="O81" s="39">
        <v>33.970968</v>
      </c>
      <c r="P81" s="39">
        <v>22.903226</v>
      </c>
      <c r="Q81" s="13" t="s">
        <v>157</v>
      </c>
      <c r="R81" s="39">
        <v>63.86</v>
      </c>
      <c r="S81" s="39">
        <v>0.56</v>
      </c>
      <c r="T81" s="39">
        <v>20.05</v>
      </c>
      <c r="U81" s="40"/>
      <c r="V81" s="39">
        <v>7.54</v>
      </c>
      <c r="W81" s="39">
        <v>0.34</v>
      </c>
      <c r="X81" s="39">
        <v>0.26</v>
      </c>
      <c r="Y81" s="40"/>
      <c r="Z81" s="40"/>
    </row>
    <row r="82">
      <c r="A82" s="14" t="s">
        <v>507</v>
      </c>
      <c r="B82" s="30">
        <v>29.0</v>
      </c>
      <c r="C82" s="30">
        <v>3.0</v>
      </c>
      <c r="D82" s="30">
        <v>2005.0</v>
      </c>
      <c r="E82" s="30">
        <v>88.0</v>
      </c>
      <c r="F82" s="30" t="s">
        <v>125</v>
      </c>
      <c r="G82" s="30" t="s">
        <v>39</v>
      </c>
      <c r="H82" s="30">
        <v>-38.3685109</v>
      </c>
      <c r="I82" s="30">
        <v>-7.9870811</v>
      </c>
      <c r="J82" s="30" t="s">
        <v>651</v>
      </c>
      <c r="L82" s="30">
        <v>82890.0</v>
      </c>
      <c r="M82" s="30">
        <v>205.2</v>
      </c>
      <c r="N82" s="30">
        <v>25.477419</v>
      </c>
      <c r="O82" s="30">
        <v>32.151613</v>
      </c>
      <c r="P82" s="30">
        <v>19.851613</v>
      </c>
      <c r="Q82" s="13" t="s">
        <v>652</v>
      </c>
      <c r="R82" s="30">
        <v>16.6</v>
      </c>
      <c r="S82" s="30">
        <v>0.5</v>
      </c>
      <c r="T82" s="30">
        <v>5.6</v>
      </c>
      <c r="V82" s="30">
        <v>5.8</v>
      </c>
      <c r="W82" s="30">
        <v>0.3</v>
      </c>
      <c r="X82" s="30">
        <v>0.32</v>
      </c>
    </row>
    <row r="83">
      <c r="A83" s="14" t="s">
        <v>507</v>
      </c>
      <c r="B83" s="39">
        <v>14.0</v>
      </c>
      <c r="C83" s="39">
        <v>5.0</v>
      </c>
      <c r="D83" s="39">
        <v>2005.0</v>
      </c>
      <c r="E83" s="39">
        <v>133.0</v>
      </c>
      <c r="F83" s="39" t="s">
        <v>352</v>
      </c>
      <c r="G83" s="39" t="s">
        <v>56</v>
      </c>
      <c r="H83" s="39">
        <v>-37.344167</v>
      </c>
      <c r="I83" s="39">
        <v>-5.1875</v>
      </c>
      <c r="J83" s="39" t="s">
        <v>653</v>
      </c>
      <c r="K83" s="40"/>
      <c r="L83" s="39">
        <v>82591.0</v>
      </c>
      <c r="M83" s="39">
        <v>101.1</v>
      </c>
      <c r="N83" s="39">
        <v>27.462581</v>
      </c>
      <c r="O83" s="39">
        <v>32.929032</v>
      </c>
      <c r="P83" s="39">
        <v>23.251613</v>
      </c>
      <c r="Q83" s="13" t="s">
        <v>654</v>
      </c>
      <c r="R83" s="39">
        <v>54.76</v>
      </c>
      <c r="S83" s="39">
        <v>0.48</v>
      </c>
      <c r="T83" s="39">
        <v>14.94</v>
      </c>
      <c r="U83" s="40"/>
      <c r="V83" s="39">
        <v>15.72</v>
      </c>
      <c r="W83" s="39">
        <v>0.35</v>
      </c>
      <c r="X83" s="39">
        <v>0.27</v>
      </c>
      <c r="Y83" s="40"/>
      <c r="Z83" s="40"/>
    </row>
    <row r="84">
      <c r="A84" s="14" t="s">
        <v>507</v>
      </c>
      <c r="B84" s="30">
        <v>2.0</v>
      </c>
      <c r="C84" s="30">
        <v>5.0</v>
      </c>
      <c r="D84" s="30">
        <v>2005.0</v>
      </c>
      <c r="E84" s="30">
        <v>121.0</v>
      </c>
      <c r="F84" s="39" t="s">
        <v>331</v>
      </c>
      <c r="G84" s="39" t="s">
        <v>56</v>
      </c>
      <c r="H84" s="30">
        <v>-37.4051596</v>
      </c>
      <c r="I84" s="30">
        <v>-6.6657221</v>
      </c>
      <c r="J84" s="30" t="s">
        <v>655</v>
      </c>
      <c r="L84" s="30">
        <v>82890.0</v>
      </c>
      <c r="M84" s="30">
        <v>88.3</v>
      </c>
      <c r="N84" s="30">
        <v>22.180667</v>
      </c>
      <c r="O84" s="30">
        <v>26.65</v>
      </c>
      <c r="P84" s="30">
        <v>18.856667</v>
      </c>
      <c r="Q84" s="13" t="s">
        <v>654</v>
      </c>
      <c r="R84" s="30">
        <v>64.67</v>
      </c>
      <c r="S84" s="30">
        <v>1.5</v>
      </c>
      <c r="T84" s="30">
        <v>22.0</v>
      </c>
      <c r="V84" s="30">
        <v>19.5</v>
      </c>
      <c r="W84" s="30">
        <v>0.31</v>
      </c>
      <c r="X84" s="30">
        <v>0.31</v>
      </c>
    </row>
    <row r="85">
      <c r="A85" s="15" t="s">
        <v>656</v>
      </c>
      <c r="B85" s="15">
        <v>30.0</v>
      </c>
      <c r="C85" s="15">
        <v>3.0</v>
      </c>
      <c r="D85" s="15">
        <v>2006.0</v>
      </c>
      <c r="E85" s="15">
        <v>89.0</v>
      </c>
      <c r="F85" s="15" t="s">
        <v>344</v>
      </c>
      <c r="G85" s="15" t="s">
        <v>39</v>
      </c>
      <c r="H85" s="15">
        <v>-38.4307</v>
      </c>
      <c r="I85" s="15">
        <v>-8.0335</v>
      </c>
      <c r="J85" s="15" t="s">
        <v>657</v>
      </c>
      <c r="K85" s="15" t="s">
        <v>658</v>
      </c>
      <c r="L85" s="15">
        <v>82886.0</v>
      </c>
      <c r="M85" s="15">
        <v>248.3</v>
      </c>
      <c r="N85" s="15">
        <v>26.847097</v>
      </c>
      <c r="O85" s="15">
        <v>32.245161</v>
      </c>
      <c r="P85" s="15">
        <v>23.025806</v>
      </c>
      <c r="Q85" s="13" t="s">
        <v>659</v>
      </c>
      <c r="R85" s="15">
        <v>92.4</v>
      </c>
      <c r="S85" s="15">
        <v>0.9</v>
      </c>
      <c r="T85" s="15">
        <v>14.9</v>
      </c>
      <c r="U85" s="15">
        <v>13.41</v>
      </c>
      <c r="V85" s="15">
        <v>15.8</v>
      </c>
      <c r="W85" s="15">
        <v>0.38</v>
      </c>
      <c r="X85" s="15">
        <v>0.34</v>
      </c>
      <c r="Y85" s="15" t="s">
        <v>660</v>
      </c>
    </row>
    <row r="86">
      <c r="A86" s="15" t="s">
        <v>656</v>
      </c>
      <c r="B86" s="15">
        <v>31.0</v>
      </c>
      <c r="C86" s="15">
        <v>3.0</v>
      </c>
      <c r="D86" s="15">
        <v>2006.0</v>
      </c>
      <c r="E86" s="15">
        <v>90.0</v>
      </c>
      <c r="F86" s="15" t="s">
        <v>344</v>
      </c>
      <c r="G86" s="15" t="s">
        <v>39</v>
      </c>
      <c r="H86" s="15">
        <v>-38.4307</v>
      </c>
      <c r="I86" s="15">
        <v>-8.0335</v>
      </c>
      <c r="J86" s="15" t="s">
        <v>661</v>
      </c>
      <c r="K86" s="15" t="s">
        <v>662</v>
      </c>
      <c r="L86" s="15">
        <v>82886.0</v>
      </c>
      <c r="M86" s="15">
        <v>248.3</v>
      </c>
      <c r="N86" s="15">
        <v>26.847097</v>
      </c>
      <c r="O86" s="15">
        <v>32.245161</v>
      </c>
      <c r="P86" s="15">
        <v>23.025806</v>
      </c>
      <c r="Q86" s="13" t="s">
        <v>659</v>
      </c>
      <c r="R86" s="15">
        <v>19.7</v>
      </c>
      <c r="S86" s="15">
        <v>0.9</v>
      </c>
      <c r="T86" s="15">
        <v>8.2</v>
      </c>
      <c r="U86" s="15">
        <v>7.38</v>
      </c>
      <c r="V86" s="15">
        <v>5.6</v>
      </c>
      <c r="W86" s="15">
        <v>0.39</v>
      </c>
      <c r="X86" s="15">
        <v>0.33</v>
      </c>
      <c r="Y86" s="15" t="s">
        <v>663</v>
      </c>
    </row>
    <row r="87">
      <c r="A87" s="15" t="s">
        <v>656</v>
      </c>
      <c r="B87" s="15">
        <v>30.0</v>
      </c>
      <c r="C87" s="15">
        <v>3.0</v>
      </c>
      <c r="D87" s="15">
        <v>2006.0</v>
      </c>
      <c r="E87" s="15">
        <v>89.0</v>
      </c>
      <c r="F87" s="15" t="s">
        <v>344</v>
      </c>
      <c r="G87" s="15" t="s">
        <v>39</v>
      </c>
      <c r="H87" s="15">
        <v>-38.4307</v>
      </c>
      <c r="I87" s="15">
        <v>-8.0335</v>
      </c>
      <c r="J87" s="15" t="s">
        <v>664</v>
      </c>
      <c r="K87" s="15" t="s">
        <v>665</v>
      </c>
      <c r="L87" s="15">
        <v>82886.0</v>
      </c>
      <c r="M87" s="15">
        <v>248.3</v>
      </c>
      <c r="N87" s="15">
        <v>26.847097</v>
      </c>
      <c r="O87" s="15">
        <v>32.245161</v>
      </c>
      <c r="P87" s="15">
        <v>23.025806</v>
      </c>
      <c r="Q87" s="13" t="s">
        <v>659</v>
      </c>
      <c r="R87" s="15">
        <v>88.7</v>
      </c>
      <c r="S87" s="15">
        <v>1.3</v>
      </c>
      <c r="T87" s="15">
        <v>27.5</v>
      </c>
      <c r="U87" s="15">
        <v>35.75</v>
      </c>
      <c r="V87" s="15">
        <v>19.1</v>
      </c>
      <c r="W87" s="15">
        <v>0.34</v>
      </c>
      <c r="X87" s="15">
        <v>0.31</v>
      </c>
      <c r="Y87" s="15" t="s">
        <v>660</v>
      </c>
    </row>
    <row r="88">
      <c r="A88" s="15" t="s">
        <v>656</v>
      </c>
      <c r="B88" s="15">
        <v>7.0</v>
      </c>
      <c r="C88" s="15">
        <v>5.0</v>
      </c>
      <c r="D88" s="15">
        <v>2006.0</v>
      </c>
      <c r="E88" s="15">
        <v>126.0</v>
      </c>
      <c r="F88" s="15" t="s">
        <v>352</v>
      </c>
      <c r="G88" s="15" t="s">
        <v>56</v>
      </c>
      <c r="H88" s="15">
        <v>-37.1933</v>
      </c>
      <c r="I88" s="15">
        <v>-5.1209</v>
      </c>
      <c r="J88" s="15" t="s">
        <v>666</v>
      </c>
      <c r="K88" s="15" t="s">
        <v>667</v>
      </c>
      <c r="L88" s="15">
        <v>82591.0</v>
      </c>
      <c r="M88" s="15">
        <v>112.3</v>
      </c>
      <c r="N88" s="15">
        <v>26.796774</v>
      </c>
      <c r="O88" s="15">
        <v>31.7</v>
      </c>
      <c r="P88" s="15">
        <v>22.974194</v>
      </c>
      <c r="Q88" s="13" t="s">
        <v>531</v>
      </c>
      <c r="R88" s="15">
        <v>40.6</v>
      </c>
      <c r="S88" s="15">
        <v>0.8</v>
      </c>
      <c r="T88" s="15">
        <v>7.4</v>
      </c>
      <c r="U88" s="15">
        <v>5.92</v>
      </c>
      <c r="V88" s="15">
        <v>6.6</v>
      </c>
      <c r="W88" s="15">
        <v>0.38</v>
      </c>
      <c r="X88" s="15">
        <v>0.32</v>
      </c>
      <c r="Y88" s="15" t="s">
        <v>660</v>
      </c>
    </row>
    <row r="89">
      <c r="A89" s="15" t="s">
        <v>656</v>
      </c>
      <c r="B89" s="15">
        <v>20.0</v>
      </c>
      <c r="C89" s="15">
        <v>7.0</v>
      </c>
      <c r="D89" s="15">
        <v>2006.0</v>
      </c>
      <c r="E89" s="15">
        <v>199.0</v>
      </c>
      <c r="F89" s="15" t="s">
        <v>354</v>
      </c>
      <c r="G89" s="15" t="s">
        <v>181</v>
      </c>
      <c r="H89" s="15">
        <v>-37.24</v>
      </c>
      <c r="I89" s="15">
        <v>-10.02</v>
      </c>
      <c r="J89" s="15" t="s">
        <v>668</v>
      </c>
      <c r="K89" s="15" t="s">
        <v>669</v>
      </c>
      <c r="L89" s="15">
        <v>83097.0</v>
      </c>
      <c r="M89" s="15">
        <v>166.4</v>
      </c>
      <c r="N89" s="15">
        <v>23.456774</v>
      </c>
      <c r="O89" s="15">
        <v>27.551613</v>
      </c>
      <c r="P89" s="15">
        <v>20.390323</v>
      </c>
      <c r="Q89" s="13" t="s">
        <v>670</v>
      </c>
      <c r="R89" s="15">
        <v>51.0</v>
      </c>
      <c r="S89" s="15">
        <v>0.9</v>
      </c>
      <c r="T89" s="15">
        <v>17.1</v>
      </c>
      <c r="U89" s="15">
        <v>15.39</v>
      </c>
      <c r="V89" s="15">
        <v>11.9</v>
      </c>
      <c r="W89" s="15">
        <v>0.25</v>
      </c>
      <c r="X89" s="15">
        <v>0.25</v>
      </c>
      <c r="Y89" s="15" t="s">
        <v>671</v>
      </c>
    </row>
    <row r="90">
      <c r="A90" s="14" t="s">
        <v>507</v>
      </c>
      <c r="B90" s="30">
        <v>17.0</v>
      </c>
      <c r="C90" s="30">
        <v>7.0</v>
      </c>
      <c r="D90" s="30">
        <v>2006.0</v>
      </c>
      <c r="E90" s="30">
        <v>196.0</v>
      </c>
      <c r="F90" s="30" t="s">
        <v>672</v>
      </c>
      <c r="G90" s="30" t="s">
        <v>56</v>
      </c>
      <c r="H90" s="30">
        <v>-35.627222</v>
      </c>
      <c r="I90" s="30">
        <v>-5.49</v>
      </c>
      <c r="J90" s="30" t="s">
        <v>582</v>
      </c>
      <c r="L90" s="30">
        <v>82596.0</v>
      </c>
      <c r="M90" s="30">
        <v>92.1</v>
      </c>
      <c r="N90" s="30">
        <v>24.64129</v>
      </c>
      <c r="O90" s="30">
        <v>29.025806</v>
      </c>
      <c r="P90" s="30">
        <v>21.074194</v>
      </c>
      <c r="Q90" s="13" t="s">
        <v>670</v>
      </c>
      <c r="R90" s="41">
        <f>22.04+22.84</f>
        <v>44.88</v>
      </c>
      <c r="S90" s="30">
        <v>0.94</v>
      </c>
      <c r="T90" s="30">
        <v>20.47</v>
      </c>
      <c r="V90" s="30">
        <v>12.53</v>
      </c>
      <c r="W90" s="30">
        <v>0.29</v>
      </c>
      <c r="X90" s="30">
        <v>0.31</v>
      </c>
    </row>
    <row r="91">
      <c r="A91" s="14" t="s">
        <v>507</v>
      </c>
      <c r="B91" s="39">
        <v>20.0</v>
      </c>
      <c r="C91" s="39">
        <v>4.0</v>
      </c>
      <c r="D91" s="39">
        <v>2006.0</v>
      </c>
      <c r="E91" s="39">
        <v>109.0</v>
      </c>
      <c r="F91" s="39" t="s">
        <v>331</v>
      </c>
      <c r="G91" s="39" t="s">
        <v>56</v>
      </c>
      <c r="H91" s="39">
        <v>-37.255</v>
      </c>
      <c r="I91" s="39">
        <v>-6.585278</v>
      </c>
      <c r="J91" s="39" t="s">
        <v>673</v>
      </c>
      <c r="K91" s="40"/>
      <c r="L91" s="39">
        <v>82690.0</v>
      </c>
      <c r="M91" s="39">
        <v>262.0</v>
      </c>
      <c r="N91" s="39">
        <v>26.682</v>
      </c>
      <c r="O91" s="39">
        <v>32.673333</v>
      </c>
      <c r="P91" s="39">
        <v>23.196667</v>
      </c>
      <c r="Q91" s="13" t="s">
        <v>674</v>
      </c>
      <c r="R91" s="39">
        <v>40.96</v>
      </c>
      <c r="S91" s="39">
        <v>0.75</v>
      </c>
      <c r="T91" s="39">
        <v>15.37</v>
      </c>
      <c r="U91" s="40"/>
      <c r="V91" s="39">
        <v>6.91</v>
      </c>
      <c r="W91" s="39">
        <v>0.33</v>
      </c>
      <c r="X91" s="39">
        <v>0.33</v>
      </c>
      <c r="Y91" s="40"/>
      <c r="Z91" s="40"/>
    </row>
    <row r="92">
      <c r="A92" s="14" t="s">
        <v>507</v>
      </c>
      <c r="B92" s="39">
        <v>21.0</v>
      </c>
      <c r="C92" s="39">
        <v>4.0</v>
      </c>
      <c r="D92" s="39">
        <v>2006.0</v>
      </c>
      <c r="E92" s="39">
        <v>110.0</v>
      </c>
      <c r="F92" s="39" t="s">
        <v>675</v>
      </c>
      <c r="G92" s="39" t="s">
        <v>75</v>
      </c>
      <c r="H92" s="39">
        <v>-39.83075</v>
      </c>
      <c r="I92" s="39">
        <v>-9.868333</v>
      </c>
      <c r="J92" s="39" t="s">
        <v>676</v>
      </c>
      <c r="K92" s="40"/>
      <c r="L92" s="39">
        <v>82983.0</v>
      </c>
      <c r="M92" s="39">
        <v>51.7</v>
      </c>
      <c r="N92" s="39">
        <v>26.558667</v>
      </c>
      <c r="O92" s="39">
        <v>30.87</v>
      </c>
      <c r="P92" s="39">
        <v>23.423333</v>
      </c>
      <c r="Q92" s="13" t="s">
        <v>674</v>
      </c>
      <c r="R92" s="39">
        <v>44.7</v>
      </c>
      <c r="S92" s="39">
        <v>0.94</v>
      </c>
      <c r="T92" s="39">
        <v>15.09</v>
      </c>
      <c r="U92" s="40"/>
      <c r="V92" s="39">
        <v>9.36</v>
      </c>
      <c r="W92" s="39">
        <v>0.2</v>
      </c>
      <c r="X92" s="39">
        <v>0.27</v>
      </c>
      <c r="Y92" s="40"/>
      <c r="Z92" s="40"/>
    </row>
    <row r="93">
      <c r="A93" s="14" t="s">
        <v>507</v>
      </c>
      <c r="B93" s="39">
        <v>15.0</v>
      </c>
      <c r="C93" s="39">
        <v>5.0</v>
      </c>
      <c r="D93" s="39">
        <v>2006.0</v>
      </c>
      <c r="E93" s="39">
        <v>134.0</v>
      </c>
      <c r="F93" s="39" t="s">
        <v>352</v>
      </c>
      <c r="G93" s="39" t="s">
        <v>56</v>
      </c>
      <c r="H93" s="39">
        <v>-37.4116811</v>
      </c>
      <c r="I93" s="39">
        <v>-5.195062</v>
      </c>
      <c r="J93" s="39" t="s">
        <v>677</v>
      </c>
      <c r="K93" s="40"/>
      <c r="L93" s="39">
        <v>82591.0</v>
      </c>
      <c r="M93" s="39">
        <v>112.3</v>
      </c>
      <c r="N93" s="39">
        <v>26.796774</v>
      </c>
      <c r="O93" s="39">
        <v>31.7</v>
      </c>
      <c r="P93" s="39">
        <v>22.974194</v>
      </c>
      <c r="Q93" s="13" t="s">
        <v>531</v>
      </c>
      <c r="R93" s="39">
        <v>60.4</v>
      </c>
      <c r="S93" s="39">
        <v>0.8</v>
      </c>
      <c r="T93" s="39">
        <v>13.0</v>
      </c>
      <c r="U93" s="40"/>
      <c r="V93" s="39">
        <v>8.4</v>
      </c>
      <c r="W93" s="39">
        <v>0.6</v>
      </c>
      <c r="X93" s="39">
        <v>0.36</v>
      </c>
      <c r="Y93" s="40"/>
      <c r="Z93" s="40"/>
    </row>
    <row r="94">
      <c r="A94" s="14" t="s">
        <v>507</v>
      </c>
      <c r="B94" s="39">
        <v>27.0</v>
      </c>
      <c r="C94" s="39">
        <v>4.0</v>
      </c>
      <c r="D94" s="39">
        <v>2006.0</v>
      </c>
      <c r="E94" s="39">
        <v>116.0</v>
      </c>
      <c r="F94" s="39" t="s">
        <v>331</v>
      </c>
      <c r="G94" s="39" t="s">
        <v>56</v>
      </c>
      <c r="H94" s="39">
        <v>-37.255</v>
      </c>
      <c r="I94" s="39">
        <v>-6.585278</v>
      </c>
      <c r="J94" s="39" t="s">
        <v>678</v>
      </c>
      <c r="K94" s="40"/>
      <c r="L94" s="39">
        <v>82690.0</v>
      </c>
      <c r="M94" s="39">
        <v>262.0</v>
      </c>
      <c r="N94" s="39">
        <v>26.682</v>
      </c>
      <c r="O94" s="39">
        <v>32.673333</v>
      </c>
      <c r="P94" s="39">
        <v>23.196667</v>
      </c>
      <c r="Q94" s="13" t="s">
        <v>674</v>
      </c>
      <c r="R94" s="39">
        <v>30.33</v>
      </c>
      <c r="S94" s="39">
        <v>0.46</v>
      </c>
      <c r="T94" s="39">
        <v>13.66</v>
      </c>
      <c r="U94" s="40"/>
      <c r="V94" s="39">
        <v>3.83</v>
      </c>
      <c r="W94" s="39">
        <v>0.34</v>
      </c>
      <c r="X94" s="39">
        <v>0.29</v>
      </c>
      <c r="Y94" s="40"/>
      <c r="Z94" s="40"/>
    </row>
    <row r="95">
      <c r="A95" s="14" t="s">
        <v>507</v>
      </c>
      <c r="B95" s="30">
        <v>17.0</v>
      </c>
      <c r="C95" s="30">
        <v>7.0</v>
      </c>
      <c r="D95" s="30">
        <v>2006.0</v>
      </c>
      <c r="E95" s="30">
        <v>196.0</v>
      </c>
      <c r="F95" s="30" t="s">
        <v>672</v>
      </c>
      <c r="G95" s="30" t="s">
        <v>56</v>
      </c>
      <c r="H95" s="30">
        <v>-35.5645004</v>
      </c>
      <c r="I95" s="30">
        <v>-5.4670887</v>
      </c>
      <c r="J95" s="30" t="s">
        <v>679</v>
      </c>
      <c r="L95" s="30">
        <v>82596.0</v>
      </c>
      <c r="M95" s="30">
        <v>92.1</v>
      </c>
      <c r="N95" s="30">
        <v>24.64129</v>
      </c>
      <c r="O95" s="30">
        <v>29.025806</v>
      </c>
      <c r="P95" s="30">
        <v>21.074194</v>
      </c>
      <c r="Q95" s="13" t="s">
        <v>670</v>
      </c>
      <c r="R95" s="30">
        <v>39.33</v>
      </c>
      <c r="S95" s="30">
        <v>0.66</v>
      </c>
      <c r="T95" s="30">
        <v>16.0</v>
      </c>
      <c r="V95" s="30">
        <v>9.64</v>
      </c>
      <c r="W95" s="30">
        <v>0.31</v>
      </c>
      <c r="X95" s="30">
        <v>0.27</v>
      </c>
    </row>
    <row r="96">
      <c r="A96" s="14" t="s">
        <v>507</v>
      </c>
      <c r="B96" s="15">
        <v>21.0</v>
      </c>
      <c r="C96" s="15">
        <v>4.0</v>
      </c>
      <c r="D96" s="15">
        <v>2007.0</v>
      </c>
      <c r="E96" s="15">
        <v>110.0</v>
      </c>
      <c r="F96" s="14" t="s">
        <v>331</v>
      </c>
      <c r="G96" s="14" t="s">
        <v>56</v>
      </c>
      <c r="H96" s="39">
        <v>-37.255</v>
      </c>
      <c r="I96" s="39">
        <v>-6.585278</v>
      </c>
      <c r="J96" s="14" t="s">
        <v>680</v>
      </c>
      <c r="K96" s="11"/>
      <c r="L96" s="14">
        <v>82690.0</v>
      </c>
      <c r="M96" s="14">
        <v>266.5</v>
      </c>
      <c r="N96" s="14">
        <v>28.314</v>
      </c>
      <c r="O96" s="14">
        <v>34.783333</v>
      </c>
      <c r="P96" s="14">
        <v>23.606667</v>
      </c>
      <c r="Q96" s="13" t="s">
        <v>681</v>
      </c>
      <c r="R96" s="15">
        <v>61.3</v>
      </c>
      <c r="S96" s="15">
        <v>0.8</v>
      </c>
      <c r="T96" s="15">
        <v>16.2</v>
      </c>
      <c r="U96" s="11"/>
      <c r="V96" s="15">
        <v>8.2</v>
      </c>
      <c r="W96" s="15">
        <v>0.3</v>
      </c>
      <c r="X96" s="15">
        <v>0.3</v>
      </c>
      <c r="Y96" s="11"/>
    </row>
    <row r="97">
      <c r="A97" s="14" t="s">
        <v>507</v>
      </c>
      <c r="B97" s="39">
        <v>17.0</v>
      </c>
      <c r="C97" s="39">
        <v>4.0</v>
      </c>
      <c r="D97" s="39">
        <v>2007.0</v>
      </c>
      <c r="E97" s="39">
        <v>106.0</v>
      </c>
      <c r="F97" s="39" t="s">
        <v>344</v>
      </c>
      <c r="G97" s="39" t="s">
        <v>39</v>
      </c>
      <c r="H97" s="39">
        <v>-38.7380457</v>
      </c>
      <c r="I97" s="39">
        <v>-8.1196116</v>
      </c>
      <c r="J97" s="39" t="s">
        <v>682</v>
      </c>
      <c r="K97" s="40"/>
      <c r="L97" s="39">
        <v>82886.0</v>
      </c>
      <c r="M97" s="39">
        <v>5.8</v>
      </c>
      <c r="N97" s="39">
        <v>27.364</v>
      </c>
      <c r="O97" s="39">
        <v>33.573333</v>
      </c>
      <c r="P97" s="39">
        <v>22.533333</v>
      </c>
      <c r="Q97" s="13" t="s">
        <v>681</v>
      </c>
      <c r="R97" s="39">
        <v>22.46</v>
      </c>
      <c r="S97" s="39">
        <v>0.5</v>
      </c>
      <c r="T97" s="39">
        <v>9.5</v>
      </c>
      <c r="U97" s="40"/>
      <c r="V97" s="39">
        <v>9.0</v>
      </c>
      <c r="W97" s="39">
        <v>0.27</v>
      </c>
      <c r="X97" s="39">
        <v>0.29</v>
      </c>
      <c r="Y97" s="40"/>
      <c r="Z97" s="40"/>
    </row>
    <row r="98">
      <c r="A98" s="14" t="s">
        <v>507</v>
      </c>
      <c r="B98" s="30">
        <v>21.0</v>
      </c>
      <c r="C98" s="30">
        <v>4.0</v>
      </c>
      <c r="D98" s="30">
        <v>2007.0</v>
      </c>
      <c r="E98" s="30">
        <v>110.0</v>
      </c>
      <c r="F98" s="39" t="s">
        <v>331</v>
      </c>
      <c r="G98" s="39" t="s">
        <v>56</v>
      </c>
      <c r="H98" s="39">
        <v>-37.255</v>
      </c>
      <c r="I98" s="39">
        <v>-6.585278</v>
      </c>
      <c r="J98" s="30" t="s">
        <v>683</v>
      </c>
      <c r="L98" s="14">
        <v>82690.0</v>
      </c>
      <c r="M98" s="14">
        <v>266.5</v>
      </c>
      <c r="N98" s="14">
        <v>28.314</v>
      </c>
      <c r="O98" s="14">
        <v>34.783333</v>
      </c>
      <c r="P98" s="14">
        <v>23.606667</v>
      </c>
      <c r="Q98" s="13" t="s">
        <v>681</v>
      </c>
      <c r="R98" s="30">
        <v>35.2</v>
      </c>
      <c r="S98" s="30">
        <v>0.9</v>
      </c>
      <c r="T98" s="30">
        <v>19.6</v>
      </c>
      <c r="V98" s="30">
        <v>8.6</v>
      </c>
      <c r="W98" s="30">
        <v>0.18</v>
      </c>
      <c r="X98" s="30">
        <v>0.24</v>
      </c>
    </row>
    <row r="99">
      <c r="A99" s="14" t="s">
        <v>507</v>
      </c>
      <c r="B99" s="15">
        <v>27.0</v>
      </c>
      <c r="C99" s="15">
        <v>5.0</v>
      </c>
      <c r="D99" s="15">
        <v>2008.0</v>
      </c>
      <c r="E99" s="15">
        <v>146.0</v>
      </c>
      <c r="F99" s="14" t="s">
        <v>299</v>
      </c>
      <c r="G99" s="14" t="s">
        <v>39</v>
      </c>
      <c r="H99" s="14">
        <v>-38.5855973</v>
      </c>
      <c r="I99" s="14">
        <v>-8.5997973</v>
      </c>
      <c r="J99" s="14" t="s">
        <v>684</v>
      </c>
      <c r="K99" s="11"/>
      <c r="L99" s="14">
        <v>82983.0</v>
      </c>
      <c r="M99" s="14">
        <v>3.1</v>
      </c>
      <c r="N99" s="14">
        <v>25.389677</v>
      </c>
      <c r="O99" s="14">
        <v>30.525806</v>
      </c>
      <c r="P99" s="14">
        <v>20.887097</v>
      </c>
      <c r="Q99" s="13" t="s">
        <v>685</v>
      </c>
      <c r="R99" s="15">
        <v>45.8</v>
      </c>
      <c r="S99" s="15">
        <v>0.85</v>
      </c>
      <c r="T99" s="15">
        <v>15.7</v>
      </c>
      <c r="U99" s="11"/>
      <c r="V99" s="15">
        <v>5.6</v>
      </c>
      <c r="W99" s="15">
        <v>0.3</v>
      </c>
      <c r="X99" s="15">
        <v>0.3</v>
      </c>
      <c r="Y99" s="11"/>
    </row>
    <row r="100">
      <c r="A100" s="14" t="s">
        <v>507</v>
      </c>
      <c r="B100" s="15">
        <v>14.0</v>
      </c>
      <c r="C100" s="15">
        <v>5.0</v>
      </c>
      <c r="D100" s="15">
        <v>2008.0</v>
      </c>
      <c r="E100" s="15">
        <v>133.0</v>
      </c>
      <c r="F100" s="14" t="s">
        <v>686</v>
      </c>
      <c r="G100" s="14" t="s">
        <v>39</v>
      </c>
      <c r="H100" s="14">
        <v>-37.2869911</v>
      </c>
      <c r="I100" s="14">
        <v>-7.470979</v>
      </c>
      <c r="J100" s="14" t="s">
        <v>687</v>
      </c>
      <c r="K100" s="14" t="s">
        <v>688</v>
      </c>
      <c r="L100" s="14">
        <v>82791.0</v>
      </c>
      <c r="M100" s="14">
        <v>189.4</v>
      </c>
      <c r="N100" s="14">
        <v>25.632258</v>
      </c>
      <c r="O100" s="14">
        <v>31.419355</v>
      </c>
      <c r="P100" s="14">
        <v>20.364516</v>
      </c>
      <c r="Q100" s="13" t="s">
        <v>685</v>
      </c>
      <c r="R100" s="11"/>
      <c r="S100" s="15">
        <v>1.9</v>
      </c>
      <c r="T100" s="15">
        <v>18.0</v>
      </c>
      <c r="U100" s="11"/>
      <c r="V100" s="15">
        <v>16.9</v>
      </c>
      <c r="W100" s="15">
        <v>0.3</v>
      </c>
      <c r="X100" s="15">
        <v>0.3</v>
      </c>
      <c r="Y100" s="11"/>
    </row>
    <row r="101">
      <c r="A101" s="14" t="s">
        <v>507</v>
      </c>
      <c r="B101" s="30">
        <v>26.0</v>
      </c>
      <c r="C101" s="30">
        <v>4.0</v>
      </c>
      <c r="D101" s="30">
        <v>2008.0</v>
      </c>
      <c r="E101" s="30">
        <v>115.0</v>
      </c>
      <c r="F101" s="30" t="s">
        <v>380</v>
      </c>
      <c r="G101" s="30" t="s">
        <v>56</v>
      </c>
      <c r="H101" s="30">
        <v>-37.7060444</v>
      </c>
      <c r="I101" s="30">
        <v>-5.5973013</v>
      </c>
      <c r="J101" s="30" t="s">
        <v>689</v>
      </c>
      <c r="L101" s="30">
        <v>82591.0</v>
      </c>
      <c r="M101" s="30">
        <v>239.4</v>
      </c>
      <c r="N101" s="30">
        <v>26.549655</v>
      </c>
      <c r="O101" s="30">
        <v>31.323333</v>
      </c>
      <c r="P101" s="30">
        <v>23.253333</v>
      </c>
      <c r="Q101" s="13" t="s">
        <v>690</v>
      </c>
      <c r="R101" s="30">
        <v>27.33</v>
      </c>
      <c r="S101" s="30">
        <v>0.73</v>
      </c>
      <c r="T101" s="30">
        <v>9.3</v>
      </c>
      <c r="V101" s="30">
        <v>5.33</v>
      </c>
      <c r="W101" s="30">
        <v>0.33</v>
      </c>
      <c r="X101" s="30">
        <v>0.24</v>
      </c>
    </row>
    <row r="102">
      <c r="A102" s="14" t="s">
        <v>507</v>
      </c>
      <c r="B102" s="39">
        <v>1.0</v>
      </c>
      <c r="C102" s="39">
        <v>4.0</v>
      </c>
      <c r="D102" s="39">
        <v>2009.0</v>
      </c>
      <c r="E102" s="39">
        <v>90.0</v>
      </c>
      <c r="F102" s="39" t="s">
        <v>691</v>
      </c>
      <c r="G102" s="39" t="s">
        <v>75</v>
      </c>
      <c r="H102" s="39">
        <v>-41.666667</v>
      </c>
      <c r="I102" s="39">
        <v>-11.033333</v>
      </c>
      <c r="J102" s="39" t="s">
        <v>692</v>
      </c>
      <c r="K102" s="40"/>
      <c r="L102" s="39">
        <v>83182.0</v>
      </c>
      <c r="M102" s="39">
        <v>157.4</v>
      </c>
      <c r="N102" s="39">
        <v>23.709333</v>
      </c>
      <c r="O102" s="39">
        <v>29.903333</v>
      </c>
      <c r="P102" s="39">
        <v>17.416667</v>
      </c>
      <c r="Q102" s="13" t="s">
        <v>693</v>
      </c>
      <c r="R102" s="39">
        <v>29.71</v>
      </c>
      <c r="S102" s="39">
        <v>0.96</v>
      </c>
      <c r="T102" s="39">
        <v>11.45</v>
      </c>
      <c r="U102" s="40"/>
      <c r="V102" s="39">
        <v>6.84</v>
      </c>
      <c r="W102" s="39">
        <v>0.22</v>
      </c>
      <c r="X102" s="39">
        <v>0.23</v>
      </c>
      <c r="Y102" s="40"/>
      <c r="Z102" s="40"/>
    </row>
    <row r="103">
      <c r="A103" s="14" t="s">
        <v>507</v>
      </c>
      <c r="B103" s="39">
        <v>13.0</v>
      </c>
      <c r="C103" s="39">
        <v>6.0</v>
      </c>
      <c r="D103" s="39">
        <v>2009.0</v>
      </c>
      <c r="E103" s="39">
        <v>162.0</v>
      </c>
      <c r="F103" s="39" t="s">
        <v>150</v>
      </c>
      <c r="G103" s="39" t="s">
        <v>75</v>
      </c>
      <c r="H103" s="39">
        <v>-40.301389</v>
      </c>
      <c r="I103" s="39">
        <v>-9.848056</v>
      </c>
      <c r="J103" s="39" t="s">
        <v>694</v>
      </c>
      <c r="K103" s="40"/>
      <c r="L103" s="39">
        <v>82983.0</v>
      </c>
      <c r="M103" s="39">
        <v>8.1</v>
      </c>
      <c r="N103" s="39">
        <v>24.852</v>
      </c>
      <c r="O103" s="39">
        <v>29.573333</v>
      </c>
      <c r="P103" s="39">
        <v>21.466667</v>
      </c>
      <c r="Q103" s="13" t="s">
        <v>695</v>
      </c>
      <c r="R103" s="39">
        <v>58.71</v>
      </c>
      <c r="S103" s="39">
        <v>0.65</v>
      </c>
      <c r="T103" s="39">
        <v>10.31</v>
      </c>
      <c r="U103" s="40"/>
      <c r="V103" s="39">
        <v>8.01</v>
      </c>
      <c r="W103" s="39">
        <v>0.18</v>
      </c>
      <c r="X103" s="39">
        <v>0.21</v>
      </c>
      <c r="Y103" s="40"/>
      <c r="Z103" s="40"/>
    </row>
    <row r="104">
      <c r="A104" s="14" t="s">
        <v>507</v>
      </c>
      <c r="B104" s="39">
        <v>20.0</v>
      </c>
      <c r="C104" s="39">
        <v>9.0</v>
      </c>
      <c r="D104" s="39">
        <v>2009.0</v>
      </c>
      <c r="E104" s="39">
        <v>259.0</v>
      </c>
      <c r="F104" s="39" t="s">
        <v>411</v>
      </c>
      <c r="G104" s="39" t="s">
        <v>181</v>
      </c>
      <c r="H104" s="39">
        <v>-37.789167</v>
      </c>
      <c r="I104" s="39">
        <v>-9.66</v>
      </c>
      <c r="J104" s="39" t="s">
        <v>696</v>
      </c>
      <c r="K104" s="40"/>
      <c r="L104" s="39">
        <v>82986.0</v>
      </c>
      <c r="M104" s="39">
        <v>1.7</v>
      </c>
      <c r="N104" s="39">
        <v>25.51</v>
      </c>
      <c r="O104" s="39">
        <v>32.453333</v>
      </c>
      <c r="P104" s="39">
        <v>20.64</v>
      </c>
      <c r="Q104" s="13" t="s">
        <v>697</v>
      </c>
      <c r="R104" s="39">
        <v>41.63</v>
      </c>
      <c r="S104" s="39">
        <v>0.4</v>
      </c>
      <c r="T104" s="39">
        <v>15.39</v>
      </c>
      <c r="U104" s="40"/>
      <c r="V104" s="39">
        <v>6.64</v>
      </c>
      <c r="W104" s="39">
        <v>0.25</v>
      </c>
      <c r="X104" s="39">
        <v>0.28</v>
      </c>
      <c r="Y104" s="40"/>
      <c r="Z104" s="40"/>
    </row>
    <row r="105">
      <c r="A105" s="14" t="s">
        <v>507</v>
      </c>
      <c r="B105" s="39">
        <v>17.0</v>
      </c>
      <c r="C105" s="39">
        <v>10.0</v>
      </c>
      <c r="D105" s="39">
        <v>2009.0</v>
      </c>
      <c r="E105" s="39">
        <v>286.0</v>
      </c>
      <c r="F105" s="39" t="s">
        <v>411</v>
      </c>
      <c r="G105" s="39" t="s">
        <v>181</v>
      </c>
      <c r="H105" s="39">
        <v>-37.789167</v>
      </c>
      <c r="I105" s="39">
        <v>-9.66</v>
      </c>
      <c r="J105" s="39" t="s">
        <v>698</v>
      </c>
      <c r="K105" s="40"/>
      <c r="L105" s="39">
        <v>82986.0</v>
      </c>
      <c r="M105" s="39">
        <v>72.8</v>
      </c>
      <c r="N105" s="39">
        <v>27.394839</v>
      </c>
      <c r="O105" s="39">
        <v>34.36129</v>
      </c>
      <c r="P105" s="39">
        <v>21.632258</v>
      </c>
      <c r="Q105" s="13" t="s">
        <v>616</v>
      </c>
      <c r="R105" s="39">
        <v>23.56</v>
      </c>
      <c r="S105" s="39">
        <v>0.8</v>
      </c>
      <c r="T105" s="39">
        <v>9.26</v>
      </c>
      <c r="U105" s="40"/>
      <c r="V105" s="39">
        <v>9.18</v>
      </c>
      <c r="W105" s="39">
        <v>0.3</v>
      </c>
      <c r="X105" s="39">
        <v>0.32</v>
      </c>
      <c r="Y105" s="40"/>
      <c r="Z105" s="40"/>
    </row>
    <row r="106">
      <c r="A106" s="14" t="s">
        <v>507</v>
      </c>
      <c r="B106" s="39">
        <v>9.0</v>
      </c>
      <c r="C106" s="39">
        <v>7.0</v>
      </c>
      <c r="D106" s="39">
        <v>2009.0</v>
      </c>
      <c r="E106" s="39">
        <v>188.0</v>
      </c>
      <c r="F106" s="39" t="s">
        <v>699</v>
      </c>
      <c r="G106" s="39" t="s">
        <v>34</v>
      </c>
      <c r="H106" s="39">
        <v>-37.171222</v>
      </c>
      <c r="I106" s="39">
        <v>-7.878694</v>
      </c>
      <c r="J106" s="39" t="s">
        <v>700</v>
      </c>
      <c r="K106" s="40"/>
      <c r="L106" s="39">
        <v>82792.0</v>
      </c>
      <c r="M106" s="39">
        <v>49.1</v>
      </c>
      <c r="N106" s="39">
        <v>21.96129</v>
      </c>
      <c r="O106" s="39">
        <v>27.683871</v>
      </c>
      <c r="P106" s="39">
        <v>17.148387</v>
      </c>
      <c r="Q106" s="13" t="s">
        <v>303</v>
      </c>
      <c r="R106" s="39">
        <v>47.91</v>
      </c>
      <c r="S106" s="39">
        <v>0.84</v>
      </c>
      <c r="T106" s="39">
        <v>14.98</v>
      </c>
      <c r="U106" s="40"/>
      <c r="V106" s="39">
        <v>9.32</v>
      </c>
      <c r="W106" s="39">
        <v>0.24</v>
      </c>
      <c r="X106" s="39">
        <v>0.29</v>
      </c>
      <c r="Y106" s="40"/>
      <c r="Z106" s="40"/>
    </row>
    <row r="107">
      <c r="A107" s="14" t="s">
        <v>507</v>
      </c>
      <c r="B107" s="39">
        <v>8.0</v>
      </c>
      <c r="C107" s="39">
        <v>7.0</v>
      </c>
      <c r="D107" s="39">
        <v>2009.0</v>
      </c>
      <c r="E107" s="39">
        <v>187.0</v>
      </c>
      <c r="F107" s="39" t="s">
        <v>701</v>
      </c>
      <c r="G107" s="39" t="s">
        <v>39</v>
      </c>
      <c r="H107" s="39">
        <v>-37.838722</v>
      </c>
      <c r="I107" s="39">
        <v>-8.362555</v>
      </c>
      <c r="J107" s="39" t="s">
        <v>702</v>
      </c>
      <c r="K107" s="40"/>
      <c r="L107" s="39">
        <v>82792.0</v>
      </c>
      <c r="M107" s="39">
        <v>49.1</v>
      </c>
      <c r="N107" s="39">
        <v>21.96129</v>
      </c>
      <c r="O107" s="39">
        <v>27.683871</v>
      </c>
      <c r="P107" s="39">
        <v>17.148387</v>
      </c>
      <c r="Q107" s="13" t="s">
        <v>303</v>
      </c>
      <c r="R107" s="39">
        <v>24.83</v>
      </c>
      <c r="S107" s="39">
        <v>0.4</v>
      </c>
      <c r="T107" s="39">
        <v>5.23</v>
      </c>
      <c r="U107" s="40"/>
      <c r="V107" s="39">
        <v>2.53</v>
      </c>
      <c r="W107" s="39">
        <v>0.25</v>
      </c>
      <c r="X107" s="39">
        <v>0.24</v>
      </c>
      <c r="Y107" s="40"/>
      <c r="Z107" s="40"/>
    </row>
    <row r="108">
      <c r="A108" s="14" t="s">
        <v>507</v>
      </c>
      <c r="B108" s="39">
        <v>28.0</v>
      </c>
      <c r="C108" s="39">
        <v>4.0</v>
      </c>
      <c r="D108" s="39">
        <v>2009.0</v>
      </c>
      <c r="E108" s="39">
        <v>117.0</v>
      </c>
      <c r="F108" s="39" t="s">
        <v>703</v>
      </c>
      <c r="G108" s="39" t="s">
        <v>27</v>
      </c>
      <c r="H108" s="39">
        <v>-39.3185</v>
      </c>
      <c r="I108" s="39">
        <v>-7.335166</v>
      </c>
      <c r="J108" s="39" t="s">
        <v>704</v>
      </c>
      <c r="K108" s="40"/>
      <c r="L108" s="39">
        <v>82784.0</v>
      </c>
      <c r="M108" s="39">
        <v>394.2</v>
      </c>
      <c r="N108" s="39">
        <v>24.596</v>
      </c>
      <c r="O108" s="39">
        <v>30.23</v>
      </c>
      <c r="P108" s="39">
        <v>21.13</v>
      </c>
      <c r="Q108" s="13" t="s">
        <v>693</v>
      </c>
      <c r="R108" s="39">
        <v>38.99</v>
      </c>
      <c r="S108" s="39">
        <v>1.08</v>
      </c>
      <c r="T108" s="39">
        <v>17.11</v>
      </c>
      <c r="U108" s="40"/>
      <c r="V108" s="39">
        <v>4.14</v>
      </c>
      <c r="W108" s="39">
        <v>0.23</v>
      </c>
      <c r="X108" s="39">
        <v>0.31</v>
      </c>
      <c r="Y108" s="40"/>
      <c r="Z108" s="40"/>
    </row>
    <row r="109">
      <c r="A109" s="14" t="s">
        <v>507</v>
      </c>
      <c r="B109" s="39">
        <v>7.0</v>
      </c>
      <c r="C109" s="39">
        <v>7.0</v>
      </c>
      <c r="D109" s="39">
        <v>2009.0</v>
      </c>
      <c r="E109" s="39">
        <v>186.0</v>
      </c>
      <c r="F109" s="39" t="s">
        <v>299</v>
      </c>
      <c r="G109" s="39" t="s">
        <v>39</v>
      </c>
      <c r="H109" s="39">
        <v>-37.896305</v>
      </c>
      <c r="I109" s="39">
        <v>-8.414416</v>
      </c>
      <c r="J109" s="39" t="s">
        <v>705</v>
      </c>
      <c r="K109" s="40"/>
      <c r="L109" s="39">
        <v>82983.0</v>
      </c>
      <c r="M109" s="39">
        <v>3.4</v>
      </c>
      <c r="N109" s="39">
        <v>25.139355</v>
      </c>
      <c r="O109" s="39">
        <v>30.293548</v>
      </c>
      <c r="P109" s="39">
        <v>20.951613</v>
      </c>
      <c r="Q109" s="13" t="s">
        <v>303</v>
      </c>
      <c r="R109" s="39">
        <v>24.44</v>
      </c>
      <c r="S109" s="39">
        <v>0.66</v>
      </c>
      <c r="T109" s="39">
        <v>5.78</v>
      </c>
      <c r="U109" s="40"/>
      <c r="V109" s="39">
        <v>4.15</v>
      </c>
      <c r="W109" s="39">
        <v>0.29</v>
      </c>
      <c r="X109" s="39">
        <v>0.27</v>
      </c>
      <c r="Y109" s="40"/>
      <c r="Z109" s="40"/>
    </row>
    <row r="110">
      <c r="A110" s="14" t="s">
        <v>507</v>
      </c>
      <c r="B110" s="39">
        <v>7.0</v>
      </c>
      <c r="C110" s="39">
        <v>7.0</v>
      </c>
      <c r="D110" s="39">
        <v>2009.0</v>
      </c>
      <c r="E110" s="39">
        <v>186.0</v>
      </c>
      <c r="F110" s="39" t="s">
        <v>299</v>
      </c>
      <c r="G110" s="39" t="s">
        <v>39</v>
      </c>
      <c r="H110" s="39">
        <v>-37.896305</v>
      </c>
      <c r="I110" s="39">
        <v>-8.414416</v>
      </c>
      <c r="J110" s="39" t="s">
        <v>706</v>
      </c>
      <c r="K110" s="40"/>
      <c r="L110" s="39">
        <v>82983.0</v>
      </c>
      <c r="M110" s="39">
        <v>3.4</v>
      </c>
      <c r="N110" s="39">
        <v>25.139355</v>
      </c>
      <c r="O110" s="39">
        <v>30.293548</v>
      </c>
      <c r="P110" s="39">
        <v>20.951613</v>
      </c>
      <c r="Q110" s="13" t="s">
        <v>303</v>
      </c>
      <c r="R110" s="39">
        <v>58.62</v>
      </c>
      <c r="S110" s="39">
        <v>0.74</v>
      </c>
      <c r="T110" s="39">
        <v>13.81</v>
      </c>
      <c r="U110" s="40"/>
      <c r="V110" s="39">
        <v>10.15</v>
      </c>
      <c r="W110" s="39">
        <v>0.33</v>
      </c>
      <c r="X110" s="39">
        <v>0.33</v>
      </c>
      <c r="Y110" s="40"/>
      <c r="Z110" s="40"/>
    </row>
    <row r="111">
      <c r="A111" s="14" t="s">
        <v>507</v>
      </c>
      <c r="B111" s="39">
        <v>1.0</v>
      </c>
      <c r="C111" s="39">
        <v>3.0</v>
      </c>
      <c r="D111" s="39">
        <v>2009.0</v>
      </c>
      <c r="E111" s="39">
        <v>60.0</v>
      </c>
      <c r="F111" s="39" t="s">
        <v>299</v>
      </c>
      <c r="G111" s="39" t="s">
        <v>39</v>
      </c>
      <c r="H111" s="39">
        <v>-37.896305</v>
      </c>
      <c r="I111" s="39">
        <v>-8.414416</v>
      </c>
      <c r="J111" s="39" t="s">
        <v>707</v>
      </c>
      <c r="K111" s="40"/>
      <c r="L111" s="39">
        <v>82983.0</v>
      </c>
      <c r="M111" s="39">
        <v>145.4</v>
      </c>
      <c r="N111" s="39">
        <v>27.771613</v>
      </c>
      <c r="O111" s="39">
        <v>33.070968</v>
      </c>
      <c r="P111" s="39">
        <v>23.993548</v>
      </c>
      <c r="Q111" s="13" t="s">
        <v>708</v>
      </c>
      <c r="R111" s="39">
        <v>27.52</v>
      </c>
      <c r="S111" s="39">
        <v>0.82</v>
      </c>
      <c r="T111" s="39">
        <v>8.06</v>
      </c>
      <c r="U111" s="40"/>
      <c r="V111" s="39">
        <v>5.81</v>
      </c>
      <c r="W111" s="39">
        <v>0.36</v>
      </c>
      <c r="X111" s="39">
        <v>0.31</v>
      </c>
      <c r="Y111" s="40"/>
      <c r="Z111" s="40"/>
    </row>
    <row r="112">
      <c r="A112" s="14" t="s">
        <v>507</v>
      </c>
      <c r="B112" s="39">
        <v>12.0</v>
      </c>
      <c r="C112" s="39">
        <v>5.0</v>
      </c>
      <c r="D112" s="39">
        <v>2009.0</v>
      </c>
      <c r="E112" s="39">
        <v>131.0</v>
      </c>
      <c r="F112" s="39" t="s">
        <v>421</v>
      </c>
      <c r="G112" s="39" t="s">
        <v>27</v>
      </c>
      <c r="H112" s="39">
        <v>-38.747277</v>
      </c>
      <c r="I112" s="39">
        <v>-7.480611</v>
      </c>
      <c r="J112" s="39" t="s">
        <v>709</v>
      </c>
      <c r="K112" s="40"/>
      <c r="L112" s="39">
        <v>82784.0</v>
      </c>
      <c r="M112" s="39">
        <v>267.9</v>
      </c>
      <c r="N112" s="39">
        <v>24.513548</v>
      </c>
      <c r="O112" s="39">
        <v>29.877419</v>
      </c>
      <c r="P112" s="39">
        <v>20.851613</v>
      </c>
      <c r="Q112" s="13" t="s">
        <v>710</v>
      </c>
      <c r="R112" s="39">
        <v>34.28</v>
      </c>
      <c r="S112" s="39">
        <v>0.71</v>
      </c>
      <c r="T112" s="39">
        <v>9.05</v>
      </c>
      <c r="U112" s="40"/>
      <c r="V112" s="39">
        <v>6.69</v>
      </c>
      <c r="W112" s="39">
        <v>0.22</v>
      </c>
      <c r="X112" s="39">
        <v>0.27</v>
      </c>
      <c r="Y112" s="40"/>
      <c r="Z112" s="40"/>
    </row>
    <row r="113">
      <c r="A113" s="14" t="s">
        <v>507</v>
      </c>
      <c r="B113" s="15">
        <v>3.0</v>
      </c>
      <c r="C113" s="15">
        <v>4.0</v>
      </c>
      <c r="D113" s="15">
        <v>2010.0</v>
      </c>
      <c r="E113" s="15">
        <v>92.0</v>
      </c>
      <c r="F113" s="14" t="s">
        <v>711</v>
      </c>
      <c r="G113" s="14" t="s">
        <v>34</v>
      </c>
      <c r="H113" s="11"/>
      <c r="I113" s="11"/>
      <c r="J113" s="14" t="s">
        <v>712</v>
      </c>
      <c r="K113" s="11"/>
      <c r="L113" s="14">
        <v>82690.0</v>
      </c>
      <c r="M113" s="14">
        <v>175.1</v>
      </c>
      <c r="N113" s="14">
        <v>28.072</v>
      </c>
      <c r="O113" s="14">
        <v>34.306667</v>
      </c>
      <c r="P113" s="14">
        <v>23.503333</v>
      </c>
      <c r="Q113" s="13" t="s">
        <v>32</v>
      </c>
      <c r="R113" s="11"/>
      <c r="S113" s="15">
        <v>0.5</v>
      </c>
      <c r="T113" s="15">
        <v>16.8</v>
      </c>
      <c r="U113" s="11"/>
      <c r="V113" s="15">
        <v>22.0</v>
      </c>
      <c r="W113" s="15">
        <v>0.4</v>
      </c>
      <c r="X113" s="15">
        <v>0.4</v>
      </c>
      <c r="Y113" s="11"/>
    </row>
    <row r="114">
      <c r="A114" s="14" t="s">
        <v>507</v>
      </c>
      <c r="B114" s="39">
        <v>25.0</v>
      </c>
      <c r="C114" s="39">
        <v>5.0</v>
      </c>
      <c r="D114" s="39">
        <v>2010.0</v>
      </c>
      <c r="E114" s="39">
        <v>144.0</v>
      </c>
      <c r="F114" s="39" t="s">
        <v>713</v>
      </c>
      <c r="G114" s="39" t="s">
        <v>181</v>
      </c>
      <c r="H114" s="39">
        <v>-38.183333</v>
      </c>
      <c r="I114" s="39">
        <v>-10.708333</v>
      </c>
      <c r="J114" s="39" t="s">
        <v>714</v>
      </c>
      <c r="K114" s="40"/>
      <c r="L114" s="39">
        <v>83097.0</v>
      </c>
      <c r="M114" s="39">
        <v>103.3</v>
      </c>
      <c r="N114" s="39">
        <v>26.334194</v>
      </c>
      <c r="O114" s="39">
        <v>31.151613</v>
      </c>
      <c r="P114" s="39">
        <v>22.425806</v>
      </c>
      <c r="Q114" s="13" t="s">
        <v>715</v>
      </c>
      <c r="R114" s="39">
        <v>71.2</v>
      </c>
      <c r="S114" s="39">
        <v>0.66</v>
      </c>
      <c r="T114" s="39">
        <v>16.8</v>
      </c>
      <c r="U114" s="40"/>
      <c r="V114" s="39">
        <v>20.02</v>
      </c>
      <c r="W114" s="39">
        <v>0.29</v>
      </c>
      <c r="X114" s="39">
        <v>0.25</v>
      </c>
      <c r="Y114" s="40"/>
      <c r="Z114" s="40"/>
    </row>
    <row r="115">
      <c r="A115" s="14" t="s">
        <v>507</v>
      </c>
      <c r="B115" s="39">
        <v>4.0</v>
      </c>
      <c r="C115" s="39">
        <v>5.0</v>
      </c>
      <c r="D115" s="39">
        <v>2010.0</v>
      </c>
      <c r="E115" s="39">
        <v>123.0</v>
      </c>
      <c r="F115" s="39" t="s">
        <v>716</v>
      </c>
      <c r="G115" s="39" t="s">
        <v>34</v>
      </c>
      <c r="H115" s="39">
        <v>-37.056527</v>
      </c>
      <c r="I115" s="39">
        <v>-7.722055</v>
      </c>
      <c r="J115" s="39" t="s">
        <v>717</v>
      </c>
      <c r="K115" s="40"/>
      <c r="L115" s="39">
        <v>82792.0</v>
      </c>
      <c r="M115" s="39">
        <v>14.7</v>
      </c>
      <c r="N115" s="39">
        <v>25.22129</v>
      </c>
      <c r="O115" s="39">
        <v>31.935484</v>
      </c>
      <c r="P115" s="39">
        <v>19.180645</v>
      </c>
      <c r="Q115" s="13" t="s">
        <v>715</v>
      </c>
      <c r="R115" s="39">
        <v>22.03</v>
      </c>
      <c r="S115" s="39">
        <v>1.08</v>
      </c>
      <c r="T115" s="39">
        <v>11.74</v>
      </c>
      <c r="U115" s="40"/>
      <c r="V115" s="39">
        <v>9.37</v>
      </c>
      <c r="W115" s="39">
        <v>0.3</v>
      </c>
      <c r="X115" s="39">
        <v>0.3</v>
      </c>
      <c r="Y115" s="40"/>
      <c r="Z115" s="40"/>
    </row>
    <row r="116">
      <c r="A116" s="14" t="s">
        <v>507</v>
      </c>
      <c r="B116" s="39">
        <v>13.0</v>
      </c>
      <c r="C116" s="39">
        <v>3.0</v>
      </c>
      <c r="D116" s="39">
        <v>2011.0</v>
      </c>
      <c r="E116" s="39">
        <v>72.0</v>
      </c>
      <c r="F116" s="39" t="s">
        <v>718</v>
      </c>
      <c r="G116" s="39" t="s">
        <v>75</v>
      </c>
      <c r="H116" s="39">
        <v>-39.6625</v>
      </c>
      <c r="I116" s="39">
        <v>-9.259444</v>
      </c>
      <c r="J116" s="39" t="s">
        <v>719</v>
      </c>
      <c r="K116" s="40"/>
      <c r="L116" s="39">
        <v>82983.0</v>
      </c>
      <c r="M116" s="39">
        <v>63.5</v>
      </c>
      <c r="N116" s="39">
        <v>27.460645</v>
      </c>
      <c r="O116" s="39">
        <v>32.677419</v>
      </c>
      <c r="P116" s="39">
        <v>23.548387</v>
      </c>
      <c r="Q116" s="13" t="s">
        <v>720</v>
      </c>
      <c r="R116" s="39">
        <v>29.59</v>
      </c>
      <c r="S116" s="39">
        <v>1.0</v>
      </c>
      <c r="T116" s="39">
        <v>10.37</v>
      </c>
      <c r="U116" s="40"/>
      <c r="V116" s="39">
        <v>6.38</v>
      </c>
      <c r="W116" s="39">
        <v>0.24</v>
      </c>
      <c r="X116" s="39">
        <v>0.25</v>
      </c>
      <c r="Y116" s="40"/>
      <c r="Z116" s="40"/>
    </row>
    <row r="117">
      <c r="A117" s="14" t="s">
        <v>507</v>
      </c>
      <c r="B117" s="39">
        <v>13.0</v>
      </c>
      <c r="C117" s="39">
        <v>3.0</v>
      </c>
      <c r="D117" s="39">
        <v>2011.0</v>
      </c>
      <c r="E117" s="39">
        <v>72.0</v>
      </c>
      <c r="F117" s="39" t="s">
        <v>675</v>
      </c>
      <c r="G117" s="39" t="s">
        <v>75</v>
      </c>
      <c r="H117" s="39">
        <v>-39.6625</v>
      </c>
      <c r="I117" s="39">
        <v>-9.259444</v>
      </c>
      <c r="J117" s="39" t="s">
        <v>721</v>
      </c>
      <c r="K117" s="40"/>
      <c r="L117" s="39">
        <v>82983.0</v>
      </c>
      <c r="M117" s="39">
        <v>63.5</v>
      </c>
      <c r="N117" s="39">
        <v>27.460645</v>
      </c>
      <c r="O117" s="39">
        <v>32.677419</v>
      </c>
      <c r="P117" s="39">
        <v>23.548387</v>
      </c>
      <c r="Q117" s="13" t="s">
        <v>720</v>
      </c>
      <c r="R117" s="39">
        <v>34.75</v>
      </c>
      <c r="S117" s="39">
        <v>0.87</v>
      </c>
      <c r="T117" s="39">
        <v>24.38</v>
      </c>
      <c r="U117" s="40"/>
      <c r="V117" s="39">
        <v>9.32</v>
      </c>
      <c r="W117" s="39">
        <v>0.3</v>
      </c>
      <c r="X117" s="39">
        <v>0.31</v>
      </c>
      <c r="Y117" s="40"/>
      <c r="Z117" s="40"/>
    </row>
    <row r="118">
      <c r="A118" s="14" t="s">
        <v>507</v>
      </c>
      <c r="B118" s="39">
        <v>13.0</v>
      </c>
      <c r="C118" s="39">
        <v>3.0</v>
      </c>
      <c r="D118" s="39">
        <v>2011.0</v>
      </c>
      <c r="E118" s="39">
        <v>72.0</v>
      </c>
      <c r="F118" s="39" t="s">
        <v>675</v>
      </c>
      <c r="G118" s="39" t="s">
        <v>75</v>
      </c>
      <c r="H118" s="39">
        <v>-39.521667</v>
      </c>
      <c r="I118" s="39">
        <v>-9.324722</v>
      </c>
      <c r="J118" s="39" t="s">
        <v>722</v>
      </c>
      <c r="K118" s="40"/>
      <c r="L118" s="39">
        <v>82983.0</v>
      </c>
      <c r="M118" s="39">
        <v>63.5</v>
      </c>
      <c r="N118" s="39">
        <v>27.460645</v>
      </c>
      <c r="O118" s="39">
        <v>32.677419</v>
      </c>
      <c r="P118" s="39">
        <v>23.548387</v>
      </c>
      <c r="Q118" s="13" t="s">
        <v>720</v>
      </c>
      <c r="R118" s="39">
        <v>56.34</v>
      </c>
      <c r="S118" s="39">
        <v>0.84</v>
      </c>
      <c r="T118" s="39">
        <v>21.45</v>
      </c>
      <c r="U118" s="40"/>
      <c r="V118" s="39">
        <v>9.24</v>
      </c>
      <c r="W118" s="39">
        <v>0.2</v>
      </c>
      <c r="X118" s="39">
        <v>0.22</v>
      </c>
      <c r="Y118" s="40"/>
      <c r="Z118" s="40"/>
    </row>
    <row r="119">
      <c r="A119" s="14" t="s">
        <v>507</v>
      </c>
      <c r="B119" s="39">
        <v>13.0</v>
      </c>
      <c r="C119" s="39">
        <v>3.0</v>
      </c>
      <c r="D119" s="39">
        <v>2011.0</v>
      </c>
      <c r="E119" s="39">
        <v>72.0</v>
      </c>
      <c r="F119" s="39" t="s">
        <v>675</v>
      </c>
      <c r="G119" s="39" t="s">
        <v>75</v>
      </c>
      <c r="H119" s="39">
        <v>-39.521667</v>
      </c>
      <c r="I119" s="39">
        <v>-9.324722</v>
      </c>
      <c r="J119" s="39" t="s">
        <v>723</v>
      </c>
      <c r="K119" s="40"/>
      <c r="L119" s="39">
        <v>82983.0</v>
      </c>
      <c r="M119" s="39">
        <v>63.5</v>
      </c>
      <c r="N119" s="39">
        <v>27.460645</v>
      </c>
      <c r="O119" s="39">
        <v>32.677419</v>
      </c>
      <c r="P119" s="39">
        <v>23.548387</v>
      </c>
      <c r="Q119" s="13" t="s">
        <v>720</v>
      </c>
      <c r="R119" s="39">
        <v>31.25</v>
      </c>
      <c r="S119" s="39">
        <v>0.84</v>
      </c>
      <c r="T119" s="39">
        <v>23.4</v>
      </c>
      <c r="U119" s="40"/>
      <c r="V119" s="39">
        <v>7.71</v>
      </c>
      <c r="W119" s="39">
        <v>0.26</v>
      </c>
      <c r="X119" s="39">
        <v>0.26</v>
      </c>
      <c r="Y119" s="40"/>
      <c r="Z119" s="40"/>
    </row>
    <row r="120">
      <c r="A120" s="14" t="s">
        <v>507</v>
      </c>
      <c r="B120" s="39">
        <v>12.0</v>
      </c>
      <c r="C120" s="39">
        <v>3.0</v>
      </c>
      <c r="D120" s="39">
        <v>2011.0</v>
      </c>
      <c r="E120" s="39">
        <v>72.0</v>
      </c>
      <c r="F120" s="39" t="s">
        <v>675</v>
      </c>
      <c r="G120" s="39" t="s">
        <v>75</v>
      </c>
      <c r="H120" s="39">
        <v>-39.671111</v>
      </c>
      <c r="I120" s="39">
        <v>-9.135</v>
      </c>
      <c r="J120" s="39" t="s">
        <v>724</v>
      </c>
      <c r="K120" s="40"/>
      <c r="L120" s="39">
        <v>82983.0</v>
      </c>
      <c r="M120" s="39">
        <v>63.5</v>
      </c>
      <c r="N120" s="39">
        <v>27.460645</v>
      </c>
      <c r="O120" s="39">
        <v>32.677419</v>
      </c>
      <c r="P120" s="39">
        <v>23.548387</v>
      </c>
      <c r="Q120" s="13" t="s">
        <v>720</v>
      </c>
      <c r="R120" s="39">
        <v>20.11</v>
      </c>
      <c r="S120" s="39">
        <v>0.62</v>
      </c>
      <c r="T120" s="39">
        <v>9.85</v>
      </c>
      <c r="U120" s="40"/>
      <c r="V120" s="39">
        <v>6.95</v>
      </c>
      <c r="W120" s="39">
        <v>0.36</v>
      </c>
      <c r="X120" s="39">
        <v>0.32</v>
      </c>
      <c r="Y120" s="40"/>
      <c r="Z120" s="40"/>
    </row>
    <row r="121">
      <c r="A121" s="14" t="s">
        <v>507</v>
      </c>
      <c r="B121" s="39">
        <v>7.0</v>
      </c>
      <c r="C121" s="39">
        <v>8.0</v>
      </c>
      <c r="D121" s="39">
        <v>2013.0</v>
      </c>
      <c r="E121" s="39">
        <v>216.0</v>
      </c>
      <c r="F121" s="39" t="s">
        <v>725</v>
      </c>
      <c r="G121" s="39" t="s">
        <v>34</v>
      </c>
      <c r="H121" s="39">
        <v>-36.532798767</v>
      </c>
      <c r="I121" s="39">
        <v>-7.390830039</v>
      </c>
      <c r="J121" s="39" t="s">
        <v>726</v>
      </c>
      <c r="K121" s="40"/>
      <c r="L121" s="39">
        <v>82792.0</v>
      </c>
      <c r="M121" s="39">
        <v>4.6</v>
      </c>
      <c r="N121" s="39">
        <v>25.408387</v>
      </c>
      <c r="O121" s="39">
        <v>30.683871</v>
      </c>
      <c r="P121" s="39">
        <v>20.648387</v>
      </c>
      <c r="Q121" s="13" t="s">
        <v>727</v>
      </c>
      <c r="R121" s="39">
        <v>51.17</v>
      </c>
      <c r="S121" s="39">
        <v>0.57</v>
      </c>
      <c r="T121" s="39">
        <v>9.62</v>
      </c>
      <c r="U121" s="40"/>
      <c r="V121" s="39">
        <v>7.13</v>
      </c>
      <c r="W121" s="39">
        <v>0.26</v>
      </c>
      <c r="X121" s="39">
        <v>0.23</v>
      </c>
      <c r="Y121" s="40"/>
      <c r="Z121" s="40"/>
    </row>
    <row r="122">
      <c r="A122" s="14" t="s">
        <v>507</v>
      </c>
      <c r="B122" s="39">
        <v>7.0</v>
      </c>
      <c r="C122" s="39">
        <v>8.0</v>
      </c>
      <c r="D122" s="39">
        <v>2013.0</v>
      </c>
      <c r="E122" s="39">
        <v>216.0</v>
      </c>
      <c r="F122" s="39" t="s">
        <v>725</v>
      </c>
      <c r="G122" s="39" t="s">
        <v>34</v>
      </c>
      <c r="H122" s="39">
        <v>-36.532798767</v>
      </c>
      <c r="I122" s="39">
        <v>-7.390830039</v>
      </c>
      <c r="J122" s="39" t="s">
        <v>728</v>
      </c>
      <c r="K122" s="40"/>
      <c r="L122" s="39">
        <v>82792.0</v>
      </c>
      <c r="M122" s="39">
        <v>4.6</v>
      </c>
      <c r="N122" s="39">
        <v>25.408387</v>
      </c>
      <c r="O122" s="39">
        <v>30.683871</v>
      </c>
      <c r="P122" s="39">
        <v>20.648387</v>
      </c>
      <c r="Q122" s="13" t="s">
        <v>727</v>
      </c>
      <c r="R122" s="39">
        <v>31.28</v>
      </c>
      <c r="S122" s="39">
        <v>0.39</v>
      </c>
      <c r="T122" s="39">
        <v>7.17</v>
      </c>
      <c r="U122" s="40"/>
      <c r="V122" s="39">
        <v>6.45</v>
      </c>
      <c r="W122" s="39">
        <v>0.23</v>
      </c>
      <c r="X122" s="39">
        <v>0.24</v>
      </c>
      <c r="Y122" s="40"/>
      <c r="Z122" s="40"/>
    </row>
    <row r="123">
      <c r="A123" s="14" t="s">
        <v>507</v>
      </c>
      <c r="B123" s="39">
        <v>1.0</v>
      </c>
      <c r="C123" s="39">
        <v>3.0</v>
      </c>
      <c r="D123" s="39">
        <v>2013.0</v>
      </c>
      <c r="E123" s="39">
        <v>60.0</v>
      </c>
      <c r="F123" s="39" t="s">
        <v>301</v>
      </c>
      <c r="G123" s="39" t="s">
        <v>27</v>
      </c>
      <c r="H123" s="39">
        <v>-40.3497009277</v>
      </c>
      <c r="I123" s="39">
        <v>-3.686110019</v>
      </c>
      <c r="J123" s="39" t="s">
        <v>729</v>
      </c>
      <c r="K123" s="40"/>
      <c r="L123" s="39">
        <v>82392.0</v>
      </c>
      <c r="M123" s="39">
        <v>110.3</v>
      </c>
      <c r="N123" s="39">
        <v>28.218065</v>
      </c>
      <c r="O123" s="39">
        <v>35.035484</v>
      </c>
      <c r="P123" s="39">
        <v>23.412903</v>
      </c>
      <c r="Q123" s="13" t="s">
        <v>730</v>
      </c>
      <c r="R123" s="39">
        <v>21.8</v>
      </c>
      <c r="S123" s="39">
        <v>0.58</v>
      </c>
      <c r="T123" s="39">
        <v>6.79</v>
      </c>
      <c r="U123" s="40"/>
      <c r="V123" s="39">
        <v>7.0</v>
      </c>
      <c r="W123" s="39">
        <v>0.28</v>
      </c>
      <c r="X123" s="39">
        <v>0.3</v>
      </c>
      <c r="Y123" s="40"/>
      <c r="Z123" s="40"/>
    </row>
    <row r="124">
      <c r="A124" s="14" t="s">
        <v>507</v>
      </c>
      <c r="B124" s="39">
        <v>7.0</v>
      </c>
      <c r="C124" s="39">
        <v>8.0</v>
      </c>
      <c r="D124" s="39">
        <v>2013.0</v>
      </c>
      <c r="E124" s="39">
        <v>216.0</v>
      </c>
      <c r="F124" s="39" t="s">
        <v>725</v>
      </c>
      <c r="G124" s="39" t="s">
        <v>34</v>
      </c>
      <c r="H124" s="39">
        <v>-36.53279876708</v>
      </c>
      <c r="I124" s="39">
        <v>-7.39083003997</v>
      </c>
      <c r="J124" s="39" t="s">
        <v>731</v>
      </c>
      <c r="K124" s="40"/>
      <c r="L124" s="39">
        <v>82792.0</v>
      </c>
      <c r="M124" s="39">
        <v>4.6</v>
      </c>
      <c r="N124" s="39">
        <v>25.408387</v>
      </c>
      <c r="O124" s="39">
        <v>30.683871</v>
      </c>
      <c r="P124" s="39">
        <v>20.648387</v>
      </c>
      <c r="Q124" s="13" t="s">
        <v>727</v>
      </c>
      <c r="R124" s="39">
        <v>37.07</v>
      </c>
      <c r="S124" s="39">
        <v>0.65</v>
      </c>
      <c r="T124" s="39">
        <v>6.7</v>
      </c>
      <c r="U124" s="40"/>
      <c r="V124" s="39">
        <v>6.02</v>
      </c>
      <c r="W124" s="39">
        <v>0.23</v>
      </c>
      <c r="X124" s="39">
        <v>0.21</v>
      </c>
      <c r="Y124" s="40"/>
      <c r="Z124" s="40"/>
    </row>
    <row r="125">
      <c r="A125" s="14" t="s">
        <v>507</v>
      </c>
      <c r="B125" s="39">
        <v>7.0</v>
      </c>
      <c r="C125" s="39">
        <v>8.0</v>
      </c>
      <c r="D125" s="39">
        <v>2013.0</v>
      </c>
      <c r="E125" s="39">
        <v>216.0</v>
      </c>
      <c r="F125" s="39" t="s">
        <v>725</v>
      </c>
      <c r="G125" s="39" t="s">
        <v>34</v>
      </c>
      <c r="H125" s="39">
        <v>-36.532798767</v>
      </c>
      <c r="I125" s="39">
        <v>-7.390830039</v>
      </c>
      <c r="J125" s="39" t="s">
        <v>732</v>
      </c>
      <c r="K125" s="40"/>
      <c r="L125" s="39">
        <v>82792.0</v>
      </c>
      <c r="M125" s="39">
        <v>4.6</v>
      </c>
      <c r="N125" s="39">
        <v>25.408387</v>
      </c>
      <c r="O125" s="39">
        <v>30.683871</v>
      </c>
      <c r="P125" s="39">
        <v>20.648387</v>
      </c>
      <c r="Q125" s="13" t="s">
        <v>727</v>
      </c>
      <c r="R125" s="39">
        <v>35.32</v>
      </c>
      <c r="S125" s="39">
        <v>0.53</v>
      </c>
      <c r="T125" s="39">
        <v>11.03</v>
      </c>
      <c r="U125" s="40"/>
      <c r="V125" s="39">
        <v>7.57</v>
      </c>
      <c r="W125" s="39">
        <v>0.28</v>
      </c>
      <c r="X125" s="39">
        <v>0.29</v>
      </c>
      <c r="Y125" s="40"/>
      <c r="Z125" s="40"/>
    </row>
    <row r="126">
      <c r="A126" s="14" t="s">
        <v>507</v>
      </c>
      <c r="B126" s="39">
        <v>7.0</v>
      </c>
      <c r="C126" s="39">
        <v>8.0</v>
      </c>
      <c r="D126" s="39">
        <v>2013.0</v>
      </c>
      <c r="E126" s="39">
        <v>216.0</v>
      </c>
      <c r="F126" s="39" t="s">
        <v>725</v>
      </c>
      <c r="G126" s="39" t="s">
        <v>34</v>
      </c>
      <c r="H126" s="39">
        <v>-36.532798767</v>
      </c>
      <c r="I126" s="39">
        <v>-7.390830039</v>
      </c>
      <c r="J126" s="39" t="s">
        <v>733</v>
      </c>
      <c r="K126" s="40"/>
      <c r="L126" s="39">
        <v>82792.0</v>
      </c>
      <c r="M126" s="39">
        <v>4.6</v>
      </c>
      <c r="N126" s="39">
        <v>25.408387</v>
      </c>
      <c r="O126" s="39">
        <v>30.683871</v>
      </c>
      <c r="P126" s="39">
        <v>20.648387</v>
      </c>
      <c r="Q126" s="13" t="s">
        <v>727</v>
      </c>
      <c r="R126" s="39">
        <v>37.79</v>
      </c>
      <c r="S126" s="39">
        <v>0.48</v>
      </c>
      <c r="T126" s="39">
        <v>8.08</v>
      </c>
      <c r="U126" s="40"/>
      <c r="V126" s="39">
        <v>5.34</v>
      </c>
      <c r="W126" s="39">
        <v>0.3</v>
      </c>
      <c r="X126" s="39">
        <v>0.28</v>
      </c>
      <c r="Y126" s="40"/>
      <c r="Z126" s="40"/>
    </row>
    <row r="127">
      <c r="A127" s="14" t="s">
        <v>507</v>
      </c>
      <c r="B127" s="30">
        <v>6.0</v>
      </c>
      <c r="C127" s="30">
        <v>5.0</v>
      </c>
      <c r="D127" s="30">
        <v>2014.0</v>
      </c>
      <c r="E127" s="30">
        <v>125.0</v>
      </c>
      <c r="F127" s="30" t="s">
        <v>450</v>
      </c>
      <c r="G127" s="30" t="s">
        <v>27</v>
      </c>
      <c r="H127" s="30">
        <v>-39.599997</v>
      </c>
      <c r="I127" s="30">
        <v>-6.119994</v>
      </c>
      <c r="J127" s="30" t="s">
        <v>734</v>
      </c>
      <c r="L127" s="30">
        <v>82686.0</v>
      </c>
      <c r="M127" s="30">
        <v>72.8</v>
      </c>
      <c r="N127" s="30">
        <v>25.700645</v>
      </c>
      <c r="O127" s="30">
        <v>31.441935</v>
      </c>
      <c r="P127" s="30">
        <v>21.732258</v>
      </c>
      <c r="Q127" s="13" t="s">
        <v>735</v>
      </c>
      <c r="R127" s="30">
        <v>27.07</v>
      </c>
      <c r="S127" s="30">
        <v>0.63</v>
      </c>
      <c r="T127" s="30">
        <v>9.14</v>
      </c>
      <c r="V127" s="30">
        <v>6.64</v>
      </c>
      <c r="W127" s="30">
        <v>0.27</v>
      </c>
      <c r="X127" s="30">
        <v>0.31</v>
      </c>
    </row>
    <row r="128">
      <c r="A128" s="14" t="s">
        <v>507</v>
      </c>
      <c r="B128" s="30">
        <v>20.0</v>
      </c>
      <c r="C128" s="30">
        <v>4.0</v>
      </c>
      <c r="D128" s="30">
        <v>2014.0</v>
      </c>
      <c r="E128" s="30">
        <v>109.0</v>
      </c>
      <c r="F128" s="30" t="s">
        <v>581</v>
      </c>
      <c r="G128" s="30" t="s">
        <v>27</v>
      </c>
      <c r="H128" s="30">
        <v>-40.062422</v>
      </c>
      <c r="I128" s="30">
        <v>-5.404389</v>
      </c>
      <c r="J128" s="30" t="s">
        <v>736</v>
      </c>
      <c r="L128" s="30">
        <v>82683.0</v>
      </c>
      <c r="M128" s="30">
        <v>53.8</v>
      </c>
      <c r="N128" s="30">
        <v>25.739091</v>
      </c>
      <c r="O128" s="30">
        <v>30.704545</v>
      </c>
      <c r="P128" s="30">
        <v>21.790909</v>
      </c>
      <c r="Q128" s="13" t="s">
        <v>312</v>
      </c>
      <c r="R128" s="30">
        <v>46.35</v>
      </c>
      <c r="S128" s="30">
        <v>0.95</v>
      </c>
      <c r="T128" s="30">
        <v>17.39</v>
      </c>
      <c r="V128" s="30">
        <v>8.51</v>
      </c>
      <c r="W128" s="30">
        <v>0.28</v>
      </c>
      <c r="X128" s="30">
        <v>0.27</v>
      </c>
    </row>
    <row r="129">
      <c r="A129" s="14" t="s">
        <v>507</v>
      </c>
      <c r="B129" s="39">
        <v>15.0</v>
      </c>
      <c r="C129" s="39">
        <v>4.0</v>
      </c>
      <c r="D129" s="39">
        <v>2014.0</v>
      </c>
      <c r="E129" s="39">
        <v>104.0</v>
      </c>
      <c r="F129" s="39" t="s">
        <v>737</v>
      </c>
      <c r="G129" s="39" t="s">
        <v>27</v>
      </c>
      <c r="H129" s="39">
        <v>-40.3086013793</v>
      </c>
      <c r="I129" s="39">
        <v>-5.3963899612</v>
      </c>
      <c r="J129" s="39" t="s">
        <v>738</v>
      </c>
      <c r="K129" s="40"/>
      <c r="L129" s="39">
        <v>82583.0</v>
      </c>
      <c r="M129" s="39">
        <v>120.8</v>
      </c>
      <c r="N129" s="39">
        <v>25.631333</v>
      </c>
      <c r="O129" s="39">
        <v>31.203333</v>
      </c>
      <c r="P129" s="39">
        <v>22.24</v>
      </c>
      <c r="Q129" s="13" t="s">
        <v>312</v>
      </c>
      <c r="R129" s="40"/>
      <c r="S129" s="39">
        <v>1.22</v>
      </c>
      <c r="T129" s="39">
        <v>14.45</v>
      </c>
      <c r="U129" s="40"/>
      <c r="V129" s="39">
        <v>15.66</v>
      </c>
      <c r="W129" s="39">
        <v>0.3</v>
      </c>
      <c r="X129" s="39">
        <v>0.29</v>
      </c>
      <c r="Y129" s="40"/>
      <c r="Z129" s="40"/>
    </row>
    <row r="130">
      <c r="A130" s="14" t="s">
        <v>507</v>
      </c>
      <c r="B130" s="39">
        <v>6.0</v>
      </c>
      <c r="C130" s="39">
        <v>9.0</v>
      </c>
      <c r="D130" s="39">
        <v>2014.0</v>
      </c>
      <c r="E130" s="39">
        <v>245.0</v>
      </c>
      <c r="F130" s="39" t="s">
        <v>411</v>
      </c>
      <c r="G130" s="39" t="s">
        <v>181</v>
      </c>
      <c r="H130" s="39">
        <v>-37.789167</v>
      </c>
      <c r="I130" s="39">
        <v>-9.66</v>
      </c>
      <c r="J130" s="39" t="s">
        <v>739</v>
      </c>
      <c r="K130" s="40"/>
      <c r="L130" s="39">
        <v>82986.0</v>
      </c>
      <c r="M130" s="39">
        <v>17.7</v>
      </c>
      <c r="N130" s="39">
        <v>25.243448</v>
      </c>
      <c r="O130" s="39">
        <v>32.213333</v>
      </c>
      <c r="P130" s="39">
        <v>20.493103</v>
      </c>
      <c r="Q130" s="13" t="s">
        <v>740</v>
      </c>
      <c r="R130" s="39">
        <v>13.84</v>
      </c>
      <c r="S130" s="39">
        <v>0.41</v>
      </c>
      <c r="T130" s="39">
        <v>7.5</v>
      </c>
      <c r="U130" s="40"/>
      <c r="V130" s="39">
        <v>5.23</v>
      </c>
      <c r="W130" s="39">
        <v>0.17</v>
      </c>
      <c r="X130" s="39">
        <v>0.22</v>
      </c>
      <c r="Y130" s="40"/>
      <c r="Z130" s="40"/>
    </row>
    <row r="131">
      <c r="A131" s="14" t="s">
        <v>507</v>
      </c>
      <c r="B131" s="39">
        <v>7.0</v>
      </c>
      <c r="C131" s="39">
        <v>8.0</v>
      </c>
      <c r="D131" s="39">
        <v>2015.0</v>
      </c>
      <c r="E131" s="39">
        <v>216.0</v>
      </c>
      <c r="F131" s="39" t="s">
        <v>741</v>
      </c>
      <c r="G131" s="39" t="s">
        <v>181</v>
      </c>
      <c r="H131" s="39">
        <v>-38.309167</v>
      </c>
      <c r="I131" s="39">
        <v>-11.189722</v>
      </c>
      <c r="J131" s="39" t="s">
        <v>742</v>
      </c>
      <c r="K131" s="40"/>
      <c r="L131" s="39">
        <v>83097.0</v>
      </c>
      <c r="M131" s="39">
        <v>28.7</v>
      </c>
      <c r="N131" s="39">
        <v>25.262143</v>
      </c>
      <c r="O131" s="39">
        <v>28.058065</v>
      </c>
      <c r="P131" s="39">
        <v>21.966667</v>
      </c>
      <c r="Q131" s="13" t="s">
        <v>743</v>
      </c>
      <c r="R131" s="39">
        <v>45.03</v>
      </c>
      <c r="S131" s="39">
        <v>0.53</v>
      </c>
      <c r="T131" s="39">
        <v>18.99</v>
      </c>
      <c r="U131" s="40"/>
      <c r="V131" s="39">
        <v>10.65</v>
      </c>
      <c r="W131" s="39">
        <v>0.24</v>
      </c>
      <c r="X131" s="39">
        <v>0.26</v>
      </c>
      <c r="Y131" s="40"/>
      <c r="Z131" s="40"/>
    </row>
    <row r="132">
      <c r="A132" s="14" t="s">
        <v>507</v>
      </c>
      <c r="B132" s="39">
        <v>22.0</v>
      </c>
      <c r="C132" s="39">
        <v>7.0</v>
      </c>
      <c r="D132" s="39">
        <v>2015.0</v>
      </c>
      <c r="E132" s="39">
        <v>201.0</v>
      </c>
      <c r="F132" s="39" t="s">
        <v>741</v>
      </c>
      <c r="G132" s="39" t="s">
        <v>181</v>
      </c>
      <c r="H132" s="39">
        <v>-38.309167</v>
      </c>
      <c r="I132" s="39">
        <v>-11.189722</v>
      </c>
      <c r="J132" s="39" t="s">
        <v>744</v>
      </c>
      <c r="K132" s="40"/>
      <c r="L132" s="39">
        <v>83097.0</v>
      </c>
      <c r="M132" s="39">
        <v>177.0</v>
      </c>
      <c r="N132" s="39">
        <v>24.685333</v>
      </c>
      <c r="O132" s="39">
        <v>28.503226</v>
      </c>
      <c r="P132" s="39">
        <v>21.966667</v>
      </c>
      <c r="Q132" s="13" t="s">
        <v>745</v>
      </c>
      <c r="R132" s="39">
        <v>41.59</v>
      </c>
      <c r="S132" s="39">
        <v>0.92</v>
      </c>
      <c r="T132" s="39">
        <v>18.24</v>
      </c>
      <c r="U132" s="40"/>
      <c r="V132" s="39">
        <v>7.65</v>
      </c>
      <c r="W132" s="39">
        <v>0.25</v>
      </c>
      <c r="X132" s="39">
        <v>0.24</v>
      </c>
      <c r="Y132" s="40"/>
      <c r="Z132" s="40"/>
    </row>
    <row r="133">
      <c r="A133" s="14" t="s">
        <v>507</v>
      </c>
      <c r="B133" s="30">
        <v>21.0</v>
      </c>
      <c r="C133" s="30">
        <v>3.0</v>
      </c>
      <c r="D133" s="30">
        <v>2016.0</v>
      </c>
      <c r="E133" s="30">
        <v>80.0</v>
      </c>
      <c r="F133" s="30" t="s">
        <v>301</v>
      </c>
      <c r="G133" s="30" t="s">
        <v>27</v>
      </c>
      <c r="H133" s="30">
        <v>-40.3497009277</v>
      </c>
      <c r="I133" s="30">
        <v>-3.6861100196</v>
      </c>
      <c r="J133" s="30" t="s">
        <v>746</v>
      </c>
      <c r="L133" s="30">
        <v>82392.0</v>
      </c>
      <c r="M133" s="30">
        <v>205.1</v>
      </c>
      <c r="N133" s="30">
        <v>27.357419</v>
      </c>
      <c r="O133" s="30">
        <v>33.593548</v>
      </c>
      <c r="P133" s="30">
        <v>23.003226</v>
      </c>
      <c r="Q133" s="13" t="s">
        <v>747</v>
      </c>
      <c r="R133" s="30">
        <v>36.25</v>
      </c>
      <c r="S133" s="30">
        <v>0.4</v>
      </c>
      <c r="T133" s="30">
        <v>9.83</v>
      </c>
      <c r="V133" s="30">
        <v>4.3</v>
      </c>
      <c r="W133" s="30">
        <v>0.31</v>
      </c>
      <c r="X133" s="30">
        <v>0.32</v>
      </c>
    </row>
    <row r="134">
      <c r="A134" s="14" t="s">
        <v>507</v>
      </c>
      <c r="B134" s="15">
        <v>27.0</v>
      </c>
      <c r="C134" s="15">
        <v>4.0</v>
      </c>
      <c r="D134" s="15">
        <v>2017.0</v>
      </c>
      <c r="E134" s="15">
        <v>116.0</v>
      </c>
      <c r="F134" s="14" t="s">
        <v>675</v>
      </c>
      <c r="G134" s="14" t="s">
        <v>75</v>
      </c>
      <c r="H134" s="11"/>
      <c r="I134" s="11"/>
      <c r="J134" s="14" t="s">
        <v>748</v>
      </c>
      <c r="K134" s="14" t="s">
        <v>749</v>
      </c>
      <c r="L134" s="14">
        <v>82983.0</v>
      </c>
      <c r="M134" s="14">
        <v>7.7</v>
      </c>
      <c r="N134" s="14">
        <v>28.698</v>
      </c>
      <c r="O134" s="14">
        <v>33.74</v>
      </c>
      <c r="P134" s="14">
        <v>24.29</v>
      </c>
      <c r="Q134" s="13" t="s">
        <v>750</v>
      </c>
      <c r="R134" s="15">
        <v>19.0</v>
      </c>
      <c r="S134" s="15">
        <v>0.3</v>
      </c>
      <c r="T134" s="15">
        <v>5.5</v>
      </c>
      <c r="U134" s="11"/>
      <c r="V134" s="15">
        <v>3.2</v>
      </c>
      <c r="W134" s="15">
        <v>0.4</v>
      </c>
      <c r="X134" s="15">
        <v>0.35</v>
      </c>
      <c r="Y134" s="11"/>
    </row>
    <row r="135">
      <c r="A135" s="14" t="s">
        <v>507</v>
      </c>
      <c r="B135" s="39">
        <v>6.0</v>
      </c>
      <c r="C135" s="39">
        <v>4.0</v>
      </c>
      <c r="D135" s="39">
        <v>2017.0</v>
      </c>
      <c r="E135" s="39">
        <v>95.0</v>
      </c>
      <c r="F135" s="39" t="s">
        <v>751</v>
      </c>
      <c r="G135" s="39" t="s">
        <v>752</v>
      </c>
      <c r="H135" s="39">
        <v>-43.756944</v>
      </c>
      <c r="I135" s="39">
        <v>-14.881389</v>
      </c>
      <c r="J135" s="39" t="s">
        <v>753</v>
      </c>
      <c r="K135" s="40"/>
      <c r="L135" s="39">
        <v>83386.0</v>
      </c>
      <c r="M135" s="39">
        <v>1.8</v>
      </c>
      <c r="N135" s="39">
        <v>26.444667</v>
      </c>
      <c r="O135" s="39">
        <v>34.28</v>
      </c>
      <c r="P135" s="39">
        <v>19.606667</v>
      </c>
      <c r="Q135" s="13" t="s">
        <v>750</v>
      </c>
      <c r="R135" s="39">
        <v>30.02</v>
      </c>
      <c r="S135" s="39">
        <v>0.47</v>
      </c>
      <c r="T135" s="39">
        <v>6.95</v>
      </c>
      <c r="U135" s="40"/>
      <c r="V135" s="39">
        <v>7.55</v>
      </c>
      <c r="W135" s="39">
        <v>0.34</v>
      </c>
      <c r="X135" s="39">
        <v>0.32</v>
      </c>
      <c r="Y135" s="40"/>
      <c r="Z135" s="40"/>
    </row>
    <row r="136">
      <c r="A136" s="14" t="s">
        <v>507</v>
      </c>
      <c r="B136" s="39">
        <v>1.0</v>
      </c>
      <c r="C136" s="39">
        <v>5.0</v>
      </c>
      <c r="D136" s="39">
        <v>2018.0</v>
      </c>
      <c r="E136" s="39">
        <v>120.0</v>
      </c>
      <c r="F136" s="39" t="s">
        <v>331</v>
      </c>
      <c r="G136" s="39" t="s">
        <v>56</v>
      </c>
      <c r="H136" s="30">
        <v>-37.4051596</v>
      </c>
      <c r="I136" s="30">
        <v>-6.6657221</v>
      </c>
      <c r="J136" s="39" t="s">
        <v>754</v>
      </c>
      <c r="K136" s="40"/>
      <c r="L136" s="39">
        <v>82690.0</v>
      </c>
      <c r="M136" s="39">
        <v>44.8</v>
      </c>
      <c r="N136" s="39">
        <v>27.035484</v>
      </c>
      <c r="O136" s="39">
        <v>32.732258</v>
      </c>
      <c r="P136" s="39">
        <v>22.406452</v>
      </c>
      <c r="Q136" s="13" t="s">
        <v>755</v>
      </c>
      <c r="R136" s="39">
        <v>36.0</v>
      </c>
      <c r="S136" s="39">
        <v>1.1</v>
      </c>
      <c r="T136" s="39">
        <v>14.0</v>
      </c>
      <c r="U136" s="40"/>
      <c r="V136" s="39">
        <v>8.6</v>
      </c>
      <c r="W136" s="39">
        <v>0.29</v>
      </c>
      <c r="X136" s="39">
        <v>0.33</v>
      </c>
      <c r="Y136" s="40"/>
      <c r="Z136" s="40"/>
    </row>
    <row r="137">
      <c r="A137" s="14" t="s">
        <v>507</v>
      </c>
      <c r="B137" s="39">
        <v>13.0</v>
      </c>
      <c r="C137" s="39">
        <v>5.0</v>
      </c>
      <c r="D137" s="39">
        <v>2021.0</v>
      </c>
      <c r="E137" s="39">
        <v>132.0</v>
      </c>
      <c r="F137" s="39" t="s">
        <v>675</v>
      </c>
      <c r="G137" s="39" t="s">
        <v>75</v>
      </c>
      <c r="H137" s="39">
        <v>-39.83075</v>
      </c>
      <c r="I137" s="39">
        <v>-9.868333</v>
      </c>
      <c r="J137" s="39" t="s">
        <v>756</v>
      </c>
      <c r="K137" s="40"/>
      <c r="L137" s="39">
        <v>82983.0</v>
      </c>
      <c r="M137" s="39">
        <v>0.2</v>
      </c>
      <c r="N137" s="39">
        <v>25.85037</v>
      </c>
      <c r="O137" s="39">
        <v>30.814286</v>
      </c>
      <c r="P137" s="39">
        <v>21.883333</v>
      </c>
      <c r="Q137" s="13" t="s">
        <v>757</v>
      </c>
      <c r="R137" s="39">
        <v>11.95</v>
      </c>
      <c r="S137" s="39">
        <v>0.78</v>
      </c>
      <c r="T137" s="39">
        <v>5.87</v>
      </c>
      <c r="U137" s="40"/>
      <c r="V137" s="39">
        <v>5.25</v>
      </c>
      <c r="W137" s="39">
        <v>0.34</v>
      </c>
      <c r="X137" s="39">
        <v>0.37</v>
      </c>
      <c r="Y137" s="40"/>
      <c r="Z137" s="40"/>
    </row>
    <row r="138">
      <c r="A138" s="42"/>
      <c r="J138" s="40"/>
    </row>
    <row r="139">
      <c r="A139" s="42"/>
      <c r="J139" s="40"/>
    </row>
    <row r="140">
      <c r="A140" s="42"/>
      <c r="J140" s="40"/>
    </row>
    <row r="141">
      <c r="A141" s="42"/>
      <c r="J141" s="40"/>
    </row>
    <row r="142">
      <c r="A142" s="42"/>
      <c r="J142" s="40"/>
    </row>
    <row r="143">
      <c r="A143" s="42"/>
      <c r="J143" s="40"/>
    </row>
    <row r="144">
      <c r="A144" s="42"/>
      <c r="J144" s="40"/>
    </row>
    <row r="145">
      <c r="A145" s="42"/>
      <c r="J145" s="40"/>
    </row>
    <row r="146">
      <c r="A146" s="42"/>
      <c r="J146" s="40"/>
    </row>
    <row r="147">
      <c r="A147" s="42"/>
      <c r="J147" s="40"/>
    </row>
    <row r="148">
      <c r="A148" s="42"/>
      <c r="J148" s="40"/>
    </row>
    <row r="149">
      <c r="A149" s="42"/>
      <c r="J149" s="40"/>
    </row>
    <row r="150">
      <c r="A150" s="42"/>
      <c r="J150" s="40"/>
    </row>
    <row r="151">
      <c r="J151" s="40"/>
    </row>
    <row r="152">
      <c r="J152" s="40"/>
    </row>
    <row r="153">
      <c r="J153" s="40"/>
    </row>
    <row r="154">
      <c r="J154" s="40"/>
    </row>
    <row r="155">
      <c r="J155" s="40"/>
    </row>
    <row r="156">
      <c r="J156" s="40"/>
    </row>
    <row r="157">
      <c r="J157" s="40"/>
    </row>
    <row r="158">
      <c r="J158" s="40"/>
    </row>
    <row r="159">
      <c r="J159" s="40"/>
    </row>
    <row r="160">
      <c r="J160" s="40"/>
    </row>
    <row r="161">
      <c r="J161" s="40"/>
    </row>
    <row r="162">
      <c r="J162" s="40"/>
    </row>
    <row r="163">
      <c r="J163" s="40"/>
    </row>
    <row r="164">
      <c r="J164" s="40"/>
    </row>
    <row r="165">
      <c r="J165" s="40"/>
    </row>
    <row r="166">
      <c r="J166" s="40"/>
    </row>
    <row r="167">
      <c r="J167" s="40"/>
    </row>
    <row r="168">
      <c r="J168" s="40"/>
    </row>
    <row r="169">
      <c r="J169" s="40"/>
    </row>
    <row r="170">
      <c r="J17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43" t="s">
        <v>3</v>
      </c>
      <c r="E1" s="3" t="s">
        <v>4</v>
      </c>
      <c r="F1" s="1" t="s">
        <v>5</v>
      </c>
      <c r="G1" s="3" t="s">
        <v>6</v>
      </c>
      <c r="H1" s="3" t="s">
        <v>758</v>
      </c>
      <c r="I1" s="3" t="s">
        <v>759</v>
      </c>
      <c r="J1" s="1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760</v>
      </c>
      <c r="S1" s="4" t="s">
        <v>17</v>
      </c>
      <c r="T1" s="44" t="s">
        <v>761</v>
      </c>
      <c r="U1" s="1" t="s">
        <v>18</v>
      </c>
      <c r="V1" s="5" t="s">
        <v>19</v>
      </c>
      <c r="W1" s="5" t="s">
        <v>20</v>
      </c>
      <c r="X1" s="5" t="s">
        <v>21</v>
      </c>
      <c r="Y1" s="1" t="s">
        <v>22</v>
      </c>
      <c r="Z1" s="1" t="s">
        <v>23</v>
      </c>
      <c r="AA1" s="1" t="s">
        <v>24</v>
      </c>
      <c r="AB1" s="30" t="s">
        <v>506</v>
      </c>
    </row>
    <row r="2">
      <c r="A2" s="39" t="s">
        <v>762</v>
      </c>
      <c r="B2" s="39">
        <v>24.0</v>
      </c>
      <c r="C2" s="39">
        <v>2.0</v>
      </c>
      <c r="D2" s="45">
        <v>1914.0</v>
      </c>
      <c r="E2" s="39">
        <v>53.0</v>
      </c>
      <c r="F2" s="39" t="s">
        <v>150</v>
      </c>
      <c r="G2" s="39" t="s">
        <v>203</v>
      </c>
      <c r="H2" s="14">
        <v>-40.531375</v>
      </c>
      <c r="I2" s="14">
        <v>-9.4429227</v>
      </c>
      <c r="J2" s="39" t="s">
        <v>763</v>
      </c>
      <c r="K2" s="40"/>
      <c r="L2" s="40"/>
      <c r="M2" s="40"/>
      <c r="N2" s="40"/>
      <c r="O2" s="40"/>
      <c r="P2" s="40"/>
      <c r="Q2" s="13" t="s">
        <v>764</v>
      </c>
      <c r="R2" s="46">
        <v>370.0</v>
      </c>
      <c r="S2" s="46"/>
      <c r="T2" s="39" t="s">
        <v>765</v>
      </c>
      <c r="U2" s="39">
        <v>55.0</v>
      </c>
      <c r="V2" s="39">
        <v>0.69</v>
      </c>
      <c r="W2" s="39">
        <v>12.53</v>
      </c>
      <c r="X2" s="41">
        <f t="shared" ref="X2:X3" si="1">V2*W2</f>
        <v>8.6457</v>
      </c>
      <c r="Y2" s="39">
        <v>13.33</v>
      </c>
      <c r="Z2" s="39">
        <v>0.22</v>
      </c>
      <c r="AA2" s="39">
        <v>0.24</v>
      </c>
      <c r="AB2" s="40"/>
      <c r="AD2" s="40"/>
      <c r="AE2" s="40"/>
    </row>
    <row r="3">
      <c r="A3" s="47" t="s">
        <v>762</v>
      </c>
      <c r="B3" s="39"/>
      <c r="C3" s="39">
        <v>8.0</v>
      </c>
      <c r="D3" s="45">
        <v>1924.0</v>
      </c>
      <c r="E3" s="39"/>
      <c r="F3" s="39" t="s">
        <v>766</v>
      </c>
      <c r="G3" s="39" t="s">
        <v>767</v>
      </c>
      <c r="H3" s="39">
        <v>-36.369397</v>
      </c>
      <c r="I3" s="39">
        <v>-7.0626429</v>
      </c>
      <c r="J3" s="39" t="s">
        <v>768</v>
      </c>
      <c r="K3" s="40"/>
      <c r="L3" s="40"/>
      <c r="M3" s="40"/>
      <c r="N3" s="40"/>
      <c r="O3" s="40"/>
      <c r="P3" s="40"/>
      <c r="Q3" s="13" t="s">
        <v>769</v>
      </c>
      <c r="R3" s="46">
        <v>516.0</v>
      </c>
      <c r="S3" s="46"/>
      <c r="T3" s="39" t="s">
        <v>770</v>
      </c>
      <c r="U3" s="39">
        <v>40.33</v>
      </c>
      <c r="V3" s="39">
        <v>0.71</v>
      </c>
      <c r="W3" s="39">
        <v>10.14</v>
      </c>
      <c r="X3" s="41">
        <f t="shared" si="1"/>
        <v>7.1994</v>
      </c>
      <c r="Y3" s="39">
        <v>9.33</v>
      </c>
      <c r="Z3" s="39">
        <v>0.18</v>
      </c>
      <c r="AA3" s="39">
        <v>0.21</v>
      </c>
      <c r="AB3" s="40"/>
      <c r="AD3" s="40"/>
      <c r="AE3" s="40"/>
    </row>
    <row r="4">
      <c r="A4" s="30" t="s">
        <v>762</v>
      </c>
      <c r="B4" s="30">
        <v>30.0</v>
      </c>
      <c r="C4" s="30">
        <v>5.0</v>
      </c>
      <c r="D4" s="48">
        <v>1934.0</v>
      </c>
      <c r="E4" s="18">
        <v>149.0</v>
      </c>
      <c r="F4" s="30" t="s">
        <v>55</v>
      </c>
      <c r="G4" s="30" t="s">
        <v>771</v>
      </c>
      <c r="H4" s="30">
        <v>-36.6011</v>
      </c>
      <c r="I4" s="30">
        <v>-5.6655</v>
      </c>
      <c r="J4" s="8" t="s">
        <v>772</v>
      </c>
      <c r="Q4" s="13" t="s">
        <v>518</v>
      </c>
      <c r="R4" s="46">
        <v>112.0</v>
      </c>
      <c r="S4" s="46"/>
      <c r="T4" s="30" t="s">
        <v>765</v>
      </c>
      <c r="U4" s="30">
        <v>59.54</v>
      </c>
      <c r="V4" s="30">
        <v>0.71</v>
      </c>
      <c r="W4" s="30">
        <v>8.78</v>
      </c>
      <c r="X4" s="41">
        <f t="shared" ref="X4:X7" si="2">W4*V4</f>
        <v>6.2338</v>
      </c>
      <c r="Y4" s="30">
        <v>4.06</v>
      </c>
      <c r="Z4" s="30">
        <v>0.18</v>
      </c>
      <c r="AA4" s="30">
        <v>0.2</v>
      </c>
    </row>
    <row r="5">
      <c r="A5" s="14" t="s">
        <v>773</v>
      </c>
      <c r="B5" s="15">
        <v>24.0</v>
      </c>
      <c r="C5" s="15">
        <v>6.0</v>
      </c>
      <c r="D5" s="49">
        <v>1935.0</v>
      </c>
      <c r="E5" s="50">
        <v>173.0</v>
      </c>
      <c r="F5" s="14" t="s">
        <v>774</v>
      </c>
      <c r="G5" s="14" t="s">
        <v>767</v>
      </c>
      <c r="H5" s="14">
        <v>-36.0368571</v>
      </c>
      <c r="I5" s="14">
        <v>-7.2426474</v>
      </c>
      <c r="J5" s="14" t="s">
        <v>775</v>
      </c>
      <c r="K5" s="14" t="s">
        <v>776</v>
      </c>
      <c r="L5" s="14"/>
      <c r="Q5" s="13" t="s">
        <v>777</v>
      </c>
      <c r="R5" s="46">
        <v>464.0</v>
      </c>
      <c r="S5" s="46"/>
      <c r="T5" s="30" t="s">
        <v>765</v>
      </c>
      <c r="U5" s="15">
        <v>45.1</v>
      </c>
      <c r="V5" s="15">
        <v>0.5</v>
      </c>
      <c r="W5" s="15">
        <v>8.2</v>
      </c>
      <c r="X5" s="41">
        <f t="shared" si="2"/>
        <v>4.1</v>
      </c>
      <c r="Y5" s="15">
        <v>4.5</v>
      </c>
      <c r="Z5" s="15">
        <v>0.2</v>
      </c>
      <c r="AA5" s="15">
        <v>0.22</v>
      </c>
      <c r="AB5" s="11"/>
    </row>
    <row r="6">
      <c r="A6" s="51" t="s">
        <v>762</v>
      </c>
      <c r="B6" s="30">
        <v>27.0</v>
      </c>
      <c r="C6" s="30">
        <v>6.0</v>
      </c>
      <c r="D6" s="48">
        <v>1936.0</v>
      </c>
      <c r="E6" s="18">
        <v>176.0</v>
      </c>
      <c r="F6" s="30" t="s">
        <v>778</v>
      </c>
      <c r="G6" s="30" t="s">
        <v>767</v>
      </c>
      <c r="H6" s="30">
        <v>-35.7416</v>
      </c>
      <c r="I6" s="30">
        <v>-6.5583</v>
      </c>
      <c r="J6" s="8" t="s">
        <v>779</v>
      </c>
      <c r="Q6" s="13" t="s">
        <v>780</v>
      </c>
      <c r="R6" s="46">
        <v>497.0</v>
      </c>
      <c r="S6" s="46"/>
      <c r="T6" s="30" t="s">
        <v>765</v>
      </c>
      <c r="U6" s="30">
        <v>36.65</v>
      </c>
      <c r="V6" s="30">
        <v>0.57</v>
      </c>
      <c r="W6" s="30">
        <v>7.24</v>
      </c>
      <c r="X6" s="41">
        <f t="shared" si="2"/>
        <v>4.1268</v>
      </c>
      <c r="Y6" s="30">
        <v>6.41</v>
      </c>
      <c r="Z6" s="30">
        <v>0.16</v>
      </c>
      <c r="AA6" s="30">
        <v>0.183</v>
      </c>
    </row>
    <row r="7">
      <c r="A7" s="14" t="s">
        <v>773</v>
      </c>
      <c r="B7" s="15">
        <v>9.0</v>
      </c>
      <c r="C7" s="15">
        <v>7.0</v>
      </c>
      <c r="D7" s="49">
        <v>1959.0</v>
      </c>
      <c r="E7" s="29">
        <v>188.0</v>
      </c>
      <c r="F7" s="14" t="s">
        <v>91</v>
      </c>
      <c r="G7" s="14" t="s">
        <v>781</v>
      </c>
      <c r="H7" s="14">
        <v>-36.6393452</v>
      </c>
      <c r="I7" s="14">
        <v>-9.5375924</v>
      </c>
      <c r="J7" s="14" t="s">
        <v>782</v>
      </c>
      <c r="K7" s="11"/>
      <c r="L7" s="11"/>
      <c r="Q7" s="13" t="s">
        <v>94</v>
      </c>
      <c r="R7" s="46">
        <v>297.0</v>
      </c>
      <c r="S7" s="46"/>
      <c r="T7" s="30" t="s">
        <v>765</v>
      </c>
      <c r="U7" s="15">
        <v>24.2</v>
      </c>
      <c r="V7" s="15">
        <v>0.52</v>
      </c>
      <c r="W7" s="15">
        <v>5.0</v>
      </c>
      <c r="X7" s="41">
        <f t="shared" si="2"/>
        <v>2.6</v>
      </c>
      <c r="Y7" s="15">
        <v>3.6</v>
      </c>
      <c r="Z7" s="15">
        <v>0.22</v>
      </c>
      <c r="AA7" s="15">
        <v>0.2</v>
      </c>
      <c r="AB7" s="11"/>
    </row>
    <row r="8">
      <c r="A8" s="51" t="s">
        <v>762</v>
      </c>
      <c r="B8" s="39">
        <v>9.0</v>
      </c>
      <c r="C8" s="39">
        <v>7.0</v>
      </c>
      <c r="D8" s="45">
        <v>1959.0</v>
      </c>
      <c r="E8" s="39">
        <v>188.0</v>
      </c>
      <c r="F8" s="39" t="s">
        <v>91</v>
      </c>
      <c r="G8" s="39" t="s">
        <v>92</v>
      </c>
      <c r="H8" s="14">
        <v>-36.6393452</v>
      </c>
      <c r="I8" s="14">
        <v>-9.5375924</v>
      </c>
      <c r="J8" s="39" t="s">
        <v>782</v>
      </c>
      <c r="K8" s="40"/>
      <c r="L8" s="40"/>
      <c r="M8" s="40"/>
      <c r="N8" s="40"/>
      <c r="O8" s="40"/>
      <c r="P8" s="40"/>
      <c r="Q8" s="13" t="s">
        <v>94</v>
      </c>
      <c r="R8" s="46">
        <v>297.0</v>
      </c>
      <c r="S8" s="46"/>
      <c r="T8" s="40"/>
      <c r="U8" s="40">
        <f>8.2+6.2+11.5</f>
        <v>25.9</v>
      </c>
      <c r="V8" s="39">
        <v>0.8</v>
      </c>
      <c r="W8" s="39">
        <v>5.2</v>
      </c>
      <c r="X8" s="41">
        <f>V8*W8</f>
        <v>4.16</v>
      </c>
      <c r="Y8" s="39">
        <v>5.1</v>
      </c>
      <c r="Z8" s="39">
        <v>0.2</v>
      </c>
      <c r="AA8" s="39">
        <v>0.18</v>
      </c>
      <c r="AB8" s="40"/>
      <c r="AD8" s="40"/>
      <c r="AE8" s="40"/>
    </row>
    <row r="9">
      <c r="A9" s="14" t="s">
        <v>773</v>
      </c>
      <c r="B9" s="15">
        <v>27.0</v>
      </c>
      <c r="C9" s="15">
        <v>3.0</v>
      </c>
      <c r="D9" s="49">
        <v>1961.0</v>
      </c>
      <c r="E9" s="29">
        <v>86.0</v>
      </c>
      <c r="F9" s="14" t="s">
        <v>52</v>
      </c>
      <c r="G9" s="14" t="s">
        <v>783</v>
      </c>
      <c r="H9" s="14">
        <v>-39.4398288</v>
      </c>
      <c r="I9" s="14">
        <v>-7.2444671</v>
      </c>
      <c r="J9" s="14" t="s">
        <v>784</v>
      </c>
      <c r="K9" s="11"/>
      <c r="L9" s="14">
        <v>82586.0</v>
      </c>
      <c r="M9" s="30">
        <v>186.5</v>
      </c>
      <c r="N9" s="30">
        <v>25.965806</v>
      </c>
      <c r="O9" s="30">
        <v>31.306452</v>
      </c>
      <c r="P9" s="30">
        <v>22.580645</v>
      </c>
      <c r="Q9" s="13" t="s">
        <v>579</v>
      </c>
      <c r="R9" s="46">
        <v>518.0</v>
      </c>
      <c r="S9" s="46"/>
      <c r="T9" s="30" t="s">
        <v>770</v>
      </c>
      <c r="U9" s="15">
        <v>48.2</v>
      </c>
      <c r="V9" s="15">
        <v>0.6</v>
      </c>
      <c r="W9" s="15">
        <v>9.0</v>
      </c>
      <c r="X9" s="41">
        <f t="shared" ref="X9:X15" si="3">W9*V9</f>
        <v>5.4</v>
      </c>
      <c r="Y9" s="15">
        <v>6.6</v>
      </c>
      <c r="Z9" s="15">
        <v>0.2</v>
      </c>
      <c r="AA9" s="15">
        <v>0.21</v>
      </c>
      <c r="AB9" s="11"/>
    </row>
    <row r="10">
      <c r="A10" s="14" t="s">
        <v>773</v>
      </c>
      <c r="B10" s="15">
        <v>6.0</v>
      </c>
      <c r="C10" s="15">
        <v>6.0</v>
      </c>
      <c r="D10" s="49">
        <v>1963.0</v>
      </c>
      <c r="E10" s="29">
        <v>155.0</v>
      </c>
      <c r="F10" s="14" t="s">
        <v>96</v>
      </c>
      <c r="G10" s="14" t="s">
        <v>783</v>
      </c>
      <c r="H10" s="14">
        <v>-39.2731777</v>
      </c>
      <c r="I10" s="14">
        <v>-3.7901324</v>
      </c>
      <c r="J10" s="14" t="s">
        <v>785</v>
      </c>
      <c r="K10" s="14" t="s">
        <v>786</v>
      </c>
      <c r="L10" s="14">
        <v>82392.0</v>
      </c>
      <c r="M10" s="30">
        <v>49.4</v>
      </c>
      <c r="N10" s="30">
        <v>25.759333</v>
      </c>
      <c r="O10" s="30">
        <v>31.913333</v>
      </c>
      <c r="P10" s="30">
        <v>21.18</v>
      </c>
      <c r="Q10" s="13" t="s">
        <v>98</v>
      </c>
      <c r="R10" s="46">
        <v>50.0</v>
      </c>
      <c r="S10" s="46"/>
      <c r="T10" s="30" t="s">
        <v>765</v>
      </c>
      <c r="U10" s="15">
        <v>8.2</v>
      </c>
      <c r="V10" s="15">
        <v>0.6</v>
      </c>
      <c r="W10" s="15">
        <v>3.9</v>
      </c>
      <c r="X10" s="41">
        <f t="shared" si="3"/>
        <v>2.34</v>
      </c>
      <c r="Y10" s="15">
        <v>3.3</v>
      </c>
      <c r="Z10" s="15">
        <v>0.2</v>
      </c>
      <c r="AA10" s="15">
        <v>0.21</v>
      </c>
      <c r="AB10" s="11"/>
    </row>
    <row r="11">
      <c r="A11" s="14" t="s">
        <v>773</v>
      </c>
      <c r="B11" s="15">
        <v>26.0</v>
      </c>
      <c r="C11" s="15">
        <v>2.0</v>
      </c>
      <c r="D11" s="49">
        <v>1968.0</v>
      </c>
      <c r="E11" s="29">
        <v>55.0</v>
      </c>
      <c r="F11" s="14" t="s">
        <v>150</v>
      </c>
      <c r="G11" s="14" t="s">
        <v>203</v>
      </c>
      <c r="H11" s="14">
        <v>-40.531375</v>
      </c>
      <c r="I11" s="14">
        <v>-9.4429227</v>
      </c>
      <c r="J11" s="14" t="s">
        <v>787</v>
      </c>
      <c r="K11" s="14" t="s">
        <v>788</v>
      </c>
      <c r="L11" s="14">
        <v>82586.0</v>
      </c>
      <c r="M11" s="30">
        <v>112.1</v>
      </c>
      <c r="N11" s="30">
        <v>26.435385</v>
      </c>
      <c r="O11" s="30">
        <v>31.821429</v>
      </c>
      <c r="P11" s="30">
        <v>22.337931</v>
      </c>
      <c r="Q11" s="13" t="s">
        <v>789</v>
      </c>
      <c r="R11" s="46">
        <v>370.0</v>
      </c>
      <c r="S11" s="46"/>
      <c r="T11" s="30" t="s">
        <v>770</v>
      </c>
      <c r="U11" s="15">
        <v>30.5</v>
      </c>
      <c r="V11" s="15">
        <v>0.4</v>
      </c>
      <c r="W11" s="15">
        <v>7.85</v>
      </c>
      <c r="X11" s="41">
        <f t="shared" si="3"/>
        <v>3.14</v>
      </c>
      <c r="Y11" s="15">
        <v>5.2</v>
      </c>
      <c r="Z11" s="15">
        <v>0.2</v>
      </c>
      <c r="AA11" s="15">
        <v>0.2</v>
      </c>
      <c r="AB11" s="11"/>
    </row>
    <row r="12">
      <c r="A12" s="51" t="s">
        <v>762</v>
      </c>
      <c r="B12" s="30">
        <v>16.0</v>
      </c>
      <c r="C12" s="30">
        <v>6.0</v>
      </c>
      <c r="D12" s="48">
        <v>1969.0</v>
      </c>
      <c r="E12" s="18">
        <v>165.0</v>
      </c>
      <c r="F12" s="30" t="s">
        <v>239</v>
      </c>
      <c r="G12" s="30" t="s">
        <v>783</v>
      </c>
      <c r="H12" s="52">
        <v>-39.2928</v>
      </c>
      <c r="I12" s="52">
        <v>-5.1991</v>
      </c>
      <c r="J12" s="8" t="s">
        <v>790</v>
      </c>
      <c r="L12" s="30">
        <v>82583.0</v>
      </c>
      <c r="M12" s="30">
        <v>42.7</v>
      </c>
      <c r="N12" s="30">
        <v>24.365333</v>
      </c>
      <c r="O12" s="30">
        <v>28.613333</v>
      </c>
      <c r="P12" s="30">
        <v>19.655172</v>
      </c>
      <c r="Q12" s="13" t="s">
        <v>584</v>
      </c>
      <c r="R12" s="46">
        <v>200.0</v>
      </c>
      <c r="S12" s="46"/>
      <c r="T12" s="30" t="s">
        <v>770</v>
      </c>
      <c r="U12" s="30">
        <v>44.77</v>
      </c>
      <c r="V12" s="30">
        <v>0.71</v>
      </c>
      <c r="W12" s="30">
        <v>4.43</v>
      </c>
      <c r="X12" s="41">
        <f t="shared" si="3"/>
        <v>3.1453</v>
      </c>
      <c r="Y12" s="30">
        <v>4.22</v>
      </c>
      <c r="Z12" s="30">
        <v>0.2</v>
      </c>
      <c r="AA12" s="30">
        <v>0.22</v>
      </c>
    </row>
    <row r="13">
      <c r="A13" s="14" t="s">
        <v>773</v>
      </c>
      <c r="B13" s="15">
        <v>12.0</v>
      </c>
      <c r="C13" s="15">
        <v>9.0</v>
      </c>
      <c r="D13" s="49">
        <v>1969.0</v>
      </c>
      <c r="E13" s="29">
        <v>251.0</v>
      </c>
      <c r="F13" s="14" t="s">
        <v>791</v>
      </c>
      <c r="G13" s="14" t="s">
        <v>792</v>
      </c>
      <c r="H13" s="14">
        <v>-38.1105687</v>
      </c>
      <c r="I13" s="14">
        <v>-7.833867</v>
      </c>
      <c r="J13" s="14" t="s">
        <v>793</v>
      </c>
      <c r="K13" s="11"/>
      <c r="L13" s="14">
        <v>82789.0</v>
      </c>
      <c r="M13" s="30">
        <v>0.2</v>
      </c>
      <c r="N13" s="30">
        <v>20.945333</v>
      </c>
      <c r="O13" s="30">
        <v>27.52</v>
      </c>
      <c r="P13" s="30">
        <v>15.326667</v>
      </c>
      <c r="Q13" s="13" t="s">
        <v>118</v>
      </c>
      <c r="R13" s="46">
        <v>1022.0</v>
      </c>
      <c r="S13" s="46" t="s">
        <v>794</v>
      </c>
      <c r="T13" s="30" t="s">
        <v>770</v>
      </c>
      <c r="U13" s="15">
        <v>7.7</v>
      </c>
      <c r="V13" s="15">
        <v>0.36</v>
      </c>
      <c r="W13" s="15">
        <v>3.0</v>
      </c>
      <c r="X13" s="41">
        <f t="shared" si="3"/>
        <v>1.08</v>
      </c>
      <c r="Y13" s="15">
        <v>2.9</v>
      </c>
      <c r="Z13" s="15">
        <v>0.19</v>
      </c>
      <c r="AA13" s="15">
        <v>0.2</v>
      </c>
      <c r="AB13" s="11"/>
    </row>
    <row r="14">
      <c r="A14" s="14" t="s">
        <v>773</v>
      </c>
      <c r="B14" s="15">
        <v>13.0</v>
      </c>
      <c r="C14" s="15">
        <v>9.0</v>
      </c>
      <c r="D14" s="49">
        <v>1969.0</v>
      </c>
      <c r="E14" s="29">
        <v>252.0</v>
      </c>
      <c r="F14" s="14" t="s">
        <v>112</v>
      </c>
      <c r="G14" s="14" t="s">
        <v>792</v>
      </c>
      <c r="H14" s="14">
        <v>-37.3121566</v>
      </c>
      <c r="I14" s="14">
        <v>-9.1008657</v>
      </c>
      <c r="J14" s="14" t="s">
        <v>795</v>
      </c>
      <c r="K14" s="11"/>
      <c r="L14" s="39">
        <v>82887.0</v>
      </c>
      <c r="M14" s="39">
        <v>0.0</v>
      </c>
      <c r="N14" s="39">
        <v>26.43</v>
      </c>
      <c r="O14" s="39">
        <v>34.203333</v>
      </c>
      <c r="P14" s="39">
        <v>19.09</v>
      </c>
      <c r="Q14" s="13" t="s">
        <v>118</v>
      </c>
      <c r="R14" s="46">
        <v>389.0</v>
      </c>
      <c r="S14" s="46" t="s">
        <v>796</v>
      </c>
      <c r="T14" s="30" t="s">
        <v>770</v>
      </c>
      <c r="U14" s="15">
        <v>47.0</v>
      </c>
      <c r="V14" s="15">
        <v>0.55</v>
      </c>
      <c r="W14" s="15">
        <v>9.2</v>
      </c>
      <c r="X14" s="41">
        <f t="shared" si="3"/>
        <v>5.06</v>
      </c>
      <c r="Y14" s="15">
        <v>7.2</v>
      </c>
      <c r="Z14" s="15">
        <v>0.2</v>
      </c>
      <c r="AA14" s="15">
        <v>0.2</v>
      </c>
      <c r="AB14" s="14" t="s">
        <v>797</v>
      </c>
    </row>
    <row r="15">
      <c r="A15" s="14" t="s">
        <v>773</v>
      </c>
      <c r="B15" s="15">
        <v>20.0</v>
      </c>
      <c r="C15" s="15">
        <v>9.0</v>
      </c>
      <c r="D15" s="49">
        <v>1969.0</v>
      </c>
      <c r="E15" s="29">
        <v>259.0</v>
      </c>
      <c r="F15" s="14" t="s">
        <v>112</v>
      </c>
      <c r="G15" s="14" t="s">
        <v>792</v>
      </c>
      <c r="H15" s="53">
        <v>-37.3121566</v>
      </c>
      <c r="I15" s="53">
        <v>-9.1008657</v>
      </c>
      <c r="J15" s="14" t="s">
        <v>798</v>
      </c>
      <c r="K15" s="11"/>
      <c r="L15" s="39">
        <v>82887.0</v>
      </c>
      <c r="M15" s="39">
        <v>0.0</v>
      </c>
      <c r="N15" s="39">
        <v>26.43</v>
      </c>
      <c r="O15" s="39">
        <v>34.203333</v>
      </c>
      <c r="P15" s="39">
        <v>19.09</v>
      </c>
      <c r="Q15" s="13" t="s">
        <v>118</v>
      </c>
      <c r="R15" s="46">
        <v>389.0</v>
      </c>
      <c r="S15" s="46" t="s">
        <v>796</v>
      </c>
      <c r="T15" s="30" t="s">
        <v>770</v>
      </c>
      <c r="U15" s="15">
        <v>52.0</v>
      </c>
      <c r="V15" s="15">
        <v>0.7</v>
      </c>
      <c r="W15" s="15">
        <v>11.6</v>
      </c>
      <c r="X15" s="41">
        <f t="shared" si="3"/>
        <v>8.12</v>
      </c>
      <c r="Y15" s="15">
        <v>7.3</v>
      </c>
      <c r="Z15" s="15">
        <v>0.19</v>
      </c>
      <c r="AA15" s="15">
        <v>0.21</v>
      </c>
      <c r="AB15" s="14" t="s">
        <v>797</v>
      </c>
    </row>
    <row r="16">
      <c r="A16" s="47" t="s">
        <v>762</v>
      </c>
      <c r="B16" s="39">
        <v>13.0</v>
      </c>
      <c r="C16" s="39">
        <v>9.0</v>
      </c>
      <c r="D16" s="45">
        <v>1969.0</v>
      </c>
      <c r="E16" s="39">
        <v>252.0</v>
      </c>
      <c r="F16" s="39" t="s">
        <v>112</v>
      </c>
      <c r="G16" s="39" t="s">
        <v>39</v>
      </c>
      <c r="H16" s="14">
        <v>-37.3121566</v>
      </c>
      <c r="I16" s="14">
        <v>-9.1008657</v>
      </c>
      <c r="J16" s="39" t="s">
        <v>799</v>
      </c>
      <c r="K16" s="40"/>
      <c r="L16" s="39">
        <v>82887.0</v>
      </c>
      <c r="M16" s="39">
        <v>0.0</v>
      </c>
      <c r="N16" s="39">
        <v>26.43</v>
      </c>
      <c r="O16" s="39">
        <v>34.203333</v>
      </c>
      <c r="P16" s="39">
        <v>19.09</v>
      </c>
      <c r="Q16" s="13" t="s">
        <v>118</v>
      </c>
      <c r="R16" s="46">
        <v>389.0</v>
      </c>
      <c r="S16" s="46" t="s">
        <v>796</v>
      </c>
      <c r="T16" s="40"/>
      <c r="U16" s="40">
        <f>4.2+7+7.9+4.3+10.8+19</f>
        <v>53.2</v>
      </c>
      <c r="V16" s="39">
        <v>0.56</v>
      </c>
      <c r="W16" s="39">
        <v>6.9</v>
      </c>
      <c r="X16" s="41">
        <f t="shared" ref="X16:X17" si="4">V16*W16</f>
        <v>3.864</v>
      </c>
      <c r="Y16" s="39">
        <v>6.2</v>
      </c>
      <c r="Z16" s="39">
        <v>0.2</v>
      </c>
      <c r="AA16" s="39">
        <v>0.18</v>
      </c>
      <c r="AB16" s="40"/>
      <c r="AD16" s="40"/>
      <c r="AE16" s="40"/>
    </row>
    <row r="17">
      <c r="A17" s="47" t="s">
        <v>762</v>
      </c>
      <c r="B17" s="39">
        <v>20.0</v>
      </c>
      <c r="C17" s="39">
        <v>9.0</v>
      </c>
      <c r="D17" s="45">
        <v>1969.0</v>
      </c>
      <c r="E17" s="39">
        <v>259.0</v>
      </c>
      <c r="F17" s="39" t="s">
        <v>112</v>
      </c>
      <c r="G17" s="39" t="s">
        <v>39</v>
      </c>
      <c r="H17" s="14">
        <v>-37.3121566</v>
      </c>
      <c r="I17" s="14">
        <v>-9.1008657</v>
      </c>
      <c r="J17" s="39" t="s">
        <v>798</v>
      </c>
      <c r="K17" s="40"/>
      <c r="L17" s="39">
        <v>82887.0</v>
      </c>
      <c r="M17" s="39">
        <v>0.0</v>
      </c>
      <c r="N17" s="39">
        <v>26.43</v>
      </c>
      <c r="O17" s="39">
        <v>34.203333</v>
      </c>
      <c r="P17" s="39">
        <v>19.09</v>
      </c>
      <c r="Q17" s="13" t="s">
        <v>118</v>
      </c>
      <c r="R17" s="46">
        <v>389.0</v>
      </c>
      <c r="S17" s="46" t="s">
        <v>796</v>
      </c>
      <c r="T17" s="40"/>
      <c r="U17" s="40">
        <f>9.2+13.7</f>
        <v>22.9</v>
      </c>
      <c r="V17" s="39">
        <v>0.75</v>
      </c>
      <c r="W17" s="40">
        <f>9.9+0.9</f>
        <v>10.8</v>
      </c>
      <c r="X17" s="41">
        <f t="shared" si="4"/>
        <v>8.1</v>
      </c>
      <c r="Y17" s="39">
        <v>5.5</v>
      </c>
      <c r="Z17" s="39">
        <v>0.2</v>
      </c>
      <c r="AA17" s="39">
        <v>0.21</v>
      </c>
      <c r="AB17" s="40"/>
      <c r="AD17" s="40"/>
      <c r="AE17" s="40"/>
    </row>
    <row r="18">
      <c r="A18" s="14" t="s">
        <v>773</v>
      </c>
      <c r="B18" s="15">
        <v>13.0</v>
      </c>
      <c r="C18" s="15">
        <v>9.0</v>
      </c>
      <c r="D18" s="49">
        <v>1969.0</v>
      </c>
      <c r="E18" s="29">
        <v>252.0</v>
      </c>
      <c r="F18" s="14" t="s">
        <v>552</v>
      </c>
      <c r="G18" s="14" t="s">
        <v>792</v>
      </c>
      <c r="H18" s="14">
        <v>-37.0764491</v>
      </c>
      <c r="I18" s="14">
        <v>-8.4194723</v>
      </c>
      <c r="J18" s="14" t="s">
        <v>800</v>
      </c>
      <c r="K18" s="11"/>
      <c r="L18" s="14">
        <v>82792.0</v>
      </c>
      <c r="M18" s="30">
        <v>0.0</v>
      </c>
      <c r="N18" s="30">
        <v>22.749333</v>
      </c>
      <c r="O18" s="30">
        <v>30.466667</v>
      </c>
      <c r="P18" s="30">
        <v>14.913333</v>
      </c>
      <c r="Q18" s="13" t="s">
        <v>118</v>
      </c>
      <c r="R18" s="46">
        <v>645.0</v>
      </c>
      <c r="S18" s="46" t="s">
        <v>801</v>
      </c>
      <c r="T18" s="30" t="s">
        <v>770</v>
      </c>
      <c r="U18" s="15">
        <v>24.3</v>
      </c>
      <c r="V18" s="15">
        <v>0.3</v>
      </c>
      <c r="W18" s="15">
        <v>3.6</v>
      </c>
      <c r="X18" s="41">
        <f t="shared" ref="X18:X19" si="5">W18*V18</f>
        <v>1.08</v>
      </c>
      <c r="Y18" s="15">
        <v>3.1</v>
      </c>
      <c r="Z18" s="15">
        <v>0.17</v>
      </c>
      <c r="AA18" s="15">
        <v>0.18</v>
      </c>
      <c r="AB18" s="11"/>
    </row>
    <row r="19">
      <c r="A19" s="14" t="s">
        <v>773</v>
      </c>
      <c r="B19" s="15">
        <v>28.0</v>
      </c>
      <c r="C19" s="15">
        <v>8.0</v>
      </c>
      <c r="D19" s="49">
        <v>1969.0</v>
      </c>
      <c r="E19" s="29">
        <v>237.0</v>
      </c>
      <c r="F19" s="14" t="s">
        <v>802</v>
      </c>
      <c r="G19" s="14" t="s">
        <v>792</v>
      </c>
      <c r="H19" s="14">
        <v>-36.8510369</v>
      </c>
      <c r="I19" s="14">
        <v>-9.0422162</v>
      </c>
      <c r="J19" s="14" t="s">
        <v>803</v>
      </c>
      <c r="K19" s="14" t="s">
        <v>804</v>
      </c>
      <c r="L19" s="14">
        <v>82983.0</v>
      </c>
      <c r="M19" s="30">
        <v>56.6</v>
      </c>
      <c r="N19" s="30">
        <v>18.485161</v>
      </c>
      <c r="O19" s="30">
        <v>23.33871</v>
      </c>
      <c r="P19" s="30">
        <v>15.674194</v>
      </c>
      <c r="Q19" s="13" t="s">
        <v>114</v>
      </c>
      <c r="R19" s="46">
        <v>483.0</v>
      </c>
      <c r="S19" s="46" t="s">
        <v>805</v>
      </c>
      <c r="T19" s="30" t="s">
        <v>770</v>
      </c>
      <c r="U19" s="15">
        <v>32.6</v>
      </c>
      <c r="V19" s="15">
        <v>0.35</v>
      </c>
      <c r="W19" s="15">
        <v>10.9</v>
      </c>
      <c r="X19" s="41">
        <f t="shared" si="5"/>
        <v>3.815</v>
      </c>
      <c r="Y19" s="15">
        <v>8.1</v>
      </c>
      <c r="Z19" s="15">
        <v>0.18</v>
      </c>
      <c r="AA19" s="15">
        <v>0.2</v>
      </c>
      <c r="AB19" s="11"/>
    </row>
    <row r="20">
      <c r="A20" s="47" t="s">
        <v>762</v>
      </c>
      <c r="B20" s="39">
        <v>28.0</v>
      </c>
      <c r="C20" s="39">
        <v>8.0</v>
      </c>
      <c r="D20" s="45">
        <v>1969.0</v>
      </c>
      <c r="E20" s="39">
        <v>237.0</v>
      </c>
      <c r="F20" s="39" t="s">
        <v>802</v>
      </c>
      <c r="G20" s="39" t="s">
        <v>39</v>
      </c>
      <c r="H20" s="14">
        <v>-36.8510369</v>
      </c>
      <c r="I20" s="14">
        <v>-9.0422162</v>
      </c>
      <c r="J20" s="39" t="s">
        <v>803</v>
      </c>
      <c r="K20" s="40"/>
      <c r="L20" s="39">
        <v>82887.0</v>
      </c>
      <c r="M20" s="39">
        <v>3.5</v>
      </c>
      <c r="N20" s="39">
        <v>24.457419</v>
      </c>
      <c r="O20" s="39">
        <v>31.509677</v>
      </c>
      <c r="P20" s="39">
        <v>17.958065</v>
      </c>
      <c r="Q20" s="13" t="s">
        <v>114</v>
      </c>
      <c r="R20" s="46">
        <v>483.0</v>
      </c>
      <c r="S20" s="46" t="s">
        <v>805</v>
      </c>
      <c r="T20" s="40"/>
      <c r="U20" s="40">
        <f>8.3+5.3+12.9</f>
        <v>26.5</v>
      </c>
      <c r="V20" s="39">
        <v>0.35</v>
      </c>
      <c r="W20" s="39">
        <v>6.0</v>
      </c>
      <c r="X20" s="41">
        <f>V20*W20</f>
        <v>2.1</v>
      </c>
      <c r="Y20" s="39">
        <v>4.0</v>
      </c>
      <c r="Z20" s="39">
        <v>0.2</v>
      </c>
      <c r="AA20" s="39">
        <v>0.21</v>
      </c>
      <c r="AB20" s="40"/>
      <c r="AD20" s="40"/>
      <c r="AE20" s="40"/>
    </row>
    <row r="21">
      <c r="A21" s="14" t="s">
        <v>773</v>
      </c>
      <c r="B21" s="15">
        <v>21.0</v>
      </c>
      <c r="C21" s="15">
        <v>8.0</v>
      </c>
      <c r="D21" s="49">
        <v>1969.0</v>
      </c>
      <c r="E21" s="29">
        <v>230.0</v>
      </c>
      <c r="F21" s="14" t="s">
        <v>546</v>
      </c>
      <c r="G21" s="14" t="s">
        <v>792</v>
      </c>
      <c r="H21" s="14">
        <v>-35.6997424</v>
      </c>
      <c r="I21" s="14">
        <v>-8.2098111</v>
      </c>
      <c r="J21" s="14" t="s">
        <v>806</v>
      </c>
      <c r="K21" s="14" t="s">
        <v>807</v>
      </c>
      <c r="L21" s="14">
        <v>82797.0</v>
      </c>
      <c r="M21" s="30">
        <v>27.6</v>
      </c>
      <c r="N21" s="30">
        <v>22.501935</v>
      </c>
      <c r="O21" s="30">
        <v>26.909677</v>
      </c>
      <c r="P21" s="30">
        <v>19.464516</v>
      </c>
      <c r="Q21" s="13" t="s">
        <v>114</v>
      </c>
      <c r="R21" s="46">
        <v>525.0</v>
      </c>
      <c r="S21" s="46" t="s">
        <v>796</v>
      </c>
      <c r="T21" s="30" t="s">
        <v>770</v>
      </c>
      <c r="U21" s="15">
        <v>43.6</v>
      </c>
      <c r="V21" s="15">
        <v>0.5</v>
      </c>
      <c r="W21" s="15">
        <v>7.8</v>
      </c>
      <c r="X21" s="41">
        <f>W21*V21</f>
        <v>3.9</v>
      </c>
      <c r="Y21" s="15">
        <v>8.4</v>
      </c>
      <c r="Z21" s="15">
        <v>0.2</v>
      </c>
      <c r="AA21" s="15">
        <v>0.2</v>
      </c>
      <c r="AB21" s="11"/>
    </row>
    <row r="22">
      <c r="A22" s="47" t="s">
        <v>762</v>
      </c>
      <c r="B22" s="39">
        <v>21.0</v>
      </c>
      <c r="C22" s="39">
        <v>8.0</v>
      </c>
      <c r="D22" s="45">
        <v>1969.0</v>
      </c>
      <c r="E22" s="39">
        <v>230.0</v>
      </c>
      <c r="F22" s="39" t="s">
        <v>546</v>
      </c>
      <c r="G22" s="39" t="s">
        <v>39</v>
      </c>
      <c r="H22" s="14">
        <v>-35.6997424</v>
      </c>
      <c r="I22" s="14">
        <v>-8.2098111</v>
      </c>
      <c r="J22" s="39" t="s">
        <v>808</v>
      </c>
      <c r="K22" s="40"/>
      <c r="L22" s="39">
        <v>82895.0</v>
      </c>
      <c r="M22" s="39">
        <v>15.2</v>
      </c>
      <c r="N22" s="39">
        <v>20.945806</v>
      </c>
      <c r="O22" s="39">
        <v>25.348387</v>
      </c>
      <c r="P22" s="39">
        <v>17.025806</v>
      </c>
      <c r="Q22" s="13" t="s">
        <v>114</v>
      </c>
      <c r="R22" s="46">
        <v>525.0</v>
      </c>
      <c r="S22" s="46" t="s">
        <v>796</v>
      </c>
      <c r="T22" s="40"/>
      <c r="U22" s="40">
        <f>26.3+9.7+8.7+11.8+16.2</f>
        <v>72.7</v>
      </c>
      <c r="V22" s="39">
        <v>0.7</v>
      </c>
      <c r="W22" s="40">
        <f>10.8+2.2+1.7</f>
        <v>14.7</v>
      </c>
      <c r="X22" s="41">
        <f t="shared" ref="X22:X24" si="6">V22*W22</f>
        <v>10.29</v>
      </c>
      <c r="Y22" s="39">
        <v>8.9</v>
      </c>
      <c r="Z22" s="39">
        <v>0.21</v>
      </c>
      <c r="AA22" s="39">
        <v>0.22</v>
      </c>
      <c r="AB22" s="40"/>
      <c r="AD22" s="40"/>
      <c r="AE22" s="40"/>
    </row>
    <row r="23">
      <c r="A23" s="47" t="s">
        <v>762</v>
      </c>
      <c r="B23" s="39">
        <v>18.0</v>
      </c>
      <c r="C23" s="39">
        <v>4.0</v>
      </c>
      <c r="D23" s="45">
        <v>1971.0</v>
      </c>
      <c r="E23" s="39">
        <v>107.0</v>
      </c>
      <c r="F23" s="39" t="s">
        <v>46</v>
      </c>
      <c r="G23" s="39" t="s">
        <v>39</v>
      </c>
      <c r="H23" s="30">
        <v>-40.5008</v>
      </c>
      <c r="I23" s="30">
        <v>-9.3986</v>
      </c>
      <c r="J23" s="39" t="s">
        <v>809</v>
      </c>
      <c r="K23" s="40"/>
      <c r="L23" s="39">
        <v>82983.0</v>
      </c>
      <c r="M23" s="39">
        <v>168.5</v>
      </c>
      <c r="N23" s="39">
        <v>24.824516</v>
      </c>
      <c r="O23" s="39">
        <v>29.943333</v>
      </c>
      <c r="P23" s="39">
        <v>19.5</v>
      </c>
      <c r="Q23" s="13" t="s">
        <v>131</v>
      </c>
      <c r="R23" s="46">
        <v>378.0</v>
      </c>
      <c r="S23" s="46" t="s">
        <v>810</v>
      </c>
      <c r="T23" s="40"/>
      <c r="U23" s="40">
        <f>26+2.1+8.7</f>
        <v>36.8</v>
      </c>
      <c r="V23" s="39">
        <v>0.61</v>
      </c>
      <c r="W23" s="40">
        <f>1.6+3+1.7</f>
        <v>6.3</v>
      </c>
      <c r="X23" s="41">
        <f t="shared" si="6"/>
        <v>3.843</v>
      </c>
      <c r="Y23" s="39">
        <v>5.1</v>
      </c>
      <c r="Z23" s="39">
        <v>0.22</v>
      </c>
      <c r="AA23" s="39">
        <v>0.19</v>
      </c>
      <c r="AB23" s="40"/>
      <c r="AD23" s="40"/>
      <c r="AE23" s="40"/>
    </row>
    <row r="24">
      <c r="A24" s="47" t="s">
        <v>762</v>
      </c>
      <c r="B24" s="39">
        <v>23.0</v>
      </c>
      <c r="C24" s="39">
        <v>4.0</v>
      </c>
      <c r="D24" s="45">
        <v>1971.0</v>
      </c>
      <c r="E24" s="39">
        <v>112.0</v>
      </c>
      <c r="F24" s="39" t="s">
        <v>191</v>
      </c>
      <c r="G24" s="39" t="s">
        <v>39</v>
      </c>
      <c r="H24" s="25" t="s">
        <v>192</v>
      </c>
      <c r="I24" s="25" t="s">
        <v>193</v>
      </c>
      <c r="J24" s="39" t="s">
        <v>811</v>
      </c>
      <c r="K24" s="40"/>
      <c r="L24" s="39">
        <v>82983.0</v>
      </c>
      <c r="M24" s="39">
        <v>168.5</v>
      </c>
      <c r="N24" s="39">
        <v>24.824516</v>
      </c>
      <c r="O24" s="39">
        <v>29.943333</v>
      </c>
      <c r="P24" s="39">
        <v>19.5</v>
      </c>
      <c r="Q24" s="13" t="s">
        <v>131</v>
      </c>
      <c r="R24" s="46">
        <v>527.0</v>
      </c>
      <c r="S24" s="46" t="s">
        <v>812</v>
      </c>
      <c r="T24" s="40"/>
      <c r="U24" s="40">
        <f>4.9+12.3</f>
        <v>17.2</v>
      </c>
      <c r="V24" s="39">
        <v>0.6</v>
      </c>
      <c r="W24" s="40">
        <f>2.4+0.4</f>
        <v>2.8</v>
      </c>
      <c r="X24" s="41">
        <f t="shared" si="6"/>
        <v>1.68</v>
      </c>
      <c r="Y24" s="39">
        <v>2.8</v>
      </c>
      <c r="Z24" s="39">
        <v>0.2</v>
      </c>
      <c r="AA24" s="39">
        <v>0.2</v>
      </c>
      <c r="AB24" s="40"/>
      <c r="AD24" s="40"/>
      <c r="AE24" s="40"/>
    </row>
    <row r="25">
      <c r="A25" s="14" t="s">
        <v>773</v>
      </c>
      <c r="B25" s="15">
        <v>13.0</v>
      </c>
      <c r="C25" s="15">
        <v>5.0</v>
      </c>
      <c r="D25" s="49">
        <v>1974.0</v>
      </c>
      <c r="E25" s="29">
        <v>132.0</v>
      </c>
      <c r="F25" s="14" t="s">
        <v>147</v>
      </c>
      <c r="G25" s="14" t="s">
        <v>203</v>
      </c>
      <c r="H25" s="14">
        <v>-40.2457737</v>
      </c>
      <c r="I25" s="14">
        <v>-10.4961686</v>
      </c>
      <c r="J25" s="11"/>
      <c r="K25" s="14" t="s">
        <v>813</v>
      </c>
      <c r="L25" s="30">
        <v>83088.0</v>
      </c>
      <c r="M25" s="30">
        <v>132.2</v>
      </c>
      <c r="N25" s="41">
        <f>AVERAGE(O25:P25)</f>
        <v>22.398387</v>
      </c>
      <c r="O25" s="30">
        <v>25.748387</v>
      </c>
      <c r="P25" s="30">
        <v>19.048387</v>
      </c>
      <c r="Q25" s="13" t="s">
        <v>814</v>
      </c>
      <c r="R25" s="46">
        <v>628.0</v>
      </c>
      <c r="S25" s="46"/>
      <c r="T25" s="30" t="s">
        <v>770</v>
      </c>
      <c r="U25" s="15">
        <v>17.9</v>
      </c>
      <c r="V25" s="15">
        <v>0.32</v>
      </c>
      <c r="W25" s="15">
        <v>5.5</v>
      </c>
      <c r="X25" s="41">
        <f t="shared" ref="X25:X32" si="7">W25*V25</f>
        <v>1.76</v>
      </c>
      <c r="Y25" s="15">
        <v>2.4</v>
      </c>
      <c r="Z25" s="15">
        <v>0.19</v>
      </c>
      <c r="AA25" s="15">
        <v>0.2</v>
      </c>
      <c r="AB25" s="11"/>
    </row>
    <row r="26">
      <c r="A26" s="30" t="s">
        <v>762</v>
      </c>
      <c r="B26" s="30">
        <v>18.0</v>
      </c>
      <c r="C26" s="30">
        <v>2.0</v>
      </c>
      <c r="D26" s="48">
        <v>1974.0</v>
      </c>
      <c r="E26" s="18">
        <v>47.0</v>
      </c>
      <c r="F26" s="30" t="s">
        <v>815</v>
      </c>
      <c r="G26" s="30" t="s">
        <v>203</v>
      </c>
      <c r="H26" s="30">
        <v>-39.8672601</v>
      </c>
      <c r="I26" s="30">
        <v>-10.6921598</v>
      </c>
      <c r="J26" s="8" t="s">
        <v>816</v>
      </c>
      <c r="L26" s="30">
        <v>83088.0</v>
      </c>
      <c r="M26" s="30">
        <v>183.0</v>
      </c>
      <c r="N26" s="30">
        <v>25.0232145</v>
      </c>
      <c r="O26" s="30">
        <v>29.707143</v>
      </c>
      <c r="P26" s="30">
        <v>20.339286</v>
      </c>
      <c r="Q26" s="13" t="s">
        <v>149</v>
      </c>
      <c r="R26" s="46">
        <v>430.0</v>
      </c>
      <c r="S26" s="46"/>
      <c r="T26" s="30" t="s">
        <v>770</v>
      </c>
      <c r="U26" s="30">
        <v>46.49</v>
      </c>
      <c r="V26" s="30">
        <v>0.52</v>
      </c>
      <c r="W26" s="30">
        <v>5.47</v>
      </c>
      <c r="X26" s="41">
        <f t="shared" si="7"/>
        <v>2.8444</v>
      </c>
      <c r="Y26" s="30">
        <v>6.65</v>
      </c>
      <c r="Z26" s="30">
        <v>0.23</v>
      </c>
      <c r="AA26" s="30">
        <v>0.22</v>
      </c>
    </row>
    <row r="27">
      <c r="A27" s="51" t="s">
        <v>762</v>
      </c>
      <c r="B27" s="30">
        <v>7.0</v>
      </c>
      <c r="C27" s="30">
        <v>4.0</v>
      </c>
      <c r="D27" s="48">
        <v>1979.0</v>
      </c>
      <c r="E27" s="18">
        <v>96.0</v>
      </c>
      <c r="F27" s="30" t="s">
        <v>817</v>
      </c>
      <c r="G27" s="30" t="s">
        <v>792</v>
      </c>
      <c r="H27" s="30">
        <v>-40.5008</v>
      </c>
      <c r="I27" s="30">
        <v>-9.3986</v>
      </c>
      <c r="J27" s="8" t="s">
        <v>818</v>
      </c>
      <c r="L27" s="30">
        <v>82983.0</v>
      </c>
      <c r="M27" s="30">
        <v>96.9</v>
      </c>
      <c r="N27" s="41">
        <f t="shared" ref="N27:N29" si="8">AVERAGE(O27:P27)</f>
        <v>26.5366665</v>
      </c>
      <c r="O27" s="30">
        <v>31.51</v>
      </c>
      <c r="P27" s="30">
        <v>21.563333</v>
      </c>
      <c r="Q27" s="13" t="s">
        <v>160</v>
      </c>
      <c r="R27" s="46">
        <v>378.0</v>
      </c>
      <c r="S27" s="46" t="s">
        <v>810</v>
      </c>
      <c r="T27" s="30" t="s">
        <v>765</v>
      </c>
      <c r="U27" s="30">
        <v>60.0</v>
      </c>
      <c r="V27" s="30">
        <v>0.82</v>
      </c>
      <c r="W27" s="30">
        <v>13.41</v>
      </c>
      <c r="X27" s="41">
        <f t="shared" si="7"/>
        <v>10.9962</v>
      </c>
      <c r="Y27" s="30">
        <v>7.61</v>
      </c>
      <c r="Z27" s="30">
        <v>0.19</v>
      </c>
      <c r="AA27" s="30">
        <v>0.23</v>
      </c>
    </row>
    <row r="28">
      <c r="A28" s="51" t="s">
        <v>762</v>
      </c>
      <c r="B28" s="30">
        <v>3.0</v>
      </c>
      <c r="C28" s="30">
        <v>4.0</v>
      </c>
      <c r="D28" s="48">
        <v>1979.0</v>
      </c>
      <c r="E28" s="18">
        <v>92.0</v>
      </c>
      <c r="F28" s="30" t="s">
        <v>817</v>
      </c>
      <c r="G28" s="30" t="s">
        <v>792</v>
      </c>
      <c r="H28" s="30">
        <v>-40.5008</v>
      </c>
      <c r="I28" s="30">
        <v>-9.3986</v>
      </c>
      <c r="J28" s="8" t="s">
        <v>819</v>
      </c>
      <c r="L28" s="30">
        <v>82983.0</v>
      </c>
      <c r="M28" s="30">
        <v>96.9</v>
      </c>
      <c r="N28" s="41">
        <f t="shared" si="8"/>
        <v>26.5366665</v>
      </c>
      <c r="O28" s="30">
        <v>31.51</v>
      </c>
      <c r="P28" s="30">
        <v>21.563333</v>
      </c>
      <c r="Q28" s="30">
        <v>-0.12</v>
      </c>
      <c r="R28" s="30">
        <v>378.0</v>
      </c>
      <c r="S28" s="30"/>
      <c r="T28" s="30" t="s">
        <v>765</v>
      </c>
      <c r="U28" s="30">
        <v>33.88</v>
      </c>
      <c r="V28" s="30">
        <v>0.45</v>
      </c>
      <c r="W28" s="30">
        <v>5.65</v>
      </c>
      <c r="X28" s="41">
        <f t="shared" si="7"/>
        <v>2.5425</v>
      </c>
      <c r="Y28" s="30">
        <v>5.74</v>
      </c>
      <c r="Z28" s="30">
        <v>0.19</v>
      </c>
      <c r="AA28" s="30">
        <v>0.2</v>
      </c>
    </row>
    <row r="29">
      <c r="A29" s="30" t="s">
        <v>762</v>
      </c>
      <c r="B29" s="30">
        <v>5.0</v>
      </c>
      <c r="C29" s="30">
        <v>4.0</v>
      </c>
      <c r="D29" s="48">
        <v>1979.0</v>
      </c>
      <c r="E29" s="18">
        <v>94.0</v>
      </c>
      <c r="F29" s="30" t="s">
        <v>46</v>
      </c>
      <c r="G29" s="30" t="s">
        <v>792</v>
      </c>
      <c r="H29" s="30">
        <v>-40.5008</v>
      </c>
      <c r="I29" s="30">
        <v>-9.3986</v>
      </c>
      <c r="J29" s="8" t="s">
        <v>820</v>
      </c>
      <c r="L29" s="30">
        <v>82983.0</v>
      </c>
      <c r="M29" s="30">
        <v>96.9</v>
      </c>
      <c r="N29" s="41">
        <f t="shared" si="8"/>
        <v>26.5366665</v>
      </c>
      <c r="O29" s="30">
        <v>31.51</v>
      </c>
      <c r="P29" s="30">
        <v>21.563333</v>
      </c>
      <c r="Q29" s="30">
        <v>-0.12</v>
      </c>
      <c r="R29" s="30">
        <v>378.0</v>
      </c>
      <c r="S29" s="30" t="s">
        <v>810</v>
      </c>
      <c r="T29" s="30" t="s">
        <v>765</v>
      </c>
      <c r="U29" s="30">
        <v>27.88</v>
      </c>
      <c r="V29" s="30">
        <v>1.06</v>
      </c>
      <c r="W29" s="30">
        <v>11.34</v>
      </c>
      <c r="X29" s="41">
        <f t="shared" si="7"/>
        <v>12.0204</v>
      </c>
      <c r="Y29" s="30">
        <v>6.04</v>
      </c>
      <c r="Z29" s="30">
        <v>0.2</v>
      </c>
      <c r="AA29" s="30">
        <v>0.18</v>
      </c>
    </row>
    <row r="30">
      <c r="A30" s="51" t="s">
        <v>762</v>
      </c>
      <c r="B30" s="30">
        <v>16.0</v>
      </c>
      <c r="C30" s="30">
        <v>6.0</v>
      </c>
      <c r="D30" s="48">
        <v>1979.0</v>
      </c>
      <c r="E30" s="18">
        <v>165.0</v>
      </c>
      <c r="F30" s="39" t="s">
        <v>258</v>
      </c>
      <c r="G30" s="30" t="s">
        <v>27</v>
      </c>
      <c r="H30" s="30">
        <v>-38.9683884</v>
      </c>
      <c r="I30" s="30">
        <v>-3.6072866</v>
      </c>
      <c r="J30" s="8" t="s">
        <v>821</v>
      </c>
      <c r="L30" s="30">
        <v>82487.0</v>
      </c>
      <c r="M30" s="30">
        <v>97.0</v>
      </c>
      <c r="N30" s="30">
        <v>19.668</v>
      </c>
      <c r="O30" s="30">
        <v>23.285714</v>
      </c>
      <c r="P30" s="30">
        <v>17.328571</v>
      </c>
      <c r="Q30" s="30">
        <v>0.22</v>
      </c>
      <c r="R30" s="30">
        <v>23.0</v>
      </c>
      <c r="S30" s="30"/>
      <c r="T30" s="30" t="s">
        <v>765</v>
      </c>
      <c r="U30" s="30">
        <v>54.28</v>
      </c>
      <c r="V30" s="30">
        <v>0.56</v>
      </c>
      <c r="W30" s="30">
        <v>6.97</v>
      </c>
      <c r="X30" s="41">
        <f t="shared" si="7"/>
        <v>3.9032</v>
      </c>
      <c r="Y30" s="30">
        <v>6.11</v>
      </c>
      <c r="Z30" s="30">
        <v>0.18</v>
      </c>
      <c r="AA30" s="30">
        <v>0.19</v>
      </c>
    </row>
    <row r="31">
      <c r="A31" s="51" t="s">
        <v>762</v>
      </c>
      <c r="B31" s="30">
        <v>24.0</v>
      </c>
      <c r="C31" s="30">
        <v>5.0</v>
      </c>
      <c r="D31" s="48">
        <v>1980.0</v>
      </c>
      <c r="E31" s="18">
        <v>143.0</v>
      </c>
      <c r="F31" s="30" t="s">
        <v>822</v>
      </c>
      <c r="G31" s="30" t="s">
        <v>783</v>
      </c>
      <c r="H31" s="30">
        <v>-40.1698114</v>
      </c>
      <c r="I31" s="30">
        <v>-7.2107301</v>
      </c>
      <c r="J31" s="8" t="s">
        <v>823</v>
      </c>
      <c r="L31" s="30">
        <v>82777.0</v>
      </c>
      <c r="M31" s="30">
        <v>7.8</v>
      </c>
      <c r="N31" s="41">
        <f t="shared" ref="N31:N32" si="9">AVERAGE(O31:P31)</f>
        <v>25.235185</v>
      </c>
      <c r="O31" s="30">
        <v>30.896296</v>
      </c>
      <c r="P31" s="30">
        <v>19.574074</v>
      </c>
      <c r="Q31" s="13" t="s">
        <v>579</v>
      </c>
      <c r="R31" s="46">
        <v>675.0</v>
      </c>
      <c r="S31" s="46"/>
      <c r="T31" s="30" t="s">
        <v>765</v>
      </c>
      <c r="U31" s="30">
        <v>33.23</v>
      </c>
      <c r="V31" s="30">
        <v>0.55</v>
      </c>
      <c r="W31" s="30">
        <v>4.56</v>
      </c>
      <c r="X31" s="41">
        <f t="shared" si="7"/>
        <v>2.508</v>
      </c>
      <c r="Y31" s="30">
        <v>5.98</v>
      </c>
      <c r="Z31" s="30">
        <v>0.24</v>
      </c>
      <c r="AA31" s="30">
        <v>0.23</v>
      </c>
      <c r="AB31" s="30" t="s">
        <v>824</v>
      </c>
    </row>
    <row r="32">
      <c r="A32" s="30" t="s">
        <v>762</v>
      </c>
      <c r="B32" s="30">
        <v>22.0</v>
      </c>
      <c r="C32" s="30">
        <v>5.0</v>
      </c>
      <c r="D32" s="48">
        <v>1980.0</v>
      </c>
      <c r="E32" s="18">
        <v>141.0</v>
      </c>
      <c r="F32" s="30" t="s">
        <v>825</v>
      </c>
      <c r="G32" s="30" t="s">
        <v>792</v>
      </c>
      <c r="H32" s="30">
        <v>-39.1445729</v>
      </c>
      <c r="I32" s="30">
        <v>-8.0714946</v>
      </c>
      <c r="J32" s="8" t="s">
        <v>826</v>
      </c>
      <c r="L32" s="30">
        <v>82886.0</v>
      </c>
      <c r="M32" s="30">
        <v>0.0</v>
      </c>
      <c r="N32" s="41">
        <f t="shared" si="9"/>
        <v>26.837097</v>
      </c>
      <c r="O32" s="30">
        <v>32.106452</v>
      </c>
      <c r="P32" s="30">
        <v>21.567742</v>
      </c>
      <c r="Q32" s="13" t="s">
        <v>579</v>
      </c>
      <c r="R32" s="46">
        <v>469.0</v>
      </c>
      <c r="S32" s="46" t="s">
        <v>812</v>
      </c>
      <c r="T32" s="30" t="s">
        <v>765</v>
      </c>
      <c r="U32" s="30">
        <v>35.84</v>
      </c>
      <c r="V32" s="30">
        <v>0.41</v>
      </c>
      <c r="W32" s="30">
        <v>10.59</v>
      </c>
      <c r="X32" s="41">
        <f t="shared" si="7"/>
        <v>4.3419</v>
      </c>
      <c r="Y32" s="30">
        <v>5.29</v>
      </c>
      <c r="Z32" s="30">
        <v>0.18</v>
      </c>
      <c r="AA32" s="30">
        <v>0.24</v>
      </c>
    </row>
    <row r="33">
      <c r="A33" s="47" t="s">
        <v>762</v>
      </c>
      <c r="B33" s="39">
        <v>16.0</v>
      </c>
      <c r="C33" s="39">
        <v>6.0</v>
      </c>
      <c r="D33" s="45">
        <v>1981.0</v>
      </c>
      <c r="E33" s="39">
        <v>165.0</v>
      </c>
      <c r="F33" s="39" t="s">
        <v>471</v>
      </c>
      <c r="G33" s="39" t="s">
        <v>39</v>
      </c>
      <c r="H33" s="39">
        <v>-37.7113556</v>
      </c>
      <c r="I33" s="39">
        <v>-8.5309304</v>
      </c>
      <c r="J33" s="39" t="s">
        <v>827</v>
      </c>
      <c r="K33" s="39" t="s">
        <v>828</v>
      </c>
      <c r="L33" s="39">
        <v>82887.0</v>
      </c>
      <c r="M33" s="39">
        <v>25.2</v>
      </c>
      <c r="N33" s="39">
        <v>23.955333</v>
      </c>
      <c r="O33" s="39">
        <v>29.68</v>
      </c>
      <c r="P33" s="39">
        <v>18.526667</v>
      </c>
      <c r="Q33" s="13" t="s">
        <v>829</v>
      </c>
      <c r="R33" s="46">
        <v>403.0</v>
      </c>
      <c r="S33" s="46" t="s">
        <v>830</v>
      </c>
      <c r="T33" s="40"/>
      <c r="U33" s="40">
        <f>8.6+10.1+9.3</f>
        <v>28</v>
      </c>
      <c r="V33" s="39">
        <v>0.38</v>
      </c>
      <c r="W33" s="40">
        <f>2.3+3+1.8+4.9</f>
        <v>12</v>
      </c>
      <c r="X33" s="41">
        <f>V33*W33</f>
        <v>4.56</v>
      </c>
      <c r="Y33" s="39">
        <v>6.0</v>
      </c>
      <c r="Z33" s="39">
        <v>0.22</v>
      </c>
      <c r="AA33" s="39">
        <v>0.21</v>
      </c>
      <c r="AB33" s="40"/>
      <c r="AD33" s="40"/>
      <c r="AE33" s="40"/>
    </row>
    <row r="34">
      <c r="A34" s="30" t="s">
        <v>762</v>
      </c>
      <c r="B34" s="30">
        <v>11.0</v>
      </c>
      <c r="C34" s="30">
        <v>10.0</v>
      </c>
      <c r="D34" s="48">
        <v>1982.0</v>
      </c>
      <c r="E34" s="18">
        <v>280.0</v>
      </c>
      <c r="F34" s="30" t="s">
        <v>208</v>
      </c>
      <c r="G34" s="30" t="s">
        <v>203</v>
      </c>
      <c r="H34" s="30">
        <v>-38.9666</v>
      </c>
      <c r="I34" s="30">
        <v>-12.25</v>
      </c>
      <c r="J34" s="8" t="s">
        <v>831</v>
      </c>
      <c r="L34" s="30">
        <v>83192.0</v>
      </c>
      <c r="M34" s="30">
        <v>42.5</v>
      </c>
      <c r="N34" s="41">
        <f>AVERAGE(O34:P34)</f>
        <v>24.880645</v>
      </c>
      <c r="O34" s="30">
        <v>31.332258</v>
      </c>
      <c r="P34" s="30">
        <v>18.429032</v>
      </c>
      <c r="Q34" s="13" t="s">
        <v>832</v>
      </c>
      <c r="R34" s="46">
        <v>234.0</v>
      </c>
      <c r="S34" s="46"/>
      <c r="T34" s="30" t="s">
        <v>765</v>
      </c>
      <c r="U34" s="30">
        <v>44.25</v>
      </c>
      <c r="V34" s="30">
        <v>0.46</v>
      </c>
      <c r="W34" s="30">
        <v>4.79</v>
      </c>
      <c r="X34" s="41">
        <f t="shared" ref="X34:X37" si="10">W34*V34</f>
        <v>2.2034</v>
      </c>
      <c r="Y34" s="30">
        <v>4.29</v>
      </c>
      <c r="Z34" s="30">
        <v>0.21</v>
      </c>
      <c r="AA34" s="30">
        <v>0.2</v>
      </c>
    </row>
    <row r="35">
      <c r="A35" s="14" t="s">
        <v>773</v>
      </c>
      <c r="B35" s="15">
        <v>11.0</v>
      </c>
      <c r="C35" s="15">
        <v>4.0</v>
      </c>
      <c r="D35" s="49">
        <v>1983.0</v>
      </c>
      <c r="E35" s="29">
        <v>100.0</v>
      </c>
      <c r="F35" s="14" t="s">
        <v>46</v>
      </c>
      <c r="G35" s="14" t="s">
        <v>792</v>
      </c>
      <c r="H35" s="54" t="s">
        <v>833</v>
      </c>
      <c r="I35" s="54" t="s">
        <v>834</v>
      </c>
      <c r="J35" s="14" t="s">
        <v>835</v>
      </c>
      <c r="K35" s="11"/>
      <c r="L35" s="14">
        <v>82983.0</v>
      </c>
      <c r="M35" s="30">
        <v>1.3</v>
      </c>
      <c r="N35" s="30">
        <v>26.836667</v>
      </c>
      <c r="O35" s="30">
        <v>32.4</v>
      </c>
      <c r="P35" s="30">
        <v>21.933333</v>
      </c>
      <c r="Q35" s="13" t="s">
        <v>54</v>
      </c>
      <c r="R35" s="46">
        <v>384.0</v>
      </c>
      <c r="S35" s="46" t="s">
        <v>836</v>
      </c>
      <c r="T35" s="30" t="s">
        <v>765</v>
      </c>
      <c r="U35" s="15">
        <v>54.9</v>
      </c>
      <c r="V35" s="15">
        <v>0.51</v>
      </c>
      <c r="W35" s="15">
        <v>9.2</v>
      </c>
      <c r="X35" s="41">
        <f t="shared" si="10"/>
        <v>4.692</v>
      </c>
      <c r="Y35" s="15">
        <v>7.9</v>
      </c>
      <c r="Z35" s="15">
        <v>0.2</v>
      </c>
      <c r="AA35" s="15">
        <v>0.21</v>
      </c>
      <c r="AB35" s="11"/>
    </row>
    <row r="36">
      <c r="A36" s="14" t="s">
        <v>773</v>
      </c>
      <c r="B36" s="15">
        <v>3.0</v>
      </c>
      <c r="C36" s="15">
        <v>5.0</v>
      </c>
      <c r="D36" s="49">
        <v>1984.0</v>
      </c>
      <c r="E36" s="29">
        <v>122.0</v>
      </c>
      <c r="F36" s="14" t="s">
        <v>189</v>
      </c>
      <c r="G36" s="14" t="s">
        <v>792</v>
      </c>
      <c r="H36" s="14">
        <v>-39.5865806</v>
      </c>
      <c r="I36" s="14">
        <v>-8.0913026</v>
      </c>
      <c r="J36" s="14" t="s">
        <v>837</v>
      </c>
      <c r="K36" s="11"/>
      <c r="L36" s="14">
        <v>82886.0</v>
      </c>
      <c r="M36" s="30">
        <v>21.7</v>
      </c>
      <c r="N36" s="41">
        <f>AVERAGE(O36:P36)</f>
        <v>25.75</v>
      </c>
      <c r="O36" s="30">
        <v>30.396774</v>
      </c>
      <c r="P36" s="30">
        <v>21.103226</v>
      </c>
      <c r="Q36" s="13" t="s">
        <v>187</v>
      </c>
      <c r="R36" s="46">
        <v>383.0</v>
      </c>
      <c r="S36" s="46" t="s">
        <v>830</v>
      </c>
      <c r="T36" s="30" t="s">
        <v>838</v>
      </c>
      <c r="U36" s="15">
        <v>32.4</v>
      </c>
      <c r="V36" s="15">
        <v>0.6</v>
      </c>
      <c r="W36" s="15">
        <v>9.3</v>
      </c>
      <c r="X36" s="41">
        <f t="shared" si="10"/>
        <v>5.58</v>
      </c>
      <c r="Y36" s="15">
        <v>5.9</v>
      </c>
      <c r="Z36" s="15">
        <v>0.21</v>
      </c>
      <c r="AA36" s="15">
        <v>0.21</v>
      </c>
      <c r="AB36" s="11"/>
    </row>
    <row r="37">
      <c r="A37" s="14" t="s">
        <v>773</v>
      </c>
      <c r="B37" s="15">
        <v>11.0</v>
      </c>
      <c r="C37" s="15">
        <v>6.0</v>
      </c>
      <c r="D37" s="49">
        <v>1984.0</v>
      </c>
      <c r="E37" s="29">
        <v>160.0</v>
      </c>
      <c r="F37" s="14" t="s">
        <v>189</v>
      </c>
      <c r="G37" s="14" t="s">
        <v>792</v>
      </c>
      <c r="H37" s="14">
        <v>-39.5865806</v>
      </c>
      <c r="I37" s="14">
        <v>-8.0913026</v>
      </c>
      <c r="J37" s="14" t="s">
        <v>839</v>
      </c>
      <c r="K37" s="11"/>
      <c r="L37" s="14">
        <v>82886.0</v>
      </c>
      <c r="M37" s="30">
        <v>3.6</v>
      </c>
      <c r="N37" s="30">
        <v>24.0975</v>
      </c>
      <c r="O37" s="30">
        <v>30.14</v>
      </c>
      <c r="P37" s="30">
        <v>19.653333</v>
      </c>
      <c r="Q37" s="13" t="s">
        <v>616</v>
      </c>
      <c r="R37" s="46">
        <v>383.0</v>
      </c>
      <c r="S37" s="46" t="s">
        <v>830</v>
      </c>
      <c r="T37" s="30" t="s">
        <v>838</v>
      </c>
      <c r="U37" s="15">
        <v>37.6</v>
      </c>
      <c r="V37" s="15">
        <v>0.8</v>
      </c>
      <c r="W37" s="15">
        <v>7.8</v>
      </c>
      <c r="X37" s="41">
        <f t="shared" si="10"/>
        <v>6.24</v>
      </c>
      <c r="Y37" s="15">
        <v>5.0</v>
      </c>
      <c r="Z37" s="15">
        <v>0.2</v>
      </c>
      <c r="AA37" s="15">
        <v>0.2</v>
      </c>
      <c r="AB37" s="11"/>
    </row>
    <row r="38">
      <c r="A38" s="39" t="s">
        <v>762</v>
      </c>
      <c r="B38" s="39">
        <v>3.0</v>
      </c>
      <c r="C38" s="39">
        <v>5.0</v>
      </c>
      <c r="D38" s="45">
        <v>1984.0</v>
      </c>
      <c r="E38" s="39">
        <v>122.0</v>
      </c>
      <c r="F38" s="39" t="s">
        <v>189</v>
      </c>
      <c r="G38" s="39" t="s">
        <v>39</v>
      </c>
      <c r="H38" s="14">
        <v>-39.5865806</v>
      </c>
      <c r="I38" s="14">
        <v>-8.0913026</v>
      </c>
      <c r="J38" s="39" t="s">
        <v>837</v>
      </c>
      <c r="K38" s="40"/>
      <c r="L38" s="39">
        <v>82983.0</v>
      </c>
      <c r="M38" s="39">
        <v>25.9</v>
      </c>
      <c r="N38" s="39">
        <v>25.323</v>
      </c>
      <c r="O38" s="39">
        <v>30.048387</v>
      </c>
      <c r="P38" s="39">
        <v>21.235484</v>
      </c>
      <c r="Q38" s="13" t="s">
        <v>187</v>
      </c>
      <c r="R38" s="46">
        <v>383.0</v>
      </c>
      <c r="S38" s="46" t="s">
        <v>830</v>
      </c>
      <c r="T38" s="40"/>
      <c r="U38" s="40">
        <f>15.3+7.9+7.1+15.4</f>
        <v>45.7</v>
      </c>
      <c r="V38" s="39">
        <v>0.64</v>
      </c>
      <c r="W38" s="39">
        <v>13.4</v>
      </c>
      <c r="X38" s="41">
        <f t="shared" ref="X38:X39" si="11">V38*W38</f>
        <v>8.576</v>
      </c>
      <c r="Y38" s="39">
        <v>6.7</v>
      </c>
      <c r="Z38" s="39">
        <v>0.2</v>
      </c>
      <c r="AA38" s="39">
        <v>0.23</v>
      </c>
      <c r="AB38" s="40"/>
      <c r="AD38" s="40"/>
      <c r="AE38" s="40"/>
    </row>
    <row r="39">
      <c r="A39" s="47" t="s">
        <v>762</v>
      </c>
      <c r="B39" s="39">
        <v>11.0</v>
      </c>
      <c r="C39" s="39">
        <v>6.0</v>
      </c>
      <c r="D39" s="45">
        <v>1984.0</v>
      </c>
      <c r="E39" s="39">
        <v>160.0</v>
      </c>
      <c r="F39" s="39" t="s">
        <v>189</v>
      </c>
      <c r="G39" s="39" t="s">
        <v>39</v>
      </c>
      <c r="H39" s="14">
        <v>-39.5865806</v>
      </c>
      <c r="I39" s="14">
        <v>-8.0913026</v>
      </c>
      <c r="J39" s="39" t="s">
        <v>839</v>
      </c>
      <c r="K39" s="40"/>
      <c r="L39" s="39">
        <v>82983.0</v>
      </c>
      <c r="M39" s="39">
        <v>1.5</v>
      </c>
      <c r="N39" s="39">
        <v>24.705</v>
      </c>
      <c r="O39" s="39">
        <v>29.57</v>
      </c>
      <c r="P39" s="39">
        <v>19.843333</v>
      </c>
      <c r="Q39" s="13" t="s">
        <v>616</v>
      </c>
      <c r="R39" s="46">
        <v>383.0</v>
      </c>
      <c r="S39" s="46" t="s">
        <v>830</v>
      </c>
      <c r="T39" s="40"/>
      <c r="U39" s="40">
        <f>6+10.3+17.7</f>
        <v>34</v>
      </c>
      <c r="V39" s="39">
        <v>0.4</v>
      </c>
      <c r="W39" s="40">
        <f>5.1+2.1</f>
        <v>7.2</v>
      </c>
      <c r="X39" s="41">
        <f t="shared" si="11"/>
        <v>2.88</v>
      </c>
      <c r="Y39" s="39">
        <v>4.8</v>
      </c>
      <c r="Z39" s="39">
        <v>0.2</v>
      </c>
      <c r="AA39" s="39">
        <v>0.21</v>
      </c>
      <c r="AB39" s="40"/>
      <c r="AD39" s="40"/>
      <c r="AE39" s="40"/>
    </row>
    <row r="40">
      <c r="A40" s="14" t="s">
        <v>773</v>
      </c>
      <c r="B40" s="11"/>
      <c r="C40" s="11"/>
      <c r="D40" s="49">
        <v>1985.0</v>
      </c>
      <c r="E40" s="29"/>
      <c r="F40" s="14" t="s">
        <v>840</v>
      </c>
      <c r="G40" s="14" t="s">
        <v>771</v>
      </c>
      <c r="H40" s="14">
        <v>-36.9319012</v>
      </c>
      <c r="I40" s="14">
        <v>-6.4784847</v>
      </c>
      <c r="J40" s="14" t="s">
        <v>841</v>
      </c>
      <c r="K40" s="14" t="s">
        <v>842</v>
      </c>
      <c r="L40" s="14"/>
      <c r="M40" s="23" t="s">
        <v>843</v>
      </c>
      <c r="N40" s="23" t="s">
        <v>197</v>
      </c>
      <c r="O40" s="23" t="s">
        <v>201</v>
      </c>
      <c r="P40" s="23" t="s">
        <v>198</v>
      </c>
      <c r="Q40" s="24" t="s">
        <v>48</v>
      </c>
      <c r="R40" s="24">
        <v>254.0</v>
      </c>
      <c r="S40" s="24"/>
      <c r="T40" s="30" t="s">
        <v>770</v>
      </c>
      <c r="U40" s="11"/>
      <c r="V40" s="15">
        <v>0.7</v>
      </c>
      <c r="W40" s="15">
        <v>13.6</v>
      </c>
      <c r="X40" s="41">
        <f t="shared" ref="X40:X42" si="12">W40*V40</f>
        <v>9.52</v>
      </c>
      <c r="Y40" s="15">
        <v>6.4</v>
      </c>
      <c r="Z40" s="15">
        <v>0.19</v>
      </c>
      <c r="AA40" s="15">
        <v>0.21</v>
      </c>
      <c r="AB40" s="11"/>
    </row>
    <row r="41">
      <c r="A41" s="14" t="s">
        <v>773</v>
      </c>
      <c r="B41" s="15">
        <v>15.0</v>
      </c>
      <c r="C41" s="15">
        <v>4.0</v>
      </c>
      <c r="D41" s="49">
        <v>1986.0</v>
      </c>
      <c r="E41" s="29">
        <v>104.0</v>
      </c>
      <c r="F41" s="14" t="s">
        <v>125</v>
      </c>
      <c r="G41" s="14" t="s">
        <v>792</v>
      </c>
      <c r="H41" s="14">
        <v>-38.3685109</v>
      </c>
      <c r="I41" s="14">
        <v>-7.9870811</v>
      </c>
      <c r="J41" s="14" t="s">
        <v>844</v>
      </c>
      <c r="K41" s="11"/>
      <c r="L41" s="14">
        <v>82890.0</v>
      </c>
      <c r="N41" s="41">
        <f t="shared" ref="N41:N42" si="13">AVERAGE(O41:P41)</f>
        <v>23.265</v>
      </c>
      <c r="O41" s="30">
        <v>27.44</v>
      </c>
      <c r="P41" s="30">
        <v>19.09</v>
      </c>
      <c r="Q41" s="13" t="s">
        <v>845</v>
      </c>
      <c r="R41" s="46">
        <v>433.0</v>
      </c>
      <c r="S41" s="46" t="s">
        <v>846</v>
      </c>
      <c r="T41" s="30" t="s">
        <v>765</v>
      </c>
      <c r="U41" s="15">
        <v>27.4</v>
      </c>
      <c r="V41" s="15">
        <v>0.7</v>
      </c>
      <c r="W41" s="15">
        <v>9.6</v>
      </c>
      <c r="X41" s="41">
        <f t="shared" si="12"/>
        <v>6.72</v>
      </c>
      <c r="Y41" s="15">
        <v>5.8</v>
      </c>
      <c r="Z41" s="15">
        <v>0.15</v>
      </c>
      <c r="AA41" s="15">
        <v>0.16</v>
      </c>
      <c r="AB41" s="11"/>
    </row>
    <row r="42">
      <c r="A42" s="14" t="s">
        <v>773</v>
      </c>
      <c r="B42" s="15">
        <v>26.0</v>
      </c>
      <c r="C42" s="15">
        <v>3.0</v>
      </c>
      <c r="D42" s="49">
        <v>1986.0</v>
      </c>
      <c r="E42" s="29">
        <v>85.0</v>
      </c>
      <c r="F42" s="14" t="s">
        <v>766</v>
      </c>
      <c r="G42" s="14" t="s">
        <v>767</v>
      </c>
      <c r="H42" s="14">
        <v>-36.394461</v>
      </c>
      <c r="I42" s="14">
        <v>-7.0626205</v>
      </c>
      <c r="J42" s="14" t="s">
        <v>847</v>
      </c>
      <c r="K42" s="14" t="s">
        <v>848</v>
      </c>
      <c r="L42" s="14">
        <v>82890.0</v>
      </c>
      <c r="M42" s="30">
        <v>220.6</v>
      </c>
      <c r="N42" s="41">
        <f t="shared" si="13"/>
        <v>23.348387</v>
      </c>
      <c r="O42" s="30">
        <v>27.680645</v>
      </c>
      <c r="P42" s="30">
        <v>19.016129</v>
      </c>
      <c r="Q42" s="13" t="s">
        <v>849</v>
      </c>
      <c r="R42" s="46">
        <v>536.0</v>
      </c>
      <c r="S42" s="46"/>
      <c r="T42" s="30" t="s">
        <v>765</v>
      </c>
      <c r="U42" s="15">
        <v>22.0</v>
      </c>
      <c r="V42" s="15">
        <v>0.53</v>
      </c>
      <c r="W42" s="15">
        <v>6.9</v>
      </c>
      <c r="X42" s="41">
        <f t="shared" si="12"/>
        <v>3.657</v>
      </c>
      <c r="Y42" s="15">
        <v>7.8</v>
      </c>
      <c r="Z42" s="15">
        <v>0.2</v>
      </c>
      <c r="AA42" s="15">
        <v>0.21</v>
      </c>
      <c r="AB42" s="11"/>
    </row>
    <row r="43">
      <c r="A43" s="47" t="s">
        <v>762</v>
      </c>
      <c r="B43" s="39">
        <v>29.0</v>
      </c>
      <c r="C43" s="39">
        <v>3.0</v>
      </c>
      <c r="D43" s="45">
        <v>2003.0</v>
      </c>
      <c r="E43" s="39">
        <v>88.0</v>
      </c>
      <c r="F43" s="39" t="s">
        <v>299</v>
      </c>
      <c r="G43" s="39" t="s">
        <v>39</v>
      </c>
      <c r="H43" s="30">
        <v>-38.5855973</v>
      </c>
      <c r="I43" s="30">
        <v>-8.5997973</v>
      </c>
      <c r="J43" s="39" t="s">
        <v>850</v>
      </c>
      <c r="K43" s="40"/>
      <c r="L43" s="39">
        <v>82887.0</v>
      </c>
      <c r="M43" s="39">
        <v>142.8</v>
      </c>
      <c r="N43" s="39">
        <v>27.413548</v>
      </c>
      <c r="O43" s="39">
        <v>32.6</v>
      </c>
      <c r="P43" s="39">
        <v>23.167742</v>
      </c>
      <c r="Q43" s="55">
        <v>1.01</v>
      </c>
      <c r="R43" s="55">
        <v>324.0</v>
      </c>
      <c r="S43" s="55" t="s">
        <v>851</v>
      </c>
      <c r="T43" s="40"/>
      <c r="U43" s="40">
        <f>9.1+11.7+9+6.9</f>
        <v>36.7</v>
      </c>
      <c r="V43" s="39">
        <v>0.42</v>
      </c>
      <c r="W43" s="39">
        <v>10.4</v>
      </c>
      <c r="X43" s="41">
        <f>V43*W43</f>
        <v>4.368</v>
      </c>
      <c r="Y43" s="39">
        <v>6.9</v>
      </c>
      <c r="Z43" s="39">
        <v>0.2</v>
      </c>
      <c r="AA43" s="39">
        <v>0.2</v>
      </c>
      <c r="AB43" s="40"/>
      <c r="AD43" s="40"/>
      <c r="AE43" s="40"/>
    </row>
    <row r="44">
      <c r="A44" s="51" t="s">
        <v>762</v>
      </c>
      <c r="B44" s="30">
        <v>25.0</v>
      </c>
      <c r="C44" s="30">
        <v>4.0</v>
      </c>
      <c r="D44" s="48">
        <v>2003.0</v>
      </c>
      <c r="E44" s="18">
        <v>114.0</v>
      </c>
      <c r="F44" s="30" t="s">
        <v>852</v>
      </c>
      <c r="G44" s="30" t="s">
        <v>783</v>
      </c>
      <c r="H44" s="54" t="s">
        <v>853</v>
      </c>
      <c r="I44" s="54" t="s">
        <v>854</v>
      </c>
      <c r="J44" s="8" t="s">
        <v>855</v>
      </c>
      <c r="K44" s="30" t="s">
        <v>856</v>
      </c>
      <c r="L44" s="30">
        <v>82392.0</v>
      </c>
      <c r="M44" s="30">
        <v>137.7</v>
      </c>
      <c r="N44" s="30">
        <v>25.957333</v>
      </c>
      <c r="O44" s="30">
        <v>30.986667</v>
      </c>
      <c r="P44" s="30">
        <v>22.876667</v>
      </c>
      <c r="Q44" s="13" t="s">
        <v>314</v>
      </c>
      <c r="R44" s="46">
        <v>21.0</v>
      </c>
      <c r="S44" s="46"/>
      <c r="T44" s="30" t="s">
        <v>838</v>
      </c>
      <c r="U44" s="30">
        <v>28.1</v>
      </c>
      <c r="V44" s="30">
        <v>0.55</v>
      </c>
      <c r="W44" s="30">
        <v>4.0</v>
      </c>
      <c r="X44" s="30">
        <v>2.2</v>
      </c>
      <c r="Y44" s="30">
        <v>3.9</v>
      </c>
      <c r="Z44" s="30">
        <v>0.22</v>
      </c>
      <c r="AA44" s="30">
        <v>0.2</v>
      </c>
      <c r="AB44" s="30" t="s">
        <v>857</v>
      </c>
    </row>
    <row r="45">
      <c r="A45" s="30" t="s">
        <v>762</v>
      </c>
      <c r="B45" s="30">
        <v>8.0</v>
      </c>
      <c r="C45" s="30">
        <v>7.0</v>
      </c>
      <c r="D45" s="48">
        <v>2005.0</v>
      </c>
      <c r="E45" s="18">
        <v>187.0</v>
      </c>
      <c r="F45" s="30" t="s">
        <v>858</v>
      </c>
      <c r="G45" s="30" t="s">
        <v>781</v>
      </c>
      <c r="H45" s="30">
        <v>-37.756</v>
      </c>
      <c r="I45" s="30">
        <v>-9.623</v>
      </c>
      <c r="J45" s="8" t="s">
        <v>859</v>
      </c>
      <c r="K45" s="30" t="s">
        <v>860</v>
      </c>
      <c r="L45" s="30">
        <v>82990.0</v>
      </c>
      <c r="M45" s="30">
        <v>80.1</v>
      </c>
      <c r="N45" s="30">
        <v>23.921935</v>
      </c>
      <c r="O45" s="30">
        <v>28.006452</v>
      </c>
      <c r="P45" s="30">
        <v>20.851613</v>
      </c>
      <c r="Q45" s="13" t="s">
        <v>62</v>
      </c>
      <c r="R45" s="46">
        <v>85.0</v>
      </c>
      <c r="S45" s="46"/>
      <c r="T45" s="30" t="s">
        <v>765</v>
      </c>
      <c r="U45" s="30">
        <v>43.9</v>
      </c>
      <c r="V45" s="30">
        <v>0.6</v>
      </c>
      <c r="W45" s="30">
        <v>9.2</v>
      </c>
      <c r="X45" s="30">
        <v>5.52</v>
      </c>
      <c r="Y45" s="30">
        <v>4.9</v>
      </c>
      <c r="Z45" s="30">
        <v>0.2</v>
      </c>
      <c r="AA45" s="30">
        <v>0.19</v>
      </c>
    </row>
    <row r="46">
      <c r="A46" s="30" t="s">
        <v>762</v>
      </c>
      <c r="B46" s="30">
        <v>17.0</v>
      </c>
      <c r="C46" s="30">
        <v>5.0</v>
      </c>
      <c r="D46" s="48">
        <v>2005.0</v>
      </c>
      <c r="E46" s="18">
        <v>136.0</v>
      </c>
      <c r="F46" s="30" t="s">
        <v>861</v>
      </c>
      <c r="G46" s="30" t="s">
        <v>771</v>
      </c>
      <c r="H46" s="30">
        <v>-37.204</v>
      </c>
      <c r="I46" s="30">
        <v>-5.1131</v>
      </c>
      <c r="J46" s="8" t="s">
        <v>862</v>
      </c>
      <c r="K46" s="30" t="s">
        <v>863</v>
      </c>
      <c r="L46" s="30">
        <v>82591.0</v>
      </c>
      <c r="M46" s="30">
        <v>101.1</v>
      </c>
      <c r="N46" s="30">
        <v>27.462581</v>
      </c>
      <c r="O46" s="30">
        <v>32.929032</v>
      </c>
      <c r="P46" s="30">
        <v>23.251613</v>
      </c>
      <c r="Q46" s="13" t="s">
        <v>654</v>
      </c>
      <c r="R46" s="46">
        <v>7.0</v>
      </c>
      <c r="S46" s="46"/>
      <c r="T46" s="30" t="s">
        <v>765</v>
      </c>
      <c r="U46" s="30">
        <v>19.0</v>
      </c>
      <c r="V46" s="30">
        <v>0.4</v>
      </c>
      <c r="W46" s="30">
        <v>7.7</v>
      </c>
      <c r="X46" s="30">
        <v>3.08</v>
      </c>
      <c r="Y46" s="30">
        <v>4.9</v>
      </c>
      <c r="Z46" s="30">
        <v>0.2</v>
      </c>
      <c r="AA46" s="30">
        <v>0.2</v>
      </c>
      <c r="AB46" s="30" t="s">
        <v>103</v>
      </c>
    </row>
    <row r="47" ht="41.25" customHeight="1">
      <c r="A47" s="30" t="s">
        <v>762</v>
      </c>
      <c r="B47" s="30">
        <v>7.0</v>
      </c>
      <c r="C47" s="30">
        <v>4.0</v>
      </c>
      <c r="D47" s="48">
        <v>2006.0</v>
      </c>
      <c r="E47" s="18">
        <v>96.0</v>
      </c>
      <c r="F47" s="30" t="s">
        <v>864</v>
      </c>
      <c r="G47" s="30" t="s">
        <v>783</v>
      </c>
      <c r="H47" s="30">
        <v>-39.47</v>
      </c>
      <c r="I47" s="30">
        <v>-8.56</v>
      </c>
      <c r="J47" s="8" t="s">
        <v>865</v>
      </c>
      <c r="K47" s="30" t="s">
        <v>866</v>
      </c>
      <c r="L47" s="30">
        <v>82586.0</v>
      </c>
      <c r="M47" s="30">
        <v>135.4</v>
      </c>
      <c r="N47" s="30">
        <v>26.14</v>
      </c>
      <c r="O47" s="30">
        <v>32.266667</v>
      </c>
      <c r="P47" s="30">
        <v>22.146667</v>
      </c>
      <c r="Q47" s="13" t="s">
        <v>674</v>
      </c>
      <c r="R47" s="46">
        <v>333.0</v>
      </c>
      <c r="S47" s="46"/>
      <c r="T47" s="30" t="s">
        <v>838</v>
      </c>
      <c r="U47" s="30">
        <v>21.1</v>
      </c>
      <c r="V47" s="30">
        <v>0.75</v>
      </c>
      <c r="W47" s="30">
        <v>4.7</v>
      </c>
      <c r="X47" s="30">
        <v>3.52</v>
      </c>
      <c r="Y47" s="30">
        <v>4.0</v>
      </c>
      <c r="Z47" s="30">
        <v>0.2</v>
      </c>
      <c r="AA47" s="30">
        <v>0.2</v>
      </c>
      <c r="AB47" s="30" t="s">
        <v>510</v>
      </c>
    </row>
    <row r="48">
      <c r="A48" s="56" t="s">
        <v>762</v>
      </c>
      <c r="B48" s="30">
        <v>31.0</v>
      </c>
      <c r="C48" s="30">
        <v>3.0</v>
      </c>
      <c r="D48" s="48">
        <v>2006.0</v>
      </c>
      <c r="E48" s="18">
        <v>90.0</v>
      </c>
      <c r="F48" s="30" t="s">
        <v>867</v>
      </c>
      <c r="G48" s="30" t="s">
        <v>792</v>
      </c>
      <c r="H48" s="30">
        <v>-38.4307</v>
      </c>
      <c r="I48" s="30">
        <v>-8.0335</v>
      </c>
      <c r="J48" s="8" t="s">
        <v>868</v>
      </c>
      <c r="K48" s="30" t="s">
        <v>869</v>
      </c>
      <c r="L48" s="30">
        <v>82886.0</v>
      </c>
      <c r="M48" s="30">
        <v>248.3</v>
      </c>
      <c r="N48" s="30">
        <v>26.847097</v>
      </c>
      <c r="O48" s="30">
        <v>32.245161</v>
      </c>
      <c r="P48" s="30">
        <v>23.025806</v>
      </c>
      <c r="Q48" s="13" t="s">
        <v>659</v>
      </c>
      <c r="R48" s="46">
        <v>422.0</v>
      </c>
      <c r="S48" s="46" t="s">
        <v>805</v>
      </c>
      <c r="T48" s="30" t="s">
        <v>838</v>
      </c>
      <c r="U48" s="30">
        <v>39.7</v>
      </c>
      <c r="V48" s="30">
        <v>0.9</v>
      </c>
      <c r="W48" s="30">
        <v>8.1</v>
      </c>
      <c r="X48" s="30">
        <v>7.29</v>
      </c>
      <c r="Y48" s="30">
        <v>7.4</v>
      </c>
      <c r="Z48" s="30">
        <v>0.2</v>
      </c>
      <c r="AA48" s="30">
        <v>0.2</v>
      </c>
      <c r="AB48" s="30" t="s">
        <v>857</v>
      </c>
    </row>
    <row r="49">
      <c r="A49" s="51" t="s">
        <v>762</v>
      </c>
      <c r="B49" s="30">
        <v>31.0</v>
      </c>
      <c r="C49" s="30">
        <v>3.0</v>
      </c>
      <c r="D49" s="48">
        <v>2006.0</v>
      </c>
      <c r="E49" s="18">
        <v>90.0</v>
      </c>
      <c r="F49" s="30" t="s">
        <v>867</v>
      </c>
      <c r="G49" s="30" t="s">
        <v>792</v>
      </c>
      <c r="H49" s="30">
        <v>-38.4307</v>
      </c>
      <c r="I49" s="30">
        <v>-8.0335</v>
      </c>
      <c r="J49" s="8" t="s">
        <v>870</v>
      </c>
      <c r="K49" s="30" t="s">
        <v>871</v>
      </c>
      <c r="L49" s="30">
        <v>82886.0</v>
      </c>
      <c r="M49" s="30">
        <v>248.3</v>
      </c>
      <c r="N49" s="30">
        <v>26.847097</v>
      </c>
      <c r="O49" s="30">
        <v>32.245161</v>
      </c>
      <c r="P49" s="30">
        <v>23.025806</v>
      </c>
      <c r="Q49" s="13" t="s">
        <v>659</v>
      </c>
      <c r="R49" s="46">
        <v>422.0</v>
      </c>
      <c r="S49" s="46" t="s">
        <v>805</v>
      </c>
      <c r="T49" s="30" t="s">
        <v>838</v>
      </c>
      <c r="U49" s="30">
        <v>28.2</v>
      </c>
      <c r="V49" s="30">
        <v>0.5</v>
      </c>
      <c r="W49" s="30">
        <v>6.4</v>
      </c>
      <c r="X49" s="30">
        <v>3.2</v>
      </c>
      <c r="Y49" s="30">
        <v>4.5</v>
      </c>
      <c r="Z49" s="30">
        <v>0.2</v>
      </c>
      <c r="AA49" s="30">
        <v>0.2</v>
      </c>
      <c r="AB49" s="30" t="s">
        <v>872</v>
      </c>
    </row>
    <row r="50">
      <c r="A50" s="51" t="s">
        <v>762</v>
      </c>
      <c r="B50" s="30">
        <v>31.0</v>
      </c>
      <c r="C50" s="30">
        <v>3.0</v>
      </c>
      <c r="D50" s="48">
        <v>2006.0</v>
      </c>
      <c r="E50" s="18">
        <v>90.0</v>
      </c>
      <c r="F50" s="30" t="s">
        <v>867</v>
      </c>
      <c r="G50" s="30" t="s">
        <v>792</v>
      </c>
      <c r="H50" s="30">
        <v>-38.4307</v>
      </c>
      <c r="I50" s="30">
        <v>-8.0335</v>
      </c>
      <c r="J50" s="8" t="s">
        <v>873</v>
      </c>
      <c r="K50" s="30" t="s">
        <v>874</v>
      </c>
      <c r="L50" s="30">
        <v>82886.0</v>
      </c>
      <c r="M50" s="30">
        <v>248.3</v>
      </c>
      <c r="N50" s="30">
        <v>26.847097</v>
      </c>
      <c r="O50" s="30">
        <v>32.245161</v>
      </c>
      <c r="P50" s="30">
        <v>23.025806</v>
      </c>
      <c r="Q50" s="13" t="s">
        <v>659</v>
      </c>
      <c r="R50" s="46">
        <v>422.0</v>
      </c>
      <c r="S50" s="46" t="s">
        <v>805</v>
      </c>
      <c r="T50" s="30" t="s">
        <v>838</v>
      </c>
      <c r="U50" s="30">
        <v>32.9</v>
      </c>
      <c r="V50" s="30">
        <v>0.4</v>
      </c>
      <c r="W50" s="30">
        <v>3.1</v>
      </c>
      <c r="X50" s="30">
        <v>1.24</v>
      </c>
      <c r="Y50" s="30">
        <v>4.0</v>
      </c>
      <c r="Z50" s="30">
        <v>0.21</v>
      </c>
      <c r="AA50" s="30">
        <v>0.21</v>
      </c>
      <c r="AB50" s="30" t="s">
        <v>857</v>
      </c>
    </row>
    <row r="51">
      <c r="A51" s="30" t="s">
        <v>762</v>
      </c>
      <c r="B51" s="30">
        <v>5.0</v>
      </c>
      <c r="C51" s="30">
        <v>8.0</v>
      </c>
      <c r="D51" s="48">
        <v>2006.0</v>
      </c>
      <c r="E51" s="18">
        <v>214.0</v>
      </c>
      <c r="F51" s="30" t="s">
        <v>875</v>
      </c>
      <c r="G51" s="30" t="s">
        <v>792</v>
      </c>
      <c r="H51" s="30">
        <v>-38.4307</v>
      </c>
      <c r="I51" s="30">
        <v>-8.0335</v>
      </c>
      <c r="J51" s="8" t="s">
        <v>876</v>
      </c>
      <c r="K51" s="30" t="s">
        <v>877</v>
      </c>
      <c r="L51" s="30">
        <v>82886.0</v>
      </c>
      <c r="M51" s="30">
        <v>2.7</v>
      </c>
      <c r="N51" s="30">
        <v>24.600645</v>
      </c>
      <c r="O51" s="30">
        <v>30.593548</v>
      </c>
      <c r="P51" s="30">
        <v>19.148387</v>
      </c>
      <c r="Q51" s="13" t="s">
        <v>878</v>
      </c>
      <c r="R51" s="46">
        <v>422.0</v>
      </c>
      <c r="S51" s="46" t="s">
        <v>805</v>
      </c>
      <c r="T51" s="30" t="s">
        <v>838</v>
      </c>
      <c r="U51" s="30">
        <v>37.5</v>
      </c>
      <c r="V51" s="30">
        <v>0.5</v>
      </c>
      <c r="W51" s="30">
        <v>4.8</v>
      </c>
      <c r="X51" s="30">
        <v>2.4</v>
      </c>
      <c r="Y51" s="30">
        <v>5.8</v>
      </c>
      <c r="Z51" s="30">
        <v>0.21</v>
      </c>
      <c r="AA51" s="30">
        <v>0.2</v>
      </c>
      <c r="AB51" s="30" t="s">
        <v>857</v>
      </c>
    </row>
    <row r="52">
      <c r="A52" s="30" t="s">
        <v>762</v>
      </c>
      <c r="B52" s="30">
        <v>30.0</v>
      </c>
      <c r="C52" s="30">
        <v>6.0</v>
      </c>
      <c r="D52" s="48">
        <v>2006.0</v>
      </c>
      <c r="E52" s="18">
        <v>179.0</v>
      </c>
      <c r="F52" s="30" t="s">
        <v>867</v>
      </c>
      <c r="G52" s="30" t="s">
        <v>792</v>
      </c>
      <c r="H52" s="30">
        <v>-38.4307</v>
      </c>
      <c r="I52" s="30">
        <v>-8.0335</v>
      </c>
      <c r="J52" s="8" t="s">
        <v>879</v>
      </c>
      <c r="K52" s="30" t="s">
        <v>880</v>
      </c>
      <c r="L52" s="30">
        <v>82886.0</v>
      </c>
      <c r="M52" s="30">
        <v>3.1</v>
      </c>
      <c r="N52" s="30">
        <v>24.122667</v>
      </c>
      <c r="O52" s="30">
        <v>29.096667</v>
      </c>
      <c r="P52" s="30">
        <v>20.58</v>
      </c>
      <c r="Q52" s="13" t="s">
        <v>314</v>
      </c>
      <c r="R52" s="46">
        <v>422.0</v>
      </c>
      <c r="S52" s="46" t="s">
        <v>805</v>
      </c>
      <c r="T52" s="30" t="s">
        <v>838</v>
      </c>
      <c r="U52" s="30">
        <v>20.9</v>
      </c>
      <c r="V52" s="30">
        <v>0.6</v>
      </c>
      <c r="W52" s="30">
        <v>4.4</v>
      </c>
      <c r="X52" s="30">
        <v>2.64</v>
      </c>
      <c r="Y52" s="30">
        <v>4.6</v>
      </c>
      <c r="Z52" s="30">
        <v>0.2</v>
      </c>
      <c r="AA52" s="30">
        <v>0.2</v>
      </c>
      <c r="AB52" s="30" t="s">
        <v>857</v>
      </c>
    </row>
    <row r="53">
      <c r="A53" s="51" t="s">
        <v>762</v>
      </c>
      <c r="B53" s="30">
        <v>30.0</v>
      </c>
      <c r="C53" s="30">
        <v>5.0</v>
      </c>
      <c r="D53" s="48">
        <v>2006.0</v>
      </c>
      <c r="E53" s="18">
        <v>149.0</v>
      </c>
      <c r="F53" s="30" t="s">
        <v>867</v>
      </c>
      <c r="G53" s="30" t="s">
        <v>792</v>
      </c>
      <c r="H53" s="30">
        <v>-38.4307</v>
      </c>
      <c r="I53" s="30">
        <v>-8.0335</v>
      </c>
      <c r="J53" s="8" t="s">
        <v>881</v>
      </c>
      <c r="K53" s="30" t="s">
        <v>882</v>
      </c>
      <c r="L53" s="30">
        <v>82886.0</v>
      </c>
      <c r="M53" s="30">
        <v>12.3</v>
      </c>
      <c r="N53" s="30">
        <v>25.494839</v>
      </c>
      <c r="O53" s="30">
        <v>30.787097</v>
      </c>
      <c r="P53" s="30">
        <v>21.696774</v>
      </c>
      <c r="Q53" s="13" t="s">
        <v>531</v>
      </c>
      <c r="R53" s="46">
        <v>422.0</v>
      </c>
      <c r="S53" s="46" t="s">
        <v>805</v>
      </c>
      <c r="T53" s="30" t="s">
        <v>838</v>
      </c>
      <c r="U53" s="30">
        <v>38.6</v>
      </c>
      <c r="V53" s="30">
        <v>0.51</v>
      </c>
      <c r="W53" s="30">
        <v>7.0</v>
      </c>
      <c r="X53" s="30">
        <v>3.57</v>
      </c>
      <c r="Y53" s="30">
        <v>5.9</v>
      </c>
      <c r="Z53" s="30">
        <v>0.19</v>
      </c>
      <c r="AA53" s="30">
        <v>0.21</v>
      </c>
      <c r="AB53" s="30" t="s">
        <v>883</v>
      </c>
    </row>
    <row r="54">
      <c r="A54" s="51" t="s">
        <v>762</v>
      </c>
      <c r="B54" s="30">
        <v>14.0</v>
      </c>
      <c r="C54" s="30">
        <v>6.0</v>
      </c>
      <c r="D54" s="48">
        <v>2006.0</v>
      </c>
      <c r="E54" s="18">
        <v>163.0</v>
      </c>
      <c r="F54" s="39" t="s">
        <v>331</v>
      </c>
      <c r="G54" s="30" t="s">
        <v>771</v>
      </c>
      <c r="H54" s="30">
        <v>-37.25</v>
      </c>
      <c r="I54" s="30">
        <v>-6.5786</v>
      </c>
      <c r="J54" s="8" t="s">
        <v>884</v>
      </c>
      <c r="L54" s="30">
        <v>82690.0</v>
      </c>
      <c r="M54" s="30">
        <v>57.7</v>
      </c>
      <c r="N54" s="30">
        <v>25.63</v>
      </c>
      <c r="O54" s="30">
        <v>31.373333</v>
      </c>
      <c r="P54" s="30">
        <v>21.05</v>
      </c>
      <c r="Q54" s="13" t="s">
        <v>314</v>
      </c>
      <c r="R54" s="46">
        <v>198.0</v>
      </c>
      <c r="S54" s="46"/>
      <c r="T54" s="30" t="s">
        <v>838</v>
      </c>
      <c r="U54" s="30">
        <v>19.37</v>
      </c>
      <c r="V54" s="30">
        <v>0.3</v>
      </c>
      <c r="W54" s="30">
        <v>5.01</v>
      </c>
      <c r="X54" s="41">
        <f>W54*V54</f>
        <v>1.503</v>
      </c>
      <c r="Y54" s="30">
        <v>5.97</v>
      </c>
      <c r="Z54" s="30">
        <v>0.231</v>
      </c>
      <c r="AA54" s="30">
        <v>0.217</v>
      </c>
      <c r="AB54" s="30" t="s">
        <v>461</v>
      </c>
    </row>
    <row r="55">
      <c r="A55" s="51" t="s">
        <v>762</v>
      </c>
      <c r="B55" s="30">
        <v>15.0</v>
      </c>
      <c r="C55" s="30">
        <v>5.0</v>
      </c>
      <c r="D55" s="48">
        <v>2006.0</v>
      </c>
      <c r="E55" s="18">
        <v>134.0</v>
      </c>
      <c r="F55" s="30" t="s">
        <v>885</v>
      </c>
      <c r="G55" s="30" t="s">
        <v>771</v>
      </c>
      <c r="H55" s="30">
        <v>-37.204</v>
      </c>
      <c r="I55" s="30">
        <v>-5.1131</v>
      </c>
      <c r="J55" s="8" t="s">
        <v>886</v>
      </c>
      <c r="K55" s="30" t="s">
        <v>887</v>
      </c>
      <c r="L55" s="30">
        <v>82591.0</v>
      </c>
      <c r="M55" s="30">
        <v>112.3</v>
      </c>
      <c r="N55" s="30">
        <v>26.796774</v>
      </c>
      <c r="O55" s="30">
        <v>31.7</v>
      </c>
      <c r="P55" s="30">
        <v>22.974194</v>
      </c>
      <c r="Q55" s="13" t="s">
        <v>531</v>
      </c>
      <c r="R55" s="46">
        <v>7.0</v>
      </c>
      <c r="S55" s="46"/>
      <c r="T55" s="30" t="s">
        <v>838</v>
      </c>
      <c r="U55" s="30">
        <v>32.1</v>
      </c>
      <c r="V55" s="30">
        <v>0.5</v>
      </c>
      <c r="W55" s="30">
        <v>4.5</v>
      </c>
      <c r="X55" s="30">
        <v>2.25</v>
      </c>
      <c r="Y55" s="30">
        <v>5.6</v>
      </c>
      <c r="Z55" s="30">
        <v>0.2</v>
      </c>
      <c r="AA55" s="30">
        <v>0.2</v>
      </c>
      <c r="AB55" s="30" t="s">
        <v>857</v>
      </c>
    </row>
    <row r="56">
      <c r="A56" s="30" t="s">
        <v>762</v>
      </c>
      <c r="B56" s="30">
        <v>21.0</v>
      </c>
      <c r="C56" s="30">
        <v>7.0</v>
      </c>
      <c r="D56" s="48">
        <v>2006.0</v>
      </c>
      <c r="E56" s="18">
        <v>200.0</v>
      </c>
      <c r="F56" s="30" t="s">
        <v>409</v>
      </c>
      <c r="G56" s="30" t="s">
        <v>888</v>
      </c>
      <c r="H56" s="30">
        <v>-37.2</v>
      </c>
      <c r="I56" s="30">
        <v>-10.45</v>
      </c>
      <c r="J56" s="8" t="s">
        <v>889</v>
      </c>
      <c r="L56" s="30">
        <v>83097.0</v>
      </c>
      <c r="M56" s="30">
        <v>166.4</v>
      </c>
      <c r="N56" s="30">
        <v>23.456774</v>
      </c>
      <c r="O56" s="30">
        <v>27.551613</v>
      </c>
      <c r="P56" s="30">
        <v>20.390323</v>
      </c>
      <c r="Q56" s="13" t="s">
        <v>670</v>
      </c>
      <c r="R56" s="46">
        <v>211.0</v>
      </c>
      <c r="S56" s="46"/>
      <c r="T56" s="30" t="s">
        <v>838</v>
      </c>
      <c r="U56" s="30">
        <v>25.5</v>
      </c>
      <c r="V56" s="30">
        <v>0.5</v>
      </c>
      <c r="W56" s="30">
        <v>7.2</v>
      </c>
      <c r="X56" s="41">
        <f>W56*V56</f>
        <v>3.6</v>
      </c>
      <c r="Y56" s="30">
        <v>5.8</v>
      </c>
      <c r="Z56" s="30">
        <v>0.2</v>
      </c>
      <c r="AA56" s="30">
        <v>0.22</v>
      </c>
    </row>
    <row r="57">
      <c r="A57" s="51" t="s">
        <v>762</v>
      </c>
      <c r="B57" s="30">
        <v>5.0</v>
      </c>
      <c r="C57" s="30">
        <v>8.0</v>
      </c>
      <c r="D57" s="48">
        <v>2006.0</v>
      </c>
      <c r="E57" s="18">
        <v>214.0</v>
      </c>
      <c r="F57" s="30" t="s">
        <v>875</v>
      </c>
      <c r="G57" s="30" t="s">
        <v>792</v>
      </c>
      <c r="H57" s="30">
        <v>-37.12</v>
      </c>
      <c r="I57" s="30">
        <v>-8.32</v>
      </c>
      <c r="J57" s="8" t="s">
        <v>890</v>
      </c>
      <c r="K57" s="30" t="s">
        <v>891</v>
      </c>
      <c r="L57" s="30">
        <v>82886.0</v>
      </c>
      <c r="M57" s="30">
        <v>2.7</v>
      </c>
      <c r="N57" s="30">
        <v>24.600645</v>
      </c>
      <c r="O57" s="30">
        <v>30.593548</v>
      </c>
      <c r="P57" s="30">
        <v>19.148387</v>
      </c>
      <c r="Q57" s="13" t="s">
        <v>878</v>
      </c>
      <c r="R57" s="46">
        <v>691.0</v>
      </c>
      <c r="S57" s="46" t="s">
        <v>812</v>
      </c>
      <c r="T57" s="30" t="s">
        <v>838</v>
      </c>
      <c r="U57" s="30">
        <v>29.0</v>
      </c>
      <c r="V57" s="30">
        <v>0.4</v>
      </c>
      <c r="W57" s="30">
        <v>4.3</v>
      </c>
      <c r="X57" s="30">
        <v>1.72</v>
      </c>
      <c r="Y57" s="30">
        <v>3.0</v>
      </c>
      <c r="Z57" s="30">
        <v>0.19</v>
      </c>
      <c r="AA57" s="30">
        <v>0.2</v>
      </c>
    </row>
    <row r="58">
      <c r="A58" s="51" t="s">
        <v>762</v>
      </c>
      <c r="B58" s="30">
        <v>2.0</v>
      </c>
      <c r="C58" s="30">
        <v>6.0</v>
      </c>
      <c r="D58" s="48">
        <v>2007.0</v>
      </c>
      <c r="E58" s="30">
        <v>181.0</v>
      </c>
      <c r="F58" s="30" t="s">
        <v>191</v>
      </c>
      <c r="G58" s="30" t="s">
        <v>792</v>
      </c>
      <c r="H58" s="30">
        <v>-41.21475</v>
      </c>
      <c r="I58" s="30">
        <v>-9.270305</v>
      </c>
      <c r="J58" s="30" t="s">
        <v>892</v>
      </c>
      <c r="L58" s="30">
        <v>82983.0</v>
      </c>
      <c r="M58" s="30">
        <v>1.9</v>
      </c>
      <c r="N58" s="30">
        <v>24.766667</v>
      </c>
      <c r="O58" s="30">
        <v>30.39</v>
      </c>
      <c r="P58" s="30">
        <v>19.716667</v>
      </c>
      <c r="Q58" s="13" t="s">
        <v>893</v>
      </c>
      <c r="R58" s="46">
        <v>419.0</v>
      </c>
      <c r="S58" s="46" t="s">
        <v>812</v>
      </c>
      <c r="T58" s="30" t="s">
        <v>765</v>
      </c>
      <c r="U58" s="30">
        <v>8.54</v>
      </c>
      <c r="V58" s="30">
        <v>0.69</v>
      </c>
      <c r="W58" s="30">
        <v>4.19</v>
      </c>
      <c r="X58" s="41">
        <f>V58*W58</f>
        <v>2.8911</v>
      </c>
      <c r="Y58" s="30">
        <v>3.0</v>
      </c>
      <c r="Z58" s="30">
        <v>0.16</v>
      </c>
      <c r="AA58" s="30">
        <v>0.16</v>
      </c>
    </row>
    <row r="59">
      <c r="A59" s="30" t="s">
        <v>762</v>
      </c>
      <c r="B59" s="30">
        <v>16.0</v>
      </c>
      <c r="C59" s="30">
        <v>4.0</v>
      </c>
      <c r="D59" s="48">
        <v>2007.0</v>
      </c>
      <c r="E59" s="18">
        <v>105.0</v>
      </c>
      <c r="F59" s="30" t="s">
        <v>867</v>
      </c>
      <c r="G59" s="30" t="s">
        <v>792</v>
      </c>
      <c r="H59" s="30">
        <v>-38.4307</v>
      </c>
      <c r="I59" s="30">
        <v>-8.0335</v>
      </c>
      <c r="J59" s="8" t="s">
        <v>894</v>
      </c>
      <c r="K59" s="30" t="s">
        <v>895</v>
      </c>
      <c r="L59" s="30">
        <v>82886.0</v>
      </c>
      <c r="M59" s="30">
        <v>5.8</v>
      </c>
      <c r="N59" s="30">
        <v>27.364</v>
      </c>
      <c r="O59" s="30">
        <v>33.573333</v>
      </c>
      <c r="P59" s="30">
        <v>22.533333</v>
      </c>
      <c r="Q59" s="13" t="s">
        <v>681</v>
      </c>
      <c r="R59" s="46">
        <v>422.0</v>
      </c>
      <c r="S59" s="46" t="s">
        <v>805</v>
      </c>
      <c r="T59" s="30" t="s">
        <v>765</v>
      </c>
      <c r="U59" s="30">
        <v>29.0</v>
      </c>
      <c r="V59" s="30">
        <v>0.4</v>
      </c>
      <c r="W59" s="30">
        <v>10.0</v>
      </c>
      <c r="X59" s="30">
        <v>4.0</v>
      </c>
      <c r="Y59" s="30">
        <v>9.5</v>
      </c>
      <c r="Z59" s="30">
        <v>0.18</v>
      </c>
      <c r="AA59" s="30">
        <v>0.21</v>
      </c>
      <c r="AB59" s="30" t="s">
        <v>896</v>
      </c>
    </row>
    <row r="60">
      <c r="A60" s="51" t="s">
        <v>762</v>
      </c>
      <c r="B60" s="30">
        <v>12.0</v>
      </c>
      <c r="C60" s="30">
        <v>5.0</v>
      </c>
      <c r="D60" s="48">
        <v>2007.0</v>
      </c>
      <c r="E60" s="18">
        <v>131.0</v>
      </c>
      <c r="F60" s="30" t="s">
        <v>897</v>
      </c>
      <c r="G60" s="30" t="s">
        <v>792</v>
      </c>
      <c r="H60" s="30">
        <v>-35.5938</v>
      </c>
      <c r="I60" s="30">
        <v>-8.2255</v>
      </c>
      <c r="J60" s="8" t="s">
        <v>898</v>
      </c>
      <c r="K60" s="30" t="s">
        <v>899</v>
      </c>
      <c r="L60" s="30">
        <v>82886.0</v>
      </c>
      <c r="M60" s="30">
        <v>110.1</v>
      </c>
      <c r="N60" s="30">
        <v>26.058065</v>
      </c>
      <c r="O60" s="30">
        <v>31.451613</v>
      </c>
      <c r="P60" s="30">
        <v>21.6</v>
      </c>
      <c r="Q60" s="13" t="s">
        <v>900</v>
      </c>
      <c r="R60" s="46">
        <v>604.0</v>
      </c>
      <c r="S60" s="46" t="s">
        <v>796</v>
      </c>
      <c r="T60" s="30" t="s">
        <v>765</v>
      </c>
      <c r="U60" s="30">
        <v>30.2</v>
      </c>
      <c r="V60" s="30">
        <v>0.9</v>
      </c>
      <c r="W60" s="30">
        <v>10.2</v>
      </c>
      <c r="X60" s="30">
        <v>9.18</v>
      </c>
      <c r="Y60" s="30">
        <v>6.4</v>
      </c>
      <c r="Z60" s="30">
        <v>0.22</v>
      </c>
      <c r="AA60" s="30">
        <v>0.25</v>
      </c>
      <c r="AB60" s="30" t="s">
        <v>461</v>
      </c>
    </row>
    <row r="61">
      <c r="A61" s="47" t="s">
        <v>762</v>
      </c>
      <c r="B61" s="39">
        <v>24.0</v>
      </c>
      <c r="C61" s="39">
        <v>5.0</v>
      </c>
      <c r="D61" s="45">
        <v>2009.0</v>
      </c>
      <c r="E61" s="39">
        <v>143.0</v>
      </c>
      <c r="F61" s="39" t="s">
        <v>901</v>
      </c>
      <c r="G61" s="39" t="s">
        <v>203</v>
      </c>
      <c r="H61" s="39">
        <v>-43.359222</v>
      </c>
      <c r="I61" s="39">
        <v>-9.992555</v>
      </c>
      <c r="J61" s="39" t="s">
        <v>902</v>
      </c>
      <c r="K61" s="40"/>
      <c r="L61" s="39">
        <v>82979.0</v>
      </c>
      <c r="M61" s="39">
        <v>31.2</v>
      </c>
      <c r="N61" s="39">
        <v>26.074839</v>
      </c>
      <c r="O61" s="39">
        <v>29.519355</v>
      </c>
      <c r="P61" s="39">
        <v>22.883871</v>
      </c>
      <c r="Q61" s="13" t="s">
        <v>710</v>
      </c>
      <c r="R61" s="46">
        <v>502.0</v>
      </c>
      <c r="S61" s="46"/>
      <c r="T61" s="39" t="s">
        <v>765</v>
      </c>
      <c r="U61" s="39">
        <v>29.48</v>
      </c>
      <c r="V61" s="39">
        <v>0.66</v>
      </c>
      <c r="W61" s="39">
        <v>6.11</v>
      </c>
      <c r="X61" s="41">
        <f t="shared" ref="X61:X75" si="14">V61*W61</f>
        <v>4.0326</v>
      </c>
      <c r="Y61" s="39">
        <v>8.89</v>
      </c>
      <c r="Z61" s="39">
        <v>0.17</v>
      </c>
      <c r="AA61" s="39">
        <v>0.2</v>
      </c>
      <c r="AB61" s="40"/>
      <c r="AD61" s="40"/>
      <c r="AE61" s="40"/>
    </row>
    <row r="62">
      <c r="A62" s="51" t="s">
        <v>762</v>
      </c>
      <c r="B62" s="30">
        <v>11.0</v>
      </c>
      <c r="C62" s="30">
        <v>11.0</v>
      </c>
      <c r="D62" s="48">
        <v>2009.0</v>
      </c>
      <c r="E62" s="30">
        <v>310.0</v>
      </c>
      <c r="F62" s="30" t="s">
        <v>903</v>
      </c>
      <c r="G62" s="30" t="s">
        <v>203</v>
      </c>
      <c r="H62" s="30">
        <v>-41.21475</v>
      </c>
      <c r="I62" s="30">
        <v>-9.270305</v>
      </c>
      <c r="J62" s="30" t="s">
        <v>904</v>
      </c>
      <c r="L62" s="30">
        <v>82983.0</v>
      </c>
      <c r="M62" s="30">
        <v>0.0</v>
      </c>
      <c r="N62" s="30">
        <v>29.058</v>
      </c>
      <c r="O62" s="30">
        <v>34.58</v>
      </c>
      <c r="P62" s="30">
        <v>23.736667</v>
      </c>
      <c r="Q62" s="13" t="s">
        <v>905</v>
      </c>
      <c r="R62" s="46">
        <v>419.0</v>
      </c>
      <c r="S62" s="46"/>
      <c r="T62" s="30" t="s">
        <v>838</v>
      </c>
      <c r="U62" s="30">
        <v>38.09</v>
      </c>
      <c r="V62" s="30">
        <v>0.69</v>
      </c>
      <c r="W62" s="30">
        <v>4.28</v>
      </c>
      <c r="X62" s="41">
        <f t="shared" si="14"/>
        <v>2.9532</v>
      </c>
      <c r="Y62" s="30">
        <v>4.18</v>
      </c>
      <c r="Z62" s="30">
        <v>0.22</v>
      </c>
      <c r="AA62" s="30">
        <v>0.21</v>
      </c>
    </row>
    <row r="63">
      <c r="A63" s="47" t="s">
        <v>762</v>
      </c>
      <c r="B63" s="39">
        <v>28.0</v>
      </c>
      <c r="C63" s="39">
        <v>5.0</v>
      </c>
      <c r="D63" s="45">
        <v>2009.0</v>
      </c>
      <c r="E63" s="39">
        <v>147.0</v>
      </c>
      <c r="F63" s="39" t="s">
        <v>906</v>
      </c>
      <c r="G63" s="39" t="s">
        <v>203</v>
      </c>
      <c r="H63" s="39">
        <v>-41.207416</v>
      </c>
      <c r="I63" s="39">
        <v>-11.590722</v>
      </c>
      <c r="J63" s="39" t="s">
        <v>907</v>
      </c>
      <c r="K63" s="40"/>
      <c r="L63" s="39">
        <v>83184.0</v>
      </c>
      <c r="M63" s="39">
        <v>26.6</v>
      </c>
      <c r="N63" s="39">
        <v>19.929677</v>
      </c>
      <c r="O63" s="39">
        <v>24.067742</v>
      </c>
      <c r="P63" s="39">
        <v>17.309677</v>
      </c>
      <c r="Q63" s="13" t="s">
        <v>710</v>
      </c>
      <c r="R63" s="46">
        <v>1274.0</v>
      </c>
      <c r="S63" s="46"/>
      <c r="T63" s="39" t="s">
        <v>838</v>
      </c>
      <c r="U63" s="39">
        <v>46.17</v>
      </c>
      <c r="V63" s="39">
        <v>0.52</v>
      </c>
      <c r="W63" s="39">
        <v>6.35</v>
      </c>
      <c r="X63" s="41">
        <f t="shared" si="14"/>
        <v>3.302</v>
      </c>
      <c r="Y63" s="39">
        <v>6.31</v>
      </c>
      <c r="Z63" s="39">
        <v>0.18</v>
      </c>
      <c r="AA63" s="39">
        <v>0.2</v>
      </c>
      <c r="AB63" s="40"/>
      <c r="AD63" s="40"/>
      <c r="AE63" s="40"/>
    </row>
    <row r="64">
      <c r="A64" s="51" t="s">
        <v>762</v>
      </c>
      <c r="B64" s="30">
        <v>13.0</v>
      </c>
      <c r="C64" s="30">
        <v>4.0</v>
      </c>
      <c r="D64" s="48">
        <v>2009.0</v>
      </c>
      <c r="E64" s="30">
        <v>102.0</v>
      </c>
      <c r="F64" s="30" t="s">
        <v>46</v>
      </c>
      <c r="G64" s="30" t="s">
        <v>792</v>
      </c>
      <c r="H64" s="30">
        <v>-40.55025</v>
      </c>
      <c r="I64" s="30">
        <v>-9.316916</v>
      </c>
      <c r="J64" s="30" t="s">
        <v>908</v>
      </c>
      <c r="L64" s="30">
        <v>82983.0</v>
      </c>
      <c r="M64" s="30">
        <v>181.2</v>
      </c>
      <c r="N64" s="30">
        <v>26.454667</v>
      </c>
      <c r="O64" s="30">
        <v>30.64</v>
      </c>
      <c r="P64" s="30">
        <v>23.48</v>
      </c>
      <c r="Q64" s="13" t="s">
        <v>693</v>
      </c>
      <c r="R64" s="46">
        <v>388.0</v>
      </c>
      <c r="S64" s="46" t="s">
        <v>794</v>
      </c>
      <c r="T64" s="30" t="s">
        <v>838</v>
      </c>
      <c r="U64" s="30">
        <v>59.71</v>
      </c>
      <c r="V64" s="30">
        <v>0.66</v>
      </c>
      <c r="W64" s="30">
        <v>6.18</v>
      </c>
      <c r="X64" s="41">
        <f t="shared" si="14"/>
        <v>4.0788</v>
      </c>
      <c r="Y64" s="30">
        <v>5.97</v>
      </c>
      <c r="Z64" s="30">
        <v>0.18</v>
      </c>
      <c r="AA64" s="30">
        <v>0.18</v>
      </c>
    </row>
    <row r="65">
      <c r="A65" s="47" t="s">
        <v>762</v>
      </c>
      <c r="B65" s="39">
        <v>8.0</v>
      </c>
      <c r="C65" s="39">
        <v>4.0</v>
      </c>
      <c r="D65" s="45">
        <v>2009.0</v>
      </c>
      <c r="E65" s="39">
        <v>97.0</v>
      </c>
      <c r="F65" s="39" t="s">
        <v>189</v>
      </c>
      <c r="G65" s="39" t="s">
        <v>792</v>
      </c>
      <c r="H65" s="39">
        <v>-39.596666</v>
      </c>
      <c r="I65" s="39">
        <v>-8.144166</v>
      </c>
      <c r="J65" s="39" t="s">
        <v>909</v>
      </c>
      <c r="K65" s="40"/>
      <c r="L65" s="39">
        <v>82753.0</v>
      </c>
      <c r="M65" s="39">
        <v>241.6</v>
      </c>
      <c r="N65" s="39">
        <v>23.526452</v>
      </c>
      <c r="O65" s="39">
        <v>29.243333</v>
      </c>
      <c r="P65" s="39">
        <v>19.480645</v>
      </c>
      <c r="Q65" s="13" t="s">
        <v>693</v>
      </c>
      <c r="R65" s="46">
        <v>429.0</v>
      </c>
      <c r="S65" s="46" t="s">
        <v>805</v>
      </c>
      <c r="T65" s="39" t="s">
        <v>838</v>
      </c>
      <c r="U65" s="39">
        <v>40.8</v>
      </c>
      <c r="V65" s="39">
        <v>0.51</v>
      </c>
      <c r="W65" s="39">
        <v>6.36</v>
      </c>
      <c r="X65" s="41">
        <f t="shared" si="14"/>
        <v>3.2436</v>
      </c>
      <c r="Y65" s="39">
        <v>4.94</v>
      </c>
      <c r="Z65" s="39">
        <v>0.17</v>
      </c>
      <c r="AA65" s="39">
        <v>0.18</v>
      </c>
      <c r="AB65" s="40"/>
      <c r="AD65" s="40"/>
      <c r="AE65" s="40"/>
    </row>
    <row r="66">
      <c r="A66" s="51" t="s">
        <v>762</v>
      </c>
      <c r="B66" s="30">
        <v>27.0</v>
      </c>
      <c r="C66" s="30">
        <v>4.0</v>
      </c>
      <c r="D66" s="48">
        <v>2009.0</v>
      </c>
      <c r="E66" s="30">
        <v>116.0</v>
      </c>
      <c r="F66" s="30" t="s">
        <v>910</v>
      </c>
      <c r="G66" s="30" t="s">
        <v>783</v>
      </c>
      <c r="H66" s="30">
        <v>-39.02075</v>
      </c>
      <c r="I66" s="30">
        <v>-7.57075</v>
      </c>
      <c r="J66" s="30" t="s">
        <v>911</v>
      </c>
      <c r="L66" s="30">
        <v>82784.0</v>
      </c>
      <c r="M66" s="30">
        <v>394.2</v>
      </c>
      <c r="N66" s="30">
        <v>24.596</v>
      </c>
      <c r="O66" s="30">
        <v>30.23</v>
      </c>
      <c r="P66" s="30">
        <v>21.13</v>
      </c>
      <c r="Q66" s="13" t="s">
        <v>693</v>
      </c>
      <c r="R66" s="46">
        <v>439.0</v>
      </c>
      <c r="S66" s="46"/>
      <c r="T66" s="30" t="s">
        <v>838</v>
      </c>
      <c r="U66" s="30">
        <v>30.15</v>
      </c>
      <c r="V66" s="30">
        <v>0.43</v>
      </c>
      <c r="W66" s="30">
        <v>5.39</v>
      </c>
      <c r="X66" s="41">
        <f t="shared" si="14"/>
        <v>2.3177</v>
      </c>
      <c r="Y66" s="30">
        <v>4.66</v>
      </c>
      <c r="Z66" s="30">
        <v>0.17</v>
      </c>
      <c r="AA66" s="30">
        <v>0.22</v>
      </c>
    </row>
    <row r="67">
      <c r="A67" s="51" t="s">
        <v>762</v>
      </c>
      <c r="B67" s="30">
        <v>6.0</v>
      </c>
      <c r="C67" s="30">
        <v>7.0</v>
      </c>
      <c r="D67" s="48">
        <v>2009.0</v>
      </c>
      <c r="E67" s="30">
        <v>185.0</v>
      </c>
      <c r="F67" s="30" t="s">
        <v>499</v>
      </c>
      <c r="G67" s="30" t="s">
        <v>792</v>
      </c>
      <c r="H67" s="57">
        <v>-37.359625</v>
      </c>
      <c r="I67" s="30">
        <v>-8.076291</v>
      </c>
      <c r="J67" s="30" t="s">
        <v>912</v>
      </c>
      <c r="L67" s="30">
        <v>82890.0</v>
      </c>
      <c r="M67" s="30">
        <v>80.5</v>
      </c>
      <c r="N67" s="30">
        <v>20.751613</v>
      </c>
      <c r="O67" s="30">
        <v>25.625806</v>
      </c>
      <c r="P67" s="30">
        <v>17.322581</v>
      </c>
      <c r="Q67" s="13" t="s">
        <v>303</v>
      </c>
      <c r="R67" s="46">
        <v>557.0</v>
      </c>
      <c r="S67" s="46" t="s">
        <v>851</v>
      </c>
      <c r="T67" s="30" t="s">
        <v>838</v>
      </c>
      <c r="U67" s="30">
        <v>16.62</v>
      </c>
      <c r="V67" s="30">
        <v>0.24</v>
      </c>
      <c r="W67" s="30">
        <v>3.18</v>
      </c>
      <c r="X67" s="41">
        <f t="shared" si="14"/>
        <v>0.7632</v>
      </c>
      <c r="Y67" s="30">
        <v>3.25</v>
      </c>
      <c r="Z67" s="30">
        <v>0.17</v>
      </c>
      <c r="AA67" s="30">
        <v>0.17</v>
      </c>
    </row>
    <row r="68">
      <c r="A68" s="47" t="s">
        <v>762</v>
      </c>
      <c r="B68" s="39">
        <v>27.0</v>
      </c>
      <c r="C68" s="39">
        <v>4.0</v>
      </c>
      <c r="D68" s="45">
        <v>2010.0</v>
      </c>
      <c r="E68" s="39">
        <v>116.0</v>
      </c>
      <c r="F68" s="39" t="s">
        <v>424</v>
      </c>
      <c r="G68" s="39" t="s">
        <v>792</v>
      </c>
      <c r="H68" s="39">
        <v>-39.348055</v>
      </c>
      <c r="I68" s="39">
        <v>-8.392555</v>
      </c>
      <c r="J68" s="39" t="s">
        <v>913</v>
      </c>
      <c r="K68" s="40"/>
      <c r="L68" s="39">
        <v>82886.0</v>
      </c>
      <c r="M68" s="39">
        <v>50.6</v>
      </c>
      <c r="N68" s="39">
        <v>28.799355</v>
      </c>
      <c r="O68" s="39">
        <v>34.825806</v>
      </c>
      <c r="P68" s="39">
        <v>24.003226</v>
      </c>
      <c r="Q68" s="13" t="s">
        <v>32</v>
      </c>
      <c r="R68" s="46">
        <v>381.0</v>
      </c>
      <c r="S68" s="46" t="s">
        <v>801</v>
      </c>
      <c r="T68" s="39" t="s">
        <v>765</v>
      </c>
      <c r="U68" s="39">
        <v>42.95</v>
      </c>
      <c r="V68" s="39">
        <v>0.48</v>
      </c>
      <c r="W68" s="39">
        <v>5.26</v>
      </c>
      <c r="X68" s="41">
        <f t="shared" si="14"/>
        <v>2.5248</v>
      </c>
      <c r="Y68" s="39">
        <v>4.2</v>
      </c>
      <c r="Z68" s="39">
        <v>0.18</v>
      </c>
      <c r="AA68" s="39">
        <v>0.19</v>
      </c>
      <c r="AB68" s="40"/>
      <c r="AD68" s="40"/>
      <c r="AE68" s="40"/>
    </row>
    <row r="69">
      <c r="A69" s="51" t="s">
        <v>762</v>
      </c>
      <c r="B69" s="30">
        <v>24.0</v>
      </c>
      <c r="C69" s="30">
        <v>4.0</v>
      </c>
      <c r="D69" s="48">
        <v>2010.0</v>
      </c>
      <c r="E69" s="30">
        <v>113.0</v>
      </c>
      <c r="F69" s="30" t="s">
        <v>699</v>
      </c>
      <c r="G69" s="30" t="s">
        <v>767</v>
      </c>
      <c r="H69" s="30">
        <v>-37.228416</v>
      </c>
      <c r="I69" s="30">
        <v>-7.876527</v>
      </c>
      <c r="J69" s="30" t="s">
        <v>914</v>
      </c>
      <c r="L69" s="30">
        <v>82792.0</v>
      </c>
      <c r="M69" s="30">
        <v>110.3</v>
      </c>
      <c r="N69" s="30">
        <v>25.298</v>
      </c>
      <c r="O69" s="30">
        <v>31.413333</v>
      </c>
      <c r="P69" s="30">
        <v>20.536667</v>
      </c>
      <c r="Q69" s="13" t="s">
        <v>32</v>
      </c>
      <c r="R69" s="46">
        <v>709.0</v>
      </c>
      <c r="S69" s="46"/>
      <c r="T69" s="30" t="s">
        <v>765</v>
      </c>
      <c r="U69" s="30">
        <v>19.34</v>
      </c>
      <c r="V69" s="30">
        <v>0.37</v>
      </c>
      <c r="W69" s="30">
        <v>5.03</v>
      </c>
      <c r="X69" s="41">
        <f t="shared" si="14"/>
        <v>1.8611</v>
      </c>
      <c r="Y69" s="30">
        <v>4.67</v>
      </c>
      <c r="Z69" s="30">
        <v>0.17</v>
      </c>
      <c r="AA69" s="30">
        <v>0.18</v>
      </c>
    </row>
    <row r="70">
      <c r="A70" s="51" t="s">
        <v>762</v>
      </c>
      <c r="B70" s="30">
        <v>24.0</v>
      </c>
      <c r="C70" s="30">
        <v>4.0</v>
      </c>
      <c r="D70" s="48">
        <v>2010.0</v>
      </c>
      <c r="E70" s="30">
        <v>113.0</v>
      </c>
      <c r="F70" s="30" t="s">
        <v>699</v>
      </c>
      <c r="G70" s="30" t="s">
        <v>767</v>
      </c>
      <c r="H70" s="30">
        <v>-37.228416</v>
      </c>
      <c r="I70" s="30">
        <v>-7.876527</v>
      </c>
      <c r="J70" s="30" t="s">
        <v>915</v>
      </c>
      <c r="L70" s="30">
        <v>82792.0</v>
      </c>
      <c r="M70" s="30">
        <v>110.3</v>
      </c>
      <c r="N70" s="30">
        <v>25.298</v>
      </c>
      <c r="O70" s="30">
        <v>31.413333</v>
      </c>
      <c r="P70" s="30">
        <v>20.536667</v>
      </c>
      <c r="Q70" s="13" t="s">
        <v>32</v>
      </c>
      <c r="R70" s="46">
        <v>709.0</v>
      </c>
      <c r="S70" s="46"/>
      <c r="T70" s="30" t="s">
        <v>765</v>
      </c>
      <c r="U70" s="30">
        <v>19.28</v>
      </c>
      <c r="V70" s="30">
        <v>0.35</v>
      </c>
      <c r="W70" s="30">
        <v>4.94</v>
      </c>
      <c r="X70" s="41">
        <f t="shared" si="14"/>
        <v>1.729</v>
      </c>
      <c r="Y70" s="30">
        <v>4.76</v>
      </c>
      <c r="Z70" s="30">
        <v>0.16</v>
      </c>
      <c r="AA70" s="30">
        <v>0.17</v>
      </c>
    </row>
    <row r="71">
      <c r="A71" s="51" t="s">
        <v>762</v>
      </c>
      <c r="B71" s="30">
        <v>5.0</v>
      </c>
      <c r="C71" s="30">
        <v>5.0</v>
      </c>
      <c r="D71" s="48">
        <v>2010.0</v>
      </c>
      <c r="E71" s="30">
        <v>124.0</v>
      </c>
      <c r="F71" s="30" t="s">
        <v>716</v>
      </c>
      <c r="G71" s="30" t="s">
        <v>767</v>
      </c>
      <c r="H71" s="30">
        <v>-37.056527</v>
      </c>
      <c r="I71" s="30">
        <v>-7.722055</v>
      </c>
      <c r="J71" s="30" t="s">
        <v>916</v>
      </c>
      <c r="L71" s="30">
        <v>82792.0</v>
      </c>
      <c r="M71" s="30">
        <v>14.7</v>
      </c>
      <c r="N71" s="30">
        <v>25.22129</v>
      </c>
      <c r="O71" s="30">
        <v>31.935484</v>
      </c>
      <c r="P71" s="30">
        <v>19.180645</v>
      </c>
      <c r="Q71" s="13" t="s">
        <v>715</v>
      </c>
      <c r="R71" s="46">
        <v>586.0</v>
      </c>
      <c r="S71" s="46"/>
      <c r="T71" s="30" t="s">
        <v>765</v>
      </c>
      <c r="U71" s="30">
        <v>48.31</v>
      </c>
      <c r="V71" s="30">
        <v>0.42</v>
      </c>
      <c r="W71" s="30">
        <v>9.04</v>
      </c>
      <c r="X71" s="41">
        <f t="shared" si="14"/>
        <v>3.7968</v>
      </c>
      <c r="Y71" s="30">
        <v>8.06</v>
      </c>
      <c r="Z71" s="30">
        <v>0.19</v>
      </c>
      <c r="AA71" s="30">
        <v>0.22</v>
      </c>
    </row>
    <row r="72">
      <c r="A72" s="47" t="s">
        <v>762</v>
      </c>
      <c r="B72" s="39">
        <v>4.0</v>
      </c>
      <c r="C72" s="39">
        <v>5.0</v>
      </c>
      <c r="D72" s="45">
        <v>2010.0</v>
      </c>
      <c r="E72" s="39">
        <v>123.0</v>
      </c>
      <c r="F72" s="39" t="s">
        <v>716</v>
      </c>
      <c r="G72" s="39" t="s">
        <v>767</v>
      </c>
      <c r="H72" s="39">
        <v>-37.056527</v>
      </c>
      <c r="I72" s="39">
        <v>-7.722055</v>
      </c>
      <c r="J72" s="39" t="s">
        <v>917</v>
      </c>
      <c r="K72" s="40"/>
      <c r="L72" s="30">
        <v>82792.0</v>
      </c>
      <c r="M72" s="39">
        <v>14.7</v>
      </c>
      <c r="N72" s="39">
        <v>25.22129</v>
      </c>
      <c r="O72" s="39">
        <v>31.935484</v>
      </c>
      <c r="P72" s="39">
        <v>19.180645</v>
      </c>
      <c r="Q72" s="13" t="s">
        <v>715</v>
      </c>
      <c r="R72" s="46">
        <v>586.0</v>
      </c>
      <c r="S72" s="46"/>
      <c r="T72" s="39" t="s">
        <v>765</v>
      </c>
      <c r="U72" s="39">
        <v>49.28</v>
      </c>
      <c r="V72" s="39">
        <v>0.36</v>
      </c>
      <c r="W72" s="39">
        <v>9.18</v>
      </c>
      <c r="X72" s="41">
        <f t="shared" si="14"/>
        <v>3.3048</v>
      </c>
      <c r="Y72" s="39">
        <v>8.33</v>
      </c>
      <c r="Z72" s="39">
        <v>0.19</v>
      </c>
      <c r="AA72" s="39">
        <v>0.22</v>
      </c>
      <c r="AB72" s="40"/>
      <c r="AD72" s="40"/>
      <c r="AE72" s="40"/>
    </row>
    <row r="73">
      <c r="A73" s="51" t="s">
        <v>762</v>
      </c>
      <c r="B73" s="30">
        <v>18.0</v>
      </c>
      <c r="C73" s="30">
        <v>2.0</v>
      </c>
      <c r="D73" s="48">
        <v>2011.0</v>
      </c>
      <c r="E73" s="30">
        <v>47.0</v>
      </c>
      <c r="F73" s="30" t="s">
        <v>46</v>
      </c>
      <c r="G73" s="30" t="s">
        <v>792</v>
      </c>
      <c r="H73" s="30">
        <v>-40.548163</v>
      </c>
      <c r="I73" s="30">
        <v>-9.328741</v>
      </c>
      <c r="J73" s="30" t="s">
        <v>918</v>
      </c>
      <c r="L73" s="30">
        <v>82983.0</v>
      </c>
      <c r="M73" s="30">
        <v>66.4</v>
      </c>
      <c r="N73" s="30">
        <v>27.791429</v>
      </c>
      <c r="O73" s="30">
        <v>33.260714</v>
      </c>
      <c r="P73" s="30">
        <v>23.489286</v>
      </c>
      <c r="Q73" s="13" t="s">
        <v>919</v>
      </c>
      <c r="R73" s="46">
        <v>386.0</v>
      </c>
      <c r="S73" s="46" t="s">
        <v>794</v>
      </c>
      <c r="T73" s="30" t="s">
        <v>838</v>
      </c>
      <c r="U73" s="30">
        <v>42.66</v>
      </c>
      <c r="V73" s="30">
        <v>0.61</v>
      </c>
      <c r="W73" s="30">
        <v>9.82</v>
      </c>
      <c r="X73" s="41">
        <f t="shared" si="14"/>
        <v>5.9902</v>
      </c>
      <c r="Y73" s="30">
        <v>8.82</v>
      </c>
      <c r="Z73" s="30">
        <v>0.18</v>
      </c>
      <c r="AA73" s="30">
        <v>0.2</v>
      </c>
    </row>
    <row r="74">
      <c r="A74" s="51" t="s">
        <v>762</v>
      </c>
      <c r="B74" s="30">
        <v>10.0</v>
      </c>
      <c r="C74" s="30">
        <v>4.0</v>
      </c>
      <c r="D74" s="48">
        <v>2011.0</v>
      </c>
      <c r="E74" s="30">
        <v>99.0</v>
      </c>
      <c r="F74" s="30" t="s">
        <v>438</v>
      </c>
      <c r="G74" s="30" t="s">
        <v>792</v>
      </c>
      <c r="H74" s="30">
        <v>-39.205083</v>
      </c>
      <c r="I74" s="30">
        <v>-8.104194</v>
      </c>
      <c r="J74" s="30" t="s">
        <v>920</v>
      </c>
      <c r="L74" s="30">
        <v>82886.0</v>
      </c>
      <c r="M74" s="30">
        <v>26.5</v>
      </c>
      <c r="N74" s="30">
        <v>27.256</v>
      </c>
      <c r="O74" s="30">
        <v>33.413333</v>
      </c>
      <c r="P74" s="30">
        <v>22.673333</v>
      </c>
      <c r="Q74" s="13" t="s">
        <v>720</v>
      </c>
      <c r="R74" s="46">
        <v>445.0</v>
      </c>
      <c r="S74" s="46" t="s">
        <v>801</v>
      </c>
      <c r="T74" s="30" t="s">
        <v>838</v>
      </c>
      <c r="U74" s="30">
        <v>39.32</v>
      </c>
      <c r="V74" s="30">
        <v>0.62</v>
      </c>
      <c r="W74" s="30">
        <v>9.19</v>
      </c>
      <c r="X74" s="41">
        <f t="shared" si="14"/>
        <v>5.6978</v>
      </c>
      <c r="Y74" s="30">
        <v>5.65</v>
      </c>
      <c r="Z74" s="30">
        <v>0.17</v>
      </c>
      <c r="AA74" s="30">
        <v>0.18</v>
      </c>
    </row>
    <row r="75">
      <c r="A75" s="47" t="s">
        <v>762</v>
      </c>
      <c r="B75" s="39">
        <v>10.0</v>
      </c>
      <c r="C75" s="39">
        <v>4.0</v>
      </c>
      <c r="D75" s="45">
        <v>2011.0</v>
      </c>
      <c r="E75" s="39">
        <v>99.0</v>
      </c>
      <c r="F75" s="39" t="s">
        <v>438</v>
      </c>
      <c r="G75" s="39" t="s">
        <v>792</v>
      </c>
      <c r="H75" s="39">
        <v>-39.204277</v>
      </c>
      <c r="I75" s="39">
        <v>-8.102194</v>
      </c>
      <c r="J75" s="39" t="s">
        <v>921</v>
      </c>
      <c r="K75" s="40"/>
      <c r="L75" s="30">
        <v>82886.0</v>
      </c>
      <c r="M75" s="30">
        <v>26.5</v>
      </c>
      <c r="N75" s="30">
        <v>27.256</v>
      </c>
      <c r="O75" s="30">
        <v>33.413333</v>
      </c>
      <c r="P75" s="30">
        <v>22.673333</v>
      </c>
      <c r="Q75" s="13" t="s">
        <v>720</v>
      </c>
      <c r="R75" s="46">
        <v>445.0</v>
      </c>
      <c r="S75" s="46" t="s">
        <v>801</v>
      </c>
      <c r="T75" s="39" t="s">
        <v>838</v>
      </c>
      <c r="U75" s="39">
        <v>36.47</v>
      </c>
      <c r="V75" s="39">
        <v>0.48</v>
      </c>
      <c r="W75" s="39">
        <v>7.95</v>
      </c>
      <c r="X75" s="41">
        <f t="shared" si="14"/>
        <v>3.816</v>
      </c>
      <c r="Y75" s="39">
        <v>9.08</v>
      </c>
      <c r="Z75" s="39">
        <v>0.21</v>
      </c>
      <c r="AA75" s="39">
        <v>0.2</v>
      </c>
      <c r="AB75" s="40"/>
      <c r="AD75" s="40"/>
      <c r="AE75" s="40"/>
    </row>
    <row r="76">
      <c r="A76" s="51" t="s">
        <v>762</v>
      </c>
      <c r="B76" s="30">
        <v>10.0</v>
      </c>
      <c r="C76" s="30">
        <v>4.0</v>
      </c>
      <c r="D76" s="48">
        <v>2011.0</v>
      </c>
      <c r="E76" s="30">
        <v>99.0</v>
      </c>
      <c r="F76" s="30" t="s">
        <v>825</v>
      </c>
      <c r="G76" s="30" t="s">
        <v>792</v>
      </c>
      <c r="H76" s="30">
        <v>-39.203944</v>
      </c>
      <c r="I76" s="30">
        <v>-8.103527</v>
      </c>
      <c r="J76" s="30" t="s">
        <v>922</v>
      </c>
      <c r="L76" s="30">
        <v>82886.0</v>
      </c>
      <c r="M76" s="30">
        <v>26.5</v>
      </c>
      <c r="N76" s="30">
        <v>27.256</v>
      </c>
      <c r="O76" s="30">
        <v>33.413333</v>
      </c>
      <c r="P76" s="30">
        <v>22.673333</v>
      </c>
      <c r="Q76" s="13" t="s">
        <v>720</v>
      </c>
      <c r="R76" s="46">
        <v>446.0</v>
      </c>
      <c r="S76" s="46" t="s">
        <v>801</v>
      </c>
      <c r="T76" s="30" t="s">
        <v>838</v>
      </c>
      <c r="U76" s="30">
        <v>23.03</v>
      </c>
      <c r="V76" s="30">
        <v>0.79</v>
      </c>
      <c r="W76" s="30">
        <v>9.52</v>
      </c>
      <c r="X76" s="41">
        <f>W76*V76</f>
        <v>7.5208</v>
      </c>
      <c r="Y76" s="30">
        <v>6.18</v>
      </c>
      <c r="Z76" s="30">
        <v>0.18</v>
      </c>
      <c r="AA76" s="30">
        <v>0.2</v>
      </c>
    </row>
    <row r="77">
      <c r="A77" s="51" t="s">
        <v>762</v>
      </c>
      <c r="B77" s="30">
        <v>10.0</v>
      </c>
      <c r="C77" s="30">
        <v>4.0</v>
      </c>
      <c r="D77" s="48">
        <v>2011.0</v>
      </c>
      <c r="E77" s="30">
        <v>99.0</v>
      </c>
      <c r="F77" s="30" t="s">
        <v>438</v>
      </c>
      <c r="G77" s="30" t="s">
        <v>792</v>
      </c>
      <c r="H77" s="30">
        <v>-39.203944</v>
      </c>
      <c r="I77" s="30">
        <v>-8.103527</v>
      </c>
      <c r="J77" s="30" t="s">
        <v>923</v>
      </c>
      <c r="L77" s="30">
        <v>82886.0</v>
      </c>
      <c r="M77" s="30">
        <v>26.5</v>
      </c>
      <c r="N77" s="30">
        <v>27.256</v>
      </c>
      <c r="O77" s="30">
        <v>33.413333</v>
      </c>
      <c r="P77" s="30">
        <v>22.673333</v>
      </c>
      <c r="Q77" s="13" t="s">
        <v>720</v>
      </c>
      <c r="R77" s="46">
        <v>446.0</v>
      </c>
      <c r="S77" s="46" t="s">
        <v>801</v>
      </c>
      <c r="T77" s="30" t="s">
        <v>838</v>
      </c>
      <c r="U77" s="30">
        <v>23.14</v>
      </c>
      <c r="V77" s="30">
        <v>0.85</v>
      </c>
      <c r="W77" s="30">
        <v>9.53</v>
      </c>
      <c r="X77" s="41">
        <f>V77*W77</f>
        <v>8.1005</v>
      </c>
      <c r="Y77" s="30">
        <v>2.51</v>
      </c>
      <c r="Z77" s="30">
        <v>0.18</v>
      </c>
      <c r="AA77" s="30">
        <v>0.2</v>
      </c>
    </row>
    <row r="78">
      <c r="A78" s="51" t="s">
        <v>762</v>
      </c>
      <c r="B78" s="30">
        <v>19.0</v>
      </c>
      <c r="C78" s="30">
        <v>2.0</v>
      </c>
      <c r="D78" s="48">
        <v>2012.0</v>
      </c>
      <c r="E78" s="18">
        <v>48.0</v>
      </c>
      <c r="F78" s="39" t="s">
        <v>906</v>
      </c>
      <c r="G78" s="30" t="s">
        <v>203</v>
      </c>
      <c r="H78" s="30">
        <v>-41.1291</v>
      </c>
      <c r="I78" s="30">
        <v>-11.5694</v>
      </c>
      <c r="J78" s="8" t="s">
        <v>924</v>
      </c>
      <c r="L78" s="30">
        <v>83184.0</v>
      </c>
      <c r="M78" s="30">
        <v>57.9</v>
      </c>
      <c r="N78" s="30">
        <v>21.856552</v>
      </c>
      <c r="O78" s="30">
        <v>28.02069</v>
      </c>
      <c r="P78" s="30">
        <v>17.548276</v>
      </c>
      <c r="Q78" s="13" t="s">
        <v>925</v>
      </c>
      <c r="R78" s="46">
        <v>943.0</v>
      </c>
      <c r="S78" s="46"/>
      <c r="T78" s="30" t="s">
        <v>765</v>
      </c>
      <c r="U78" s="30">
        <v>35.19</v>
      </c>
      <c r="V78" s="30">
        <v>0.65</v>
      </c>
      <c r="W78" s="30">
        <v>6.81</v>
      </c>
      <c r="X78" s="41">
        <f t="shared" ref="X78:X79" si="15">W78*V78</f>
        <v>4.4265</v>
      </c>
      <c r="Y78" s="30">
        <v>5.13</v>
      </c>
      <c r="Z78" s="30">
        <v>0.174</v>
      </c>
      <c r="AA78" s="30">
        <v>0.191</v>
      </c>
    </row>
    <row r="79">
      <c r="A79" s="14" t="s">
        <v>762</v>
      </c>
      <c r="B79" s="15">
        <v>25.0</v>
      </c>
      <c r="C79" s="15">
        <v>7.0</v>
      </c>
      <c r="D79" s="49">
        <v>2014.0</v>
      </c>
      <c r="E79" s="29">
        <v>204.0</v>
      </c>
      <c r="F79" s="14" t="s">
        <v>926</v>
      </c>
      <c r="G79" s="14" t="s">
        <v>767</v>
      </c>
      <c r="H79" s="14">
        <v>-35.2252</v>
      </c>
      <c r="I79" s="14">
        <v>-6.5111</v>
      </c>
      <c r="J79" s="14" t="s">
        <v>927</v>
      </c>
      <c r="K79" s="11"/>
      <c r="L79" s="14">
        <v>82890.0</v>
      </c>
      <c r="M79" s="30">
        <v>55.9</v>
      </c>
      <c r="N79" s="30">
        <v>20.973548</v>
      </c>
      <c r="O79" s="30">
        <v>26.8</v>
      </c>
      <c r="P79" s="30">
        <v>16.954839</v>
      </c>
      <c r="Q79" s="13" t="s">
        <v>928</v>
      </c>
      <c r="R79" s="46">
        <v>149.0</v>
      </c>
      <c r="S79" s="46"/>
      <c r="T79" s="30" t="s">
        <v>765</v>
      </c>
      <c r="U79" s="15">
        <v>38.4</v>
      </c>
      <c r="V79" s="15">
        <v>0.5</v>
      </c>
      <c r="W79" s="15">
        <v>7.6</v>
      </c>
      <c r="X79" s="41">
        <f t="shared" si="15"/>
        <v>3.8</v>
      </c>
      <c r="Y79" s="15">
        <v>6.3</v>
      </c>
      <c r="Z79" s="15">
        <v>0.2</v>
      </c>
      <c r="AA79" s="15">
        <v>0.2</v>
      </c>
      <c r="AB79" s="11"/>
    </row>
    <row r="80">
      <c r="A80" s="51" t="s">
        <v>762</v>
      </c>
      <c r="B80" s="58" t="s">
        <v>929</v>
      </c>
      <c r="C80" s="58" t="s">
        <v>930</v>
      </c>
      <c r="D80" s="59" t="s">
        <v>931</v>
      </c>
      <c r="E80" s="60" t="s">
        <v>338</v>
      </c>
      <c r="F80" s="47" t="s">
        <v>932</v>
      </c>
      <c r="G80" s="56" t="str">
        <f t="shared" ref="G80:G87" si="16">RIGHT(F80,LEN(F80) - (FIND("-",F80)))</f>
        <v>CE</v>
      </c>
      <c r="H80" s="54" t="s">
        <v>933</v>
      </c>
      <c r="I80" s="54" t="s">
        <v>934</v>
      </c>
      <c r="J80" s="61" t="s">
        <v>935</v>
      </c>
      <c r="K80" s="51"/>
      <c r="L80" s="51"/>
      <c r="M80" s="62"/>
      <c r="N80" s="62"/>
      <c r="O80" s="62"/>
      <c r="P80" s="62"/>
      <c r="Q80" s="13" t="s">
        <v>936</v>
      </c>
      <c r="R80" s="46">
        <v>427.0</v>
      </c>
      <c r="S80" s="46"/>
      <c r="T80" s="63" t="s">
        <v>765</v>
      </c>
      <c r="U80" s="64" t="s">
        <v>937</v>
      </c>
      <c r="V80" s="65" t="s">
        <v>938</v>
      </c>
      <c r="W80" s="65">
        <v>8.0</v>
      </c>
      <c r="X80" s="66">
        <v>44597.0</v>
      </c>
      <c r="Y80" s="67" t="s">
        <v>939</v>
      </c>
      <c r="Z80" s="64" t="s">
        <v>940</v>
      </c>
      <c r="AA80" s="64" t="s">
        <v>941</v>
      </c>
    </row>
    <row r="81">
      <c r="A81" s="51" t="s">
        <v>762</v>
      </c>
      <c r="B81" s="58" t="s">
        <v>942</v>
      </c>
      <c r="C81" s="58" t="s">
        <v>930</v>
      </c>
      <c r="D81" s="59" t="s">
        <v>943</v>
      </c>
      <c r="E81" s="60" t="s">
        <v>423</v>
      </c>
      <c r="F81" s="47" t="s">
        <v>944</v>
      </c>
      <c r="G81" s="56" t="str">
        <f t="shared" si="16"/>
        <v>PB</v>
      </c>
      <c r="H81" s="54" t="s">
        <v>945</v>
      </c>
      <c r="I81" s="54" t="s">
        <v>946</v>
      </c>
      <c r="J81" s="61" t="s">
        <v>947</v>
      </c>
      <c r="K81" s="47"/>
      <c r="L81" s="47"/>
      <c r="M81" s="62"/>
      <c r="N81" s="62"/>
      <c r="O81" s="62"/>
      <c r="P81" s="62"/>
      <c r="Q81" s="13" t="s">
        <v>948</v>
      </c>
      <c r="R81" s="46">
        <v>558.0</v>
      </c>
      <c r="S81" s="46"/>
      <c r="T81" s="63" t="s">
        <v>765</v>
      </c>
      <c r="U81" s="64">
        <v>19.0</v>
      </c>
      <c r="V81" s="65" t="s">
        <v>949</v>
      </c>
      <c r="W81" s="66">
        <v>44686.0</v>
      </c>
      <c r="X81" s="65" t="s">
        <v>950</v>
      </c>
      <c r="Y81" s="67" t="s">
        <v>951</v>
      </c>
      <c r="Z81" s="64" t="s">
        <v>952</v>
      </c>
      <c r="AA81" s="64" t="s">
        <v>940</v>
      </c>
    </row>
    <row r="82">
      <c r="A82" s="51" t="s">
        <v>762</v>
      </c>
      <c r="B82" s="68" t="s">
        <v>953</v>
      </c>
      <c r="C82" s="58" t="s">
        <v>930</v>
      </c>
      <c r="D82" s="59" t="s">
        <v>954</v>
      </c>
      <c r="E82" s="60" t="s">
        <v>955</v>
      </c>
      <c r="F82" s="69" t="s">
        <v>956</v>
      </c>
      <c r="G82" s="69" t="str">
        <f t="shared" si="16"/>
        <v>PI</v>
      </c>
      <c r="H82" s="25" t="s">
        <v>957</v>
      </c>
      <c r="I82" s="25" t="s">
        <v>958</v>
      </c>
      <c r="J82" s="70" t="s">
        <v>959</v>
      </c>
      <c r="K82" s="69"/>
      <c r="L82" s="69"/>
      <c r="M82" s="71"/>
      <c r="N82" s="71"/>
      <c r="O82" s="71"/>
      <c r="P82" s="71"/>
      <c r="Q82" s="13" t="s">
        <v>960</v>
      </c>
      <c r="R82" s="46">
        <v>531.0</v>
      </c>
      <c r="S82" s="46"/>
      <c r="T82" s="72" t="s">
        <v>765</v>
      </c>
      <c r="U82" s="70" t="s">
        <v>961</v>
      </c>
      <c r="V82" s="73" t="s">
        <v>187</v>
      </c>
      <c r="W82" s="73" t="s">
        <v>962</v>
      </c>
      <c r="X82" s="70">
        <f t="shared" ref="X82:X83" si="17">W82*V82</f>
        <v>11.571</v>
      </c>
      <c r="Y82" s="74" t="s">
        <v>963</v>
      </c>
      <c r="Z82" s="70" t="s">
        <v>940</v>
      </c>
      <c r="AA82" s="70" t="s">
        <v>928</v>
      </c>
    </row>
    <row r="83">
      <c r="A83" s="51" t="s">
        <v>762</v>
      </c>
      <c r="B83" s="68" t="s">
        <v>929</v>
      </c>
      <c r="C83" s="58" t="s">
        <v>964</v>
      </c>
      <c r="D83" s="59" t="s">
        <v>965</v>
      </c>
      <c r="E83" s="60" t="s">
        <v>477</v>
      </c>
      <c r="F83" s="69" t="s">
        <v>966</v>
      </c>
      <c r="G83" s="69" t="str">
        <f t="shared" si="16"/>
        <v>RN</v>
      </c>
      <c r="H83" s="25" t="s">
        <v>967</v>
      </c>
      <c r="I83" s="25" t="s">
        <v>968</v>
      </c>
      <c r="J83" s="70" t="s">
        <v>969</v>
      </c>
      <c r="K83" s="69"/>
      <c r="L83" s="69"/>
      <c r="M83" s="71"/>
      <c r="N83" s="71"/>
      <c r="O83" s="71"/>
      <c r="P83" s="71"/>
      <c r="Q83" s="13" t="s">
        <v>58</v>
      </c>
      <c r="R83" s="46">
        <v>114.0</v>
      </c>
      <c r="S83" s="46"/>
      <c r="T83" s="72" t="s">
        <v>765</v>
      </c>
      <c r="U83" s="70" t="s">
        <v>970</v>
      </c>
      <c r="V83" s="73" t="s">
        <v>971</v>
      </c>
      <c r="W83" s="73" t="s">
        <v>972</v>
      </c>
      <c r="X83" s="70">
        <f t="shared" si="17"/>
        <v>5.8828</v>
      </c>
      <c r="Y83" s="74" t="s">
        <v>973</v>
      </c>
      <c r="Z83" s="70" t="s">
        <v>941</v>
      </c>
      <c r="AA83" s="70" t="s">
        <v>314</v>
      </c>
    </row>
    <row r="84">
      <c r="A84" s="51" t="s">
        <v>762</v>
      </c>
      <c r="B84" s="58" t="s">
        <v>974</v>
      </c>
      <c r="C84" s="58" t="s">
        <v>975</v>
      </c>
      <c r="D84" s="59" t="s">
        <v>976</v>
      </c>
      <c r="E84" s="60" t="s">
        <v>71</v>
      </c>
      <c r="F84" s="47" t="s">
        <v>977</v>
      </c>
      <c r="G84" s="51" t="str">
        <f t="shared" si="16"/>
        <v>PB</v>
      </c>
      <c r="H84" s="54" t="s">
        <v>978</v>
      </c>
      <c r="I84" s="54" t="s">
        <v>979</v>
      </c>
      <c r="J84" s="75" t="s">
        <v>980</v>
      </c>
      <c r="K84" s="76"/>
      <c r="L84" s="76"/>
      <c r="M84" s="62"/>
      <c r="N84" s="62"/>
      <c r="O84" s="62"/>
      <c r="P84" s="62"/>
      <c r="Q84" s="13" t="s">
        <v>777</v>
      </c>
      <c r="R84" s="46">
        <v>523.0</v>
      </c>
      <c r="S84" s="46"/>
      <c r="T84" s="63" t="s">
        <v>765</v>
      </c>
      <c r="U84" s="64">
        <v>40.0</v>
      </c>
      <c r="V84" s="65" t="s">
        <v>981</v>
      </c>
      <c r="W84" s="65" t="s">
        <v>982</v>
      </c>
      <c r="X84" s="65">
        <v>3.98</v>
      </c>
      <c r="Y84" s="67" t="s">
        <v>975</v>
      </c>
      <c r="Z84" s="64" t="s">
        <v>952</v>
      </c>
      <c r="AA84" s="64" t="s">
        <v>940</v>
      </c>
    </row>
    <row r="85">
      <c r="A85" s="51" t="s">
        <v>762</v>
      </c>
      <c r="B85" s="58" t="s">
        <v>974</v>
      </c>
      <c r="C85" s="58" t="s">
        <v>975</v>
      </c>
      <c r="D85" s="59" t="s">
        <v>976</v>
      </c>
      <c r="E85" s="60" t="s">
        <v>71</v>
      </c>
      <c r="F85" s="47" t="s">
        <v>977</v>
      </c>
      <c r="G85" s="51" t="str">
        <f t="shared" si="16"/>
        <v>PB</v>
      </c>
      <c r="H85" s="54" t="s">
        <v>978</v>
      </c>
      <c r="I85" s="54" t="s">
        <v>979</v>
      </c>
      <c r="J85" s="61" t="s">
        <v>983</v>
      </c>
      <c r="K85" s="47"/>
      <c r="L85" s="47"/>
      <c r="M85" s="62"/>
      <c r="N85" s="62"/>
      <c r="O85" s="62"/>
      <c r="P85" s="62"/>
      <c r="Q85" s="13" t="s">
        <v>777</v>
      </c>
      <c r="R85" s="46">
        <v>523.0</v>
      </c>
      <c r="S85" s="46"/>
      <c r="T85" s="63" t="s">
        <v>765</v>
      </c>
      <c r="U85" s="64" t="s">
        <v>984</v>
      </c>
      <c r="V85" s="65" t="s">
        <v>949</v>
      </c>
      <c r="W85" s="66">
        <v>44664.0</v>
      </c>
      <c r="X85" s="66">
        <v>44748.0</v>
      </c>
      <c r="Y85" s="67" t="s">
        <v>985</v>
      </c>
      <c r="Z85" s="64" t="s">
        <v>940</v>
      </c>
      <c r="AA85" s="64" t="s">
        <v>940</v>
      </c>
    </row>
    <row r="86">
      <c r="A86" s="51" t="s">
        <v>762</v>
      </c>
      <c r="B86" s="58" t="s">
        <v>974</v>
      </c>
      <c r="C86" s="58" t="s">
        <v>975</v>
      </c>
      <c r="D86" s="59" t="s">
        <v>976</v>
      </c>
      <c r="E86" s="60" t="s">
        <v>71</v>
      </c>
      <c r="F86" s="47" t="s">
        <v>977</v>
      </c>
      <c r="G86" s="51" t="str">
        <f t="shared" si="16"/>
        <v>PB</v>
      </c>
      <c r="H86" s="54" t="s">
        <v>978</v>
      </c>
      <c r="I86" s="54" t="s">
        <v>979</v>
      </c>
      <c r="J86" s="61" t="s">
        <v>986</v>
      </c>
      <c r="K86" s="47"/>
      <c r="L86" s="47"/>
      <c r="M86" s="62"/>
      <c r="N86" s="62"/>
      <c r="O86" s="62"/>
      <c r="P86" s="62"/>
      <c r="Q86" s="13" t="s">
        <v>777</v>
      </c>
      <c r="R86" s="46">
        <v>523.0</v>
      </c>
      <c r="S86" s="46"/>
      <c r="T86" s="63" t="s">
        <v>765</v>
      </c>
      <c r="U86" s="64" t="s">
        <v>987</v>
      </c>
      <c r="V86" s="65" t="s">
        <v>988</v>
      </c>
      <c r="W86" s="65" t="s">
        <v>989</v>
      </c>
      <c r="X86" s="65" t="s">
        <v>990</v>
      </c>
      <c r="Y86" s="67" t="s">
        <v>991</v>
      </c>
      <c r="Z86" s="64" t="s">
        <v>992</v>
      </c>
      <c r="AA86" s="64" t="s">
        <v>940</v>
      </c>
    </row>
    <row r="87">
      <c r="A87" s="51" t="s">
        <v>762</v>
      </c>
      <c r="B87" s="58" t="s">
        <v>964</v>
      </c>
      <c r="C87" s="58" t="s">
        <v>993</v>
      </c>
      <c r="D87" s="59" t="s">
        <v>994</v>
      </c>
      <c r="E87" s="60" t="s">
        <v>995</v>
      </c>
      <c r="F87" s="47" t="s">
        <v>996</v>
      </c>
      <c r="G87" s="51" t="str">
        <f t="shared" si="16"/>
        <v>RN</v>
      </c>
      <c r="H87" s="54" t="s">
        <v>997</v>
      </c>
      <c r="I87" s="54" t="s">
        <v>998</v>
      </c>
      <c r="J87" s="61" t="s">
        <v>999</v>
      </c>
      <c r="K87" s="47"/>
      <c r="L87" s="47"/>
      <c r="M87" s="62"/>
      <c r="N87" s="58"/>
      <c r="O87" s="58"/>
      <c r="P87" s="58"/>
      <c r="Q87" s="77" t="s">
        <v>620</v>
      </c>
      <c r="R87" s="77" t="s">
        <v>1000</v>
      </c>
      <c r="S87" s="77"/>
      <c r="T87" s="63" t="s">
        <v>765</v>
      </c>
      <c r="U87" s="64">
        <v>25.0</v>
      </c>
      <c r="V87" s="65">
        <v>0.24</v>
      </c>
      <c r="W87" s="65">
        <v>5.88</v>
      </c>
      <c r="X87" s="64">
        <f t="shared" ref="X87:X88" si="18">V87*W87</f>
        <v>1.4112</v>
      </c>
      <c r="Y87" s="67" t="s">
        <v>1001</v>
      </c>
      <c r="Z87" s="64" t="s">
        <v>940</v>
      </c>
      <c r="AA87" s="64" t="s">
        <v>1002</v>
      </c>
    </row>
    <row r="88">
      <c r="A88" s="51" t="s">
        <v>762</v>
      </c>
      <c r="B88" s="58" t="s">
        <v>1003</v>
      </c>
      <c r="C88" s="58" t="s">
        <v>1004</v>
      </c>
      <c r="D88" s="59" t="s">
        <v>1005</v>
      </c>
      <c r="E88" s="60" t="s">
        <v>1006</v>
      </c>
      <c r="F88" s="47" t="s">
        <v>1007</v>
      </c>
      <c r="G88" s="56" t="s">
        <v>792</v>
      </c>
      <c r="H88" s="54" t="s">
        <v>1008</v>
      </c>
      <c r="I88" s="54" t="s">
        <v>1009</v>
      </c>
      <c r="J88" s="61" t="s">
        <v>1010</v>
      </c>
      <c r="K88" s="47"/>
      <c r="L88" s="47"/>
      <c r="M88" s="62"/>
      <c r="N88" s="62"/>
      <c r="O88" s="62"/>
      <c r="P88" s="62"/>
      <c r="Q88" s="13" t="s">
        <v>1011</v>
      </c>
      <c r="R88" s="46">
        <v>527.0</v>
      </c>
      <c r="S88" s="46" t="s">
        <v>810</v>
      </c>
      <c r="T88" s="63" t="s">
        <v>770</v>
      </c>
      <c r="U88" s="64">
        <v>37.0</v>
      </c>
      <c r="V88" s="65">
        <v>0.5</v>
      </c>
      <c r="W88" s="65">
        <v>7.31</v>
      </c>
      <c r="X88" s="64">
        <f t="shared" si="18"/>
        <v>3.655</v>
      </c>
      <c r="Y88" s="67" t="s">
        <v>991</v>
      </c>
      <c r="Z88" s="64" t="s">
        <v>992</v>
      </c>
      <c r="AA88" s="64" t="s">
        <v>218</v>
      </c>
    </row>
    <row r="89">
      <c r="A89" s="51" t="s">
        <v>762</v>
      </c>
      <c r="B89" s="58" t="s">
        <v>1012</v>
      </c>
      <c r="C89" s="58" t="s">
        <v>975</v>
      </c>
      <c r="D89" s="59" t="s">
        <v>1013</v>
      </c>
      <c r="E89" s="60" t="s">
        <v>85</v>
      </c>
      <c r="F89" s="47" t="s">
        <v>1014</v>
      </c>
      <c r="G89" s="51" t="str">
        <f t="shared" ref="G89:G106" si="19">RIGHT(F89,LEN(F89) - (FIND("-",F89)))</f>
        <v>CE</v>
      </c>
      <c r="H89" s="54" t="s">
        <v>1015</v>
      </c>
      <c r="I89" s="54" t="s">
        <v>1016</v>
      </c>
      <c r="J89" s="61" t="s">
        <v>1017</v>
      </c>
      <c r="K89" s="47"/>
      <c r="L89" s="47"/>
      <c r="M89" s="62"/>
      <c r="N89" s="62"/>
      <c r="O89" s="62"/>
      <c r="P89" s="62"/>
      <c r="Q89" s="13" t="s">
        <v>84</v>
      </c>
      <c r="R89" s="46">
        <v>186.0</v>
      </c>
      <c r="S89" s="46"/>
      <c r="T89" s="63" t="s">
        <v>838</v>
      </c>
      <c r="U89" s="64" t="s">
        <v>1018</v>
      </c>
      <c r="V89" s="65" t="s">
        <v>1019</v>
      </c>
      <c r="W89" s="65" t="s">
        <v>1020</v>
      </c>
      <c r="X89" s="41">
        <f>W89*V89</f>
        <v>2.8249</v>
      </c>
      <c r="Y89" s="67" t="s">
        <v>1021</v>
      </c>
      <c r="Z89" s="64" t="s">
        <v>940</v>
      </c>
      <c r="AA89" s="64" t="s">
        <v>940</v>
      </c>
    </row>
    <row r="90">
      <c r="A90" s="51" t="s">
        <v>762</v>
      </c>
      <c r="B90" s="58" t="s">
        <v>974</v>
      </c>
      <c r="C90" s="58" t="s">
        <v>930</v>
      </c>
      <c r="D90" s="59" t="s">
        <v>1022</v>
      </c>
      <c r="E90" s="60" t="s">
        <v>246</v>
      </c>
      <c r="F90" s="47" t="s">
        <v>1023</v>
      </c>
      <c r="G90" s="51" t="str">
        <f t="shared" si="19"/>
        <v>CE</v>
      </c>
      <c r="H90" s="54" t="s">
        <v>1024</v>
      </c>
      <c r="I90" s="54" t="s">
        <v>1025</v>
      </c>
      <c r="J90" s="61" t="s">
        <v>1026</v>
      </c>
      <c r="K90" s="47"/>
      <c r="L90" s="47"/>
      <c r="M90" s="62"/>
      <c r="N90" s="62"/>
      <c r="O90" s="62"/>
      <c r="P90" s="62"/>
      <c r="Q90" s="13" t="s">
        <v>1027</v>
      </c>
      <c r="R90" s="46">
        <v>130.0</v>
      </c>
      <c r="S90" s="46"/>
      <c r="T90" s="63" t="s">
        <v>770</v>
      </c>
      <c r="U90" s="64" t="s">
        <v>1028</v>
      </c>
      <c r="V90" s="65" t="s">
        <v>1029</v>
      </c>
      <c r="W90" s="66">
        <v>44750.0</v>
      </c>
      <c r="X90" s="65" t="s">
        <v>1030</v>
      </c>
      <c r="Y90" s="67" t="s">
        <v>1021</v>
      </c>
      <c r="Z90" s="64" t="s">
        <v>952</v>
      </c>
      <c r="AA90" s="64" t="s">
        <v>940</v>
      </c>
    </row>
    <row r="91">
      <c r="A91" s="51" t="s">
        <v>762</v>
      </c>
      <c r="B91" s="58" t="s">
        <v>1031</v>
      </c>
      <c r="C91" s="58" t="s">
        <v>985</v>
      </c>
      <c r="D91" s="59" t="s">
        <v>1032</v>
      </c>
      <c r="E91" s="60" t="s">
        <v>1033</v>
      </c>
      <c r="F91" s="47" t="s">
        <v>1034</v>
      </c>
      <c r="G91" s="51" t="str">
        <f t="shared" si="19"/>
        <v>CE</v>
      </c>
      <c r="H91" s="54" t="s">
        <v>1035</v>
      </c>
      <c r="I91" s="54" t="s">
        <v>1036</v>
      </c>
      <c r="J91" s="61" t="s">
        <v>1037</v>
      </c>
      <c r="K91" s="47"/>
      <c r="L91" s="39"/>
      <c r="M91" s="39"/>
      <c r="N91" s="39"/>
      <c r="O91" s="39"/>
      <c r="P91" s="39"/>
      <c r="Q91" s="13" t="s">
        <v>70</v>
      </c>
      <c r="R91" s="46">
        <v>101.0</v>
      </c>
      <c r="S91" s="46"/>
      <c r="T91" s="63" t="s">
        <v>765</v>
      </c>
      <c r="U91" s="64">
        <v>15.0</v>
      </c>
      <c r="V91" s="65">
        <v>0.91</v>
      </c>
      <c r="W91" s="65">
        <v>8.2</v>
      </c>
      <c r="X91" s="64"/>
      <c r="Y91" s="67" t="s">
        <v>975</v>
      </c>
      <c r="Z91" s="64" t="s">
        <v>940</v>
      </c>
      <c r="AA91" s="64" t="s">
        <v>992</v>
      </c>
    </row>
    <row r="92">
      <c r="A92" s="51" t="s">
        <v>762</v>
      </c>
      <c r="B92" s="58" t="s">
        <v>1038</v>
      </c>
      <c r="C92" s="58" t="s">
        <v>1039</v>
      </c>
      <c r="D92" s="59" t="s">
        <v>1040</v>
      </c>
      <c r="E92" s="60" t="s">
        <v>122</v>
      </c>
      <c r="F92" s="47" t="s">
        <v>1041</v>
      </c>
      <c r="G92" s="51" t="str">
        <f t="shared" si="19"/>
        <v>PE</v>
      </c>
      <c r="H92" s="54" t="s">
        <v>1042</v>
      </c>
      <c r="I92" s="54" t="s">
        <v>1043</v>
      </c>
      <c r="J92" s="61" t="s">
        <v>1044</v>
      </c>
      <c r="K92" s="47"/>
      <c r="L92" s="39">
        <v>82887.0</v>
      </c>
      <c r="M92" s="39">
        <v>0.0</v>
      </c>
      <c r="N92" s="39">
        <v>26.43</v>
      </c>
      <c r="O92" s="39">
        <v>34.203333</v>
      </c>
      <c r="P92" s="39">
        <v>19.09</v>
      </c>
      <c r="Q92" s="13" t="s">
        <v>118</v>
      </c>
      <c r="R92" s="46">
        <v>389.0</v>
      </c>
      <c r="S92" s="46" t="s">
        <v>796</v>
      </c>
      <c r="T92" s="63" t="s">
        <v>770</v>
      </c>
      <c r="U92" s="78">
        <v>44798.0</v>
      </c>
      <c r="V92" s="65">
        <v>0.57</v>
      </c>
      <c r="W92" s="65">
        <v>10.34</v>
      </c>
      <c r="X92" s="78"/>
      <c r="Y92" s="67" t="s">
        <v>964</v>
      </c>
      <c r="Z92" s="64" t="s">
        <v>992</v>
      </c>
      <c r="AA92" s="64" t="s">
        <v>940</v>
      </c>
    </row>
    <row r="93">
      <c r="A93" s="51" t="s">
        <v>762</v>
      </c>
      <c r="B93" s="58" t="s">
        <v>942</v>
      </c>
      <c r="C93" s="58" t="s">
        <v>964</v>
      </c>
      <c r="D93" s="59" t="s">
        <v>1045</v>
      </c>
      <c r="E93" s="60" t="s">
        <v>184</v>
      </c>
      <c r="F93" s="47" t="s">
        <v>1046</v>
      </c>
      <c r="G93" s="51" t="str">
        <f t="shared" si="19"/>
        <v>PE</v>
      </c>
      <c r="H93" s="54" t="s">
        <v>833</v>
      </c>
      <c r="I93" s="54" t="s">
        <v>834</v>
      </c>
      <c r="J93" s="61" t="s">
        <v>1047</v>
      </c>
      <c r="K93" s="47"/>
      <c r="L93" s="76">
        <v>82983.0</v>
      </c>
      <c r="M93" s="79">
        <v>1.9</v>
      </c>
      <c r="N93" s="79">
        <v>24.824516</v>
      </c>
      <c r="O93" s="79">
        <v>29.658065</v>
      </c>
      <c r="P93" s="79">
        <v>22.003226</v>
      </c>
      <c r="Q93" s="13" t="s">
        <v>135</v>
      </c>
      <c r="R93" s="46">
        <v>384.0</v>
      </c>
      <c r="S93" s="46" t="s">
        <v>836</v>
      </c>
      <c r="T93" s="63" t="s">
        <v>838</v>
      </c>
      <c r="U93" s="78">
        <v>44611.0</v>
      </c>
      <c r="V93" s="65" t="s">
        <v>1029</v>
      </c>
      <c r="W93" s="65" t="s">
        <v>1048</v>
      </c>
      <c r="X93" s="65" t="s">
        <v>1049</v>
      </c>
      <c r="Y93" s="67" t="s">
        <v>951</v>
      </c>
      <c r="Z93" s="64" t="s">
        <v>610</v>
      </c>
      <c r="AA93" s="64" t="s">
        <v>941</v>
      </c>
    </row>
    <row r="94">
      <c r="A94" s="51" t="s">
        <v>762</v>
      </c>
      <c r="B94" s="68" t="s">
        <v>1050</v>
      </c>
      <c r="C94" s="68" t="s">
        <v>930</v>
      </c>
      <c r="D94" s="80" t="s">
        <v>1045</v>
      </c>
      <c r="E94" s="72" t="s">
        <v>440</v>
      </c>
      <c r="F94" s="69" t="s">
        <v>1051</v>
      </c>
      <c r="G94" s="69" t="str">
        <f t="shared" si="19"/>
        <v>PE</v>
      </c>
      <c r="H94" s="25" t="s">
        <v>192</v>
      </c>
      <c r="I94" s="25" t="s">
        <v>193</v>
      </c>
      <c r="J94" s="70" t="s">
        <v>811</v>
      </c>
      <c r="K94" s="69"/>
      <c r="L94" s="76">
        <v>82983.0</v>
      </c>
      <c r="M94" s="25" t="s">
        <v>1052</v>
      </c>
      <c r="N94" s="25" t="s">
        <v>1053</v>
      </c>
      <c r="O94" s="25" t="s">
        <v>1054</v>
      </c>
      <c r="P94" s="25" t="s">
        <v>1055</v>
      </c>
      <c r="Q94" s="13" t="s">
        <v>131</v>
      </c>
      <c r="R94" s="46">
        <v>527.0</v>
      </c>
      <c r="S94" s="46" t="s">
        <v>812</v>
      </c>
      <c r="T94" s="72" t="s">
        <v>838</v>
      </c>
      <c r="U94" s="70" t="s">
        <v>1056</v>
      </c>
      <c r="V94" s="73" t="s">
        <v>1057</v>
      </c>
      <c r="W94" s="73" t="s">
        <v>780</v>
      </c>
      <c r="X94" s="73" t="s">
        <v>743</v>
      </c>
      <c r="Y94" s="74" t="s">
        <v>930</v>
      </c>
      <c r="Z94" s="70" t="s">
        <v>952</v>
      </c>
      <c r="AA94" s="70" t="s">
        <v>940</v>
      </c>
    </row>
    <row r="95">
      <c r="A95" s="51" t="s">
        <v>762</v>
      </c>
      <c r="B95" s="68" t="s">
        <v>942</v>
      </c>
      <c r="C95" s="68" t="s">
        <v>1058</v>
      </c>
      <c r="D95" s="80" t="s">
        <v>1059</v>
      </c>
      <c r="E95" s="72" t="s">
        <v>447</v>
      </c>
      <c r="F95" s="69" t="s">
        <v>1060</v>
      </c>
      <c r="G95" s="69" t="str">
        <f t="shared" si="19"/>
        <v>BA</v>
      </c>
      <c r="H95" s="70" t="s">
        <v>1061</v>
      </c>
      <c r="I95" s="70" t="s">
        <v>1062</v>
      </c>
      <c r="J95" s="70" t="s">
        <v>1063</v>
      </c>
      <c r="K95" s="69"/>
      <c r="L95" s="76">
        <v>82983.0</v>
      </c>
      <c r="M95" s="25" t="s">
        <v>1064</v>
      </c>
      <c r="N95" s="25" t="s">
        <v>1065</v>
      </c>
      <c r="O95" s="25" t="s">
        <v>1066</v>
      </c>
      <c r="P95" s="25" t="s">
        <v>1067</v>
      </c>
      <c r="Q95" s="13" t="s">
        <v>730</v>
      </c>
      <c r="R95" s="46">
        <v>232.0</v>
      </c>
      <c r="S95" s="46"/>
      <c r="T95" s="72" t="s">
        <v>770</v>
      </c>
      <c r="U95" s="70" t="s">
        <v>1068</v>
      </c>
      <c r="V95" s="73" t="s">
        <v>988</v>
      </c>
      <c r="W95" s="73" t="s">
        <v>1058</v>
      </c>
      <c r="X95" s="70">
        <f t="shared" ref="X95:X96" si="20">W95*V95</f>
        <v>3.71</v>
      </c>
      <c r="Y95" s="74" t="s">
        <v>953</v>
      </c>
      <c r="Z95" s="70" t="s">
        <v>941</v>
      </c>
      <c r="AA95" s="70" t="s">
        <v>941</v>
      </c>
    </row>
    <row r="96">
      <c r="A96" s="51" t="s">
        <v>762</v>
      </c>
      <c r="B96" s="68" t="s">
        <v>942</v>
      </c>
      <c r="C96" s="68" t="s">
        <v>1058</v>
      </c>
      <c r="D96" s="80" t="s">
        <v>1059</v>
      </c>
      <c r="E96" s="72" t="s">
        <v>447</v>
      </c>
      <c r="F96" s="69" t="s">
        <v>1060</v>
      </c>
      <c r="G96" s="69" t="str">
        <f t="shared" si="19"/>
        <v>BA</v>
      </c>
      <c r="H96" s="70" t="s">
        <v>1061</v>
      </c>
      <c r="I96" s="70" t="s">
        <v>1062</v>
      </c>
      <c r="J96" s="70" t="s">
        <v>1069</v>
      </c>
      <c r="K96" s="69"/>
      <c r="L96" s="76">
        <v>82983.0</v>
      </c>
      <c r="M96" s="25" t="s">
        <v>1064</v>
      </c>
      <c r="N96" s="25" t="s">
        <v>1065</v>
      </c>
      <c r="O96" s="25" t="s">
        <v>1066</v>
      </c>
      <c r="P96" s="25" t="s">
        <v>1067</v>
      </c>
      <c r="Q96" s="13" t="s">
        <v>730</v>
      </c>
      <c r="R96" s="46">
        <v>232.0</v>
      </c>
      <c r="S96" s="46"/>
      <c r="T96" s="72" t="s">
        <v>770</v>
      </c>
      <c r="U96" s="70" t="s">
        <v>1070</v>
      </c>
      <c r="V96" s="73" t="s">
        <v>1071</v>
      </c>
      <c r="W96" s="73" t="s">
        <v>991</v>
      </c>
      <c r="X96" s="70">
        <f t="shared" si="20"/>
        <v>2.97</v>
      </c>
      <c r="Y96" s="74" t="s">
        <v>953</v>
      </c>
      <c r="Z96" s="70" t="s">
        <v>1072</v>
      </c>
      <c r="AA96" s="70" t="s">
        <v>941</v>
      </c>
    </row>
    <row r="97">
      <c r="A97" s="51" t="s">
        <v>762</v>
      </c>
      <c r="B97" s="58" t="s">
        <v>1073</v>
      </c>
      <c r="C97" s="58" t="s">
        <v>993</v>
      </c>
      <c r="D97" s="59" t="s">
        <v>1074</v>
      </c>
      <c r="E97" s="60" t="s">
        <v>1075</v>
      </c>
      <c r="F97" s="47" t="s">
        <v>1076</v>
      </c>
      <c r="G97" s="51" t="str">
        <f t="shared" si="19"/>
        <v>BA</v>
      </c>
      <c r="H97" s="54" t="s">
        <v>1077</v>
      </c>
      <c r="I97" s="54" t="s">
        <v>1078</v>
      </c>
      <c r="J97" s="61" t="s">
        <v>1079</v>
      </c>
      <c r="K97" s="47"/>
      <c r="L97" s="76">
        <v>83088.0</v>
      </c>
      <c r="M97" s="79">
        <v>183.0</v>
      </c>
      <c r="N97" s="62">
        <f>AVERAGE(O97:P97)</f>
        <v>25.0232145</v>
      </c>
      <c r="O97" s="79">
        <v>29.707143</v>
      </c>
      <c r="P97" s="79">
        <v>20.339286</v>
      </c>
      <c r="Q97" s="13" t="s">
        <v>149</v>
      </c>
      <c r="R97" s="46">
        <v>430.0</v>
      </c>
      <c r="S97" s="46"/>
      <c r="T97" s="63" t="s">
        <v>770</v>
      </c>
      <c r="U97" s="78">
        <v>44706.0</v>
      </c>
      <c r="V97" s="65">
        <v>0.38</v>
      </c>
      <c r="W97" s="65">
        <v>5.32</v>
      </c>
      <c r="X97" s="78"/>
      <c r="Y97" s="67" t="s">
        <v>1001</v>
      </c>
      <c r="Z97" s="64" t="s">
        <v>1080</v>
      </c>
      <c r="AA97" s="64" t="s">
        <v>952</v>
      </c>
    </row>
    <row r="98">
      <c r="A98" s="51" t="s">
        <v>762</v>
      </c>
      <c r="B98" s="68" t="s">
        <v>942</v>
      </c>
      <c r="C98" s="68" t="s">
        <v>930</v>
      </c>
      <c r="D98" s="80" t="s">
        <v>1074</v>
      </c>
      <c r="E98" s="72" t="s">
        <v>423</v>
      </c>
      <c r="F98" s="69" t="s">
        <v>1081</v>
      </c>
      <c r="G98" s="69" t="str">
        <f t="shared" si="19"/>
        <v>BA</v>
      </c>
      <c r="H98" s="70" t="s">
        <v>1082</v>
      </c>
      <c r="I98" s="70" t="s">
        <v>1083</v>
      </c>
      <c r="J98" s="70" t="s">
        <v>1084</v>
      </c>
      <c r="K98" s="69"/>
      <c r="L98" s="81" t="s">
        <v>1085</v>
      </c>
      <c r="M98" s="25" t="s">
        <v>1086</v>
      </c>
      <c r="N98" s="25" t="s">
        <v>1087</v>
      </c>
      <c r="O98" s="25" t="s">
        <v>1088</v>
      </c>
      <c r="P98" s="25" t="s">
        <v>1089</v>
      </c>
      <c r="Q98" s="13" t="s">
        <v>1090</v>
      </c>
      <c r="R98" s="46">
        <v>234.0</v>
      </c>
      <c r="S98" s="46"/>
      <c r="T98" s="72" t="s">
        <v>770</v>
      </c>
      <c r="U98" s="70" t="s">
        <v>1091</v>
      </c>
      <c r="V98" s="73" t="s">
        <v>1092</v>
      </c>
      <c r="W98" s="73" t="s">
        <v>1093</v>
      </c>
      <c r="X98" s="70">
        <f>W98*V98</f>
        <v>2.046</v>
      </c>
      <c r="Y98" s="74" t="s">
        <v>951</v>
      </c>
      <c r="Z98" s="70" t="s">
        <v>952</v>
      </c>
      <c r="AA98" s="70" t="s">
        <v>1072</v>
      </c>
    </row>
    <row r="99">
      <c r="A99" s="51" t="s">
        <v>762</v>
      </c>
      <c r="B99" s="68" t="s">
        <v>942</v>
      </c>
      <c r="C99" s="58" t="s">
        <v>930</v>
      </c>
      <c r="D99" s="59" t="s">
        <v>1094</v>
      </c>
      <c r="E99" s="60" t="s">
        <v>423</v>
      </c>
      <c r="F99" s="69" t="s">
        <v>1095</v>
      </c>
      <c r="G99" s="69" t="str">
        <f t="shared" si="19"/>
        <v>PE</v>
      </c>
      <c r="H99" s="25" t="s">
        <v>1096</v>
      </c>
      <c r="I99" s="25" t="s">
        <v>1097</v>
      </c>
      <c r="J99" s="70" t="s">
        <v>1098</v>
      </c>
      <c r="K99" s="69"/>
      <c r="L99" s="81" t="s">
        <v>1099</v>
      </c>
      <c r="M99" s="25" t="s">
        <v>222</v>
      </c>
      <c r="N99" s="25" t="s">
        <v>1100</v>
      </c>
      <c r="O99" s="25" t="s">
        <v>1101</v>
      </c>
      <c r="P99" s="25" t="s">
        <v>1102</v>
      </c>
      <c r="Q99" s="13" t="s">
        <v>149</v>
      </c>
      <c r="R99" s="46">
        <v>733.0</v>
      </c>
      <c r="S99" s="46" t="s">
        <v>796</v>
      </c>
      <c r="T99" s="72" t="s">
        <v>765</v>
      </c>
      <c r="U99" s="70" t="s">
        <v>1103</v>
      </c>
      <c r="V99" s="73" t="s">
        <v>670</v>
      </c>
      <c r="W99" s="73" t="s">
        <v>1104</v>
      </c>
      <c r="X99" s="73" t="s">
        <v>1105</v>
      </c>
      <c r="Y99" s="74" t="s">
        <v>1106</v>
      </c>
      <c r="Z99" s="70" t="s">
        <v>610</v>
      </c>
      <c r="AA99" s="70" t="s">
        <v>952</v>
      </c>
    </row>
    <row r="100">
      <c r="A100" s="51" t="s">
        <v>762</v>
      </c>
      <c r="B100" s="68" t="s">
        <v>1107</v>
      </c>
      <c r="C100" s="68" t="s">
        <v>975</v>
      </c>
      <c r="D100" s="80" t="s">
        <v>1108</v>
      </c>
      <c r="E100" s="72" t="s">
        <v>315</v>
      </c>
      <c r="F100" s="69" t="s">
        <v>1109</v>
      </c>
      <c r="G100" s="69" t="str">
        <f t="shared" si="19"/>
        <v>CE</v>
      </c>
      <c r="H100" s="70" t="s">
        <v>1110</v>
      </c>
      <c r="I100" s="70" t="s">
        <v>1111</v>
      </c>
      <c r="J100" s="70" t="s">
        <v>1112</v>
      </c>
      <c r="K100" s="69"/>
      <c r="L100" s="81" t="s">
        <v>1113</v>
      </c>
      <c r="M100" s="25" t="s">
        <v>1114</v>
      </c>
      <c r="N100" s="25" t="s">
        <v>1115</v>
      </c>
      <c r="O100" s="25" t="s">
        <v>1116</v>
      </c>
      <c r="P100" s="25" t="s">
        <v>1117</v>
      </c>
      <c r="Q100" s="13" t="s">
        <v>575</v>
      </c>
      <c r="R100" s="46">
        <v>201.0</v>
      </c>
      <c r="S100" s="46"/>
      <c r="T100" s="72" t="s">
        <v>765</v>
      </c>
      <c r="U100" s="70" t="s">
        <v>995</v>
      </c>
      <c r="V100" s="73" t="s">
        <v>988</v>
      </c>
      <c r="W100" s="73" t="s">
        <v>1058</v>
      </c>
      <c r="X100" s="70">
        <f>W100*V100</f>
        <v>3.71</v>
      </c>
      <c r="Y100" s="74" t="s">
        <v>1118</v>
      </c>
      <c r="Z100" s="70" t="s">
        <v>992</v>
      </c>
      <c r="AA100" s="70" t="s">
        <v>940</v>
      </c>
    </row>
    <row r="101">
      <c r="A101" s="51" t="s">
        <v>762</v>
      </c>
      <c r="B101" s="58" t="s">
        <v>1039</v>
      </c>
      <c r="C101" s="58" t="s">
        <v>985</v>
      </c>
      <c r="D101" s="59" t="s">
        <v>1119</v>
      </c>
      <c r="E101" s="60" t="s">
        <v>1120</v>
      </c>
      <c r="F101" s="47" t="s">
        <v>1081</v>
      </c>
      <c r="G101" s="51" t="str">
        <f t="shared" si="19"/>
        <v>BA</v>
      </c>
      <c r="H101" s="54" t="s">
        <v>1121</v>
      </c>
      <c r="I101" s="54" t="s">
        <v>1122</v>
      </c>
      <c r="J101" s="75" t="s">
        <v>1123</v>
      </c>
      <c r="K101" s="76"/>
      <c r="L101" s="81" t="s">
        <v>1085</v>
      </c>
      <c r="M101" s="79">
        <v>9.7</v>
      </c>
      <c r="N101" s="79">
        <v>24.216774</v>
      </c>
      <c r="O101" s="79">
        <v>30.612903</v>
      </c>
      <c r="P101" s="79">
        <v>18.509677</v>
      </c>
      <c r="Q101" s="13" t="s">
        <v>523</v>
      </c>
      <c r="R101" s="46">
        <v>303.0</v>
      </c>
      <c r="S101" s="46"/>
      <c r="T101" s="63" t="s">
        <v>765</v>
      </c>
      <c r="U101" s="64">
        <v>28.0</v>
      </c>
      <c r="V101" s="65" t="s">
        <v>1124</v>
      </c>
      <c r="W101" s="65" t="s">
        <v>1125</v>
      </c>
      <c r="X101" s="65" t="s">
        <v>1126</v>
      </c>
      <c r="Y101" s="67" t="s">
        <v>964</v>
      </c>
      <c r="Z101" s="64" t="s">
        <v>992</v>
      </c>
      <c r="AA101" s="64" t="s">
        <v>940</v>
      </c>
    </row>
    <row r="102">
      <c r="A102" s="51" t="s">
        <v>762</v>
      </c>
      <c r="B102" s="68" t="s">
        <v>985</v>
      </c>
      <c r="C102" s="68" t="s">
        <v>964</v>
      </c>
      <c r="D102" s="80" t="s">
        <v>1127</v>
      </c>
      <c r="E102" s="72" t="s">
        <v>1128</v>
      </c>
      <c r="F102" s="69" t="s">
        <v>1129</v>
      </c>
      <c r="G102" s="69" t="str">
        <f t="shared" si="19"/>
        <v>PE</v>
      </c>
      <c r="H102" s="70" t="s">
        <v>1130</v>
      </c>
      <c r="I102" s="70" t="s">
        <v>1131</v>
      </c>
      <c r="J102" s="70" t="s">
        <v>1132</v>
      </c>
      <c r="K102" s="69"/>
      <c r="L102" s="81" t="s">
        <v>1133</v>
      </c>
      <c r="M102" s="25" t="s">
        <v>1134</v>
      </c>
      <c r="N102" s="25" t="s">
        <v>1135</v>
      </c>
      <c r="O102" s="25" t="s">
        <v>1136</v>
      </c>
      <c r="P102" s="25" t="s">
        <v>1137</v>
      </c>
      <c r="Q102" s="82" t="s">
        <v>187</v>
      </c>
      <c r="R102" s="82" t="s">
        <v>1138</v>
      </c>
      <c r="S102" s="82" t="s">
        <v>851</v>
      </c>
      <c r="T102" s="72" t="s">
        <v>838</v>
      </c>
      <c r="U102" s="70" t="s">
        <v>1012</v>
      </c>
      <c r="V102" s="73" t="s">
        <v>1139</v>
      </c>
      <c r="W102" s="73" t="s">
        <v>1103</v>
      </c>
      <c r="X102" s="70">
        <f>W102*V102</f>
        <v>8.236</v>
      </c>
      <c r="Y102" s="74" t="s">
        <v>953</v>
      </c>
      <c r="Z102" s="70" t="s">
        <v>1140</v>
      </c>
      <c r="AA102" s="70" t="s">
        <v>941</v>
      </c>
    </row>
    <row r="103">
      <c r="A103" s="51" t="s">
        <v>762</v>
      </c>
      <c r="B103" s="58" t="s">
        <v>1004</v>
      </c>
      <c r="C103" s="58" t="s">
        <v>985</v>
      </c>
      <c r="D103" s="59" t="s">
        <v>1141</v>
      </c>
      <c r="E103" s="60" t="s">
        <v>1142</v>
      </c>
      <c r="F103" s="76" t="s">
        <v>1081</v>
      </c>
      <c r="G103" s="51" t="str">
        <f t="shared" si="19"/>
        <v>BA</v>
      </c>
      <c r="H103" s="54" t="s">
        <v>1082</v>
      </c>
      <c r="I103" s="54" t="s">
        <v>1083</v>
      </c>
      <c r="J103" s="75" t="s">
        <v>1143</v>
      </c>
      <c r="K103" s="76"/>
      <c r="L103" s="76">
        <v>83288.0</v>
      </c>
      <c r="M103" s="79">
        <v>140.3</v>
      </c>
      <c r="N103" s="79">
        <f>AVERAGE(O103:P103)</f>
        <v>26.2774195</v>
      </c>
      <c r="O103" s="79">
        <v>31.548387</v>
      </c>
      <c r="P103" s="79">
        <v>21.006452</v>
      </c>
      <c r="Q103" s="13" t="s">
        <v>620</v>
      </c>
      <c r="R103" s="46">
        <v>234.0</v>
      </c>
      <c r="S103" s="46"/>
      <c r="T103" s="63" t="s">
        <v>770</v>
      </c>
      <c r="U103" s="64" t="s">
        <v>1144</v>
      </c>
      <c r="V103" s="65">
        <v>1.0</v>
      </c>
      <c r="W103" s="65">
        <v>8.0</v>
      </c>
      <c r="X103" s="65">
        <v>8.0</v>
      </c>
      <c r="Y103" s="67" t="s">
        <v>1058</v>
      </c>
      <c r="Z103" s="64" t="s">
        <v>940</v>
      </c>
      <c r="AA103" s="64" t="s">
        <v>940</v>
      </c>
    </row>
    <row r="104">
      <c r="A104" s="51" t="s">
        <v>762</v>
      </c>
      <c r="B104" s="58" t="s">
        <v>255</v>
      </c>
      <c r="C104" s="58" t="s">
        <v>930</v>
      </c>
      <c r="D104" s="59" t="s">
        <v>1145</v>
      </c>
      <c r="E104" s="60" t="s">
        <v>333</v>
      </c>
      <c r="F104" s="47" t="s">
        <v>1146</v>
      </c>
      <c r="G104" s="51" t="str">
        <f t="shared" si="19"/>
        <v>CE</v>
      </c>
      <c r="H104" s="54" t="s">
        <v>1147</v>
      </c>
      <c r="I104" s="54" t="s">
        <v>1148</v>
      </c>
      <c r="J104" s="61" t="s">
        <v>1149</v>
      </c>
      <c r="K104" s="47"/>
      <c r="L104" s="76">
        <v>82583.0</v>
      </c>
      <c r="M104" s="79">
        <v>221.7</v>
      </c>
      <c r="N104" s="62">
        <f>AVERAGE(O104:P105)</f>
        <v>25.54463725</v>
      </c>
      <c r="O104" s="79">
        <v>30.025</v>
      </c>
      <c r="P104" s="79">
        <v>21.56</v>
      </c>
      <c r="Q104" s="13" t="s">
        <v>1150</v>
      </c>
      <c r="R104" s="46">
        <v>461.0</v>
      </c>
      <c r="S104" s="46"/>
      <c r="T104" s="63" t="s">
        <v>838</v>
      </c>
      <c r="U104" s="78">
        <v>44692.0</v>
      </c>
      <c r="V104" s="65">
        <v>0.41</v>
      </c>
      <c r="W104" s="65">
        <v>2.97</v>
      </c>
      <c r="X104" s="65">
        <v>1.21</v>
      </c>
      <c r="Y104" s="67" t="s">
        <v>1151</v>
      </c>
      <c r="Z104" s="64" t="s">
        <v>952</v>
      </c>
      <c r="AA104" s="64" t="s">
        <v>940</v>
      </c>
    </row>
    <row r="105">
      <c r="A105" s="51" t="s">
        <v>762</v>
      </c>
      <c r="B105" s="58" t="s">
        <v>255</v>
      </c>
      <c r="C105" s="58" t="s">
        <v>964</v>
      </c>
      <c r="D105" s="59" t="s">
        <v>1145</v>
      </c>
      <c r="E105" s="60" t="s">
        <v>1152</v>
      </c>
      <c r="F105" s="47" t="s">
        <v>1153</v>
      </c>
      <c r="G105" s="51" t="str">
        <f t="shared" si="19"/>
        <v>PI</v>
      </c>
      <c r="H105" s="54" t="s">
        <v>1154</v>
      </c>
      <c r="I105" s="83" t="s">
        <v>1155</v>
      </c>
      <c r="J105" s="61" t="s">
        <v>1156</v>
      </c>
      <c r="K105" s="47"/>
      <c r="L105" s="76">
        <v>82583.0</v>
      </c>
      <c r="M105" s="79">
        <v>78.9</v>
      </c>
      <c r="N105" s="62">
        <f>AVERAGE(O105:P105)</f>
        <v>25.2967745</v>
      </c>
      <c r="O105" s="79">
        <v>30.090323</v>
      </c>
      <c r="P105" s="79">
        <v>20.503226</v>
      </c>
      <c r="Q105" s="13" t="s">
        <v>1157</v>
      </c>
      <c r="R105" s="46">
        <v>477.0</v>
      </c>
      <c r="S105" s="46"/>
      <c r="T105" s="63" t="s">
        <v>838</v>
      </c>
      <c r="U105" s="64" t="s">
        <v>1158</v>
      </c>
      <c r="V105" s="65" t="s">
        <v>599</v>
      </c>
      <c r="W105" s="66">
        <v>44605.0</v>
      </c>
      <c r="X105" s="65" t="s">
        <v>1159</v>
      </c>
      <c r="Y105" s="67" t="s">
        <v>964</v>
      </c>
      <c r="Z105" s="64" t="s">
        <v>928</v>
      </c>
      <c r="AA105" s="64" t="s">
        <v>941</v>
      </c>
    </row>
    <row r="106">
      <c r="A106" s="51" t="s">
        <v>762</v>
      </c>
      <c r="B106" s="58" t="s">
        <v>953</v>
      </c>
      <c r="C106" s="58" t="s">
        <v>1058</v>
      </c>
      <c r="D106" s="59" t="s">
        <v>1160</v>
      </c>
      <c r="E106" s="60" t="s">
        <v>90</v>
      </c>
      <c r="F106" s="47" t="s">
        <v>1161</v>
      </c>
      <c r="G106" s="51" t="str">
        <f t="shared" si="19"/>
        <v>PB</v>
      </c>
      <c r="H106" s="54" t="s">
        <v>1162</v>
      </c>
      <c r="I106" s="54" t="s">
        <v>1163</v>
      </c>
      <c r="J106" s="61" t="s">
        <v>1164</v>
      </c>
      <c r="K106" s="47"/>
      <c r="L106" s="76">
        <v>82791.0</v>
      </c>
      <c r="M106" s="79">
        <v>3.0</v>
      </c>
      <c r="N106" s="79">
        <v>25.608387</v>
      </c>
      <c r="O106" s="79">
        <v>31.783871</v>
      </c>
      <c r="P106" s="79">
        <v>20.576667</v>
      </c>
      <c r="Q106" s="13" t="s">
        <v>229</v>
      </c>
      <c r="R106" s="46">
        <v>478.0</v>
      </c>
      <c r="S106" s="46"/>
      <c r="T106" s="63" t="s">
        <v>838</v>
      </c>
      <c r="U106" s="78">
        <v>44698.0</v>
      </c>
      <c r="V106" s="65">
        <v>0.81</v>
      </c>
      <c r="W106" s="65">
        <v>5.25</v>
      </c>
      <c r="X106" s="78">
        <f>W106*V106</f>
        <v>4.2525</v>
      </c>
      <c r="Y106" s="67" t="s">
        <v>1165</v>
      </c>
      <c r="Z106" s="64" t="s">
        <v>610</v>
      </c>
      <c r="AA106" s="64" t="s">
        <v>940</v>
      </c>
    </row>
    <row r="107">
      <c r="A107" s="51" t="s">
        <v>762</v>
      </c>
      <c r="B107" s="68" t="s">
        <v>1073</v>
      </c>
      <c r="C107" s="68" t="s">
        <v>985</v>
      </c>
      <c r="D107" s="80" t="s">
        <v>1166</v>
      </c>
      <c r="E107" s="72" t="s">
        <v>1167</v>
      </c>
      <c r="F107" s="81" t="s">
        <v>1168</v>
      </c>
      <c r="G107" s="81" t="s">
        <v>783</v>
      </c>
      <c r="H107" s="70" t="s">
        <v>1169</v>
      </c>
      <c r="I107" s="70" t="s">
        <v>1170</v>
      </c>
      <c r="J107" s="70" t="s">
        <v>1171</v>
      </c>
      <c r="K107" s="69"/>
      <c r="L107" s="81" t="s">
        <v>1172</v>
      </c>
      <c r="M107" s="25" t="s">
        <v>1173</v>
      </c>
      <c r="N107" s="25" t="s">
        <v>1174</v>
      </c>
      <c r="O107" s="25" t="s">
        <v>1175</v>
      </c>
      <c r="P107" s="25" t="s">
        <v>1050</v>
      </c>
      <c r="Q107" s="13" t="s">
        <v>1176</v>
      </c>
      <c r="R107" s="46">
        <v>527.0</v>
      </c>
      <c r="S107" s="46"/>
      <c r="T107" s="72" t="s">
        <v>770</v>
      </c>
      <c r="U107" s="70" t="s">
        <v>255</v>
      </c>
      <c r="V107" s="73" t="s">
        <v>1177</v>
      </c>
      <c r="W107" s="73" t="s">
        <v>1178</v>
      </c>
      <c r="X107" s="73" t="s">
        <v>1179</v>
      </c>
      <c r="Y107" s="74" t="s">
        <v>985</v>
      </c>
      <c r="Z107" s="70" t="s">
        <v>941</v>
      </c>
      <c r="AA107" s="70" t="s">
        <v>941</v>
      </c>
    </row>
    <row r="108">
      <c r="A108" s="51" t="s">
        <v>762</v>
      </c>
      <c r="B108" s="68" t="s">
        <v>1050</v>
      </c>
      <c r="C108" s="68" t="s">
        <v>993</v>
      </c>
      <c r="D108" s="80" t="s">
        <v>1180</v>
      </c>
      <c r="E108" s="72" t="s">
        <v>1181</v>
      </c>
      <c r="F108" s="69" t="s">
        <v>1182</v>
      </c>
      <c r="G108" s="69" t="str">
        <f t="shared" ref="G108:G150" si="21">RIGHT(F108,LEN(F108) - (FIND("-",F108)))</f>
        <v>BA</v>
      </c>
      <c r="H108" s="70" t="s">
        <v>1183</v>
      </c>
      <c r="I108" s="70" t="s">
        <v>1184</v>
      </c>
      <c r="J108" s="70" t="s">
        <v>1185</v>
      </c>
      <c r="K108" s="69"/>
      <c r="L108" s="81" t="s">
        <v>1085</v>
      </c>
      <c r="M108" s="25" t="s">
        <v>1186</v>
      </c>
      <c r="N108" s="25" t="s">
        <v>1187</v>
      </c>
      <c r="O108" s="25" t="s">
        <v>1188</v>
      </c>
      <c r="P108" s="25" t="s">
        <v>1189</v>
      </c>
      <c r="Q108" s="13" t="s">
        <v>1190</v>
      </c>
      <c r="R108" s="46">
        <v>241.0</v>
      </c>
      <c r="S108" s="46"/>
      <c r="T108" s="72" t="s">
        <v>765</v>
      </c>
      <c r="U108" s="70" t="s">
        <v>1191</v>
      </c>
      <c r="V108" s="73" t="s">
        <v>670</v>
      </c>
      <c r="W108" s="73" t="s">
        <v>1192</v>
      </c>
      <c r="X108" s="70">
        <f t="shared" ref="X108:X111" si="22">W108*V108</f>
        <v>2.0631</v>
      </c>
      <c r="Y108" s="74" t="s">
        <v>1193</v>
      </c>
      <c r="Z108" s="70" t="s">
        <v>1072</v>
      </c>
      <c r="AA108" s="70" t="s">
        <v>1072</v>
      </c>
    </row>
    <row r="109">
      <c r="A109" s="51" t="s">
        <v>762</v>
      </c>
      <c r="B109" s="58" t="s">
        <v>974</v>
      </c>
      <c r="C109" s="58" t="s">
        <v>930</v>
      </c>
      <c r="D109" s="59" t="s">
        <v>1194</v>
      </c>
      <c r="E109" s="60" t="s">
        <v>246</v>
      </c>
      <c r="F109" s="47" t="s">
        <v>1195</v>
      </c>
      <c r="G109" s="51" t="str">
        <f t="shared" si="21"/>
        <v>CE</v>
      </c>
      <c r="H109" s="54" t="s">
        <v>1196</v>
      </c>
      <c r="I109" s="83" t="s">
        <v>1197</v>
      </c>
      <c r="J109" s="61" t="s">
        <v>1198</v>
      </c>
      <c r="K109" s="47"/>
      <c r="L109" s="76">
        <v>82294.0</v>
      </c>
      <c r="M109" s="79">
        <v>171.1</v>
      </c>
      <c r="N109" s="79">
        <v>28.044667</v>
      </c>
      <c r="O109" s="79">
        <v>32.383333</v>
      </c>
      <c r="P109" s="79">
        <v>24.14</v>
      </c>
      <c r="Q109" s="13" t="s">
        <v>48</v>
      </c>
      <c r="R109" s="46">
        <v>5.0</v>
      </c>
      <c r="S109" s="46"/>
      <c r="T109" s="63" t="s">
        <v>765</v>
      </c>
      <c r="U109" s="64">
        <v>14.0</v>
      </c>
      <c r="V109" s="65">
        <v>0.35</v>
      </c>
      <c r="W109" s="65">
        <v>2.76</v>
      </c>
      <c r="X109" s="64">
        <f t="shared" si="22"/>
        <v>0.966</v>
      </c>
      <c r="Y109" s="67" t="s">
        <v>930</v>
      </c>
      <c r="Z109" s="64" t="s">
        <v>940</v>
      </c>
      <c r="AA109" s="64" t="s">
        <v>940</v>
      </c>
    </row>
    <row r="110">
      <c r="A110" s="51" t="s">
        <v>762</v>
      </c>
      <c r="B110" s="68" t="s">
        <v>1091</v>
      </c>
      <c r="C110" s="68" t="s">
        <v>930</v>
      </c>
      <c r="D110" s="80" t="s">
        <v>1194</v>
      </c>
      <c r="E110" s="72" t="s">
        <v>63</v>
      </c>
      <c r="F110" s="47" t="s">
        <v>1195</v>
      </c>
      <c r="G110" s="51" t="str">
        <f t="shared" si="21"/>
        <v>CE</v>
      </c>
      <c r="H110" s="54" t="s">
        <v>1196</v>
      </c>
      <c r="I110" s="83" t="s">
        <v>1197</v>
      </c>
      <c r="J110" s="61" t="s">
        <v>1199</v>
      </c>
      <c r="K110" s="47"/>
      <c r="L110" s="76">
        <v>82294.0</v>
      </c>
      <c r="M110" s="79">
        <v>171.1</v>
      </c>
      <c r="N110" s="79">
        <v>28.044667</v>
      </c>
      <c r="O110" s="79">
        <v>32.383333</v>
      </c>
      <c r="P110" s="79">
        <v>24.14</v>
      </c>
      <c r="Q110" s="13" t="s">
        <v>48</v>
      </c>
      <c r="R110" s="46">
        <v>5.0</v>
      </c>
      <c r="S110" s="46"/>
      <c r="T110" s="72" t="s">
        <v>765</v>
      </c>
      <c r="U110" s="70" t="s">
        <v>1200</v>
      </c>
      <c r="V110" s="73" t="s">
        <v>1201</v>
      </c>
      <c r="W110" s="73" t="s">
        <v>1202</v>
      </c>
      <c r="X110" s="70">
        <f t="shared" si="22"/>
        <v>0.864</v>
      </c>
      <c r="Y110" s="74" t="s">
        <v>985</v>
      </c>
      <c r="Z110" s="70" t="s">
        <v>940</v>
      </c>
      <c r="AA110" s="70" t="s">
        <v>940</v>
      </c>
    </row>
    <row r="111">
      <c r="A111" s="51" t="s">
        <v>762</v>
      </c>
      <c r="B111" s="68" t="s">
        <v>1003</v>
      </c>
      <c r="C111" s="58" t="s">
        <v>942</v>
      </c>
      <c r="D111" s="59" t="s">
        <v>1203</v>
      </c>
      <c r="E111" s="60" t="s">
        <v>1204</v>
      </c>
      <c r="F111" s="69" t="s">
        <v>1205</v>
      </c>
      <c r="G111" s="69" t="str">
        <f t="shared" si="21"/>
        <v>BA</v>
      </c>
      <c r="H111" s="70" t="s">
        <v>1206</v>
      </c>
      <c r="I111" s="70" t="s">
        <v>1207</v>
      </c>
      <c r="J111" s="70" t="s">
        <v>1208</v>
      </c>
      <c r="K111" s="69"/>
      <c r="L111" s="81" t="s">
        <v>1209</v>
      </c>
      <c r="M111" s="25" t="s">
        <v>1210</v>
      </c>
      <c r="N111" s="25" t="s">
        <v>1211</v>
      </c>
      <c r="O111" s="25" t="s">
        <v>1212</v>
      </c>
      <c r="P111" s="25" t="s">
        <v>1213</v>
      </c>
      <c r="Q111" s="13" t="s">
        <v>257</v>
      </c>
      <c r="R111" s="46">
        <v>1662.0</v>
      </c>
      <c r="S111" s="46"/>
      <c r="T111" s="72" t="s">
        <v>838</v>
      </c>
      <c r="U111" s="70" t="s">
        <v>1031</v>
      </c>
      <c r="V111" s="73" t="s">
        <v>670</v>
      </c>
      <c r="W111" s="73" t="s">
        <v>1214</v>
      </c>
      <c r="X111" s="70">
        <f t="shared" si="22"/>
        <v>2.1723</v>
      </c>
      <c r="Y111" s="74" t="s">
        <v>1215</v>
      </c>
      <c r="Z111" s="70" t="s">
        <v>575</v>
      </c>
      <c r="AA111" s="70" t="s">
        <v>1140</v>
      </c>
    </row>
    <row r="112">
      <c r="A112" s="51" t="s">
        <v>762</v>
      </c>
      <c r="B112" s="58" t="s">
        <v>1091</v>
      </c>
      <c r="C112" s="58" t="s">
        <v>993</v>
      </c>
      <c r="D112" s="59" t="s">
        <v>1203</v>
      </c>
      <c r="E112" s="60" t="s">
        <v>1216</v>
      </c>
      <c r="F112" s="47" t="s">
        <v>1217</v>
      </c>
      <c r="G112" s="51" t="str">
        <f t="shared" si="21"/>
        <v>BA</v>
      </c>
      <c r="H112" s="54" t="s">
        <v>1218</v>
      </c>
      <c r="I112" s="54" t="s">
        <v>1219</v>
      </c>
      <c r="J112" s="61" t="s">
        <v>1220</v>
      </c>
      <c r="K112" s="47"/>
      <c r="L112" s="76">
        <v>82979.0</v>
      </c>
      <c r="M112" s="79">
        <v>210.6</v>
      </c>
      <c r="N112" s="79">
        <v>26.406897</v>
      </c>
      <c r="O112" s="79">
        <v>30.972414</v>
      </c>
      <c r="P112" s="79">
        <v>21.605</v>
      </c>
      <c r="Q112" s="13" t="s">
        <v>282</v>
      </c>
      <c r="R112" s="46">
        <v>415.0</v>
      </c>
      <c r="S112" s="46"/>
      <c r="T112" s="63" t="s">
        <v>838</v>
      </c>
      <c r="U112" s="78">
        <v>44740.0</v>
      </c>
      <c r="V112" s="65" t="s">
        <v>523</v>
      </c>
      <c r="W112" s="65" t="s">
        <v>1221</v>
      </c>
      <c r="X112" s="65" t="s">
        <v>1222</v>
      </c>
      <c r="Y112" s="67" t="s">
        <v>964</v>
      </c>
      <c r="Z112" s="64" t="s">
        <v>940</v>
      </c>
      <c r="AA112" s="64" t="s">
        <v>940</v>
      </c>
    </row>
    <row r="113">
      <c r="A113" s="51" t="s">
        <v>762</v>
      </c>
      <c r="B113" s="68" t="s">
        <v>1223</v>
      </c>
      <c r="C113" s="68" t="s">
        <v>930</v>
      </c>
      <c r="D113" s="80" t="s">
        <v>1224</v>
      </c>
      <c r="E113" s="72" t="s">
        <v>1225</v>
      </c>
      <c r="F113" s="69" t="s">
        <v>1226</v>
      </c>
      <c r="G113" s="69" t="str">
        <f t="shared" si="21"/>
        <v>CE</v>
      </c>
      <c r="H113" s="70" t="s">
        <v>1227</v>
      </c>
      <c r="I113" s="70" t="s">
        <v>1228</v>
      </c>
      <c r="J113" s="70" t="s">
        <v>1229</v>
      </c>
      <c r="K113" s="69"/>
      <c r="L113" s="81" t="s">
        <v>1230</v>
      </c>
      <c r="M113" s="25" t="s">
        <v>1231</v>
      </c>
      <c r="N113" s="25" t="s">
        <v>1232</v>
      </c>
      <c r="O113" s="25" t="s">
        <v>1233</v>
      </c>
      <c r="P113" s="25" t="s">
        <v>1234</v>
      </c>
      <c r="Q113" s="13" t="s">
        <v>294</v>
      </c>
      <c r="R113" s="46">
        <v>37.0</v>
      </c>
      <c r="S113" s="46"/>
      <c r="T113" s="72" t="s">
        <v>765</v>
      </c>
      <c r="U113" s="70" t="s">
        <v>1004</v>
      </c>
      <c r="V113" s="73" t="s">
        <v>697</v>
      </c>
      <c r="W113" s="73" t="s">
        <v>1235</v>
      </c>
      <c r="X113" s="70">
        <f>W113*V113</f>
        <v>0.6303</v>
      </c>
      <c r="Y113" s="74" t="s">
        <v>1236</v>
      </c>
      <c r="Z113" s="70" t="s">
        <v>940</v>
      </c>
      <c r="AA113" s="70" t="s">
        <v>952</v>
      </c>
    </row>
    <row r="114">
      <c r="A114" s="51" t="s">
        <v>762</v>
      </c>
      <c r="B114" s="68" t="s">
        <v>1031</v>
      </c>
      <c r="C114" s="68" t="s">
        <v>930</v>
      </c>
      <c r="D114" s="80" t="s">
        <v>1237</v>
      </c>
      <c r="E114" s="72" t="s">
        <v>63</v>
      </c>
      <c r="F114" s="47" t="s">
        <v>1195</v>
      </c>
      <c r="G114" s="51" t="str">
        <f t="shared" si="21"/>
        <v>CE</v>
      </c>
      <c r="H114" s="54" t="s">
        <v>1196</v>
      </c>
      <c r="I114" s="83" t="s">
        <v>1197</v>
      </c>
      <c r="J114" s="61" t="s">
        <v>855</v>
      </c>
      <c r="K114" s="47"/>
      <c r="L114" s="76">
        <v>82294.0</v>
      </c>
      <c r="M114" s="25" t="s">
        <v>1238</v>
      </c>
      <c r="N114" s="25" t="s">
        <v>1239</v>
      </c>
      <c r="O114" s="25" t="s">
        <v>1240</v>
      </c>
      <c r="P114" s="25" t="s">
        <v>1241</v>
      </c>
      <c r="Q114" s="13" t="s">
        <v>312</v>
      </c>
      <c r="R114" s="46">
        <v>5.0</v>
      </c>
      <c r="S114" s="46"/>
      <c r="T114" s="72" t="s">
        <v>838</v>
      </c>
      <c r="U114" s="70" t="s">
        <v>1242</v>
      </c>
      <c r="V114" s="73" t="s">
        <v>199</v>
      </c>
      <c r="W114" s="73" t="s">
        <v>1243</v>
      </c>
      <c r="X114" s="73" t="s">
        <v>1244</v>
      </c>
      <c r="Y114" s="74" t="s">
        <v>930</v>
      </c>
      <c r="Z114" s="70" t="s">
        <v>940</v>
      </c>
      <c r="AA114" s="70" t="s">
        <v>952</v>
      </c>
    </row>
    <row r="115">
      <c r="A115" s="51" t="s">
        <v>762</v>
      </c>
      <c r="B115" s="68" t="s">
        <v>1091</v>
      </c>
      <c r="C115" s="68" t="s">
        <v>930</v>
      </c>
      <c r="D115" s="80" t="s">
        <v>1237</v>
      </c>
      <c r="E115" s="72" t="s">
        <v>234</v>
      </c>
      <c r="F115" s="69" t="s">
        <v>1195</v>
      </c>
      <c r="G115" s="69" t="str">
        <f t="shared" si="21"/>
        <v>CE</v>
      </c>
      <c r="H115" s="54" t="s">
        <v>1196</v>
      </c>
      <c r="I115" s="83" t="s">
        <v>1197</v>
      </c>
      <c r="J115" s="61" t="s">
        <v>1245</v>
      </c>
      <c r="K115" s="47"/>
      <c r="L115" s="76">
        <v>82294.0</v>
      </c>
      <c r="M115" s="25" t="s">
        <v>1238</v>
      </c>
      <c r="N115" s="25" t="s">
        <v>1239</v>
      </c>
      <c r="O115" s="25" t="s">
        <v>1240</v>
      </c>
      <c r="P115" s="25" t="s">
        <v>1241</v>
      </c>
      <c r="Q115" s="46">
        <v>0.36</v>
      </c>
      <c r="R115" s="46">
        <v>5.0</v>
      </c>
      <c r="S115" s="46"/>
      <c r="T115" s="72" t="s">
        <v>838</v>
      </c>
      <c r="U115" s="70" t="s">
        <v>995</v>
      </c>
      <c r="V115" s="73" t="s">
        <v>1246</v>
      </c>
      <c r="W115" s="73" t="s">
        <v>1247</v>
      </c>
      <c r="X115" s="70">
        <f t="shared" ref="X115:X116" si="23">W115*V115</f>
        <v>2.7825</v>
      </c>
      <c r="Y115" s="74" t="s">
        <v>964</v>
      </c>
      <c r="Z115" s="70" t="s">
        <v>952</v>
      </c>
      <c r="AA115" s="70" t="s">
        <v>952</v>
      </c>
    </row>
    <row r="116">
      <c r="A116" s="51" t="s">
        <v>762</v>
      </c>
      <c r="B116" s="68" t="s">
        <v>1091</v>
      </c>
      <c r="C116" s="68" t="s">
        <v>930</v>
      </c>
      <c r="D116" s="80" t="s">
        <v>1237</v>
      </c>
      <c r="E116" s="72" t="s">
        <v>234</v>
      </c>
      <c r="F116" s="69" t="s">
        <v>1195</v>
      </c>
      <c r="G116" s="69" t="str">
        <f t="shared" si="21"/>
        <v>CE</v>
      </c>
      <c r="H116" s="54" t="s">
        <v>1196</v>
      </c>
      <c r="I116" s="83" t="s">
        <v>1197</v>
      </c>
      <c r="J116" s="61" t="s">
        <v>1248</v>
      </c>
      <c r="K116" s="47"/>
      <c r="L116" s="76">
        <v>82294.0</v>
      </c>
      <c r="M116" s="25" t="s">
        <v>1238</v>
      </c>
      <c r="N116" s="25" t="s">
        <v>1239</v>
      </c>
      <c r="O116" s="25" t="s">
        <v>1240</v>
      </c>
      <c r="P116" s="25" t="s">
        <v>1241</v>
      </c>
      <c r="Q116" s="46">
        <v>0.36</v>
      </c>
      <c r="R116" s="46">
        <v>5.0</v>
      </c>
      <c r="S116" s="46"/>
      <c r="T116" s="72" t="s">
        <v>838</v>
      </c>
      <c r="U116" s="70" t="s">
        <v>1249</v>
      </c>
      <c r="V116" s="73" t="s">
        <v>1019</v>
      </c>
      <c r="W116" s="73" t="s">
        <v>1250</v>
      </c>
      <c r="X116" s="70">
        <f t="shared" si="23"/>
        <v>1.5744</v>
      </c>
      <c r="Y116" s="74" t="s">
        <v>1251</v>
      </c>
      <c r="Z116" s="70" t="s">
        <v>940</v>
      </c>
      <c r="AA116" s="70" t="s">
        <v>940</v>
      </c>
    </row>
    <row r="117">
      <c r="A117" s="51" t="s">
        <v>762</v>
      </c>
      <c r="B117" s="68" t="s">
        <v>255</v>
      </c>
      <c r="C117" s="68" t="s">
        <v>964</v>
      </c>
      <c r="D117" s="80" t="s">
        <v>1252</v>
      </c>
      <c r="E117" s="72" t="s">
        <v>1152</v>
      </c>
      <c r="F117" s="69" t="s">
        <v>861</v>
      </c>
      <c r="G117" s="69" t="str">
        <f t="shared" si="21"/>
        <v>RN</v>
      </c>
      <c r="H117" s="30">
        <v>-37.204</v>
      </c>
      <c r="I117" s="30">
        <v>-5.1131</v>
      </c>
      <c r="J117" s="70" t="s">
        <v>862</v>
      </c>
      <c r="K117" s="69"/>
      <c r="L117" s="81" t="s">
        <v>1253</v>
      </c>
      <c r="M117" s="25" t="s">
        <v>1254</v>
      </c>
      <c r="N117" s="25" t="s">
        <v>1255</v>
      </c>
      <c r="O117" s="25" t="s">
        <v>1256</v>
      </c>
      <c r="P117" s="25" t="s">
        <v>1257</v>
      </c>
      <c r="Q117" s="13" t="s">
        <v>654</v>
      </c>
      <c r="R117" s="46">
        <v>7.0</v>
      </c>
      <c r="S117" s="46"/>
      <c r="T117" s="72" t="s">
        <v>765</v>
      </c>
      <c r="U117" s="70" t="s">
        <v>984</v>
      </c>
      <c r="V117" s="73" t="s">
        <v>1071</v>
      </c>
      <c r="W117" s="73" t="s">
        <v>1258</v>
      </c>
      <c r="X117" s="73" t="s">
        <v>1259</v>
      </c>
      <c r="Y117" s="74" t="s">
        <v>975</v>
      </c>
      <c r="Z117" s="70" t="s">
        <v>941</v>
      </c>
      <c r="AA117" s="70" t="s">
        <v>940</v>
      </c>
    </row>
    <row r="118">
      <c r="A118" s="51" t="s">
        <v>762</v>
      </c>
      <c r="B118" s="68" t="s">
        <v>930</v>
      </c>
      <c r="C118" s="68" t="s">
        <v>975</v>
      </c>
      <c r="D118" s="80" t="s">
        <v>1252</v>
      </c>
      <c r="E118" s="72" t="s">
        <v>1260</v>
      </c>
      <c r="F118" s="69" t="s">
        <v>1261</v>
      </c>
      <c r="G118" s="69" t="str">
        <f t="shared" si="21"/>
        <v> RN</v>
      </c>
      <c r="H118" s="25" t="s">
        <v>1262</v>
      </c>
      <c r="I118" s="25" t="s">
        <v>1263</v>
      </c>
      <c r="J118" s="70" t="s">
        <v>1264</v>
      </c>
      <c r="K118" s="69"/>
      <c r="L118" s="81" t="s">
        <v>1265</v>
      </c>
      <c r="M118" s="25" t="s">
        <v>1266</v>
      </c>
      <c r="N118" s="25" t="s">
        <v>1267</v>
      </c>
      <c r="O118" s="25" t="s">
        <v>1268</v>
      </c>
      <c r="P118" s="25" t="s">
        <v>1269</v>
      </c>
      <c r="Q118" s="13" t="s">
        <v>1176</v>
      </c>
      <c r="R118" s="46">
        <v>206.0</v>
      </c>
      <c r="S118" s="46"/>
      <c r="T118" s="72" t="s">
        <v>765</v>
      </c>
      <c r="U118" s="70" t="s">
        <v>1270</v>
      </c>
      <c r="V118" s="73" t="s">
        <v>1057</v>
      </c>
      <c r="W118" s="73" t="s">
        <v>1271</v>
      </c>
      <c r="X118" s="73" t="s">
        <v>1272</v>
      </c>
      <c r="Y118" s="74" t="s">
        <v>939</v>
      </c>
      <c r="Z118" s="70" t="s">
        <v>992</v>
      </c>
      <c r="AA118" s="70" t="s">
        <v>992</v>
      </c>
    </row>
    <row r="119">
      <c r="A119" s="51" t="s">
        <v>762</v>
      </c>
      <c r="B119" s="68" t="s">
        <v>1223</v>
      </c>
      <c r="C119" s="68" t="s">
        <v>964</v>
      </c>
      <c r="D119" s="80" t="s">
        <v>1273</v>
      </c>
      <c r="E119" s="72" t="s">
        <v>1274</v>
      </c>
      <c r="F119" s="69" t="s">
        <v>861</v>
      </c>
      <c r="G119" s="69" t="str">
        <f t="shared" si="21"/>
        <v>RN</v>
      </c>
      <c r="H119" s="30">
        <v>-37.204</v>
      </c>
      <c r="I119" s="30">
        <v>-5.1131</v>
      </c>
      <c r="J119" s="70" t="s">
        <v>1275</v>
      </c>
      <c r="K119" s="69"/>
      <c r="L119" s="81" t="s">
        <v>1253</v>
      </c>
      <c r="M119" s="25" t="s">
        <v>1276</v>
      </c>
      <c r="N119" s="25" t="s">
        <v>1277</v>
      </c>
      <c r="O119" s="25" t="s">
        <v>1278</v>
      </c>
      <c r="P119" s="25" t="s">
        <v>1279</v>
      </c>
      <c r="Q119" s="25" t="s">
        <v>531</v>
      </c>
      <c r="R119" s="25" t="s">
        <v>1058</v>
      </c>
      <c r="S119" s="25"/>
      <c r="T119" s="72" t="s">
        <v>838</v>
      </c>
      <c r="U119" s="70" t="s">
        <v>1018</v>
      </c>
      <c r="V119" s="73" t="s">
        <v>1280</v>
      </c>
      <c r="W119" s="73" t="s">
        <v>1281</v>
      </c>
      <c r="X119" s="73" t="s">
        <v>1282</v>
      </c>
      <c r="Y119" s="74" t="s">
        <v>964</v>
      </c>
      <c r="Z119" s="70" t="s">
        <v>940</v>
      </c>
      <c r="AA119" s="70" t="s">
        <v>940</v>
      </c>
    </row>
    <row r="120">
      <c r="A120" s="51" t="s">
        <v>762</v>
      </c>
      <c r="B120" s="68" t="s">
        <v>1223</v>
      </c>
      <c r="C120" s="68" t="s">
        <v>964</v>
      </c>
      <c r="D120" s="80" t="s">
        <v>1273</v>
      </c>
      <c r="E120" s="72" t="s">
        <v>1274</v>
      </c>
      <c r="F120" s="69" t="s">
        <v>861</v>
      </c>
      <c r="G120" s="69" t="str">
        <f t="shared" si="21"/>
        <v>RN</v>
      </c>
      <c r="H120" s="30">
        <v>-37.204</v>
      </c>
      <c r="I120" s="30">
        <v>-5.1131</v>
      </c>
      <c r="J120" s="70" t="s">
        <v>886</v>
      </c>
      <c r="K120" s="69"/>
      <c r="L120" s="81" t="s">
        <v>1253</v>
      </c>
      <c r="M120" s="25" t="s">
        <v>1276</v>
      </c>
      <c r="N120" s="25" t="s">
        <v>1277</v>
      </c>
      <c r="O120" s="25" t="s">
        <v>1278</v>
      </c>
      <c r="P120" s="25" t="s">
        <v>1279</v>
      </c>
      <c r="Q120" s="25" t="s">
        <v>531</v>
      </c>
      <c r="R120" s="25" t="s">
        <v>1058</v>
      </c>
      <c r="S120" s="25"/>
      <c r="T120" s="72" t="s">
        <v>838</v>
      </c>
      <c r="U120" s="70" t="s">
        <v>1283</v>
      </c>
      <c r="V120" s="73" t="s">
        <v>523</v>
      </c>
      <c r="W120" s="73" t="s">
        <v>1284</v>
      </c>
      <c r="X120" s="73" t="s">
        <v>1285</v>
      </c>
      <c r="Y120" s="74" t="s">
        <v>1286</v>
      </c>
      <c r="Z120" s="70" t="s">
        <v>941</v>
      </c>
      <c r="AA120" s="70" t="s">
        <v>941</v>
      </c>
    </row>
    <row r="121">
      <c r="A121" s="51" t="s">
        <v>762</v>
      </c>
      <c r="B121" s="68" t="s">
        <v>1287</v>
      </c>
      <c r="C121" s="68" t="s">
        <v>953</v>
      </c>
      <c r="D121" s="80" t="s">
        <v>1273</v>
      </c>
      <c r="E121" s="72" t="s">
        <v>215</v>
      </c>
      <c r="F121" s="69" t="s">
        <v>861</v>
      </c>
      <c r="G121" s="69" t="str">
        <f t="shared" si="21"/>
        <v>RN</v>
      </c>
      <c r="H121" s="30">
        <v>-37.204</v>
      </c>
      <c r="I121" s="30">
        <v>-5.1131</v>
      </c>
      <c r="J121" s="70" t="s">
        <v>1288</v>
      </c>
      <c r="K121" s="69"/>
      <c r="L121" s="81" t="s">
        <v>1253</v>
      </c>
      <c r="M121" s="25" t="s">
        <v>1289</v>
      </c>
      <c r="N121" s="25" t="s">
        <v>1290</v>
      </c>
      <c r="O121" s="25" t="s">
        <v>1291</v>
      </c>
      <c r="P121" s="25" t="s">
        <v>1292</v>
      </c>
      <c r="Q121" s="13" t="s">
        <v>878</v>
      </c>
      <c r="R121" s="46">
        <v>7.0</v>
      </c>
      <c r="S121" s="46"/>
      <c r="T121" s="72" t="s">
        <v>838</v>
      </c>
      <c r="U121" s="70" t="s">
        <v>1293</v>
      </c>
      <c r="V121" s="73" t="s">
        <v>1157</v>
      </c>
      <c r="W121" s="73" t="s">
        <v>1294</v>
      </c>
      <c r="X121" s="73" t="s">
        <v>1295</v>
      </c>
      <c r="Y121" s="74" t="s">
        <v>975</v>
      </c>
      <c r="Z121" s="70" t="s">
        <v>952</v>
      </c>
      <c r="AA121" s="70" t="s">
        <v>941</v>
      </c>
    </row>
    <row r="122">
      <c r="A122" s="51" t="s">
        <v>762</v>
      </c>
      <c r="B122" s="68" t="s">
        <v>1038</v>
      </c>
      <c r="C122" s="68" t="s">
        <v>964</v>
      </c>
      <c r="D122" s="80" t="s">
        <v>1273</v>
      </c>
      <c r="E122" s="72" t="s">
        <v>322</v>
      </c>
      <c r="F122" s="69" t="s">
        <v>966</v>
      </c>
      <c r="G122" s="69" t="str">
        <f t="shared" si="21"/>
        <v>RN</v>
      </c>
      <c r="H122" s="30">
        <v>-36.6011</v>
      </c>
      <c r="I122" s="30">
        <v>-5.6655</v>
      </c>
      <c r="J122" s="70" t="s">
        <v>1296</v>
      </c>
      <c r="K122" s="69"/>
      <c r="L122" s="81" t="s">
        <v>1253</v>
      </c>
      <c r="M122" s="25" t="s">
        <v>1276</v>
      </c>
      <c r="N122" s="25" t="s">
        <v>1277</v>
      </c>
      <c r="O122" s="25" t="s">
        <v>1278</v>
      </c>
      <c r="P122" s="25" t="s">
        <v>1279</v>
      </c>
      <c r="Q122" s="13" t="s">
        <v>531</v>
      </c>
      <c r="R122" s="46">
        <v>113.0</v>
      </c>
      <c r="S122" s="46"/>
      <c r="T122" s="72" t="s">
        <v>838</v>
      </c>
      <c r="U122" s="70" t="s">
        <v>1297</v>
      </c>
      <c r="V122" s="73" t="s">
        <v>1298</v>
      </c>
      <c r="W122" s="73" t="s">
        <v>1299</v>
      </c>
      <c r="X122" s="73" t="s">
        <v>1300</v>
      </c>
      <c r="Y122" s="74" t="s">
        <v>985</v>
      </c>
      <c r="Z122" s="70" t="s">
        <v>952</v>
      </c>
      <c r="AA122" s="70" t="s">
        <v>952</v>
      </c>
    </row>
    <row r="123">
      <c r="A123" s="51" t="s">
        <v>762</v>
      </c>
      <c r="B123" s="68" t="s">
        <v>1038</v>
      </c>
      <c r="C123" s="68" t="s">
        <v>964</v>
      </c>
      <c r="D123" s="80" t="s">
        <v>1273</v>
      </c>
      <c r="E123" s="72" t="s">
        <v>322</v>
      </c>
      <c r="F123" s="69" t="s">
        <v>1261</v>
      </c>
      <c r="G123" s="69" t="str">
        <f t="shared" si="21"/>
        <v> RN</v>
      </c>
      <c r="H123" s="70" t="s">
        <v>1301</v>
      </c>
      <c r="I123" s="70" t="s">
        <v>1302</v>
      </c>
      <c r="J123" s="70" t="s">
        <v>1303</v>
      </c>
      <c r="K123" s="69"/>
      <c r="L123" s="76">
        <v>82690.0</v>
      </c>
      <c r="M123" s="25" t="s">
        <v>1304</v>
      </c>
      <c r="N123" s="25" t="s">
        <v>1305</v>
      </c>
      <c r="O123" s="25" t="s">
        <v>1306</v>
      </c>
      <c r="P123" s="25" t="s">
        <v>1307</v>
      </c>
      <c r="Q123" s="13" t="s">
        <v>531</v>
      </c>
      <c r="R123" s="73" t="s">
        <v>1308</v>
      </c>
      <c r="S123" s="73"/>
      <c r="T123" s="72" t="s">
        <v>838</v>
      </c>
      <c r="U123" s="70" t="s">
        <v>59</v>
      </c>
      <c r="V123" s="73" t="s">
        <v>971</v>
      </c>
      <c r="W123" s="73" t="s">
        <v>1309</v>
      </c>
      <c r="X123" s="70">
        <f>W123*V123</f>
        <v>5.4054</v>
      </c>
      <c r="Y123" s="74" t="s">
        <v>975</v>
      </c>
      <c r="Z123" s="70" t="s">
        <v>940</v>
      </c>
      <c r="AA123" s="70" t="s">
        <v>952</v>
      </c>
    </row>
    <row r="124">
      <c r="A124" s="51" t="s">
        <v>762</v>
      </c>
      <c r="B124" s="84" t="s">
        <v>1287</v>
      </c>
      <c r="C124" s="84" t="s">
        <v>930</v>
      </c>
      <c r="D124" s="85" t="s">
        <v>1273</v>
      </c>
      <c r="E124" s="86" t="s">
        <v>124</v>
      </c>
      <c r="F124" s="87" t="s">
        <v>1261</v>
      </c>
      <c r="G124" s="87" t="str">
        <f t="shared" si="21"/>
        <v> RN</v>
      </c>
      <c r="H124" s="70" t="s">
        <v>1301</v>
      </c>
      <c r="I124" s="70" t="s">
        <v>1302</v>
      </c>
      <c r="J124" s="70" t="s">
        <v>1310</v>
      </c>
      <c r="K124" s="69"/>
      <c r="L124" s="81" t="s">
        <v>1265</v>
      </c>
      <c r="M124" s="25" t="s">
        <v>1311</v>
      </c>
      <c r="N124" s="25" t="s">
        <v>1312</v>
      </c>
      <c r="O124" s="25" t="s">
        <v>1313</v>
      </c>
      <c r="P124" s="25" t="s">
        <v>1314</v>
      </c>
      <c r="Q124" s="13" t="s">
        <v>674</v>
      </c>
      <c r="R124" s="73" t="s">
        <v>1308</v>
      </c>
      <c r="S124" s="73"/>
      <c r="T124" s="72" t="s">
        <v>838</v>
      </c>
      <c r="U124" s="70" t="s">
        <v>1249</v>
      </c>
      <c r="V124" s="73" t="s">
        <v>1315</v>
      </c>
      <c r="W124" s="73" t="s">
        <v>1316</v>
      </c>
      <c r="X124" s="73" t="s">
        <v>1317</v>
      </c>
      <c r="Y124" s="74" t="s">
        <v>1318</v>
      </c>
      <c r="Z124" s="70" t="s">
        <v>941</v>
      </c>
      <c r="AA124" s="70" t="s">
        <v>941</v>
      </c>
    </row>
    <row r="125">
      <c r="A125" s="51" t="s">
        <v>762</v>
      </c>
      <c r="B125" s="58" t="s">
        <v>1038</v>
      </c>
      <c r="C125" s="58" t="s">
        <v>930</v>
      </c>
      <c r="D125" s="59" t="s">
        <v>1273</v>
      </c>
      <c r="E125" s="60" t="s">
        <v>1319</v>
      </c>
      <c r="F125" s="47" t="s">
        <v>861</v>
      </c>
      <c r="G125" s="51" t="str">
        <f t="shared" si="21"/>
        <v>RN</v>
      </c>
      <c r="H125" s="54" t="s">
        <v>1320</v>
      </c>
      <c r="I125" s="54" t="s">
        <v>1321</v>
      </c>
      <c r="J125" s="61" t="s">
        <v>1322</v>
      </c>
      <c r="K125" s="47"/>
      <c r="L125" s="76">
        <v>82591.0</v>
      </c>
      <c r="M125" s="79">
        <v>275.7</v>
      </c>
      <c r="N125" s="79">
        <v>27.221333</v>
      </c>
      <c r="O125" s="79">
        <v>32.206667</v>
      </c>
      <c r="P125" s="79">
        <v>23.826667</v>
      </c>
      <c r="Q125" s="13" t="s">
        <v>674</v>
      </c>
      <c r="R125" s="46">
        <v>77.0</v>
      </c>
      <c r="S125" s="46"/>
      <c r="T125" s="63" t="s">
        <v>838</v>
      </c>
      <c r="U125" s="64">
        <v>19.0</v>
      </c>
      <c r="V125" s="65" t="s">
        <v>523</v>
      </c>
      <c r="W125" s="65" t="s">
        <v>1323</v>
      </c>
      <c r="X125" s="65" t="s">
        <v>1324</v>
      </c>
      <c r="Y125" s="67" t="s">
        <v>1001</v>
      </c>
      <c r="Z125" s="64" t="s">
        <v>940</v>
      </c>
      <c r="AA125" s="64" t="s">
        <v>941</v>
      </c>
    </row>
    <row r="126">
      <c r="A126" s="51" t="s">
        <v>762</v>
      </c>
      <c r="B126" s="58" t="s">
        <v>1325</v>
      </c>
      <c r="C126" s="58" t="s">
        <v>975</v>
      </c>
      <c r="D126" s="59" t="s">
        <v>1273</v>
      </c>
      <c r="E126" s="60" t="s">
        <v>1326</v>
      </c>
      <c r="F126" s="47" t="s">
        <v>1327</v>
      </c>
      <c r="G126" s="51" t="str">
        <f t="shared" si="21"/>
        <v>RN</v>
      </c>
      <c r="H126" s="54" t="s">
        <v>1328</v>
      </c>
      <c r="I126" s="54" t="s">
        <v>1329</v>
      </c>
      <c r="J126" s="61" t="s">
        <v>1330</v>
      </c>
      <c r="K126" s="47"/>
      <c r="L126" s="76">
        <v>82690.0</v>
      </c>
      <c r="M126" s="79">
        <v>57.7</v>
      </c>
      <c r="N126" s="79">
        <v>25.63</v>
      </c>
      <c r="O126" s="79">
        <v>31.373333</v>
      </c>
      <c r="P126" s="79">
        <v>21.05</v>
      </c>
      <c r="Q126" s="13" t="s">
        <v>314</v>
      </c>
      <c r="R126" s="46">
        <v>198.0</v>
      </c>
      <c r="S126" s="46"/>
      <c r="T126" s="63" t="s">
        <v>838</v>
      </c>
      <c r="U126" s="78">
        <v>44737.0</v>
      </c>
      <c r="V126" s="65" t="s">
        <v>1331</v>
      </c>
      <c r="W126" s="65" t="s">
        <v>1332</v>
      </c>
      <c r="X126" s="66">
        <v>44564.0</v>
      </c>
      <c r="Y126" s="67" t="s">
        <v>930</v>
      </c>
      <c r="Z126" s="64" t="s">
        <v>992</v>
      </c>
      <c r="AA126" s="64" t="s">
        <v>940</v>
      </c>
    </row>
    <row r="127">
      <c r="A127" s="51" t="s">
        <v>762</v>
      </c>
      <c r="B127" s="58" t="s">
        <v>1249</v>
      </c>
      <c r="C127" s="58" t="s">
        <v>985</v>
      </c>
      <c r="D127" s="59" t="s">
        <v>1273</v>
      </c>
      <c r="E127" s="60" t="s">
        <v>1333</v>
      </c>
      <c r="F127" s="47" t="s">
        <v>1334</v>
      </c>
      <c r="G127" s="51" t="str">
        <f t="shared" si="21"/>
        <v>PE</v>
      </c>
      <c r="H127" s="54" t="s">
        <v>1335</v>
      </c>
      <c r="I127" s="54" t="s">
        <v>1336</v>
      </c>
      <c r="J127" s="61" t="s">
        <v>873</v>
      </c>
      <c r="K127" s="47"/>
      <c r="L127" s="76">
        <v>82886.0</v>
      </c>
      <c r="M127" s="79">
        <v>248.3</v>
      </c>
      <c r="N127" s="79">
        <v>26.847097</v>
      </c>
      <c r="O127" s="79">
        <v>32.245161</v>
      </c>
      <c r="P127" s="79">
        <v>23.025806</v>
      </c>
      <c r="Q127" s="13" t="s">
        <v>648</v>
      </c>
      <c r="R127" s="46">
        <v>454.0</v>
      </c>
      <c r="S127" s="46"/>
      <c r="T127" s="63" t="s">
        <v>838</v>
      </c>
      <c r="U127" s="64" t="s">
        <v>1028</v>
      </c>
      <c r="V127" s="65" t="s">
        <v>1029</v>
      </c>
      <c r="W127" s="66">
        <v>44656.0</v>
      </c>
      <c r="X127" s="65" t="s">
        <v>1337</v>
      </c>
      <c r="Y127" s="67" t="s">
        <v>1338</v>
      </c>
      <c r="Z127" s="64" t="s">
        <v>940</v>
      </c>
      <c r="AA127" s="64" t="s">
        <v>941</v>
      </c>
    </row>
    <row r="128">
      <c r="A128" s="51" t="s">
        <v>762</v>
      </c>
      <c r="B128" s="58" t="s">
        <v>1249</v>
      </c>
      <c r="C128" s="58" t="s">
        <v>964</v>
      </c>
      <c r="D128" s="59" t="s">
        <v>1273</v>
      </c>
      <c r="E128" s="60" t="s">
        <v>343</v>
      </c>
      <c r="F128" s="47" t="s">
        <v>1334</v>
      </c>
      <c r="G128" s="51" t="str">
        <f t="shared" si="21"/>
        <v>PE</v>
      </c>
      <c r="H128" s="54" t="s">
        <v>1335</v>
      </c>
      <c r="I128" s="54" t="s">
        <v>1336</v>
      </c>
      <c r="J128" s="61" t="s">
        <v>881</v>
      </c>
      <c r="K128" s="47"/>
      <c r="L128" s="76">
        <v>82886.0</v>
      </c>
      <c r="M128" s="79">
        <v>12.3</v>
      </c>
      <c r="N128" s="79">
        <v>25.494839</v>
      </c>
      <c r="O128" s="79">
        <v>30.787097</v>
      </c>
      <c r="P128" s="79">
        <v>21.696774</v>
      </c>
      <c r="Q128" s="13" t="s">
        <v>531</v>
      </c>
      <c r="R128" s="46">
        <v>454.0</v>
      </c>
      <c r="S128" s="46" t="s">
        <v>810</v>
      </c>
      <c r="T128" s="63" t="s">
        <v>838</v>
      </c>
      <c r="U128" s="78">
        <v>44676.0</v>
      </c>
      <c r="V128" s="65" t="s">
        <v>1124</v>
      </c>
      <c r="W128" s="65" t="s">
        <v>1339</v>
      </c>
      <c r="X128" s="65" t="s">
        <v>1340</v>
      </c>
      <c r="Y128" s="67" t="s">
        <v>964</v>
      </c>
      <c r="Z128" s="64" t="s">
        <v>952</v>
      </c>
      <c r="AA128" s="64" t="s">
        <v>940</v>
      </c>
    </row>
    <row r="129">
      <c r="A129" s="51" t="s">
        <v>762</v>
      </c>
      <c r="B129" s="58" t="s">
        <v>942</v>
      </c>
      <c r="C129" s="58" t="s">
        <v>942</v>
      </c>
      <c r="D129" s="59" t="s">
        <v>1273</v>
      </c>
      <c r="E129" s="60" t="s">
        <v>942</v>
      </c>
      <c r="F129" s="47" t="s">
        <v>1341</v>
      </c>
      <c r="G129" s="51" t="str">
        <f t="shared" si="21"/>
        <v>CE</v>
      </c>
      <c r="H129" s="54" t="s">
        <v>1342</v>
      </c>
      <c r="I129" s="54" t="s">
        <v>1343</v>
      </c>
      <c r="J129" s="61" t="s">
        <v>1344</v>
      </c>
      <c r="K129" s="47"/>
      <c r="L129" s="76">
        <v>82392.0</v>
      </c>
      <c r="M129" s="79">
        <v>18.3</v>
      </c>
      <c r="N129" s="79">
        <v>29.011613</v>
      </c>
      <c r="O129" s="79">
        <v>36.332258</v>
      </c>
      <c r="P129" s="79">
        <v>23.683871</v>
      </c>
      <c r="Q129" s="13" t="s">
        <v>1345</v>
      </c>
      <c r="R129" s="46">
        <v>153.0</v>
      </c>
      <c r="S129" s="46"/>
      <c r="T129" s="63" t="s">
        <v>838</v>
      </c>
      <c r="U129" s="64">
        <v>24.0</v>
      </c>
      <c r="V129" s="65">
        <v>0.78</v>
      </c>
      <c r="W129" s="65">
        <v>8.97</v>
      </c>
      <c r="X129" s="64">
        <f>W129*V129</f>
        <v>6.9966</v>
      </c>
      <c r="Y129" s="67" t="s">
        <v>993</v>
      </c>
      <c r="Z129" s="64" t="s">
        <v>610</v>
      </c>
      <c r="AA129" s="64" t="s">
        <v>952</v>
      </c>
    </row>
    <row r="130">
      <c r="A130" s="51" t="s">
        <v>762</v>
      </c>
      <c r="B130" s="68" t="s">
        <v>255</v>
      </c>
      <c r="C130" s="68" t="s">
        <v>985</v>
      </c>
      <c r="D130" s="80" t="s">
        <v>1346</v>
      </c>
      <c r="E130" s="72" t="s">
        <v>287</v>
      </c>
      <c r="F130" s="69" t="s">
        <v>861</v>
      </c>
      <c r="G130" s="69" t="str">
        <f t="shared" si="21"/>
        <v>RN</v>
      </c>
      <c r="H130" s="30">
        <v>-37.204</v>
      </c>
      <c r="I130" s="30">
        <v>-5.1131</v>
      </c>
      <c r="J130" s="70" t="s">
        <v>1347</v>
      </c>
      <c r="K130" s="69"/>
      <c r="L130" s="81" t="s">
        <v>1253</v>
      </c>
      <c r="M130" s="25" t="s">
        <v>1348</v>
      </c>
      <c r="N130" s="25" t="s">
        <v>1349</v>
      </c>
      <c r="O130" s="25" t="s">
        <v>1350</v>
      </c>
      <c r="P130" s="25" t="s">
        <v>1351</v>
      </c>
      <c r="Q130" s="13" t="s">
        <v>1352</v>
      </c>
      <c r="R130" s="46">
        <v>7.0</v>
      </c>
      <c r="S130" s="46"/>
      <c r="T130" s="72" t="s">
        <v>765</v>
      </c>
      <c r="U130" s="70" t="s">
        <v>1325</v>
      </c>
      <c r="V130" s="73" t="s">
        <v>1331</v>
      </c>
      <c r="W130" s="73" t="s">
        <v>1221</v>
      </c>
      <c r="X130" s="73" t="s">
        <v>1353</v>
      </c>
      <c r="Y130" s="74" t="s">
        <v>975</v>
      </c>
      <c r="Z130" s="70" t="s">
        <v>940</v>
      </c>
      <c r="AA130" s="70" t="s">
        <v>941</v>
      </c>
    </row>
    <row r="131">
      <c r="A131" s="51" t="s">
        <v>762</v>
      </c>
      <c r="B131" s="58" t="s">
        <v>1012</v>
      </c>
      <c r="C131" s="58" t="s">
        <v>975</v>
      </c>
      <c r="D131" s="59" t="s">
        <v>1346</v>
      </c>
      <c r="E131" s="60" t="s">
        <v>85</v>
      </c>
      <c r="F131" s="47" t="s">
        <v>1354</v>
      </c>
      <c r="G131" s="51" t="str">
        <f t="shared" si="21"/>
        <v>RN</v>
      </c>
      <c r="H131" s="54" t="s">
        <v>1355</v>
      </c>
      <c r="I131" s="54" t="s">
        <v>1356</v>
      </c>
      <c r="J131" s="61" t="s">
        <v>1357</v>
      </c>
      <c r="K131" s="47"/>
      <c r="L131" s="76">
        <v>82591.0</v>
      </c>
      <c r="M131" s="79">
        <v>42.3</v>
      </c>
      <c r="N131" s="79">
        <v>26.630769</v>
      </c>
      <c r="O131" s="79">
        <v>32.937037</v>
      </c>
      <c r="P131" s="79">
        <v>21.319231</v>
      </c>
      <c r="Q131" s="13" t="s">
        <v>893</v>
      </c>
      <c r="R131" s="46">
        <v>15.0</v>
      </c>
      <c r="S131" s="46"/>
      <c r="T131" s="63" t="s">
        <v>765</v>
      </c>
      <c r="U131" s="64">
        <v>39.0</v>
      </c>
      <c r="V131" s="65" t="s">
        <v>1358</v>
      </c>
      <c r="W131" s="65" t="s">
        <v>1359</v>
      </c>
      <c r="X131" s="65" t="s">
        <v>1360</v>
      </c>
      <c r="Y131" s="67" t="s">
        <v>991</v>
      </c>
      <c r="Z131" s="64" t="s">
        <v>610</v>
      </c>
      <c r="AA131" s="64" t="s">
        <v>940</v>
      </c>
    </row>
    <row r="132">
      <c r="A132" s="51" t="s">
        <v>762</v>
      </c>
      <c r="B132" s="68" t="s">
        <v>1361</v>
      </c>
      <c r="C132" s="68" t="s">
        <v>930</v>
      </c>
      <c r="D132" s="80" t="s">
        <v>1346</v>
      </c>
      <c r="E132" s="72" t="s">
        <v>385</v>
      </c>
      <c r="F132" s="69" t="s">
        <v>1261</v>
      </c>
      <c r="G132" s="69" t="str">
        <f t="shared" si="21"/>
        <v> RN</v>
      </c>
      <c r="H132" s="70" t="s">
        <v>1301</v>
      </c>
      <c r="I132" s="70" t="s">
        <v>1302</v>
      </c>
      <c r="J132" s="70" t="s">
        <v>1362</v>
      </c>
      <c r="K132" s="69"/>
      <c r="L132" s="81" t="s">
        <v>1265</v>
      </c>
      <c r="M132" s="25" t="s">
        <v>1363</v>
      </c>
      <c r="N132" s="25" t="s">
        <v>1364</v>
      </c>
      <c r="O132" s="25" t="s">
        <v>1365</v>
      </c>
      <c r="P132" s="25" t="s">
        <v>1366</v>
      </c>
      <c r="Q132" s="13" t="s">
        <v>681</v>
      </c>
      <c r="R132" s="46">
        <v>439.0</v>
      </c>
      <c r="S132" s="46"/>
      <c r="T132" s="72" t="s">
        <v>765</v>
      </c>
      <c r="U132" s="70" t="s">
        <v>1367</v>
      </c>
      <c r="V132" s="73" t="s">
        <v>1019</v>
      </c>
      <c r="W132" s="73" t="s">
        <v>1368</v>
      </c>
      <c r="X132" s="73" t="s">
        <v>1369</v>
      </c>
      <c r="Y132" s="74" t="s">
        <v>1370</v>
      </c>
      <c r="Z132" s="70" t="s">
        <v>952</v>
      </c>
      <c r="AA132" s="70" t="s">
        <v>941</v>
      </c>
    </row>
    <row r="133">
      <c r="A133" s="51" t="s">
        <v>762</v>
      </c>
      <c r="B133" s="58" t="s">
        <v>975</v>
      </c>
      <c r="C133" s="58" t="s">
        <v>930</v>
      </c>
      <c r="D133" s="59" t="s">
        <v>1346</v>
      </c>
      <c r="E133" s="60" t="s">
        <v>177</v>
      </c>
      <c r="F133" s="47" t="s">
        <v>1334</v>
      </c>
      <c r="G133" s="51" t="str">
        <f t="shared" si="21"/>
        <v>PE</v>
      </c>
      <c r="H133" s="54" t="s">
        <v>1335</v>
      </c>
      <c r="I133" s="54" t="s">
        <v>1336</v>
      </c>
      <c r="J133" s="61" t="s">
        <v>1371</v>
      </c>
      <c r="K133" s="47"/>
      <c r="L133" s="76">
        <v>82886.0</v>
      </c>
      <c r="M133" s="79">
        <v>5.8</v>
      </c>
      <c r="N133" s="79">
        <v>27.364</v>
      </c>
      <c r="O133" s="79">
        <v>33.573333</v>
      </c>
      <c r="P133" s="79">
        <v>22.533333</v>
      </c>
      <c r="Q133" s="13" t="s">
        <v>681</v>
      </c>
      <c r="R133" s="46">
        <v>454.0</v>
      </c>
      <c r="S133" s="46" t="s">
        <v>810</v>
      </c>
      <c r="T133" s="63" t="s">
        <v>765</v>
      </c>
      <c r="U133" s="78">
        <v>44617.0</v>
      </c>
      <c r="V133" s="65" t="s">
        <v>988</v>
      </c>
      <c r="W133" s="66">
        <v>44812.0</v>
      </c>
      <c r="X133" s="65" t="s">
        <v>1372</v>
      </c>
      <c r="Y133" s="67" t="s">
        <v>1001</v>
      </c>
      <c r="Z133" s="64" t="s">
        <v>941</v>
      </c>
      <c r="AA133" s="64" t="s">
        <v>940</v>
      </c>
    </row>
    <row r="134">
      <c r="A134" s="51" t="s">
        <v>762</v>
      </c>
      <c r="B134" s="58" t="s">
        <v>1073</v>
      </c>
      <c r="C134" s="58" t="s">
        <v>930</v>
      </c>
      <c r="D134" s="59" t="s">
        <v>1346</v>
      </c>
      <c r="E134" s="60" t="s">
        <v>467</v>
      </c>
      <c r="F134" s="47" t="s">
        <v>1334</v>
      </c>
      <c r="G134" s="51" t="str">
        <f t="shared" si="21"/>
        <v>PE</v>
      </c>
      <c r="H134" s="54" t="s">
        <v>1335</v>
      </c>
      <c r="I134" s="54" t="s">
        <v>1336</v>
      </c>
      <c r="J134" s="61" t="s">
        <v>1373</v>
      </c>
      <c r="K134" s="47"/>
      <c r="L134" s="76">
        <v>82886.0</v>
      </c>
      <c r="M134" s="79">
        <v>5.8</v>
      </c>
      <c r="N134" s="79">
        <v>27.364</v>
      </c>
      <c r="O134" s="79">
        <v>33.573333</v>
      </c>
      <c r="P134" s="79">
        <v>22.533333</v>
      </c>
      <c r="Q134" s="13" t="s">
        <v>681</v>
      </c>
      <c r="R134" s="46">
        <v>454.0</v>
      </c>
      <c r="S134" s="46" t="s">
        <v>810</v>
      </c>
      <c r="T134" s="63" t="s">
        <v>765</v>
      </c>
      <c r="U134" s="64">
        <v>21.0</v>
      </c>
      <c r="V134" s="65" t="s">
        <v>1124</v>
      </c>
      <c r="W134" s="65" t="s">
        <v>1374</v>
      </c>
      <c r="X134" s="65" t="s">
        <v>1375</v>
      </c>
      <c r="Y134" s="67" t="s">
        <v>985</v>
      </c>
      <c r="Z134" s="64" t="s">
        <v>941</v>
      </c>
      <c r="AA134" s="64" t="s">
        <v>940</v>
      </c>
    </row>
    <row r="135">
      <c r="A135" s="51" t="s">
        <v>762</v>
      </c>
      <c r="B135" s="58" t="s">
        <v>1073</v>
      </c>
      <c r="C135" s="58" t="s">
        <v>975</v>
      </c>
      <c r="D135" s="59" t="s">
        <v>1376</v>
      </c>
      <c r="E135" s="60" t="s">
        <v>389</v>
      </c>
      <c r="F135" s="47" t="s">
        <v>1377</v>
      </c>
      <c r="G135" s="51" t="str">
        <f t="shared" si="21"/>
        <v>PE</v>
      </c>
      <c r="H135" s="54" t="s">
        <v>1378</v>
      </c>
      <c r="I135" s="54" t="s">
        <v>1379</v>
      </c>
      <c r="J135" s="61" t="s">
        <v>1380</v>
      </c>
      <c r="K135" s="47"/>
      <c r="L135" s="76">
        <v>82890.0</v>
      </c>
      <c r="M135" s="79">
        <v>54.5</v>
      </c>
      <c r="N135" s="79">
        <v>20.228276</v>
      </c>
      <c r="O135" s="79">
        <v>24.773333</v>
      </c>
      <c r="P135" s="79">
        <v>17.09</v>
      </c>
      <c r="Q135" s="13" t="s">
        <v>1011</v>
      </c>
      <c r="R135" s="46">
        <v>805.0</v>
      </c>
      <c r="S135" s="46" t="s">
        <v>794</v>
      </c>
      <c r="T135" s="63" t="s">
        <v>765</v>
      </c>
      <c r="U135" s="64" t="s">
        <v>1381</v>
      </c>
      <c r="V135" s="65">
        <v>0.49</v>
      </c>
      <c r="W135" s="65">
        <v>4.19</v>
      </c>
      <c r="X135" s="64">
        <f t="shared" ref="X135:X136" si="24">W135*V135</f>
        <v>2.0531</v>
      </c>
      <c r="Y135" s="67" t="s">
        <v>1001</v>
      </c>
      <c r="Z135" s="64" t="s">
        <v>941</v>
      </c>
      <c r="AA135" s="64" t="s">
        <v>940</v>
      </c>
    </row>
    <row r="136">
      <c r="A136" s="51" t="s">
        <v>762</v>
      </c>
      <c r="B136" s="58" t="s">
        <v>1012</v>
      </c>
      <c r="C136" s="58" t="s">
        <v>930</v>
      </c>
      <c r="D136" s="59" t="s">
        <v>1376</v>
      </c>
      <c r="E136" s="60" t="s">
        <v>1382</v>
      </c>
      <c r="F136" s="47" t="s">
        <v>1383</v>
      </c>
      <c r="G136" s="51" t="str">
        <f t="shared" si="21"/>
        <v>BA</v>
      </c>
      <c r="H136" s="54" t="s">
        <v>1384</v>
      </c>
      <c r="I136" s="54" t="s">
        <v>1385</v>
      </c>
      <c r="J136" s="61" t="s">
        <v>1386</v>
      </c>
      <c r="K136" s="47"/>
      <c r="L136" s="76">
        <v>83339.0</v>
      </c>
      <c r="M136" s="79">
        <v>58.0</v>
      </c>
      <c r="N136" s="79">
        <v>22.686667</v>
      </c>
      <c r="O136" s="79">
        <v>27.836667</v>
      </c>
      <c r="P136" s="79">
        <v>19.116667</v>
      </c>
      <c r="Q136" s="13" t="s">
        <v>690</v>
      </c>
      <c r="R136" s="46">
        <v>988.0</v>
      </c>
      <c r="S136" s="46"/>
      <c r="T136" s="63" t="s">
        <v>765</v>
      </c>
      <c r="U136" s="64" t="s">
        <v>1387</v>
      </c>
      <c r="V136" s="65">
        <v>0.78</v>
      </c>
      <c r="W136" s="65">
        <v>5.87</v>
      </c>
      <c r="X136" s="64">
        <f t="shared" si="24"/>
        <v>4.5786</v>
      </c>
      <c r="Y136" s="67" t="s">
        <v>1058</v>
      </c>
      <c r="Z136" s="64" t="s">
        <v>314</v>
      </c>
      <c r="AA136" s="64" t="s">
        <v>940</v>
      </c>
    </row>
    <row r="137">
      <c r="A137" s="51" t="s">
        <v>762</v>
      </c>
      <c r="B137" s="68" t="s">
        <v>1107</v>
      </c>
      <c r="C137" s="68" t="s">
        <v>953</v>
      </c>
      <c r="D137" s="80" t="s">
        <v>1388</v>
      </c>
      <c r="E137" s="72" t="s">
        <v>496</v>
      </c>
      <c r="F137" s="69" t="s">
        <v>1389</v>
      </c>
      <c r="G137" s="69" t="str">
        <f t="shared" si="21"/>
        <v>RN</v>
      </c>
      <c r="H137" s="25" t="s">
        <v>1390</v>
      </c>
      <c r="I137" s="25" t="s">
        <v>1391</v>
      </c>
      <c r="J137" s="70" t="s">
        <v>1392</v>
      </c>
      <c r="K137" s="69"/>
      <c r="L137" s="81" t="s">
        <v>1265</v>
      </c>
      <c r="M137" s="25" t="s">
        <v>1393</v>
      </c>
      <c r="N137" s="25" t="s">
        <v>1394</v>
      </c>
      <c r="O137" s="25" t="s">
        <v>1395</v>
      </c>
      <c r="P137" s="25" t="s">
        <v>1396</v>
      </c>
      <c r="Q137" s="13" t="s">
        <v>697</v>
      </c>
      <c r="R137" s="46">
        <v>299.0</v>
      </c>
      <c r="S137" s="46"/>
      <c r="T137" s="72" t="s">
        <v>838</v>
      </c>
      <c r="U137" s="70" t="s">
        <v>1397</v>
      </c>
      <c r="V137" s="73" t="s">
        <v>1092</v>
      </c>
      <c r="W137" s="73" t="s">
        <v>1398</v>
      </c>
      <c r="X137" s="73" t="s">
        <v>1399</v>
      </c>
      <c r="Y137" s="74" t="s">
        <v>1001</v>
      </c>
      <c r="Z137" s="70" t="s">
        <v>940</v>
      </c>
      <c r="AA137" s="70" t="s">
        <v>941</v>
      </c>
    </row>
    <row r="138">
      <c r="A138" s="51" t="s">
        <v>762</v>
      </c>
      <c r="B138" s="58" t="s">
        <v>1058</v>
      </c>
      <c r="C138" s="58" t="s">
        <v>953</v>
      </c>
      <c r="D138" s="59" t="s">
        <v>1400</v>
      </c>
      <c r="E138" s="60" t="s">
        <v>444</v>
      </c>
      <c r="F138" s="47" t="s">
        <v>1401</v>
      </c>
      <c r="G138" s="51" t="str">
        <f t="shared" si="21"/>
        <v>PB</v>
      </c>
      <c r="H138" s="54" t="s">
        <v>1402</v>
      </c>
      <c r="I138" s="54" t="s">
        <v>1403</v>
      </c>
      <c r="J138" s="61" t="s">
        <v>1404</v>
      </c>
      <c r="K138" s="47"/>
      <c r="L138" s="76">
        <v>82795.0</v>
      </c>
      <c r="M138" s="79">
        <v>86.7</v>
      </c>
      <c r="N138" s="79">
        <v>21.729032</v>
      </c>
      <c r="O138" s="79">
        <v>26.496774</v>
      </c>
      <c r="P138" s="79">
        <v>18.654839</v>
      </c>
      <c r="Q138" s="13" t="s">
        <v>727</v>
      </c>
      <c r="R138" s="46">
        <v>450.0</v>
      </c>
      <c r="S138" s="46"/>
      <c r="T138" s="63" t="s">
        <v>765</v>
      </c>
      <c r="U138" s="64">
        <v>34.0</v>
      </c>
      <c r="V138" s="65">
        <v>0.42</v>
      </c>
      <c r="W138" s="65">
        <v>3.74</v>
      </c>
      <c r="X138" s="64">
        <f>W138*V138</f>
        <v>1.5708</v>
      </c>
      <c r="Y138" s="67" t="s">
        <v>951</v>
      </c>
      <c r="Z138" s="64" t="s">
        <v>952</v>
      </c>
      <c r="AA138" s="64" t="s">
        <v>940</v>
      </c>
    </row>
    <row r="139">
      <c r="A139" s="51" t="s">
        <v>762</v>
      </c>
      <c r="B139" s="68" t="s">
        <v>942</v>
      </c>
      <c r="C139" s="68" t="s">
        <v>975</v>
      </c>
      <c r="D139" s="80" t="s">
        <v>1405</v>
      </c>
      <c r="E139" s="72" t="s">
        <v>298</v>
      </c>
      <c r="F139" s="69" t="s">
        <v>1406</v>
      </c>
      <c r="G139" s="69" t="str">
        <f t="shared" si="21"/>
        <v>PB</v>
      </c>
      <c r="H139" s="25" t="s">
        <v>1407</v>
      </c>
      <c r="I139" s="25" t="s">
        <v>1408</v>
      </c>
      <c r="J139" s="70" t="s">
        <v>1409</v>
      </c>
      <c r="K139" s="69"/>
      <c r="L139" s="81" t="s">
        <v>1410</v>
      </c>
      <c r="M139" s="25" t="s">
        <v>1411</v>
      </c>
      <c r="N139" s="25" t="s">
        <v>1412</v>
      </c>
      <c r="O139" s="25" t="s">
        <v>1413</v>
      </c>
      <c r="P139" s="25" t="s">
        <v>1414</v>
      </c>
      <c r="Q139" s="13" t="s">
        <v>1415</v>
      </c>
      <c r="R139" s="46">
        <v>660.0</v>
      </c>
      <c r="S139" s="46"/>
      <c r="T139" s="72" t="s">
        <v>765</v>
      </c>
      <c r="U139" s="70" t="s">
        <v>1416</v>
      </c>
      <c r="V139" s="73" t="s">
        <v>1157</v>
      </c>
      <c r="W139" s="73" t="s">
        <v>1417</v>
      </c>
      <c r="X139" s="73" t="s">
        <v>1418</v>
      </c>
      <c r="Y139" s="74" t="s">
        <v>1058</v>
      </c>
      <c r="Z139" s="70" t="s">
        <v>940</v>
      </c>
      <c r="AA139" s="70" t="s">
        <v>940</v>
      </c>
    </row>
    <row r="140">
      <c r="A140" s="51" t="s">
        <v>762</v>
      </c>
      <c r="B140" s="68" t="s">
        <v>1038</v>
      </c>
      <c r="C140" s="68" t="s">
        <v>975</v>
      </c>
      <c r="D140" s="80" t="s">
        <v>1405</v>
      </c>
      <c r="E140" s="72" t="s">
        <v>1419</v>
      </c>
      <c r="F140" s="69" t="s">
        <v>1420</v>
      </c>
      <c r="G140" s="69" t="str">
        <f t="shared" si="21"/>
        <v>PB</v>
      </c>
      <c r="H140" s="25" t="s">
        <v>1421</v>
      </c>
      <c r="I140" s="25" t="s">
        <v>1422</v>
      </c>
      <c r="J140" s="70" t="s">
        <v>1409</v>
      </c>
      <c r="K140" s="69"/>
      <c r="L140" s="81" t="s">
        <v>1410</v>
      </c>
      <c r="M140" s="25" t="s">
        <v>1411</v>
      </c>
      <c r="N140" s="25" t="s">
        <v>1412</v>
      </c>
      <c r="O140" s="25" t="s">
        <v>1413</v>
      </c>
      <c r="P140" s="25" t="s">
        <v>1414</v>
      </c>
      <c r="Q140" s="13" t="s">
        <v>1415</v>
      </c>
      <c r="R140" s="46">
        <v>566.0</v>
      </c>
      <c r="S140" s="46"/>
      <c r="T140" s="72" t="s">
        <v>765</v>
      </c>
      <c r="U140" s="70" t="s">
        <v>970</v>
      </c>
      <c r="V140" s="73" t="s">
        <v>1298</v>
      </c>
      <c r="W140" s="73" t="s">
        <v>1423</v>
      </c>
      <c r="X140" s="73" t="s">
        <v>1424</v>
      </c>
      <c r="Y140" s="74" t="s">
        <v>975</v>
      </c>
      <c r="Z140" s="70" t="s">
        <v>610</v>
      </c>
      <c r="AA140" s="70" t="s">
        <v>940</v>
      </c>
    </row>
    <row r="141">
      <c r="A141" s="51" t="s">
        <v>762</v>
      </c>
      <c r="B141" s="68" t="s">
        <v>1242</v>
      </c>
      <c r="C141" s="68" t="s">
        <v>975</v>
      </c>
      <c r="D141" s="80" t="s">
        <v>1405</v>
      </c>
      <c r="E141" s="72" t="s">
        <v>1425</v>
      </c>
      <c r="F141" s="69" t="s">
        <v>1420</v>
      </c>
      <c r="G141" s="69" t="str">
        <f t="shared" si="21"/>
        <v>PB</v>
      </c>
      <c r="H141" s="25" t="s">
        <v>1421</v>
      </c>
      <c r="I141" s="25" t="s">
        <v>1422</v>
      </c>
      <c r="J141" s="70" t="s">
        <v>1409</v>
      </c>
      <c r="K141" s="69"/>
      <c r="L141" s="81" t="s">
        <v>1410</v>
      </c>
      <c r="M141" s="25" t="s">
        <v>1411</v>
      </c>
      <c r="N141" s="25" t="s">
        <v>1412</v>
      </c>
      <c r="O141" s="25" t="s">
        <v>1413</v>
      </c>
      <c r="P141" s="25" t="s">
        <v>1414</v>
      </c>
      <c r="Q141" s="13" t="s">
        <v>1415</v>
      </c>
      <c r="R141" s="46">
        <v>566.0</v>
      </c>
      <c r="S141" s="46"/>
      <c r="T141" s="72" t="s">
        <v>765</v>
      </c>
      <c r="U141" s="70" t="s">
        <v>929</v>
      </c>
      <c r="V141" s="73" t="s">
        <v>1298</v>
      </c>
      <c r="W141" s="73" t="s">
        <v>1323</v>
      </c>
      <c r="X141" s="73" t="s">
        <v>1426</v>
      </c>
      <c r="Y141" s="74" t="s">
        <v>930</v>
      </c>
      <c r="Z141" s="70" t="s">
        <v>992</v>
      </c>
      <c r="AA141" s="70" t="s">
        <v>610</v>
      </c>
    </row>
    <row r="142">
      <c r="A142" s="51" t="s">
        <v>762</v>
      </c>
      <c r="B142" s="58" t="s">
        <v>255</v>
      </c>
      <c r="C142" s="58" t="s">
        <v>1058</v>
      </c>
      <c r="D142" s="59" t="s">
        <v>1405</v>
      </c>
      <c r="E142" s="60" t="s">
        <v>211</v>
      </c>
      <c r="F142" s="47" t="s">
        <v>1427</v>
      </c>
      <c r="G142" s="51" t="str">
        <f t="shared" si="21"/>
        <v>SE</v>
      </c>
      <c r="H142" s="54" t="s">
        <v>1428</v>
      </c>
      <c r="I142" s="54" t="s">
        <v>1429</v>
      </c>
      <c r="J142" s="61" t="s">
        <v>1430</v>
      </c>
      <c r="K142" s="47"/>
      <c r="L142" s="76">
        <v>83097.0</v>
      </c>
      <c r="M142" s="79">
        <v>153.6</v>
      </c>
      <c r="N142" s="79">
        <v>23.790968</v>
      </c>
      <c r="O142" s="79">
        <v>28.412903</v>
      </c>
      <c r="P142" s="79">
        <v>20.245161</v>
      </c>
      <c r="Q142" s="13" t="s">
        <v>928</v>
      </c>
      <c r="R142" s="46">
        <v>243.0</v>
      </c>
      <c r="S142" s="46"/>
      <c r="T142" s="63" t="s">
        <v>765</v>
      </c>
      <c r="U142" s="64">
        <v>19.0</v>
      </c>
      <c r="V142" s="65" t="s">
        <v>697</v>
      </c>
      <c r="W142" s="66">
        <v>44565.0</v>
      </c>
      <c r="X142" s="65" t="s">
        <v>1431</v>
      </c>
      <c r="Y142" s="67" t="s">
        <v>951</v>
      </c>
      <c r="Z142" s="64" t="s">
        <v>952</v>
      </c>
      <c r="AA142" s="64" t="s">
        <v>940</v>
      </c>
    </row>
    <row r="143">
      <c r="A143" s="51" t="s">
        <v>762</v>
      </c>
      <c r="B143" s="58" t="s">
        <v>942</v>
      </c>
      <c r="C143" s="58" t="s">
        <v>953</v>
      </c>
      <c r="D143" s="59" t="s">
        <v>1405</v>
      </c>
      <c r="E143" s="60" t="s">
        <v>226</v>
      </c>
      <c r="F143" s="47" t="s">
        <v>1432</v>
      </c>
      <c r="G143" s="51" t="str">
        <f t="shared" si="21"/>
        <v>SE</v>
      </c>
      <c r="H143" s="54" t="s">
        <v>1428</v>
      </c>
      <c r="I143" s="54" t="s">
        <v>1429</v>
      </c>
      <c r="J143" s="61" t="s">
        <v>1433</v>
      </c>
      <c r="K143" s="47"/>
      <c r="L143" s="76">
        <v>83097.0</v>
      </c>
      <c r="M143" s="79">
        <v>71.0</v>
      </c>
      <c r="N143" s="79">
        <v>23.681935</v>
      </c>
      <c r="O143" s="79">
        <v>28.687097</v>
      </c>
      <c r="P143" s="79">
        <v>19.541935</v>
      </c>
      <c r="Q143" s="13" t="s">
        <v>1150</v>
      </c>
      <c r="R143" s="46">
        <v>243.0</v>
      </c>
      <c r="S143" s="46"/>
      <c r="T143" s="63" t="s">
        <v>765</v>
      </c>
      <c r="U143" s="78">
        <v>44734.0</v>
      </c>
      <c r="V143" s="65" t="s">
        <v>1019</v>
      </c>
      <c r="W143" s="66">
        <v>44568.0</v>
      </c>
      <c r="X143" s="65" t="s">
        <v>1259</v>
      </c>
      <c r="Y143" s="67" t="s">
        <v>1370</v>
      </c>
      <c r="Z143" s="64" t="s">
        <v>941</v>
      </c>
      <c r="AA143" s="64" t="s">
        <v>941</v>
      </c>
    </row>
    <row r="144">
      <c r="A144" s="51" t="s">
        <v>762</v>
      </c>
      <c r="B144" s="58" t="s">
        <v>1012</v>
      </c>
      <c r="C144" s="58" t="s">
        <v>953</v>
      </c>
      <c r="D144" s="59" t="s">
        <v>1405</v>
      </c>
      <c r="E144" s="60" t="s">
        <v>405</v>
      </c>
      <c r="F144" s="47" t="s">
        <v>1432</v>
      </c>
      <c r="G144" s="51" t="str">
        <f t="shared" si="21"/>
        <v>SE</v>
      </c>
      <c r="H144" s="54" t="s">
        <v>1428</v>
      </c>
      <c r="I144" s="54" t="s">
        <v>1429</v>
      </c>
      <c r="J144" s="61" t="s">
        <v>1434</v>
      </c>
      <c r="K144" s="47"/>
      <c r="L144" s="76">
        <v>83097.0</v>
      </c>
      <c r="M144" s="79">
        <v>71.0</v>
      </c>
      <c r="N144" s="79">
        <v>23.681935</v>
      </c>
      <c r="O144" s="79">
        <v>28.687097</v>
      </c>
      <c r="P144" s="79">
        <v>19.541935</v>
      </c>
      <c r="Q144" s="13" t="s">
        <v>1150</v>
      </c>
      <c r="R144" s="46">
        <v>243.0</v>
      </c>
      <c r="S144" s="46"/>
      <c r="T144" s="63" t="s">
        <v>765</v>
      </c>
      <c r="U144" s="64">
        <v>21.0</v>
      </c>
      <c r="V144" s="65" t="s">
        <v>1150</v>
      </c>
      <c r="W144" s="65" t="s">
        <v>1435</v>
      </c>
      <c r="X144" s="88" t="s">
        <v>1436</v>
      </c>
      <c r="Y144" s="67" t="s">
        <v>1370</v>
      </c>
      <c r="Z144" s="64" t="s">
        <v>1002</v>
      </c>
      <c r="AA144" s="64" t="s">
        <v>940</v>
      </c>
    </row>
    <row r="145">
      <c r="A145" s="51" t="s">
        <v>762</v>
      </c>
      <c r="B145" s="68" t="s">
        <v>929</v>
      </c>
      <c r="C145" s="68" t="s">
        <v>930</v>
      </c>
      <c r="D145" s="80" t="s">
        <v>1405</v>
      </c>
      <c r="E145" s="72" t="s">
        <v>338</v>
      </c>
      <c r="F145" s="69" t="s">
        <v>1437</v>
      </c>
      <c r="G145" s="69" t="str">
        <f t="shared" si="21"/>
        <v>CE</v>
      </c>
      <c r="H145" s="25" t="s">
        <v>1438</v>
      </c>
      <c r="I145" s="25" t="s">
        <v>1439</v>
      </c>
      <c r="J145" s="70" t="s">
        <v>1440</v>
      </c>
      <c r="K145" s="69"/>
      <c r="L145" s="81" t="s">
        <v>1113</v>
      </c>
      <c r="M145" s="25" t="s">
        <v>1441</v>
      </c>
      <c r="N145" s="25" t="s">
        <v>1442</v>
      </c>
      <c r="O145" s="25" t="s">
        <v>1443</v>
      </c>
      <c r="P145" s="25" t="s">
        <v>1444</v>
      </c>
      <c r="Q145" s="13" t="s">
        <v>312</v>
      </c>
      <c r="R145" s="46">
        <v>496.0</v>
      </c>
      <c r="S145" s="46"/>
      <c r="T145" s="72" t="s">
        <v>765</v>
      </c>
      <c r="U145" s="70" t="s">
        <v>987</v>
      </c>
      <c r="V145" s="73" t="s">
        <v>1298</v>
      </c>
      <c r="W145" s="73" t="s">
        <v>1445</v>
      </c>
      <c r="X145" s="73" t="s">
        <v>1446</v>
      </c>
      <c r="Y145" s="74" t="s">
        <v>975</v>
      </c>
      <c r="Z145" s="70" t="s">
        <v>940</v>
      </c>
      <c r="AA145" s="70" t="s">
        <v>940</v>
      </c>
    </row>
    <row r="146">
      <c r="A146" s="51" t="s">
        <v>762</v>
      </c>
      <c r="B146" s="68" t="s">
        <v>1287</v>
      </c>
      <c r="C146" s="68" t="s">
        <v>953</v>
      </c>
      <c r="D146" s="80" t="s">
        <v>1447</v>
      </c>
      <c r="E146" s="72" t="s">
        <v>215</v>
      </c>
      <c r="F146" s="69" t="s">
        <v>1448</v>
      </c>
      <c r="G146" s="69" t="str">
        <f t="shared" si="21"/>
        <v>RN</v>
      </c>
      <c r="H146" s="25" t="s">
        <v>1449</v>
      </c>
      <c r="I146" s="25" t="s">
        <v>1450</v>
      </c>
      <c r="J146" s="70" t="s">
        <v>1451</v>
      </c>
      <c r="K146" s="69"/>
      <c r="L146" s="81" t="s">
        <v>1172</v>
      </c>
      <c r="M146" s="25" t="s">
        <v>973</v>
      </c>
      <c r="N146" s="25" t="s">
        <v>1452</v>
      </c>
      <c r="O146" s="25" t="s">
        <v>1453</v>
      </c>
      <c r="P146" s="25" t="s">
        <v>1454</v>
      </c>
      <c r="Q146" s="13" t="s">
        <v>743</v>
      </c>
      <c r="R146" s="46">
        <v>554.0</v>
      </c>
      <c r="S146" s="46"/>
      <c r="T146" s="72" t="s">
        <v>765</v>
      </c>
      <c r="U146" s="70" t="s">
        <v>1068</v>
      </c>
      <c r="V146" s="73" t="s">
        <v>599</v>
      </c>
      <c r="W146" s="73" t="s">
        <v>1455</v>
      </c>
      <c r="X146" s="73" t="s">
        <v>1369</v>
      </c>
      <c r="Y146" s="74" t="s">
        <v>1338</v>
      </c>
      <c r="Z146" s="70" t="s">
        <v>940</v>
      </c>
      <c r="AA146" s="70" t="s">
        <v>940</v>
      </c>
    </row>
    <row r="147">
      <c r="A147" s="51" t="s">
        <v>762</v>
      </c>
      <c r="B147" s="58" t="s">
        <v>1003</v>
      </c>
      <c r="C147" s="58" t="s">
        <v>975</v>
      </c>
      <c r="D147" s="59" t="s">
        <v>1456</v>
      </c>
      <c r="E147" s="60" t="s">
        <v>491</v>
      </c>
      <c r="F147" s="47" t="s">
        <v>1457</v>
      </c>
      <c r="G147" s="51" t="str">
        <f t="shared" si="21"/>
        <v>RN</v>
      </c>
      <c r="H147" s="54" t="s">
        <v>1458</v>
      </c>
      <c r="I147" s="54" t="s">
        <v>1459</v>
      </c>
      <c r="J147" s="61" t="s">
        <v>1460</v>
      </c>
      <c r="K147" s="47"/>
      <c r="L147" s="76">
        <v>82596.0</v>
      </c>
      <c r="M147" s="79">
        <v>251.3</v>
      </c>
      <c r="N147" s="79">
        <v>26.379333</v>
      </c>
      <c r="O147" s="79">
        <v>30.653333</v>
      </c>
      <c r="P147" s="79">
        <v>22.114286</v>
      </c>
      <c r="Q147" s="13" t="s">
        <v>1176</v>
      </c>
      <c r="R147" s="46">
        <v>3.0</v>
      </c>
      <c r="S147" s="46"/>
      <c r="T147" s="63" t="s">
        <v>765</v>
      </c>
      <c r="U147" s="64">
        <v>26.0</v>
      </c>
      <c r="V147" s="65" t="s">
        <v>1029</v>
      </c>
      <c r="W147" s="65" t="s">
        <v>1461</v>
      </c>
      <c r="X147" s="65" t="s">
        <v>1250</v>
      </c>
      <c r="Y147" s="67" t="s">
        <v>1251</v>
      </c>
      <c r="Z147" s="64" t="s">
        <v>952</v>
      </c>
      <c r="AA147" s="64" t="s">
        <v>940</v>
      </c>
    </row>
    <row r="148">
      <c r="A148" s="51" t="s">
        <v>762</v>
      </c>
      <c r="B148" s="58" t="s">
        <v>1073</v>
      </c>
      <c r="C148" s="58" t="s">
        <v>930</v>
      </c>
      <c r="D148" s="59" t="s">
        <v>1456</v>
      </c>
      <c r="E148" s="60" t="s">
        <v>467</v>
      </c>
      <c r="F148" s="47" t="s">
        <v>1014</v>
      </c>
      <c r="G148" s="51" t="str">
        <f t="shared" si="21"/>
        <v>CE</v>
      </c>
      <c r="H148" s="54" t="s">
        <v>1462</v>
      </c>
      <c r="I148" s="54" t="s">
        <v>1463</v>
      </c>
      <c r="J148" s="61" t="s">
        <v>1464</v>
      </c>
      <c r="K148" s="47"/>
      <c r="L148" s="76">
        <v>82586.0</v>
      </c>
      <c r="M148" s="79">
        <v>124.0</v>
      </c>
      <c r="N148" s="79">
        <v>27.217333</v>
      </c>
      <c r="O148" s="79">
        <v>33.146667</v>
      </c>
      <c r="P148" s="79">
        <v>23.513333</v>
      </c>
      <c r="Q148" s="13" t="s">
        <v>1375</v>
      </c>
      <c r="R148" s="46">
        <v>218.0</v>
      </c>
      <c r="S148" s="46"/>
      <c r="T148" s="63" t="s">
        <v>765</v>
      </c>
      <c r="U148" s="64" t="s">
        <v>1465</v>
      </c>
      <c r="V148" s="64"/>
      <c r="W148" s="64"/>
      <c r="X148" s="64"/>
      <c r="Y148" s="67" t="s">
        <v>1003</v>
      </c>
      <c r="Z148" s="64" t="s">
        <v>940</v>
      </c>
      <c r="AA148" s="64" t="s">
        <v>941</v>
      </c>
    </row>
    <row r="149">
      <c r="A149" s="51" t="s">
        <v>762</v>
      </c>
      <c r="B149" s="58" t="s">
        <v>929</v>
      </c>
      <c r="C149" s="58" t="s">
        <v>930</v>
      </c>
      <c r="D149" s="59" t="s">
        <v>1466</v>
      </c>
      <c r="E149" s="60" t="s">
        <v>338</v>
      </c>
      <c r="F149" s="47" t="s">
        <v>1327</v>
      </c>
      <c r="G149" s="51" t="str">
        <f t="shared" si="21"/>
        <v>RN</v>
      </c>
      <c r="H149" s="54" t="s">
        <v>1328</v>
      </c>
      <c r="I149" s="54" t="s">
        <v>1329</v>
      </c>
      <c r="J149" s="61" t="s">
        <v>1467</v>
      </c>
      <c r="K149" s="47"/>
      <c r="L149" s="76">
        <v>82690.0</v>
      </c>
      <c r="M149" s="79">
        <v>352.2</v>
      </c>
      <c r="N149" s="79">
        <v>26.378</v>
      </c>
      <c r="O149" s="79">
        <v>31.723333</v>
      </c>
      <c r="P149" s="79">
        <v>22.87</v>
      </c>
      <c r="Q149" s="13" t="s">
        <v>1468</v>
      </c>
      <c r="R149" s="46">
        <v>198.0</v>
      </c>
      <c r="S149" s="46"/>
      <c r="T149" s="63" t="s">
        <v>838</v>
      </c>
      <c r="U149" s="64">
        <v>45.0</v>
      </c>
      <c r="V149" s="65" t="s">
        <v>988</v>
      </c>
      <c r="W149" s="66">
        <v>44718.0</v>
      </c>
      <c r="X149" s="65" t="s">
        <v>1469</v>
      </c>
      <c r="Y149" s="67" t="s">
        <v>1470</v>
      </c>
      <c r="Z149" s="64" t="s">
        <v>941</v>
      </c>
      <c r="AA149" s="64" t="s">
        <v>952</v>
      </c>
    </row>
    <row r="150">
      <c r="A150" s="51" t="s">
        <v>762</v>
      </c>
      <c r="B150" s="68" t="s">
        <v>1242</v>
      </c>
      <c r="C150" s="68" t="s">
        <v>930</v>
      </c>
      <c r="D150" s="80" t="s">
        <v>1471</v>
      </c>
      <c r="E150" s="72" t="s">
        <v>426</v>
      </c>
      <c r="F150" s="69" t="s">
        <v>1472</v>
      </c>
      <c r="G150" s="69" t="str">
        <f t="shared" si="21"/>
        <v>PE</v>
      </c>
      <c r="H150" s="14">
        <v>-38.3685109</v>
      </c>
      <c r="I150" s="14">
        <v>-7.9870811</v>
      </c>
      <c r="J150" s="70" t="s">
        <v>1473</v>
      </c>
      <c r="K150" s="69"/>
      <c r="L150" s="81" t="s">
        <v>1474</v>
      </c>
      <c r="M150" s="25" t="s">
        <v>1475</v>
      </c>
      <c r="N150" s="25" t="s">
        <v>1476</v>
      </c>
      <c r="O150" s="25" t="s">
        <v>1477</v>
      </c>
      <c r="P150" s="25" t="s">
        <v>1478</v>
      </c>
      <c r="Q150" s="13" t="s">
        <v>50</v>
      </c>
      <c r="R150" s="46">
        <v>433.0</v>
      </c>
      <c r="S150" s="46" t="s">
        <v>846</v>
      </c>
      <c r="T150" s="72" t="s">
        <v>770</v>
      </c>
      <c r="U150" s="70" t="s">
        <v>929</v>
      </c>
      <c r="V150" s="30">
        <v>0.46</v>
      </c>
      <c r="W150" s="73" t="s">
        <v>1479</v>
      </c>
      <c r="X150" s="73" t="s">
        <v>1480</v>
      </c>
      <c r="Y150" s="74" t="s">
        <v>1251</v>
      </c>
      <c r="Z150" s="70" t="s">
        <v>940</v>
      </c>
      <c r="AA150" s="70" t="s">
        <v>940</v>
      </c>
    </row>
    <row r="151">
      <c r="A151" s="47"/>
      <c r="B151" s="40"/>
      <c r="C151" s="40"/>
      <c r="D151" s="89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>
      <c r="A152" s="47"/>
      <c r="B152" s="40"/>
      <c r="C152" s="40"/>
      <c r="D152" s="8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>
      <c r="A153" s="47"/>
      <c r="B153" s="40"/>
      <c r="C153" s="40"/>
      <c r="D153" s="89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>
      <c r="A154" s="47"/>
      <c r="B154" s="40"/>
      <c r="C154" s="40"/>
      <c r="D154" s="89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>
      <c r="A155" s="39"/>
      <c r="B155" s="40"/>
      <c r="C155" s="40"/>
      <c r="D155" s="89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>
      <c r="A156" s="47"/>
      <c r="B156" s="40"/>
      <c r="C156" s="40"/>
      <c r="D156" s="89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>
      <c r="A157" s="40"/>
      <c r="B157" s="40"/>
      <c r="C157" s="40"/>
      <c r="D157" s="89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>
      <c r="A158" s="40"/>
      <c r="B158" s="40"/>
      <c r="C158" s="40"/>
      <c r="D158" s="89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>
      <c r="A159" s="40"/>
      <c r="B159" s="40"/>
      <c r="C159" s="40"/>
      <c r="D159" s="89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>
      <c r="A160" s="40"/>
      <c r="B160" s="40"/>
      <c r="C160" s="40"/>
      <c r="D160" s="89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>
      <c r="A161" s="40"/>
      <c r="B161" s="40"/>
      <c r="C161" s="40"/>
      <c r="D161" s="89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>
      <c r="A162" s="40"/>
      <c r="B162" s="40"/>
      <c r="C162" s="40"/>
      <c r="D162" s="89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>
      <c r="A163" s="40"/>
      <c r="B163" s="40"/>
      <c r="C163" s="40"/>
      <c r="D163" s="89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>
      <c r="A164" s="40"/>
      <c r="B164" s="40"/>
      <c r="C164" s="40"/>
      <c r="D164" s="89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>
      <c r="A165" s="40"/>
      <c r="B165" s="40"/>
      <c r="C165" s="40"/>
      <c r="D165" s="89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>
      <c r="A166" s="40"/>
      <c r="B166" s="40"/>
      <c r="C166" s="40"/>
      <c r="D166" s="89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>
      <c r="A167" s="40"/>
      <c r="B167" s="40"/>
      <c r="C167" s="40"/>
      <c r="D167" s="89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>
      <c r="A168" s="40"/>
      <c r="B168" s="40"/>
      <c r="C168" s="40"/>
      <c r="D168" s="8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>
      <c r="A169" s="40"/>
      <c r="B169" s="40"/>
      <c r="C169" s="40"/>
      <c r="D169" s="89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>
      <c r="A170" s="40"/>
      <c r="B170" s="40"/>
      <c r="C170" s="40"/>
      <c r="D170" s="89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>
      <c r="A171" s="40"/>
      <c r="B171" s="40"/>
      <c r="C171" s="40"/>
      <c r="D171" s="89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>
      <c r="A172" s="40"/>
      <c r="B172" s="40"/>
      <c r="C172" s="40"/>
      <c r="D172" s="89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>
      <c r="A173" s="40"/>
      <c r="B173" s="40"/>
      <c r="C173" s="40"/>
      <c r="D173" s="89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>
      <c r="A174" s="40"/>
      <c r="B174" s="40"/>
      <c r="C174" s="40"/>
      <c r="D174" s="89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>
      <c r="A175" s="40"/>
      <c r="B175" s="40"/>
      <c r="C175" s="40"/>
      <c r="D175" s="89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>
      <c r="A176" s="40"/>
      <c r="B176" s="40"/>
      <c r="C176" s="40"/>
      <c r="D176" s="89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>
      <c r="A177" s="40"/>
      <c r="B177" s="40"/>
      <c r="C177" s="40"/>
      <c r="D177" s="89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>
      <c r="A178" s="40"/>
      <c r="B178" s="40"/>
      <c r="C178" s="40"/>
      <c r="D178" s="89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>
      <c r="A179" s="40"/>
      <c r="B179" s="40"/>
      <c r="C179" s="40"/>
      <c r="D179" s="89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>
      <c r="A180" s="40"/>
      <c r="B180" s="40"/>
      <c r="C180" s="40"/>
      <c r="D180" s="89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>
      <c r="A181" s="40"/>
      <c r="B181" s="40"/>
      <c r="C181" s="40"/>
      <c r="D181" s="89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>
      <c r="A182" s="40"/>
      <c r="B182" s="40"/>
      <c r="C182" s="40"/>
      <c r="D182" s="89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>
      <c r="A183" s="40"/>
      <c r="B183" s="40"/>
      <c r="C183" s="40"/>
      <c r="D183" s="89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>
      <c r="A184" s="40"/>
      <c r="B184" s="40"/>
      <c r="C184" s="40"/>
      <c r="D184" s="89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>
      <c r="A185" s="40"/>
      <c r="B185" s="40"/>
      <c r="C185" s="40"/>
      <c r="D185" s="89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>
      <c r="A186" s="40"/>
      <c r="B186" s="40"/>
      <c r="C186" s="40"/>
      <c r="D186" s="89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>
      <c r="A187" s="40"/>
      <c r="B187" s="40"/>
      <c r="C187" s="40"/>
      <c r="D187" s="89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>
      <c r="A188" s="40"/>
      <c r="B188" s="40"/>
      <c r="C188" s="40"/>
      <c r="D188" s="89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>
      <c r="A189" s="40"/>
      <c r="B189" s="40"/>
      <c r="C189" s="40"/>
      <c r="D189" s="89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>
      <c r="A190" s="40"/>
      <c r="B190" s="40"/>
      <c r="C190" s="40"/>
      <c r="D190" s="89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>
      <c r="A191" s="40"/>
      <c r="B191" s="40"/>
      <c r="C191" s="40"/>
      <c r="D191" s="89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>
      <c r="A192" s="40"/>
      <c r="B192" s="40"/>
      <c r="C192" s="40"/>
      <c r="D192" s="89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>
      <c r="A193" s="40"/>
      <c r="B193" s="40"/>
      <c r="C193" s="40"/>
      <c r="D193" s="89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>
      <c r="A194" s="40"/>
      <c r="B194" s="40"/>
      <c r="C194" s="40"/>
      <c r="D194" s="89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>
      <c r="A195" s="40"/>
      <c r="B195" s="40"/>
      <c r="C195" s="40"/>
      <c r="D195" s="89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>
      <c r="A196" s="40"/>
      <c r="B196" s="40"/>
      <c r="C196" s="40"/>
      <c r="D196" s="89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>
      <c r="A197" s="40"/>
      <c r="B197" s="40"/>
      <c r="C197" s="40"/>
      <c r="D197" s="89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>
      <c r="A198" s="40"/>
      <c r="B198" s="40"/>
      <c r="C198" s="40"/>
      <c r="D198" s="89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>
      <c r="A199" s="40"/>
      <c r="B199" s="40"/>
      <c r="C199" s="40"/>
      <c r="D199" s="89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>
      <c r="A200" s="40"/>
      <c r="B200" s="40"/>
      <c r="C200" s="40"/>
      <c r="D200" s="89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>
      <c r="A201" s="40"/>
      <c r="B201" s="40"/>
      <c r="C201" s="40"/>
      <c r="D201" s="89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>
      <c r="A202" s="40"/>
      <c r="B202" s="40"/>
      <c r="C202" s="40"/>
      <c r="D202" s="89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>
      <c r="A203" s="40"/>
      <c r="B203" s="40"/>
      <c r="C203" s="40"/>
      <c r="D203" s="89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>
      <c r="A204" s="40"/>
      <c r="B204" s="40"/>
      <c r="C204" s="40"/>
      <c r="D204" s="89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>
      <c r="A205" s="40"/>
      <c r="B205" s="40"/>
      <c r="C205" s="40"/>
      <c r="D205" s="89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>
      <c r="A206" s="40"/>
      <c r="B206" s="40"/>
      <c r="C206" s="40"/>
      <c r="D206" s="89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>
      <c r="A207" s="40"/>
      <c r="B207" s="40"/>
      <c r="C207" s="40"/>
      <c r="D207" s="89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>
      <c r="A208" s="40"/>
      <c r="B208" s="40"/>
      <c r="C208" s="40"/>
      <c r="D208" s="89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>
      <c r="A209" s="40"/>
      <c r="B209" s="40"/>
      <c r="C209" s="40"/>
      <c r="D209" s="89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>
      <c r="A210" s="40"/>
      <c r="B210" s="40"/>
      <c r="C210" s="40"/>
      <c r="D210" s="89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>
      <c r="A211" s="40"/>
      <c r="B211" s="40"/>
      <c r="C211" s="40"/>
      <c r="D211" s="89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>
      <c r="A212" s="40"/>
      <c r="B212" s="40"/>
      <c r="C212" s="40"/>
      <c r="D212" s="89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>
      <c r="A213" s="40"/>
      <c r="B213" s="40"/>
      <c r="C213" s="40"/>
      <c r="D213" s="89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>
      <c r="A214" s="40"/>
      <c r="B214" s="40"/>
      <c r="C214" s="40"/>
      <c r="D214" s="89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>
      <c r="A215" s="40"/>
      <c r="B215" s="40"/>
      <c r="C215" s="40"/>
      <c r="D215" s="89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>
      <c r="A216" s="40"/>
      <c r="B216" s="40"/>
      <c r="C216" s="40"/>
      <c r="D216" s="89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>
      <c r="A217" s="40"/>
      <c r="B217" s="40"/>
      <c r="C217" s="40"/>
      <c r="D217" s="89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>
      <c r="A218" s="40"/>
      <c r="B218" s="40"/>
      <c r="C218" s="40"/>
      <c r="D218" s="89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>
      <c r="A219" s="40"/>
      <c r="B219" s="40"/>
      <c r="C219" s="40"/>
      <c r="D219" s="89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>
      <c r="A220" s="40"/>
      <c r="B220" s="40"/>
      <c r="C220" s="40"/>
      <c r="D220" s="89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>
      <c r="A221" s="40"/>
      <c r="B221" s="40"/>
      <c r="C221" s="40"/>
      <c r="D221" s="89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>
      <c r="A222" s="40"/>
      <c r="B222" s="40"/>
      <c r="C222" s="40"/>
      <c r="D222" s="8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>
      <c r="A223" s="40"/>
      <c r="B223" s="40"/>
      <c r="C223" s="40"/>
      <c r="D223" s="89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>
      <c r="A224" s="40"/>
      <c r="B224" s="40"/>
      <c r="C224" s="40"/>
      <c r="D224" s="89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>
      <c r="A225" s="40"/>
      <c r="B225" s="40"/>
      <c r="C225" s="40"/>
      <c r="D225" s="89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>
      <c r="A226" s="40"/>
      <c r="B226" s="40"/>
      <c r="C226" s="40"/>
      <c r="D226" s="89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>
      <c r="A227" s="40"/>
      <c r="B227" s="40"/>
      <c r="C227" s="40"/>
      <c r="D227" s="89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>
      <c r="A228" s="40"/>
      <c r="B228" s="40"/>
      <c r="C228" s="40"/>
      <c r="D228" s="89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>
      <c r="A229" s="40"/>
      <c r="B229" s="40"/>
      <c r="C229" s="40"/>
      <c r="D229" s="89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>
      <c r="A230" s="40"/>
      <c r="B230" s="40"/>
      <c r="C230" s="40"/>
      <c r="D230" s="89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>
      <c r="A231" s="40"/>
      <c r="B231" s="40"/>
      <c r="C231" s="40"/>
      <c r="D231" s="89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>
      <c r="A232" s="40"/>
      <c r="B232" s="40"/>
      <c r="C232" s="40"/>
      <c r="D232" s="89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>
      <c r="A233" s="40"/>
      <c r="B233" s="40"/>
      <c r="C233" s="40"/>
      <c r="D233" s="89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>
      <c r="A234" s="40"/>
      <c r="B234" s="40"/>
      <c r="C234" s="40"/>
      <c r="D234" s="89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>
      <c r="A235" s="40"/>
      <c r="B235" s="40"/>
      <c r="C235" s="40"/>
      <c r="D235" s="89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>
      <c r="A236" s="40"/>
      <c r="B236" s="40"/>
      <c r="C236" s="40"/>
      <c r="D236" s="89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>
      <c r="A237" s="40"/>
      <c r="B237" s="40"/>
      <c r="C237" s="40"/>
      <c r="D237" s="89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>
      <c r="A238" s="40"/>
      <c r="B238" s="40"/>
      <c r="C238" s="40"/>
      <c r="D238" s="89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>
      <c r="A239" s="40"/>
      <c r="B239" s="40"/>
      <c r="C239" s="40"/>
      <c r="D239" s="89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>
      <c r="A240" s="40"/>
      <c r="B240" s="40"/>
      <c r="C240" s="40"/>
      <c r="D240" s="89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>
      <c r="A241" s="40"/>
      <c r="B241" s="40"/>
      <c r="C241" s="40"/>
      <c r="D241" s="89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>
      <c r="A242" s="40"/>
      <c r="B242" s="40"/>
      <c r="C242" s="40"/>
      <c r="D242" s="89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>
      <c r="A243" s="40"/>
      <c r="B243" s="40"/>
      <c r="C243" s="40"/>
      <c r="D243" s="89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>
      <c r="A244" s="40"/>
      <c r="B244" s="40"/>
      <c r="C244" s="40"/>
      <c r="D244" s="89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>
      <c r="D245" s="90"/>
    </row>
    <row r="246">
      <c r="D246" s="90"/>
    </row>
    <row r="247">
      <c r="D247" s="90"/>
    </row>
    <row r="248">
      <c r="D248" s="90"/>
    </row>
    <row r="249">
      <c r="D249" s="90"/>
    </row>
    <row r="250">
      <c r="D250" s="90"/>
    </row>
    <row r="251">
      <c r="D251" s="90"/>
    </row>
    <row r="252">
      <c r="D252" s="90"/>
    </row>
    <row r="253">
      <c r="D253" s="90"/>
    </row>
    <row r="254">
      <c r="D254" s="90"/>
    </row>
    <row r="255">
      <c r="D255" s="90"/>
    </row>
    <row r="256">
      <c r="D256" s="90"/>
    </row>
    <row r="257">
      <c r="D257" s="90"/>
    </row>
    <row r="258">
      <c r="D258" s="90"/>
    </row>
    <row r="259">
      <c r="D259" s="90"/>
    </row>
    <row r="260">
      <c r="D260" s="90"/>
    </row>
    <row r="261">
      <c r="D261" s="90"/>
    </row>
    <row r="262">
      <c r="D262" s="90"/>
    </row>
    <row r="263">
      <c r="D263" s="90"/>
    </row>
    <row r="264">
      <c r="D264" s="90"/>
    </row>
    <row r="265">
      <c r="D265" s="90"/>
    </row>
    <row r="266">
      <c r="D266" s="90"/>
    </row>
    <row r="267">
      <c r="D267" s="90"/>
    </row>
    <row r="268">
      <c r="D268" s="90"/>
    </row>
    <row r="269">
      <c r="D269" s="90"/>
    </row>
    <row r="270">
      <c r="D270" s="90"/>
    </row>
    <row r="271">
      <c r="D271" s="90"/>
    </row>
    <row r="272">
      <c r="D272" s="90"/>
    </row>
    <row r="273">
      <c r="D273" s="90"/>
    </row>
    <row r="274">
      <c r="D274" s="90"/>
    </row>
    <row r="275">
      <c r="D275" s="90"/>
    </row>
    <row r="276">
      <c r="D276" s="90"/>
    </row>
    <row r="277">
      <c r="D277" s="90"/>
    </row>
    <row r="278">
      <c r="D278" s="90"/>
    </row>
    <row r="279">
      <c r="D279" s="90"/>
    </row>
    <row r="280">
      <c r="D280" s="90"/>
    </row>
    <row r="281">
      <c r="D281" s="90"/>
    </row>
    <row r="282">
      <c r="D282" s="90"/>
    </row>
    <row r="283">
      <c r="D283" s="90"/>
    </row>
    <row r="284">
      <c r="D284" s="90"/>
    </row>
    <row r="285">
      <c r="D285" s="90"/>
    </row>
    <row r="286">
      <c r="D286" s="90"/>
    </row>
    <row r="287">
      <c r="D287" s="90"/>
    </row>
    <row r="288">
      <c r="D288" s="90"/>
    </row>
    <row r="289">
      <c r="D289" s="90"/>
    </row>
    <row r="290">
      <c r="D290" s="90"/>
    </row>
    <row r="291">
      <c r="D291" s="90"/>
    </row>
    <row r="292">
      <c r="D292" s="90"/>
    </row>
    <row r="293">
      <c r="D293" s="90"/>
    </row>
    <row r="294">
      <c r="D294" s="90"/>
    </row>
    <row r="295">
      <c r="D295" s="90"/>
    </row>
    <row r="296">
      <c r="D296" s="90"/>
    </row>
    <row r="297">
      <c r="D297" s="90"/>
    </row>
    <row r="298">
      <c r="D298" s="90"/>
    </row>
    <row r="299">
      <c r="D299" s="90"/>
    </row>
    <row r="300">
      <c r="D300" s="90"/>
    </row>
    <row r="301">
      <c r="D301" s="90"/>
    </row>
    <row r="302">
      <c r="D302" s="90"/>
    </row>
    <row r="303">
      <c r="D303" s="90"/>
    </row>
    <row r="304">
      <c r="D304" s="90"/>
    </row>
    <row r="305">
      <c r="D305" s="90"/>
    </row>
    <row r="306">
      <c r="D306" s="90"/>
    </row>
    <row r="307">
      <c r="D307" s="90"/>
    </row>
    <row r="308">
      <c r="D308" s="90"/>
    </row>
    <row r="309">
      <c r="D309" s="90"/>
    </row>
    <row r="310">
      <c r="D310" s="90"/>
    </row>
    <row r="311">
      <c r="D311" s="90"/>
    </row>
    <row r="312">
      <c r="D312" s="90"/>
    </row>
    <row r="313">
      <c r="D313" s="90"/>
    </row>
    <row r="314">
      <c r="D314" s="90"/>
    </row>
    <row r="315">
      <c r="D315" s="90"/>
    </row>
    <row r="316">
      <c r="D316" s="90"/>
    </row>
    <row r="317">
      <c r="D317" s="90"/>
    </row>
    <row r="318">
      <c r="D318" s="90"/>
    </row>
    <row r="319">
      <c r="D319" s="90"/>
    </row>
    <row r="320">
      <c r="D320" s="90"/>
    </row>
    <row r="321">
      <c r="D321" s="90"/>
    </row>
    <row r="322">
      <c r="D322" s="90"/>
    </row>
    <row r="323">
      <c r="D323" s="90"/>
    </row>
    <row r="324">
      <c r="D324" s="90"/>
    </row>
    <row r="325">
      <c r="D325" s="90"/>
    </row>
    <row r="326">
      <c r="D326" s="90"/>
    </row>
    <row r="327">
      <c r="D327" s="90"/>
    </row>
    <row r="328">
      <c r="D328" s="90"/>
    </row>
    <row r="329">
      <c r="D329" s="90"/>
    </row>
    <row r="330">
      <c r="D330" s="90"/>
    </row>
    <row r="331">
      <c r="D331" s="90"/>
    </row>
    <row r="332">
      <c r="D332" s="90"/>
    </row>
    <row r="333">
      <c r="D333" s="90"/>
    </row>
    <row r="334">
      <c r="D334" s="90"/>
    </row>
    <row r="335">
      <c r="D335" s="90"/>
    </row>
    <row r="336">
      <c r="D336" s="90"/>
    </row>
    <row r="337">
      <c r="D337" s="90"/>
    </row>
    <row r="338">
      <c r="D338" s="90"/>
    </row>
    <row r="339">
      <c r="D339" s="90"/>
    </row>
    <row r="340">
      <c r="D340" s="90"/>
    </row>
    <row r="341">
      <c r="D341" s="90"/>
    </row>
    <row r="342">
      <c r="D342" s="90"/>
    </row>
    <row r="343">
      <c r="D343" s="90"/>
    </row>
    <row r="344">
      <c r="D344" s="90"/>
    </row>
    <row r="345">
      <c r="D345" s="90"/>
    </row>
    <row r="346">
      <c r="D346" s="90"/>
    </row>
    <row r="347">
      <c r="D347" s="90"/>
    </row>
    <row r="348">
      <c r="D348" s="90"/>
    </row>
    <row r="349">
      <c r="D349" s="90"/>
    </row>
    <row r="350">
      <c r="D350" s="90"/>
    </row>
    <row r="351">
      <c r="D351" s="90"/>
    </row>
    <row r="352">
      <c r="D352" s="90"/>
    </row>
    <row r="353">
      <c r="D353" s="90"/>
    </row>
    <row r="354">
      <c r="D354" s="90"/>
    </row>
    <row r="355">
      <c r="D355" s="90"/>
    </row>
    <row r="356">
      <c r="D356" s="90"/>
    </row>
    <row r="357">
      <c r="D357" s="90"/>
    </row>
    <row r="358">
      <c r="D358" s="90"/>
    </row>
    <row r="359">
      <c r="D359" s="90"/>
    </row>
    <row r="360">
      <c r="D360" s="90"/>
    </row>
    <row r="361">
      <c r="D361" s="90"/>
    </row>
    <row r="362">
      <c r="D362" s="90"/>
    </row>
    <row r="363">
      <c r="D363" s="90"/>
    </row>
    <row r="364">
      <c r="D364" s="90"/>
    </row>
    <row r="365">
      <c r="D365" s="90"/>
    </row>
    <row r="366">
      <c r="D366" s="90"/>
    </row>
    <row r="367">
      <c r="D367" s="90"/>
    </row>
    <row r="368">
      <c r="D368" s="90"/>
    </row>
    <row r="369">
      <c r="D369" s="90"/>
    </row>
    <row r="370">
      <c r="D370" s="90"/>
    </row>
    <row r="371">
      <c r="D371" s="90"/>
    </row>
    <row r="372">
      <c r="D372" s="90"/>
    </row>
    <row r="373">
      <c r="D373" s="90"/>
    </row>
    <row r="374">
      <c r="D374" s="90"/>
    </row>
    <row r="375">
      <c r="D375" s="90"/>
    </row>
    <row r="376">
      <c r="D376" s="90"/>
    </row>
    <row r="377">
      <c r="D377" s="90"/>
    </row>
    <row r="378">
      <c r="D378" s="90"/>
    </row>
    <row r="379">
      <c r="D379" s="90"/>
    </row>
    <row r="380">
      <c r="D380" s="90"/>
    </row>
    <row r="381">
      <c r="D381" s="90"/>
    </row>
    <row r="382">
      <c r="D382" s="90"/>
    </row>
    <row r="383">
      <c r="D383" s="90"/>
    </row>
    <row r="384">
      <c r="D384" s="90"/>
    </row>
    <row r="385">
      <c r="D385" s="90"/>
    </row>
    <row r="386">
      <c r="D386" s="90"/>
    </row>
    <row r="387">
      <c r="D387" s="90"/>
    </row>
    <row r="388">
      <c r="D388" s="90"/>
    </row>
    <row r="389">
      <c r="D389" s="90"/>
    </row>
    <row r="390">
      <c r="D390" s="90"/>
    </row>
    <row r="391">
      <c r="D391" s="90"/>
    </row>
    <row r="392">
      <c r="D392" s="90"/>
    </row>
    <row r="393">
      <c r="D393" s="90"/>
    </row>
    <row r="394">
      <c r="D394" s="90"/>
    </row>
    <row r="395">
      <c r="D395" s="90"/>
    </row>
    <row r="396">
      <c r="D396" s="90"/>
    </row>
    <row r="397">
      <c r="D397" s="90"/>
    </row>
    <row r="398">
      <c r="D398" s="90"/>
    </row>
    <row r="399">
      <c r="D399" s="90"/>
    </row>
    <row r="400">
      <c r="D400" s="90"/>
    </row>
    <row r="401">
      <c r="D401" s="90"/>
    </row>
    <row r="402">
      <c r="D402" s="90"/>
    </row>
    <row r="403">
      <c r="D403" s="90"/>
    </row>
    <row r="404">
      <c r="D404" s="90"/>
    </row>
    <row r="405">
      <c r="D405" s="90"/>
    </row>
    <row r="406">
      <c r="D406" s="90"/>
    </row>
    <row r="407">
      <c r="D407" s="90"/>
    </row>
    <row r="408">
      <c r="D408" s="90"/>
    </row>
    <row r="409">
      <c r="D409" s="90"/>
    </row>
    <row r="410">
      <c r="D410" s="90"/>
    </row>
    <row r="411">
      <c r="D411" s="90"/>
    </row>
    <row r="412">
      <c r="D412" s="90"/>
    </row>
    <row r="413">
      <c r="D413" s="90"/>
    </row>
    <row r="414">
      <c r="D414" s="90"/>
    </row>
    <row r="415">
      <c r="D415" s="90"/>
    </row>
    <row r="416">
      <c r="D416" s="90"/>
    </row>
    <row r="417">
      <c r="D417" s="90"/>
    </row>
    <row r="418">
      <c r="D418" s="90"/>
    </row>
    <row r="419">
      <c r="D419" s="90"/>
    </row>
    <row r="420">
      <c r="D420" s="90"/>
    </row>
    <row r="421">
      <c r="D421" s="90"/>
    </row>
    <row r="422">
      <c r="D422" s="90"/>
    </row>
    <row r="423">
      <c r="D423" s="90"/>
    </row>
    <row r="424">
      <c r="D424" s="90"/>
    </row>
    <row r="425">
      <c r="D425" s="90"/>
    </row>
    <row r="426">
      <c r="D426" s="90"/>
    </row>
    <row r="427">
      <c r="D427" s="90"/>
    </row>
    <row r="428">
      <c r="D428" s="90"/>
    </row>
    <row r="429">
      <c r="D429" s="90"/>
    </row>
    <row r="430">
      <c r="D430" s="90"/>
    </row>
    <row r="431">
      <c r="D431" s="90"/>
    </row>
    <row r="432">
      <c r="D432" s="90"/>
    </row>
    <row r="433">
      <c r="D433" s="90"/>
    </row>
    <row r="434">
      <c r="D434" s="90"/>
    </row>
    <row r="435">
      <c r="D435" s="90"/>
    </row>
    <row r="436">
      <c r="D436" s="90"/>
    </row>
    <row r="437">
      <c r="D437" s="90"/>
    </row>
    <row r="438">
      <c r="D438" s="90"/>
    </row>
    <row r="439">
      <c r="D439" s="90"/>
    </row>
    <row r="440">
      <c r="D440" s="90"/>
    </row>
    <row r="441">
      <c r="D441" s="90"/>
    </row>
    <row r="442">
      <c r="D442" s="90"/>
    </row>
    <row r="443">
      <c r="D443" s="90"/>
    </row>
    <row r="444">
      <c r="D444" s="90"/>
    </row>
    <row r="445">
      <c r="D445" s="90"/>
    </row>
    <row r="446">
      <c r="D446" s="90"/>
    </row>
    <row r="447">
      <c r="D447" s="90"/>
    </row>
    <row r="448">
      <c r="D448" s="90"/>
    </row>
    <row r="449">
      <c r="D449" s="90"/>
    </row>
    <row r="450">
      <c r="D450" s="90"/>
    </row>
    <row r="451">
      <c r="D451" s="90"/>
    </row>
    <row r="452">
      <c r="D452" s="90"/>
    </row>
    <row r="453">
      <c r="D453" s="90"/>
    </row>
    <row r="454">
      <c r="D454" s="90"/>
    </row>
    <row r="455">
      <c r="D455" s="90"/>
    </row>
    <row r="456">
      <c r="D456" s="90"/>
    </row>
    <row r="457">
      <c r="D457" s="90"/>
    </row>
    <row r="458">
      <c r="D458" s="90"/>
    </row>
    <row r="459">
      <c r="D459" s="90"/>
    </row>
    <row r="460">
      <c r="D460" s="90"/>
    </row>
    <row r="461">
      <c r="D461" s="90"/>
    </row>
    <row r="462">
      <c r="D462" s="90"/>
    </row>
    <row r="463">
      <c r="D463" s="90"/>
    </row>
    <row r="464">
      <c r="D464" s="90"/>
    </row>
    <row r="465">
      <c r="D465" s="90"/>
    </row>
    <row r="466">
      <c r="D466" s="90"/>
    </row>
    <row r="467">
      <c r="D467" s="90"/>
    </row>
    <row r="468">
      <c r="D468" s="90"/>
    </row>
    <row r="469">
      <c r="D469" s="90"/>
    </row>
    <row r="470">
      <c r="D470" s="90"/>
    </row>
    <row r="471">
      <c r="D471" s="90"/>
    </row>
    <row r="472">
      <c r="D472" s="90"/>
    </row>
    <row r="473">
      <c r="D473" s="90"/>
    </row>
    <row r="474">
      <c r="D474" s="90"/>
    </row>
    <row r="475">
      <c r="D475" s="90"/>
    </row>
    <row r="476">
      <c r="D476" s="90"/>
    </row>
    <row r="477">
      <c r="D477" s="90"/>
    </row>
    <row r="478">
      <c r="D478" s="90"/>
    </row>
    <row r="479">
      <c r="D479" s="90"/>
    </row>
    <row r="480">
      <c r="D480" s="90"/>
    </row>
    <row r="481">
      <c r="D481" s="90"/>
    </row>
    <row r="482">
      <c r="D482" s="90"/>
    </row>
    <row r="483">
      <c r="D483" s="90"/>
    </row>
    <row r="484">
      <c r="D484" s="90"/>
    </row>
    <row r="485">
      <c r="D485" s="90"/>
    </row>
    <row r="486">
      <c r="D486" s="90"/>
    </row>
    <row r="487">
      <c r="D487" s="90"/>
    </row>
    <row r="488">
      <c r="D488" s="90"/>
    </row>
    <row r="489">
      <c r="D489" s="90"/>
    </row>
    <row r="490">
      <c r="D490" s="90"/>
    </row>
    <row r="491">
      <c r="D491" s="90"/>
    </row>
    <row r="492">
      <c r="D492" s="90"/>
    </row>
    <row r="493">
      <c r="D493" s="90"/>
    </row>
    <row r="494">
      <c r="D494" s="90"/>
    </row>
    <row r="495">
      <c r="D495" s="90"/>
    </row>
    <row r="496">
      <c r="D496" s="90"/>
    </row>
    <row r="497">
      <c r="D497" s="90"/>
    </row>
    <row r="498">
      <c r="D498" s="90"/>
    </row>
    <row r="499">
      <c r="D499" s="90"/>
    </row>
    <row r="500">
      <c r="D500" s="90"/>
    </row>
    <row r="501">
      <c r="D501" s="90"/>
    </row>
    <row r="502">
      <c r="D502" s="90"/>
    </row>
    <row r="503">
      <c r="D503" s="90"/>
    </row>
    <row r="504">
      <c r="D504" s="90"/>
    </row>
    <row r="505">
      <c r="D505" s="90"/>
    </row>
    <row r="506">
      <c r="D506" s="90"/>
    </row>
    <row r="507">
      <c r="D507" s="90"/>
    </row>
    <row r="508">
      <c r="D508" s="90"/>
    </row>
    <row r="509">
      <c r="D509" s="90"/>
    </row>
    <row r="510">
      <c r="D510" s="90"/>
    </row>
    <row r="511">
      <c r="D511" s="90"/>
    </row>
    <row r="512">
      <c r="D512" s="90"/>
    </row>
    <row r="513">
      <c r="D513" s="90"/>
    </row>
    <row r="514">
      <c r="D514" s="90"/>
    </row>
    <row r="515">
      <c r="D515" s="90"/>
    </row>
    <row r="516">
      <c r="D516" s="90"/>
    </row>
    <row r="517">
      <c r="D517" s="90"/>
    </row>
    <row r="518">
      <c r="D518" s="90"/>
    </row>
    <row r="519">
      <c r="D519" s="90"/>
    </row>
    <row r="520">
      <c r="D520" s="90"/>
    </row>
    <row r="521">
      <c r="D521" s="90"/>
    </row>
    <row r="522">
      <c r="D522" s="90"/>
    </row>
    <row r="523">
      <c r="D523" s="90"/>
    </row>
    <row r="524">
      <c r="D524" s="90"/>
    </row>
    <row r="525">
      <c r="D525" s="90"/>
    </row>
    <row r="526">
      <c r="D526" s="90"/>
    </row>
    <row r="527">
      <c r="D527" s="90"/>
    </row>
    <row r="528">
      <c r="D528" s="90"/>
    </row>
    <row r="529">
      <c r="D529" s="90"/>
    </row>
    <row r="530">
      <c r="D530" s="90"/>
    </row>
    <row r="531">
      <c r="D531" s="90"/>
    </row>
    <row r="532">
      <c r="D532" s="90"/>
    </row>
    <row r="533">
      <c r="D533" s="90"/>
    </row>
    <row r="534">
      <c r="D534" s="90"/>
    </row>
    <row r="535">
      <c r="D535" s="90"/>
    </row>
    <row r="536">
      <c r="D536" s="90"/>
    </row>
    <row r="537">
      <c r="D537" s="90"/>
    </row>
    <row r="538">
      <c r="D538" s="90"/>
    </row>
    <row r="539">
      <c r="D539" s="90"/>
    </row>
    <row r="540">
      <c r="D540" s="90"/>
    </row>
    <row r="541">
      <c r="D541" s="90"/>
    </row>
    <row r="542">
      <c r="D542" s="90"/>
    </row>
    <row r="543">
      <c r="D543" s="90"/>
    </row>
    <row r="544">
      <c r="D544" s="90"/>
    </row>
    <row r="545">
      <c r="D545" s="90"/>
    </row>
    <row r="546">
      <c r="D546" s="90"/>
    </row>
    <row r="547">
      <c r="D547" s="90"/>
    </row>
    <row r="548">
      <c r="D548" s="90"/>
    </row>
    <row r="549">
      <c r="D549" s="90"/>
    </row>
    <row r="550">
      <c r="D550" s="90"/>
    </row>
    <row r="551">
      <c r="D551" s="90"/>
    </row>
    <row r="552">
      <c r="D552" s="90"/>
    </row>
    <row r="553">
      <c r="D553" s="90"/>
    </row>
    <row r="554">
      <c r="D554" s="90"/>
    </row>
    <row r="555">
      <c r="D555" s="90"/>
    </row>
    <row r="556">
      <c r="D556" s="90"/>
    </row>
    <row r="557">
      <c r="D557" s="90"/>
    </row>
    <row r="558">
      <c r="D558" s="90"/>
    </row>
    <row r="559">
      <c r="D559" s="90"/>
    </row>
    <row r="560">
      <c r="D560" s="90"/>
    </row>
    <row r="561">
      <c r="D561" s="90"/>
    </row>
    <row r="562">
      <c r="D562" s="90"/>
    </row>
    <row r="563">
      <c r="D563" s="90"/>
    </row>
    <row r="564">
      <c r="D564" s="90"/>
    </row>
    <row r="565">
      <c r="D565" s="90"/>
    </row>
    <row r="566">
      <c r="D566" s="90"/>
    </row>
    <row r="567">
      <c r="D567" s="90"/>
    </row>
    <row r="568">
      <c r="D568" s="90"/>
    </row>
    <row r="569">
      <c r="D569" s="90"/>
    </row>
    <row r="570">
      <c r="D570" s="90"/>
    </row>
    <row r="571">
      <c r="D571" s="90"/>
    </row>
    <row r="572">
      <c r="D572" s="90"/>
    </row>
    <row r="573">
      <c r="D573" s="90"/>
    </row>
    <row r="574">
      <c r="D574" s="90"/>
    </row>
    <row r="575">
      <c r="D575" s="90"/>
    </row>
    <row r="576">
      <c r="D576" s="90"/>
    </row>
    <row r="577">
      <c r="D577" s="90"/>
    </row>
    <row r="578">
      <c r="D578" s="90"/>
    </row>
    <row r="579">
      <c r="D579" s="90"/>
    </row>
    <row r="580">
      <c r="D580" s="90"/>
    </row>
    <row r="581">
      <c r="D581" s="90"/>
    </row>
    <row r="582">
      <c r="D582" s="90"/>
    </row>
    <row r="583">
      <c r="D583" s="90"/>
    </row>
    <row r="584">
      <c r="D584" s="90"/>
    </row>
    <row r="585">
      <c r="D585" s="90"/>
    </row>
    <row r="586">
      <c r="D586" s="90"/>
    </row>
    <row r="587">
      <c r="D587" s="90"/>
    </row>
    <row r="588">
      <c r="D588" s="90"/>
    </row>
    <row r="589">
      <c r="D589" s="90"/>
    </row>
    <row r="590">
      <c r="D590" s="90"/>
    </row>
    <row r="591">
      <c r="D591" s="90"/>
    </row>
    <row r="592">
      <c r="D592" s="90"/>
    </row>
    <row r="593">
      <c r="D593" s="90"/>
    </row>
    <row r="594">
      <c r="D594" s="90"/>
    </row>
    <row r="595">
      <c r="D595" s="90"/>
    </row>
    <row r="596">
      <c r="D596" s="90"/>
    </row>
    <row r="597">
      <c r="D597" s="90"/>
    </row>
    <row r="598">
      <c r="D598" s="90"/>
    </row>
    <row r="599">
      <c r="D599" s="90"/>
    </row>
    <row r="600">
      <c r="D600" s="90"/>
    </row>
    <row r="601">
      <c r="D601" s="90"/>
    </row>
    <row r="602">
      <c r="D602" s="90"/>
    </row>
    <row r="603">
      <c r="D603" s="90"/>
    </row>
    <row r="604">
      <c r="D604" s="90"/>
    </row>
    <row r="605">
      <c r="D605" s="90"/>
    </row>
    <row r="606">
      <c r="D606" s="90"/>
    </row>
    <row r="607">
      <c r="D607" s="90"/>
    </row>
    <row r="608">
      <c r="D608" s="90"/>
    </row>
    <row r="609">
      <c r="D609" s="90"/>
    </row>
    <row r="610">
      <c r="D610" s="90"/>
    </row>
    <row r="611">
      <c r="D611" s="90"/>
    </row>
    <row r="612">
      <c r="D612" s="90"/>
    </row>
    <row r="613">
      <c r="D613" s="90"/>
    </row>
    <row r="614">
      <c r="D614" s="90"/>
    </row>
    <row r="615">
      <c r="D615" s="90"/>
    </row>
    <row r="616">
      <c r="D616" s="90"/>
    </row>
    <row r="617">
      <c r="D617" s="90"/>
    </row>
    <row r="618">
      <c r="D618" s="90"/>
    </row>
    <row r="619">
      <c r="D619" s="90"/>
    </row>
    <row r="620">
      <c r="D620" s="90"/>
    </row>
    <row r="621">
      <c r="D621" s="90"/>
    </row>
    <row r="622">
      <c r="D622" s="90"/>
    </row>
    <row r="623">
      <c r="D623" s="90"/>
    </row>
    <row r="624">
      <c r="D624" s="90"/>
    </row>
    <row r="625">
      <c r="D625" s="90"/>
    </row>
    <row r="626">
      <c r="D626" s="90"/>
    </row>
    <row r="627">
      <c r="D627" s="90"/>
    </row>
    <row r="628">
      <c r="D628" s="90"/>
    </row>
    <row r="629">
      <c r="D629" s="90"/>
    </row>
    <row r="630">
      <c r="D630" s="90"/>
    </row>
    <row r="631">
      <c r="D631" s="90"/>
    </row>
    <row r="632">
      <c r="D632" s="90"/>
    </row>
    <row r="633">
      <c r="D633" s="90"/>
    </row>
    <row r="634">
      <c r="D634" s="90"/>
    </row>
    <row r="635">
      <c r="D635" s="90"/>
    </row>
    <row r="636">
      <c r="D636" s="90"/>
    </row>
    <row r="637">
      <c r="D637" s="90"/>
    </row>
    <row r="638">
      <c r="D638" s="90"/>
    </row>
    <row r="639">
      <c r="D639" s="90"/>
    </row>
    <row r="640">
      <c r="D640" s="90"/>
    </row>
    <row r="641">
      <c r="D641" s="90"/>
    </row>
    <row r="642">
      <c r="D642" s="90"/>
    </row>
    <row r="643">
      <c r="D643" s="90"/>
    </row>
    <row r="644">
      <c r="D644" s="90"/>
    </row>
    <row r="645">
      <c r="D645" s="90"/>
    </row>
    <row r="646">
      <c r="D646" s="90"/>
    </row>
    <row r="647">
      <c r="D647" s="90"/>
    </row>
    <row r="648">
      <c r="D648" s="90"/>
    </row>
    <row r="649">
      <c r="D649" s="90"/>
    </row>
    <row r="650">
      <c r="D650" s="90"/>
    </row>
    <row r="651">
      <c r="D651" s="90"/>
    </row>
    <row r="652">
      <c r="D652" s="90"/>
    </row>
    <row r="653">
      <c r="D653" s="90"/>
    </row>
    <row r="654">
      <c r="D654" s="90"/>
    </row>
    <row r="655">
      <c r="D655" s="90"/>
    </row>
    <row r="656">
      <c r="D656" s="90"/>
    </row>
    <row r="657">
      <c r="D657" s="90"/>
    </row>
    <row r="658">
      <c r="D658" s="90"/>
    </row>
    <row r="659">
      <c r="D659" s="90"/>
    </row>
    <row r="660">
      <c r="D660" s="90"/>
    </row>
    <row r="661">
      <c r="D661" s="90"/>
    </row>
    <row r="662">
      <c r="D662" s="90"/>
    </row>
    <row r="663">
      <c r="D663" s="90"/>
    </row>
    <row r="664">
      <c r="D664" s="90"/>
    </row>
    <row r="665">
      <c r="D665" s="90"/>
    </row>
    <row r="666">
      <c r="D666" s="90"/>
    </row>
    <row r="667">
      <c r="D667" s="90"/>
    </row>
    <row r="668">
      <c r="D668" s="90"/>
    </row>
    <row r="669">
      <c r="D669" s="90"/>
    </row>
    <row r="670">
      <c r="D670" s="90"/>
    </row>
    <row r="671">
      <c r="D671" s="90"/>
    </row>
    <row r="672">
      <c r="D672" s="90"/>
    </row>
    <row r="673">
      <c r="D673" s="90"/>
    </row>
    <row r="674">
      <c r="D674" s="90"/>
    </row>
    <row r="675">
      <c r="D675" s="90"/>
    </row>
    <row r="676">
      <c r="D676" s="90"/>
    </row>
    <row r="677">
      <c r="D677" s="90"/>
    </row>
    <row r="678">
      <c r="D678" s="90"/>
    </row>
    <row r="679">
      <c r="D679" s="90"/>
    </row>
    <row r="680">
      <c r="D680" s="90"/>
    </row>
    <row r="681">
      <c r="D681" s="90"/>
    </row>
    <row r="682">
      <c r="D682" s="90"/>
    </row>
    <row r="683">
      <c r="D683" s="90"/>
    </row>
    <row r="684">
      <c r="D684" s="90"/>
    </row>
    <row r="685">
      <c r="D685" s="90"/>
    </row>
    <row r="686">
      <c r="D686" s="90"/>
    </row>
    <row r="687">
      <c r="D687" s="90"/>
    </row>
    <row r="688">
      <c r="D688" s="90"/>
    </row>
    <row r="689">
      <c r="D689" s="90"/>
    </row>
    <row r="690">
      <c r="D690" s="90"/>
    </row>
    <row r="691">
      <c r="D691" s="90"/>
    </row>
    <row r="692">
      <c r="D692" s="90"/>
    </row>
    <row r="693">
      <c r="D693" s="90"/>
    </row>
    <row r="694">
      <c r="D694" s="90"/>
    </row>
    <row r="695">
      <c r="D695" s="90"/>
    </row>
    <row r="696">
      <c r="D696" s="90"/>
    </row>
    <row r="697">
      <c r="D697" s="90"/>
    </row>
    <row r="698">
      <c r="D698" s="90"/>
    </row>
    <row r="699">
      <c r="D699" s="90"/>
    </row>
    <row r="700">
      <c r="D700" s="90"/>
    </row>
    <row r="701">
      <c r="D701" s="90"/>
    </row>
    <row r="702">
      <c r="D702" s="90"/>
    </row>
    <row r="703">
      <c r="D703" s="90"/>
    </row>
    <row r="704">
      <c r="D704" s="90"/>
    </row>
    <row r="705">
      <c r="D705" s="90"/>
    </row>
    <row r="706">
      <c r="D706" s="90"/>
    </row>
    <row r="707">
      <c r="D707" s="90"/>
    </row>
    <row r="708">
      <c r="D708" s="90"/>
    </row>
    <row r="709">
      <c r="D709" s="90"/>
    </row>
    <row r="710">
      <c r="D710" s="90"/>
    </row>
    <row r="711">
      <c r="D711" s="90"/>
    </row>
    <row r="712">
      <c r="D712" s="90"/>
    </row>
    <row r="713">
      <c r="D713" s="90"/>
    </row>
    <row r="714">
      <c r="D714" s="90"/>
    </row>
    <row r="715">
      <c r="D715" s="90"/>
    </row>
    <row r="716">
      <c r="D716" s="90"/>
    </row>
    <row r="717">
      <c r="D717" s="90"/>
    </row>
    <row r="718">
      <c r="D718" s="90"/>
    </row>
    <row r="719">
      <c r="D719" s="90"/>
    </row>
    <row r="720">
      <c r="D720" s="90"/>
    </row>
    <row r="721">
      <c r="D721" s="90"/>
    </row>
    <row r="722">
      <c r="D722" s="90"/>
    </row>
    <row r="723">
      <c r="D723" s="90"/>
    </row>
    <row r="724">
      <c r="D724" s="90"/>
    </row>
    <row r="725">
      <c r="D725" s="90"/>
    </row>
    <row r="726">
      <c r="D726" s="90"/>
    </row>
    <row r="727">
      <c r="D727" s="90"/>
    </row>
    <row r="728">
      <c r="D728" s="90"/>
    </row>
    <row r="729">
      <c r="D729" s="90"/>
    </row>
    <row r="730">
      <c r="D730" s="90"/>
    </row>
    <row r="731">
      <c r="D731" s="90"/>
    </row>
    <row r="732">
      <c r="D732" s="90"/>
    </row>
    <row r="733">
      <c r="D733" s="90"/>
    </row>
    <row r="734">
      <c r="D734" s="90"/>
    </row>
    <row r="735">
      <c r="D735" s="90"/>
    </row>
    <row r="736">
      <c r="D736" s="90"/>
    </row>
    <row r="737">
      <c r="D737" s="90"/>
    </row>
    <row r="738">
      <c r="D738" s="90"/>
    </row>
    <row r="739">
      <c r="D739" s="90"/>
    </row>
    <row r="740">
      <c r="D740" s="90"/>
    </row>
    <row r="741">
      <c r="D741" s="90"/>
    </row>
    <row r="742">
      <c r="D742" s="90"/>
    </row>
    <row r="743">
      <c r="D743" s="90"/>
    </row>
    <row r="744">
      <c r="D744" s="90"/>
    </row>
    <row r="745">
      <c r="D745" s="90"/>
    </row>
    <row r="746">
      <c r="D746" s="90"/>
    </row>
    <row r="747">
      <c r="D747" s="90"/>
    </row>
    <row r="748">
      <c r="D748" s="90"/>
    </row>
    <row r="749">
      <c r="D749" s="90"/>
    </row>
    <row r="750">
      <c r="D750" s="90"/>
    </row>
    <row r="751">
      <c r="D751" s="90"/>
    </row>
    <row r="752">
      <c r="D752" s="90"/>
    </row>
    <row r="753">
      <c r="D753" s="90"/>
    </row>
    <row r="754">
      <c r="D754" s="90"/>
    </row>
    <row r="755">
      <c r="D755" s="90"/>
    </row>
    <row r="756">
      <c r="D756" s="90"/>
    </row>
    <row r="757">
      <c r="D757" s="90"/>
    </row>
    <row r="758">
      <c r="D758" s="90"/>
    </row>
    <row r="759">
      <c r="D759" s="90"/>
    </row>
    <row r="760">
      <c r="D760" s="90"/>
    </row>
    <row r="761">
      <c r="D761" s="90"/>
    </row>
    <row r="762">
      <c r="D762" s="90"/>
    </row>
    <row r="763">
      <c r="D763" s="90"/>
    </row>
    <row r="764">
      <c r="D764" s="90"/>
    </row>
    <row r="765">
      <c r="D765" s="90"/>
    </row>
    <row r="766">
      <c r="D766" s="90"/>
    </row>
    <row r="767">
      <c r="D767" s="90"/>
    </row>
    <row r="768">
      <c r="D768" s="90"/>
    </row>
    <row r="769">
      <c r="D769" s="90"/>
    </row>
    <row r="770">
      <c r="D770" s="90"/>
    </row>
    <row r="771">
      <c r="D771" s="90"/>
    </row>
    <row r="772">
      <c r="D772" s="90"/>
    </row>
    <row r="773">
      <c r="D773" s="90"/>
    </row>
    <row r="774">
      <c r="D774" s="90"/>
    </row>
    <row r="775">
      <c r="D775" s="90"/>
    </row>
    <row r="776">
      <c r="D776" s="90"/>
    </row>
    <row r="777">
      <c r="D777" s="90"/>
    </row>
    <row r="778">
      <c r="D778" s="90"/>
    </row>
    <row r="779">
      <c r="D779" s="90"/>
    </row>
    <row r="780">
      <c r="D780" s="90"/>
    </row>
    <row r="781">
      <c r="D781" s="90"/>
    </row>
    <row r="782">
      <c r="D782" s="90"/>
    </row>
    <row r="783">
      <c r="D783" s="90"/>
    </row>
    <row r="784">
      <c r="D784" s="90"/>
    </row>
    <row r="785">
      <c r="D785" s="90"/>
    </row>
    <row r="786">
      <c r="D786" s="90"/>
    </row>
    <row r="787">
      <c r="D787" s="90"/>
    </row>
    <row r="788">
      <c r="D788" s="90"/>
    </row>
    <row r="789">
      <c r="D789" s="90"/>
    </row>
    <row r="790">
      <c r="D790" s="90"/>
    </row>
    <row r="791">
      <c r="D791" s="90"/>
    </row>
    <row r="792">
      <c r="D792" s="90"/>
    </row>
    <row r="793">
      <c r="D793" s="90"/>
    </row>
    <row r="794">
      <c r="D794" s="90"/>
    </row>
    <row r="795">
      <c r="D795" s="90"/>
    </row>
    <row r="796">
      <c r="D796" s="90"/>
    </row>
    <row r="797">
      <c r="D797" s="90"/>
    </row>
    <row r="798">
      <c r="D798" s="90"/>
    </row>
    <row r="799">
      <c r="D799" s="90"/>
    </row>
    <row r="800">
      <c r="D800" s="90"/>
    </row>
    <row r="801">
      <c r="D801" s="90"/>
    </row>
    <row r="802">
      <c r="D802" s="90"/>
    </row>
    <row r="803">
      <c r="D803" s="90"/>
    </row>
    <row r="804">
      <c r="D804" s="90"/>
    </row>
    <row r="805">
      <c r="D805" s="90"/>
    </row>
    <row r="806">
      <c r="D806" s="90"/>
    </row>
    <row r="807">
      <c r="D807" s="90"/>
    </row>
    <row r="808">
      <c r="D808" s="90"/>
    </row>
    <row r="809">
      <c r="D809" s="90"/>
    </row>
    <row r="810">
      <c r="D810" s="90"/>
    </row>
    <row r="811">
      <c r="D811" s="90"/>
    </row>
    <row r="812">
      <c r="D812" s="90"/>
    </row>
    <row r="813">
      <c r="D813" s="90"/>
    </row>
    <row r="814">
      <c r="D814" s="90"/>
    </row>
    <row r="815">
      <c r="D815" s="90"/>
    </row>
    <row r="816">
      <c r="D816" s="90"/>
    </row>
    <row r="817">
      <c r="D817" s="90"/>
    </row>
    <row r="818">
      <c r="D818" s="90"/>
    </row>
    <row r="819">
      <c r="D819" s="90"/>
    </row>
    <row r="820">
      <c r="D820" s="90"/>
    </row>
    <row r="821">
      <c r="D821" s="90"/>
    </row>
    <row r="822">
      <c r="D822" s="90"/>
    </row>
    <row r="823">
      <c r="D823" s="90"/>
    </row>
    <row r="824">
      <c r="D824" s="90"/>
    </row>
    <row r="825">
      <c r="D825" s="90"/>
    </row>
    <row r="826">
      <c r="D826" s="90"/>
    </row>
    <row r="827">
      <c r="D827" s="90"/>
    </row>
    <row r="828">
      <c r="D828" s="90"/>
    </row>
    <row r="829">
      <c r="D829" s="90"/>
    </row>
    <row r="830">
      <c r="D830" s="90"/>
    </row>
    <row r="831">
      <c r="D831" s="90"/>
    </row>
    <row r="832">
      <c r="D832" s="90"/>
    </row>
    <row r="833">
      <c r="D833" s="90"/>
    </row>
    <row r="834">
      <c r="D834" s="90"/>
    </row>
    <row r="835">
      <c r="D835" s="90"/>
    </row>
    <row r="836">
      <c r="D836" s="90"/>
    </row>
    <row r="837">
      <c r="D837" s="90"/>
    </row>
    <row r="838">
      <c r="D838" s="90"/>
    </row>
    <row r="839">
      <c r="D839" s="90"/>
    </row>
    <row r="840">
      <c r="D840" s="90"/>
    </row>
    <row r="841">
      <c r="D841" s="90"/>
    </row>
    <row r="842">
      <c r="D842" s="90"/>
    </row>
    <row r="843">
      <c r="D843" s="90"/>
    </row>
    <row r="844">
      <c r="D844" s="90"/>
    </row>
    <row r="845">
      <c r="D845" s="90"/>
    </row>
    <row r="846">
      <c r="D846" s="90"/>
    </row>
    <row r="847">
      <c r="D847" s="90"/>
    </row>
    <row r="848">
      <c r="D848" s="90"/>
    </row>
    <row r="849">
      <c r="D849" s="90"/>
    </row>
    <row r="850">
      <c r="D850" s="90"/>
    </row>
    <row r="851">
      <c r="D851" s="90"/>
    </row>
    <row r="852">
      <c r="D852" s="90"/>
    </row>
    <row r="853">
      <c r="D853" s="90"/>
    </row>
    <row r="854">
      <c r="D854" s="90"/>
    </row>
    <row r="855">
      <c r="D855" s="90"/>
    </row>
    <row r="856">
      <c r="D856" s="90"/>
    </row>
    <row r="857">
      <c r="D857" s="90"/>
    </row>
    <row r="858">
      <c r="D858" s="90"/>
    </row>
    <row r="859">
      <c r="D859" s="90"/>
    </row>
    <row r="860">
      <c r="D860" s="90"/>
    </row>
    <row r="861">
      <c r="D861" s="90"/>
    </row>
    <row r="862">
      <c r="D862" s="90"/>
    </row>
    <row r="863">
      <c r="D863" s="90"/>
    </row>
    <row r="864">
      <c r="D864" s="90"/>
    </row>
    <row r="865">
      <c r="D865" s="90"/>
    </row>
    <row r="866">
      <c r="D866" s="90"/>
    </row>
    <row r="867">
      <c r="D867" s="90"/>
    </row>
    <row r="868">
      <c r="D868" s="90"/>
    </row>
    <row r="869">
      <c r="D869" s="90"/>
    </row>
    <row r="870">
      <c r="D870" s="90"/>
    </row>
    <row r="871">
      <c r="D871" s="90"/>
    </row>
    <row r="872">
      <c r="D872" s="90"/>
    </row>
    <row r="873">
      <c r="D873" s="90"/>
    </row>
    <row r="874">
      <c r="D874" s="90"/>
    </row>
    <row r="875">
      <c r="D875" s="90"/>
    </row>
    <row r="876">
      <c r="D876" s="90"/>
    </row>
    <row r="877">
      <c r="D877" s="90"/>
    </row>
    <row r="878">
      <c r="D878" s="90"/>
    </row>
    <row r="879">
      <c r="D879" s="90"/>
    </row>
    <row r="880">
      <c r="D880" s="90"/>
    </row>
    <row r="881">
      <c r="D881" s="90"/>
    </row>
    <row r="882">
      <c r="D882" s="90"/>
    </row>
    <row r="883">
      <c r="D883" s="90"/>
    </row>
    <row r="884">
      <c r="D884" s="90"/>
    </row>
    <row r="885">
      <c r="D885" s="90"/>
    </row>
    <row r="886">
      <c r="D886" s="90"/>
    </row>
    <row r="887">
      <c r="D887" s="90"/>
    </row>
    <row r="888">
      <c r="D888" s="90"/>
    </row>
    <row r="889">
      <c r="D889" s="90"/>
    </row>
    <row r="890">
      <c r="D890" s="90"/>
    </row>
    <row r="891">
      <c r="D891" s="90"/>
    </row>
    <row r="892">
      <c r="D892" s="90"/>
    </row>
    <row r="893">
      <c r="D893" s="90"/>
    </row>
    <row r="894">
      <c r="D894" s="90"/>
    </row>
    <row r="895">
      <c r="D895" s="90"/>
    </row>
    <row r="896">
      <c r="D896" s="90"/>
    </row>
    <row r="897">
      <c r="D897" s="90"/>
    </row>
    <row r="898">
      <c r="D898" s="90"/>
    </row>
    <row r="899">
      <c r="D899" s="90"/>
    </row>
    <row r="900">
      <c r="D900" s="90"/>
    </row>
    <row r="901">
      <c r="D901" s="90"/>
    </row>
    <row r="902">
      <c r="D902" s="90"/>
    </row>
    <row r="903">
      <c r="D903" s="90"/>
    </row>
    <row r="904">
      <c r="D904" s="90"/>
    </row>
    <row r="905">
      <c r="D905" s="90"/>
    </row>
    <row r="906">
      <c r="D906" s="90"/>
    </row>
    <row r="907">
      <c r="D907" s="90"/>
    </row>
    <row r="908">
      <c r="D908" s="90"/>
    </row>
    <row r="909">
      <c r="D909" s="90"/>
    </row>
    <row r="910">
      <c r="D910" s="90"/>
    </row>
    <row r="911">
      <c r="D911" s="90"/>
    </row>
    <row r="912">
      <c r="D912" s="90"/>
    </row>
    <row r="913">
      <c r="D913" s="90"/>
    </row>
    <row r="914">
      <c r="D914" s="90"/>
    </row>
    <row r="915">
      <c r="D915" s="90"/>
    </row>
    <row r="916">
      <c r="D916" s="90"/>
    </row>
    <row r="917">
      <c r="D917" s="90"/>
    </row>
    <row r="918">
      <c r="D918" s="90"/>
    </row>
    <row r="919">
      <c r="D919" s="90"/>
    </row>
    <row r="920">
      <c r="D920" s="90"/>
    </row>
    <row r="921">
      <c r="D921" s="90"/>
    </row>
    <row r="922">
      <c r="D922" s="90"/>
    </row>
    <row r="923">
      <c r="D923" s="90"/>
    </row>
    <row r="924">
      <c r="D924" s="90"/>
    </row>
    <row r="925">
      <c r="D925" s="90"/>
    </row>
    <row r="926">
      <c r="D926" s="90"/>
    </row>
    <row r="927">
      <c r="D927" s="90"/>
    </row>
    <row r="928">
      <c r="D928" s="90"/>
    </row>
    <row r="929">
      <c r="D929" s="90"/>
    </row>
    <row r="930">
      <c r="D930" s="90"/>
    </row>
    <row r="931">
      <c r="D931" s="90"/>
    </row>
    <row r="932">
      <c r="D932" s="90"/>
    </row>
    <row r="933">
      <c r="D933" s="90"/>
    </row>
    <row r="934">
      <c r="D934" s="90"/>
    </row>
    <row r="935">
      <c r="D935" s="90"/>
    </row>
    <row r="936">
      <c r="D936" s="90"/>
    </row>
    <row r="937">
      <c r="D937" s="90"/>
    </row>
    <row r="938">
      <c r="D938" s="90"/>
    </row>
    <row r="939">
      <c r="D939" s="90"/>
    </row>
    <row r="940">
      <c r="D940" s="90"/>
    </row>
    <row r="941">
      <c r="D941" s="90"/>
    </row>
    <row r="942">
      <c r="D942" s="90"/>
    </row>
    <row r="943">
      <c r="D943" s="90"/>
    </row>
    <row r="944">
      <c r="D944" s="90"/>
    </row>
    <row r="945">
      <c r="D945" s="90"/>
    </row>
    <row r="946">
      <c r="D946" s="90"/>
    </row>
    <row r="947">
      <c r="D947" s="90"/>
    </row>
    <row r="948">
      <c r="D948" s="90"/>
    </row>
    <row r="949">
      <c r="D949" s="90"/>
    </row>
    <row r="950">
      <c r="D950" s="90"/>
    </row>
    <row r="951">
      <c r="D951" s="90"/>
    </row>
    <row r="952">
      <c r="D952" s="90"/>
    </row>
    <row r="953">
      <c r="D953" s="90"/>
    </row>
    <row r="954">
      <c r="D954" s="90"/>
    </row>
    <row r="955">
      <c r="D955" s="90"/>
    </row>
    <row r="956">
      <c r="D956" s="90"/>
    </row>
    <row r="957">
      <c r="D957" s="90"/>
    </row>
    <row r="958">
      <c r="D958" s="90"/>
    </row>
    <row r="959">
      <c r="D959" s="90"/>
    </row>
    <row r="960">
      <c r="D960" s="90"/>
    </row>
    <row r="961">
      <c r="D961" s="90"/>
    </row>
    <row r="962">
      <c r="D962" s="90"/>
    </row>
    <row r="963">
      <c r="D963" s="90"/>
    </row>
    <row r="964">
      <c r="D964" s="90"/>
    </row>
    <row r="965">
      <c r="D965" s="90"/>
    </row>
    <row r="966">
      <c r="D966" s="90"/>
    </row>
    <row r="967">
      <c r="D967" s="90"/>
    </row>
    <row r="968">
      <c r="D968" s="90"/>
    </row>
    <row r="969">
      <c r="D969" s="90"/>
    </row>
    <row r="970">
      <c r="D970" s="90"/>
    </row>
    <row r="971">
      <c r="D971" s="90"/>
    </row>
    <row r="972">
      <c r="D972" s="90"/>
    </row>
    <row r="973">
      <c r="D973" s="90"/>
    </row>
    <row r="974">
      <c r="D974" s="90"/>
    </row>
    <row r="975">
      <c r="D975" s="90"/>
    </row>
    <row r="976">
      <c r="D976" s="90"/>
    </row>
    <row r="977">
      <c r="D977" s="90"/>
    </row>
    <row r="978">
      <c r="D978" s="90"/>
    </row>
    <row r="979">
      <c r="D979" s="90"/>
    </row>
    <row r="980">
      <c r="D980" s="90"/>
    </row>
    <row r="981">
      <c r="D981" s="90"/>
    </row>
    <row r="982">
      <c r="D982" s="90"/>
    </row>
    <row r="983">
      <c r="D983" s="90"/>
    </row>
  </sheetData>
  <customSheetViews>
    <customSheetView guid="{AE526A73-E381-4928-8D2B-44C887C00FD1}" filter="1" showAutoFilter="1">
      <autoFilter ref="$T$1:$T$983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sheetData>
    <row r="1">
      <c r="A1" s="29" t="s">
        <v>1481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502</v>
      </c>
      <c r="K1" s="29" t="s">
        <v>503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761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504</v>
      </c>
      <c r="Y1" s="29" t="s">
        <v>505</v>
      </c>
      <c r="Z1" s="29" t="s">
        <v>506</v>
      </c>
    </row>
    <row r="2">
      <c r="A2" s="14" t="s">
        <v>1482</v>
      </c>
      <c r="B2" s="30">
        <v>23.0</v>
      </c>
      <c r="C2" s="30">
        <v>4.0</v>
      </c>
      <c r="D2" s="30">
        <v>1859.0</v>
      </c>
      <c r="E2" s="30">
        <v>112.0</v>
      </c>
      <c r="G2" s="30" t="s">
        <v>27</v>
      </c>
      <c r="H2" s="30">
        <v>-41.5832077</v>
      </c>
      <c r="I2" s="30">
        <v>-5.3117139</v>
      </c>
      <c r="J2" s="30" t="s">
        <v>1483</v>
      </c>
      <c r="Q2" s="13" t="s">
        <v>1484</v>
      </c>
      <c r="R2" s="30" t="s">
        <v>770</v>
      </c>
      <c r="S2" s="30">
        <v>41.84</v>
      </c>
      <c r="T2" s="30">
        <v>0.52</v>
      </c>
      <c r="U2" s="30">
        <v>15.87</v>
      </c>
      <c r="W2" s="30">
        <v>12.56</v>
      </c>
      <c r="Y2" s="30">
        <v>0.96</v>
      </c>
    </row>
    <row r="3">
      <c r="A3" s="14" t="s">
        <v>1482</v>
      </c>
      <c r="B3" s="8">
        <v>23.0</v>
      </c>
      <c r="C3" s="8">
        <v>4.0</v>
      </c>
      <c r="D3" s="8">
        <v>1859.0</v>
      </c>
      <c r="E3" s="8">
        <v>112.0</v>
      </c>
      <c r="F3" s="7"/>
      <c r="G3" s="8" t="s">
        <v>27</v>
      </c>
      <c r="H3" s="30">
        <v>-41.5832077</v>
      </c>
      <c r="I3" s="30">
        <v>-5.3117139</v>
      </c>
      <c r="J3" s="8" t="s">
        <v>1483</v>
      </c>
      <c r="K3" s="7"/>
      <c r="L3" s="7"/>
      <c r="M3" s="7"/>
      <c r="N3" s="7"/>
      <c r="O3" s="7"/>
      <c r="P3" s="7"/>
      <c r="Q3" s="13" t="s">
        <v>1484</v>
      </c>
      <c r="R3" s="8" t="s">
        <v>770</v>
      </c>
      <c r="S3" s="8">
        <v>42.64</v>
      </c>
      <c r="T3" s="8">
        <v>0.45</v>
      </c>
      <c r="U3" s="8">
        <v>8.23</v>
      </c>
      <c r="W3" s="30">
        <v>12.62</v>
      </c>
      <c r="Y3" s="30">
        <v>0.69</v>
      </c>
    </row>
    <row r="4">
      <c r="A4" s="14" t="s">
        <v>1482</v>
      </c>
      <c r="B4" s="91"/>
      <c r="C4" s="15">
        <v>8.0</v>
      </c>
      <c r="D4" s="15">
        <v>1928.0</v>
      </c>
      <c r="E4" s="15"/>
      <c r="F4" s="14" t="s">
        <v>550</v>
      </c>
      <c r="G4" s="14" t="s">
        <v>39</v>
      </c>
      <c r="H4" s="14">
        <v>-37.0334139</v>
      </c>
      <c r="I4" s="14">
        <v>-8.4290424</v>
      </c>
      <c r="J4" s="14" t="s">
        <v>1485</v>
      </c>
      <c r="K4" s="14" t="s">
        <v>1486</v>
      </c>
      <c r="L4" s="14"/>
      <c r="M4" s="14"/>
      <c r="N4" s="14"/>
      <c r="O4" s="14"/>
      <c r="P4" s="14"/>
      <c r="Q4" s="13" t="s">
        <v>44</v>
      </c>
      <c r="R4" s="14" t="s">
        <v>770</v>
      </c>
      <c r="S4" s="15">
        <v>37.3</v>
      </c>
      <c r="T4" s="15">
        <v>0.25</v>
      </c>
      <c r="U4" s="15">
        <v>6.5</v>
      </c>
      <c r="V4" s="11"/>
      <c r="W4" s="15">
        <v>8.7</v>
      </c>
      <c r="X4" s="11"/>
      <c r="Y4" s="15">
        <v>0.9</v>
      </c>
      <c r="Z4" s="11"/>
    </row>
    <row r="5">
      <c r="A5" s="14" t="s">
        <v>1482</v>
      </c>
      <c r="B5" s="91"/>
      <c r="C5" s="15">
        <v>7.0</v>
      </c>
      <c r="D5" s="15">
        <v>1928.0</v>
      </c>
      <c r="E5" s="15"/>
      <c r="F5" s="14" t="s">
        <v>42</v>
      </c>
      <c r="G5" s="14" t="s">
        <v>34</v>
      </c>
      <c r="H5" s="14">
        <v>-35.3684983</v>
      </c>
      <c r="I5" s="14">
        <v>-7.3345955</v>
      </c>
      <c r="J5" s="14" t="s">
        <v>1487</v>
      </c>
      <c r="K5" s="11"/>
      <c r="L5" s="11"/>
      <c r="M5" s="11"/>
      <c r="N5" s="11"/>
      <c r="O5" s="11"/>
      <c r="P5" s="11"/>
      <c r="Q5" s="13" t="s">
        <v>513</v>
      </c>
      <c r="R5" s="14" t="s">
        <v>770</v>
      </c>
      <c r="S5" s="15">
        <v>58.1</v>
      </c>
      <c r="T5" s="15">
        <v>0.31</v>
      </c>
      <c r="U5" s="15">
        <v>7.1</v>
      </c>
      <c r="V5" s="11"/>
      <c r="W5" s="15">
        <v>8.0</v>
      </c>
      <c r="X5" s="11"/>
      <c r="Y5" s="15">
        <v>0.7</v>
      </c>
      <c r="Z5" s="11"/>
    </row>
    <row r="6">
      <c r="A6" s="14" t="s">
        <v>1482</v>
      </c>
      <c r="B6" s="15">
        <v>4.0</v>
      </c>
      <c r="C6" s="15">
        <v>5.0</v>
      </c>
      <c r="D6" s="15">
        <v>1933.0</v>
      </c>
      <c r="E6" s="15">
        <v>123.0</v>
      </c>
      <c r="F6" s="14" t="s">
        <v>511</v>
      </c>
      <c r="G6" s="14" t="s">
        <v>34</v>
      </c>
      <c r="H6" s="14">
        <v>-37.7482633</v>
      </c>
      <c r="I6" s="14">
        <v>-6.8688571</v>
      </c>
      <c r="J6" s="14" t="s">
        <v>1488</v>
      </c>
      <c r="K6" s="11"/>
      <c r="L6" s="11"/>
      <c r="M6" s="11"/>
      <c r="N6" s="11"/>
      <c r="O6" s="11"/>
      <c r="P6" s="11"/>
      <c r="Q6" s="13" t="s">
        <v>1489</v>
      </c>
      <c r="R6" s="14" t="s">
        <v>765</v>
      </c>
      <c r="S6" s="15">
        <v>27.6</v>
      </c>
      <c r="T6" s="15">
        <v>0.3</v>
      </c>
      <c r="U6" s="15">
        <v>3.8</v>
      </c>
      <c r="V6" s="11"/>
      <c r="W6" s="15">
        <v>4.5</v>
      </c>
      <c r="X6" s="11"/>
      <c r="Y6" s="15">
        <v>0.65</v>
      </c>
      <c r="Z6" s="11"/>
    </row>
    <row r="7">
      <c r="A7" s="14" t="s">
        <v>1482</v>
      </c>
      <c r="B7" s="15">
        <v>10.0</v>
      </c>
      <c r="C7" s="15">
        <v>6.0</v>
      </c>
      <c r="D7" s="15">
        <v>1933.0</v>
      </c>
      <c r="E7" s="15">
        <v>159.0</v>
      </c>
      <c r="F7" s="14" t="s">
        <v>511</v>
      </c>
      <c r="G7" s="14" t="s">
        <v>34</v>
      </c>
      <c r="H7" s="14">
        <v>-37.7482633</v>
      </c>
      <c r="I7" s="14">
        <v>-6.8688571</v>
      </c>
      <c r="J7" s="14" t="s">
        <v>1490</v>
      </c>
      <c r="K7" s="11"/>
      <c r="L7" s="11"/>
      <c r="M7" s="11"/>
      <c r="N7" s="11"/>
      <c r="O7" s="11"/>
      <c r="P7" s="11"/>
      <c r="Q7" s="13" t="s">
        <v>518</v>
      </c>
      <c r="R7" s="14" t="s">
        <v>765</v>
      </c>
      <c r="S7" s="11"/>
      <c r="T7" s="15">
        <v>0.3</v>
      </c>
      <c r="U7" s="15">
        <v>14.6</v>
      </c>
      <c r="V7" s="11"/>
      <c r="W7" s="15">
        <v>13.6</v>
      </c>
      <c r="X7" s="11"/>
      <c r="Y7" s="15">
        <v>1.0</v>
      </c>
      <c r="Z7" s="11"/>
    </row>
    <row r="8">
      <c r="A8" s="14" t="s">
        <v>1482</v>
      </c>
      <c r="B8" s="15">
        <v>6.0</v>
      </c>
      <c r="C8" s="15">
        <v>6.0</v>
      </c>
      <c r="D8" s="15">
        <v>1934.0</v>
      </c>
      <c r="E8" s="15">
        <v>155.0</v>
      </c>
      <c r="F8" s="14" t="s">
        <v>1491</v>
      </c>
      <c r="G8" s="14" t="s">
        <v>39</v>
      </c>
      <c r="H8" s="14">
        <v>-35.4051254</v>
      </c>
      <c r="I8" s="14">
        <v>-8.1414475</v>
      </c>
      <c r="J8" s="14" t="s">
        <v>1492</v>
      </c>
      <c r="K8" s="14" t="s">
        <v>1493</v>
      </c>
      <c r="L8" s="14"/>
      <c r="M8" s="14"/>
      <c r="N8" s="14"/>
      <c r="O8" s="14"/>
      <c r="P8" s="14"/>
      <c r="Q8" s="13" t="s">
        <v>518</v>
      </c>
      <c r="R8" s="14" t="s">
        <v>765</v>
      </c>
      <c r="S8" s="15">
        <v>29.5</v>
      </c>
      <c r="T8" s="15">
        <v>0.3</v>
      </c>
      <c r="U8" s="15">
        <v>5.4</v>
      </c>
      <c r="V8" s="11"/>
      <c r="W8" s="15">
        <v>7.5</v>
      </c>
      <c r="X8" s="11"/>
      <c r="Y8" s="15">
        <v>1.0</v>
      </c>
      <c r="Z8" s="11"/>
    </row>
    <row r="9">
      <c r="A9" s="14" t="s">
        <v>1482</v>
      </c>
      <c r="B9" s="15">
        <v>6.0</v>
      </c>
      <c r="C9" s="15">
        <v>6.0</v>
      </c>
      <c r="D9" s="15">
        <v>1934.0</v>
      </c>
      <c r="E9" s="15">
        <v>155.0</v>
      </c>
      <c r="F9" s="14" t="s">
        <v>1491</v>
      </c>
      <c r="G9" s="14" t="s">
        <v>39</v>
      </c>
      <c r="H9" s="14">
        <v>-35.4051254</v>
      </c>
      <c r="I9" s="14">
        <v>-8.1414475</v>
      </c>
      <c r="J9" s="14" t="s">
        <v>1494</v>
      </c>
      <c r="K9" s="14" t="s">
        <v>1495</v>
      </c>
      <c r="L9" s="14"/>
      <c r="M9" s="14"/>
      <c r="N9" s="14"/>
      <c r="O9" s="14"/>
      <c r="P9" s="14"/>
      <c r="Q9" s="13" t="s">
        <v>777</v>
      </c>
      <c r="R9" s="14" t="s">
        <v>765</v>
      </c>
      <c r="S9" s="15">
        <v>90.5</v>
      </c>
      <c r="T9" s="15">
        <v>0.2</v>
      </c>
      <c r="U9" s="15">
        <v>4.9</v>
      </c>
      <c r="V9" s="11"/>
      <c r="W9" s="15">
        <v>7.9</v>
      </c>
      <c r="X9" s="11"/>
      <c r="Y9" s="15">
        <v>1.0</v>
      </c>
      <c r="Z9" s="11"/>
    </row>
    <row r="10">
      <c r="A10" s="14" t="s">
        <v>1482</v>
      </c>
      <c r="C10" s="30">
        <v>5.0</v>
      </c>
      <c r="D10" s="30">
        <v>1934.0</v>
      </c>
      <c r="E10" s="30"/>
      <c r="F10" s="39" t="s">
        <v>55</v>
      </c>
      <c r="G10" s="30" t="s">
        <v>56</v>
      </c>
      <c r="H10" s="30">
        <v>-36.6011</v>
      </c>
      <c r="I10" s="30">
        <v>-5.66555</v>
      </c>
      <c r="J10" s="30" t="s">
        <v>1496</v>
      </c>
      <c r="Q10" s="13" t="s">
        <v>58</v>
      </c>
      <c r="R10" s="30" t="s">
        <v>765</v>
      </c>
      <c r="S10" s="30">
        <v>57.42</v>
      </c>
      <c r="T10" s="30">
        <v>0.42</v>
      </c>
      <c r="U10" s="30">
        <v>10.28</v>
      </c>
      <c r="W10" s="30">
        <v>9.79</v>
      </c>
      <c r="Y10" s="30">
        <v>1.1</v>
      </c>
    </row>
    <row r="11">
      <c r="A11" s="14" t="s">
        <v>1482</v>
      </c>
      <c r="B11" s="8">
        <v>3.0</v>
      </c>
      <c r="C11" s="8">
        <v>4.0</v>
      </c>
      <c r="D11" s="8">
        <v>1934.0</v>
      </c>
      <c r="E11" s="8">
        <v>92.0</v>
      </c>
      <c r="F11" s="8" t="s">
        <v>1497</v>
      </c>
      <c r="G11" s="8" t="s">
        <v>170</v>
      </c>
      <c r="H11" s="8">
        <v>-42.5317405</v>
      </c>
      <c r="I11" s="8">
        <v>-6.9669773</v>
      </c>
      <c r="J11" s="8" t="s">
        <v>1498</v>
      </c>
      <c r="K11" s="7"/>
      <c r="L11" s="7"/>
      <c r="M11" s="7"/>
      <c r="N11" s="7"/>
      <c r="O11" s="7"/>
      <c r="P11" s="7"/>
      <c r="Q11" s="13" t="s">
        <v>54</v>
      </c>
      <c r="R11" s="8" t="s">
        <v>765</v>
      </c>
      <c r="S11" s="8">
        <v>52.7</v>
      </c>
      <c r="T11" s="8">
        <v>0.27</v>
      </c>
      <c r="U11" s="8">
        <v>7.4</v>
      </c>
      <c r="W11" s="30">
        <v>6.01</v>
      </c>
      <c r="Y11" s="30">
        <v>0.62</v>
      </c>
    </row>
    <row r="12">
      <c r="A12" s="92" t="s">
        <v>1482</v>
      </c>
      <c r="B12" s="29">
        <v>17.0</v>
      </c>
      <c r="C12" s="29">
        <v>6.0</v>
      </c>
      <c r="D12" s="29">
        <v>1935.0</v>
      </c>
      <c r="E12" s="29">
        <v>166.0</v>
      </c>
      <c r="F12" s="29" t="s">
        <v>1499</v>
      </c>
      <c r="G12" s="29" t="s">
        <v>34</v>
      </c>
      <c r="H12" s="29">
        <v>-37.8151483</v>
      </c>
      <c r="I12" s="29">
        <v>-6.7710536</v>
      </c>
      <c r="J12" s="29" t="s">
        <v>1500</v>
      </c>
      <c r="K12" s="29" t="s">
        <v>1501</v>
      </c>
      <c r="L12" s="29"/>
      <c r="M12" s="29"/>
      <c r="N12" s="29"/>
      <c r="O12" s="29"/>
      <c r="P12" s="29"/>
      <c r="Q12" s="13" t="s">
        <v>527</v>
      </c>
      <c r="R12" s="29" t="s">
        <v>765</v>
      </c>
      <c r="S12" s="29">
        <v>50.0</v>
      </c>
      <c r="T12" s="29">
        <v>0.25</v>
      </c>
      <c r="U12" s="29">
        <v>5.4</v>
      </c>
      <c r="V12" s="29">
        <v>1.35</v>
      </c>
      <c r="W12" s="29">
        <v>7.7</v>
      </c>
      <c r="X12" s="32"/>
      <c r="Y12" s="29">
        <v>0.8</v>
      </c>
      <c r="Z12" s="32"/>
    </row>
    <row r="13">
      <c r="A13" s="14" t="s">
        <v>1482</v>
      </c>
      <c r="B13" s="8">
        <v>8.0</v>
      </c>
      <c r="C13" s="8">
        <v>6.0</v>
      </c>
      <c r="D13" s="8">
        <v>1943.0</v>
      </c>
      <c r="E13" s="8">
        <v>157.0</v>
      </c>
      <c r="F13" s="8" t="s">
        <v>68</v>
      </c>
      <c r="G13" s="8" t="s">
        <v>27</v>
      </c>
      <c r="H13" s="8">
        <v>-38.62189</v>
      </c>
      <c r="I13" s="8">
        <v>-5.89056</v>
      </c>
      <c r="J13" s="8" t="s">
        <v>1502</v>
      </c>
      <c r="K13" s="7"/>
      <c r="L13" s="7"/>
      <c r="M13" s="7"/>
      <c r="N13" s="7"/>
      <c r="O13" s="7"/>
      <c r="P13" s="7"/>
      <c r="Q13" s="13" t="s">
        <v>70</v>
      </c>
      <c r="R13" s="8" t="s">
        <v>765</v>
      </c>
      <c r="S13" s="7">
        <f>50.22+32.55</f>
        <v>82.77</v>
      </c>
      <c r="T13" s="8">
        <v>0.23</v>
      </c>
      <c r="U13" s="8">
        <v>11.67</v>
      </c>
      <c r="W13" s="30">
        <v>10.9</v>
      </c>
      <c r="Y13" s="30">
        <v>0.98</v>
      </c>
    </row>
    <row r="14">
      <c r="A14" s="14" t="s">
        <v>1482</v>
      </c>
      <c r="B14" s="30">
        <v>8.0</v>
      </c>
      <c r="C14" s="30">
        <v>3.0</v>
      </c>
      <c r="D14" s="30">
        <v>1945.0</v>
      </c>
      <c r="E14" s="30">
        <v>67.0</v>
      </c>
      <c r="F14" s="30" t="s">
        <v>301</v>
      </c>
      <c r="G14" s="30" t="s">
        <v>27</v>
      </c>
      <c r="H14" s="30">
        <v>-40.3497</v>
      </c>
      <c r="I14" s="30">
        <v>-3.6861</v>
      </c>
      <c r="J14" s="30" t="s">
        <v>1503</v>
      </c>
      <c r="Q14" s="13" t="s">
        <v>84</v>
      </c>
      <c r="R14" s="30" t="s">
        <v>765</v>
      </c>
      <c r="S14" s="30">
        <v>77.25</v>
      </c>
      <c r="T14" s="30">
        <v>0.27</v>
      </c>
      <c r="U14" s="30">
        <v>15.37</v>
      </c>
      <c r="W14" s="30">
        <v>14.47</v>
      </c>
      <c r="Y14" s="30">
        <v>0.92</v>
      </c>
    </row>
    <row r="15">
      <c r="A15" s="14" t="s">
        <v>1482</v>
      </c>
      <c r="B15" s="8">
        <v>8.0</v>
      </c>
      <c r="C15" s="8">
        <v>3.0</v>
      </c>
      <c r="D15" s="8">
        <v>1945.0</v>
      </c>
      <c r="E15" s="8">
        <v>67.0</v>
      </c>
      <c r="F15" s="8" t="s">
        <v>301</v>
      </c>
      <c r="G15" s="8" t="s">
        <v>27</v>
      </c>
      <c r="H15" s="8">
        <v>-40.3497222</v>
      </c>
      <c r="I15" s="8">
        <v>-3.6861111</v>
      </c>
      <c r="J15" s="8" t="s">
        <v>1504</v>
      </c>
      <c r="K15" s="7"/>
      <c r="L15" s="7"/>
      <c r="M15" s="7"/>
      <c r="N15" s="7"/>
      <c r="O15" s="7"/>
      <c r="P15" s="7"/>
      <c r="Q15" s="13" t="s">
        <v>527</v>
      </c>
      <c r="R15" s="8" t="s">
        <v>765</v>
      </c>
      <c r="S15" s="7">
        <f>16.79+40.58</f>
        <v>57.37</v>
      </c>
      <c r="T15" s="8">
        <v>0.23</v>
      </c>
      <c r="U15" s="8">
        <v>16.31</v>
      </c>
      <c r="W15" s="30">
        <v>15.78</v>
      </c>
      <c r="Y15" s="30">
        <v>0.9</v>
      </c>
    </row>
    <row r="16">
      <c r="A16" s="14" t="s">
        <v>1482</v>
      </c>
      <c r="B16" s="30">
        <v>28.0</v>
      </c>
      <c r="C16" s="30">
        <v>6.0</v>
      </c>
      <c r="D16" s="30">
        <v>1955.0</v>
      </c>
      <c r="E16" s="30">
        <v>177.0</v>
      </c>
      <c r="F16" s="30" t="s">
        <v>30</v>
      </c>
      <c r="G16" s="30" t="s">
        <v>27</v>
      </c>
      <c r="H16" s="30">
        <v>-39.3333</v>
      </c>
      <c r="I16" s="30">
        <v>-12.1666</v>
      </c>
      <c r="J16" s="30" t="s">
        <v>1505</v>
      </c>
      <c r="Q16" s="13" t="s">
        <v>84</v>
      </c>
      <c r="R16" s="30" t="s">
        <v>838</v>
      </c>
      <c r="S16" s="30">
        <v>40.7</v>
      </c>
      <c r="T16" s="30">
        <v>0.19</v>
      </c>
      <c r="U16" s="30">
        <v>7.06</v>
      </c>
      <c r="W16" s="30">
        <v>6.97</v>
      </c>
      <c r="Y16" s="30">
        <v>0.65</v>
      </c>
    </row>
    <row r="17">
      <c r="A17" s="14" t="s">
        <v>1482</v>
      </c>
      <c r="B17" s="30">
        <v>28.0</v>
      </c>
      <c r="C17" s="30">
        <v>6.0</v>
      </c>
      <c r="D17" s="30">
        <v>1955.0</v>
      </c>
      <c r="E17" s="30">
        <v>177.0</v>
      </c>
      <c r="F17" s="30" t="s">
        <v>30</v>
      </c>
      <c r="G17" s="30" t="s">
        <v>27</v>
      </c>
      <c r="H17" s="30">
        <v>-39.0153</v>
      </c>
      <c r="I17" s="30">
        <v>-4.9713</v>
      </c>
      <c r="J17" s="30" t="s">
        <v>1506</v>
      </c>
      <c r="Q17" s="13" t="s">
        <v>1507</v>
      </c>
      <c r="R17" s="30" t="s">
        <v>838</v>
      </c>
      <c r="S17" s="30">
        <v>53.36</v>
      </c>
      <c r="T17" s="30">
        <v>0.44</v>
      </c>
      <c r="U17" s="30">
        <v>15.24</v>
      </c>
      <c r="W17" s="30">
        <v>11.85</v>
      </c>
      <c r="Y17" s="30">
        <v>0.53</v>
      </c>
    </row>
    <row r="18">
      <c r="A18" s="14" t="s">
        <v>1482</v>
      </c>
      <c r="B18" s="8">
        <v>27.0</v>
      </c>
      <c r="C18" s="8">
        <v>6.0</v>
      </c>
      <c r="D18" s="8">
        <v>1955.0</v>
      </c>
      <c r="E18" s="8">
        <v>176.0</v>
      </c>
      <c r="F18" s="8" t="s">
        <v>30</v>
      </c>
      <c r="G18" s="8" t="s">
        <v>27</v>
      </c>
      <c r="H18" s="8">
        <v>-39.0153</v>
      </c>
      <c r="I18" s="8">
        <v>-4.9713</v>
      </c>
      <c r="J18" s="8" t="s">
        <v>1508</v>
      </c>
      <c r="K18" s="7"/>
      <c r="L18" s="7"/>
      <c r="M18" s="7"/>
      <c r="N18" s="7"/>
      <c r="O18" s="7"/>
      <c r="P18" s="7"/>
      <c r="Q18" s="13" t="s">
        <v>84</v>
      </c>
      <c r="R18" s="8" t="s">
        <v>838</v>
      </c>
      <c r="S18" s="7">
        <f>66.19+15.38</f>
        <v>81.57</v>
      </c>
      <c r="T18" s="8">
        <v>0.38</v>
      </c>
      <c r="U18" s="8">
        <v>13.55</v>
      </c>
      <c r="W18" s="30">
        <v>11.11</v>
      </c>
      <c r="Y18" s="30">
        <v>0.92</v>
      </c>
    </row>
    <row r="19">
      <c r="A19" s="14" t="s">
        <v>1482</v>
      </c>
      <c r="B19" s="8">
        <v>27.0</v>
      </c>
      <c r="C19" s="8">
        <v>6.0</v>
      </c>
      <c r="D19" s="8">
        <v>1955.0</v>
      </c>
      <c r="E19" s="8">
        <v>176.0</v>
      </c>
      <c r="F19" s="8" t="s">
        <v>30</v>
      </c>
      <c r="G19" s="8" t="s">
        <v>27</v>
      </c>
      <c r="H19" s="8">
        <v>-39.0153</v>
      </c>
      <c r="I19" s="8">
        <v>-4.97138</v>
      </c>
      <c r="J19" s="8" t="s">
        <v>1509</v>
      </c>
      <c r="K19" s="7"/>
      <c r="L19" s="7"/>
      <c r="M19" s="7"/>
      <c r="N19" s="7"/>
      <c r="O19" s="7"/>
      <c r="P19" s="7"/>
      <c r="Q19" s="13" t="s">
        <v>84</v>
      </c>
      <c r="R19" s="8" t="s">
        <v>838</v>
      </c>
      <c r="S19" s="8">
        <v>36.76</v>
      </c>
      <c r="T19" s="8">
        <v>0.24</v>
      </c>
      <c r="U19" s="8">
        <v>7.75</v>
      </c>
      <c r="W19" s="30">
        <v>7.56</v>
      </c>
      <c r="Y19" s="30">
        <v>0.6</v>
      </c>
    </row>
    <row r="20">
      <c r="A20" s="14" t="s">
        <v>1482</v>
      </c>
      <c r="B20" s="91"/>
      <c r="C20" s="15">
        <v>6.0</v>
      </c>
      <c r="D20" s="15">
        <v>1956.0</v>
      </c>
      <c r="E20" s="15"/>
      <c r="F20" s="14" t="s">
        <v>1510</v>
      </c>
      <c r="G20" s="14" t="s">
        <v>34</v>
      </c>
      <c r="H20" s="14">
        <v>-38.3216817</v>
      </c>
      <c r="I20" s="14">
        <v>-6.8396022</v>
      </c>
      <c r="J20" s="14" t="s">
        <v>1511</v>
      </c>
      <c r="K20" s="11"/>
      <c r="L20" s="11"/>
      <c r="M20" s="11"/>
      <c r="N20" s="11"/>
      <c r="O20" s="11"/>
      <c r="P20" s="11"/>
      <c r="Q20" s="13" t="s">
        <v>1507</v>
      </c>
      <c r="R20" s="14" t="s">
        <v>770</v>
      </c>
      <c r="S20" s="15">
        <v>48.0</v>
      </c>
      <c r="T20" s="15">
        <v>0.3</v>
      </c>
      <c r="U20" s="15">
        <v>4.0</v>
      </c>
      <c r="V20" s="11"/>
      <c r="W20" s="15">
        <v>4.5</v>
      </c>
      <c r="X20" s="11"/>
      <c r="Y20" s="15">
        <v>1.1</v>
      </c>
      <c r="Z20" s="11"/>
    </row>
    <row r="21">
      <c r="A21" s="14" t="s">
        <v>1482</v>
      </c>
      <c r="B21" s="91"/>
      <c r="C21" s="15">
        <v>6.0</v>
      </c>
      <c r="D21" s="15">
        <v>1956.0</v>
      </c>
      <c r="E21" s="15"/>
      <c r="F21" s="14" t="s">
        <v>1512</v>
      </c>
      <c r="G21" s="14" t="s">
        <v>34</v>
      </c>
      <c r="H21" s="14">
        <v>-36.8906172</v>
      </c>
      <c r="I21" s="14">
        <v>-7.6662398</v>
      </c>
      <c r="J21" s="14" t="s">
        <v>1513</v>
      </c>
      <c r="K21" s="11"/>
      <c r="L21" s="11"/>
      <c r="M21" s="11"/>
      <c r="N21" s="11"/>
      <c r="O21" s="11"/>
      <c r="P21" s="11"/>
      <c r="Q21" s="13" t="s">
        <v>1507</v>
      </c>
      <c r="R21" s="14" t="s">
        <v>765</v>
      </c>
      <c r="S21" s="15">
        <v>24.2</v>
      </c>
      <c r="T21" s="15">
        <v>0.3</v>
      </c>
      <c r="U21" s="15">
        <v>8.7</v>
      </c>
      <c r="V21" s="11"/>
      <c r="W21" s="15">
        <v>6.0</v>
      </c>
      <c r="X21" s="11"/>
      <c r="Y21" s="15">
        <v>0.95</v>
      </c>
      <c r="Z21" s="11"/>
    </row>
    <row r="22">
      <c r="A22" s="14" t="s">
        <v>1482</v>
      </c>
      <c r="B22" s="15">
        <v>20.0</v>
      </c>
      <c r="C22" s="15">
        <v>7.0</v>
      </c>
      <c r="D22" s="15">
        <v>1959.0</v>
      </c>
      <c r="E22" s="15">
        <v>199.0</v>
      </c>
      <c r="F22" s="14" t="s">
        <v>91</v>
      </c>
      <c r="G22" s="14" t="s">
        <v>1514</v>
      </c>
      <c r="H22" s="14">
        <v>-36.6393452</v>
      </c>
      <c r="I22" s="14">
        <v>-9.5375924</v>
      </c>
      <c r="J22" s="14" t="s">
        <v>1515</v>
      </c>
      <c r="K22" s="14" t="s">
        <v>1516</v>
      </c>
      <c r="L22" s="14"/>
      <c r="M22" s="14"/>
      <c r="N22" s="14"/>
      <c r="O22" s="14"/>
      <c r="P22" s="14"/>
      <c r="Q22" s="13" t="s">
        <v>94</v>
      </c>
      <c r="R22" s="14" t="s">
        <v>765</v>
      </c>
      <c r="S22" s="15">
        <v>17.0</v>
      </c>
      <c r="T22" s="15">
        <v>0.1</v>
      </c>
      <c r="U22" s="15">
        <v>2.8</v>
      </c>
      <c r="V22" s="11"/>
      <c r="W22" s="15">
        <v>4.3</v>
      </c>
      <c r="X22" s="11"/>
      <c r="Y22" s="15">
        <v>0.9</v>
      </c>
      <c r="Z22" s="11"/>
    </row>
    <row r="23">
      <c r="A23" s="14" t="s">
        <v>1482</v>
      </c>
      <c r="B23" s="15">
        <v>20.0</v>
      </c>
      <c r="C23" s="15">
        <v>7.0</v>
      </c>
      <c r="D23" s="15">
        <v>1959.0</v>
      </c>
      <c r="E23" s="15">
        <v>199.0</v>
      </c>
      <c r="F23" s="14" t="s">
        <v>1517</v>
      </c>
      <c r="G23" s="14" t="s">
        <v>92</v>
      </c>
      <c r="H23" s="14">
        <v>-37.223137</v>
      </c>
      <c r="I23" s="14">
        <v>-9.636687</v>
      </c>
      <c r="J23" s="14" t="s">
        <v>1518</v>
      </c>
      <c r="K23" s="11"/>
      <c r="L23" s="11"/>
      <c r="M23" s="11"/>
      <c r="N23" s="11"/>
      <c r="O23" s="11"/>
      <c r="P23" s="11"/>
      <c r="Q23" s="13" t="s">
        <v>94</v>
      </c>
      <c r="R23" s="14" t="s">
        <v>765</v>
      </c>
      <c r="S23" s="15">
        <v>49.8</v>
      </c>
      <c r="T23" s="15">
        <v>0.21</v>
      </c>
      <c r="U23" s="15">
        <v>12.0</v>
      </c>
      <c r="V23" s="11"/>
      <c r="W23" s="15">
        <v>9.0</v>
      </c>
      <c r="X23" s="11"/>
      <c r="Y23" s="15">
        <v>0.91</v>
      </c>
      <c r="Z23" s="11"/>
    </row>
    <row r="24">
      <c r="A24" s="14" t="s">
        <v>1482</v>
      </c>
      <c r="B24" s="15">
        <v>13.0</v>
      </c>
      <c r="C24" s="15">
        <v>4.0</v>
      </c>
      <c r="D24" s="15">
        <v>1963.0</v>
      </c>
      <c r="E24" s="15">
        <v>102.0</v>
      </c>
      <c r="F24" s="14" t="s">
        <v>581</v>
      </c>
      <c r="G24" s="14" t="s">
        <v>27</v>
      </c>
      <c r="H24" s="14">
        <v>-40.311141</v>
      </c>
      <c r="I24" s="14">
        <v>-6.0016788</v>
      </c>
      <c r="J24" s="14" t="s">
        <v>1519</v>
      </c>
      <c r="K24" s="11"/>
      <c r="L24" s="14">
        <v>82583.0</v>
      </c>
      <c r="M24" s="14">
        <v>115.5</v>
      </c>
      <c r="N24" s="14">
        <v>25.205333</v>
      </c>
      <c r="O24" s="14">
        <v>30.216667</v>
      </c>
      <c r="P24" s="14">
        <v>21.596667</v>
      </c>
      <c r="Q24" s="13" t="s">
        <v>518</v>
      </c>
      <c r="R24" s="14" t="s">
        <v>765</v>
      </c>
      <c r="S24" s="15">
        <v>27.3</v>
      </c>
      <c r="T24" s="15">
        <v>0.33</v>
      </c>
      <c r="U24" s="15">
        <v>10.1</v>
      </c>
      <c r="V24" s="11"/>
      <c r="W24" s="15">
        <v>5.8</v>
      </c>
      <c r="X24" s="11"/>
      <c r="Y24" s="15">
        <v>0.75</v>
      </c>
      <c r="Z24" s="11"/>
    </row>
    <row r="25">
      <c r="A25" s="14" t="s">
        <v>1482</v>
      </c>
      <c r="B25" s="15">
        <v>5.0</v>
      </c>
      <c r="C25" s="15">
        <v>6.0</v>
      </c>
      <c r="D25" s="15">
        <v>1963.0</v>
      </c>
      <c r="E25" s="15">
        <v>154.0</v>
      </c>
      <c r="F25" s="14" t="s">
        <v>96</v>
      </c>
      <c r="G25" s="14" t="s">
        <v>27</v>
      </c>
      <c r="H25" s="14">
        <v>-39.2731777</v>
      </c>
      <c r="I25" s="14">
        <v>-3.7901324</v>
      </c>
      <c r="J25" s="11"/>
      <c r="K25" s="14" t="s">
        <v>1520</v>
      </c>
      <c r="L25" s="14">
        <v>82583.0</v>
      </c>
      <c r="M25" s="14">
        <v>1.8</v>
      </c>
      <c r="N25" s="14">
        <v>25.769333</v>
      </c>
      <c r="O25" s="14">
        <v>31.946667</v>
      </c>
      <c r="P25" s="14">
        <v>20.543333</v>
      </c>
      <c r="Q25" s="13" t="s">
        <v>98</v>
      </c>
      <c r="R25" s="14" t="s">
        <v>765</v>
      </c>
      <c r="S25" s="15">
        <v>25.0</v>
      </c>
      <c r="T25" s="15">
        <v>0.12</v>
      </c>
      <c r="U25" s="15">
        <v>3.5</v>
      </c>
      <c r="V25" s="11"/>
      <c r="W25" s="15">
        <v>3.7</v>
      </c>
      <c r="X25" s="11"/>
      <c r="Y25" s="15">
        <v>0.85</v>
      </c>
      <c r="Z25" s="11"/>
    </row>
    <row r="26">
      <c r="A26" s="14" t="s">
        <v>1482</v>
      </c>
      <c r="B26" s="15">
        <v>15.0</v>
      </c>
      <c r="C26" s="15">
        <v>6.0</v>
      </c>
      <c r="D26" s="15">
        <v>1964.0</v>
      </c>
      <c r="E26" s="15">
        <v>164.0</v>
      </c>
      <c r="F26" s="14" t="s">
        <v>100</v>
      </c>
      <c r="G26" s="14" t="s">
        <v>27</v>
      </c>
      <c r="H26" s="14">
        <v>-39.3084799</v>
      </c>
      <c r="I26" s="14">
        <v>-5.1974632</v>
      </c>
      <c r="J26" s="11"/>
      <c r="K26" s="14" t="s">
        <v>1521</v>
      </c>
      <c r="L26" s="14">
        <v>82586.0</v>
      </c>
      <c r="M26" s="14">
        <v>65.7</v>
      </c>
      <c r="N26" s="14">
        <v>24.382667</v>
      </c>
      <c r="O26" s="14">
        <v>29.46</v>
      </c>
      <c r="P26" s="14">
        <v>21.14</v>
      </c>
      <c r="Q26" s="13" t="s">
        <v>102</v>
      </c>
      <c r="R26" s="14" t="s">
        <v>765</v>
      </c>
      <c r="S26" s="15">
        <v>92.5</v>
      </c>
      <c r="T26" s="15">
        <v>0.42</v>
      </c>
      <c r="U26" s="15">
        <v>6.1</v>
      </c>
      <c r="V26" s="11"/>
      <c r="W26" s="15">
        <v>7.5</v>
      </c>
      <c r="X26" s="11"/>
      <c r="Y26" s="15">
        <v>0.83</v>
      </c>
      <c r="Z26" s="11"/>
    </row>
    <row r="27">
      <c r="A27" s="14" t="s">
        <v>1482</v>
      </c>
      <c r="B27" s="15">
        <v>22.0</v>
      </c>
      <c r="C27" s="15">
        <v>8.0</v>
      </c>
      <c r="D27" s="15">
        <v>1969.0</v>
      </c>
      <c r="E27" s="15">
        <v>231.0</v>
      </c>
      <c r="F27" s="14" t="s">
        <v>1522</v>
      </c>
      <c r="G27" s="14" t="s">
        <v>39</v>
      </c>
      <c r="H27" s="14">
        <v>-36.2869072</v>
      </c>
      <c r="I27" s="14">
        <v>-8.3372843</v>
      </c>
      <c r="J27" s="14" t="s">
        <v>1523</v>
      </c>
      <c r="K27" s="14" t="s">
        <v>1524</v>
      </c>
      <c r="L27" s="14">
        <v>82895.0</v>
      </c>
      <c r="M27" s="14">
        <v>15.2</v>
      </c>
      <c r="N27" s="14">
        <v>20.945806</v>
      </c>
      <c r="O27" s="14">
        <v>25.348387</v>
      </c>
      <c r="P27" s="14">
        <v>17.025806</v>
      </c>
      <c r="Q27" s="13" t="s">
        <v>114</v>
      </c>
      <c r="R27" s="14" t="s">
        <v>770</v>
      </c>
      <c r="S27" s="15">
        <v>99.2</v>
      </c>
      <c r="T27" s="15">
        <v>0.5</v>
      </c>
      <c r="U27" s="15">
        <v>15.2</v>
      </c>
      <c r="V27" s="11"/>
      <c r="W27" s="15">
        <v>18.2</v>
      </c>
      <c r="X27" s="11"/>
      <c r="Y27" s="15">
        <v>0.9</v>
      </c>
      <c r="Z27" s="11"/>
    </row>
    <row r="28">
      <c r="A28" s="14" t="s">
        <v>1482</v>
      </c>
      <c r="B28" s="15">
        <v>11.0</v>
      </c>
      <c r="C28" s="15">
        <v>9.0</v>
      </c>
      <c r="D28" s="15">
        <v>1969.0</v>
      </c>
      <c r="E28" s="15">
        <v>250.0</v>
      </c>
      <c r="F28" s="14" t="s">
        <v>1525</v>
      </c>
      <c r="G28" s="14" t="s">
        <v>39</v>
      </c>
      <c r="H28" s="14">
        <v>-36.2869072</v>
      </c>
      <c r="I28" s="14">
        <v>-8.3372843</v>
      </c>
      <c r="J28" s="14" t="s">
        <v>1526</v>
      </c>
      <c r="K28" s="11"/>
      <c r="L28" s="14">
        <v>82895.0</v>
      </c>
      <c r="M28" s="14">
        <v>24.4</v>
      </c>
      <c r="N28" s="14">
        <v>21.366667</v>
      </c>
      <c r="O28" s="14">
        <v>26.553333</v>
      </c>
      <c r="P28" s="14">
        <v>17.44</v>
      </c>
      <c r="Q28" s="13" t="s">
        <v>118</v>
      </c>
      <c r="R28" s="14" t="s">
        <v>770</v>
      </c>
      <c r="S28" s="15">
        <v>44.1</v>
      </c>
      <c r="T28" s="15">
        <v>0.35</v>
      </c>
      <c r="U28" s="15">
        <v>10.0</v>
      </c>
      <c r="V28" s="11"/>
      <c r="W28" s="15">
        <v>7.1</v>
      </c>
      <c r="X28" s="11"/>
      <c r="Y28" s="15">
        <v>0.5</v>
      </c>
      <c r="Z28" s="11"/>
    </row>
    <row r="29">
      <c r="A29" s="14" t="s">
        <v>1482</v>
      </c>
      <c r="B29" s="15">
        <v>18.0</v>
      </c>
      <c r="C29" s="15">
        <v>9.0</v>
      </c>
      <c r="D29" s="15">
        <v>1969.0</v>
      </c>
      <c r="E29" s="15">
        <v>257.0</v>
      </c>
      <c r="F29" s="14" t="s">
        <v>552</v>
      </c>
      <c r="G29" s="14" t="s">
        <v>39</v>
      </c>
      <c r="H29" s="14">
        <v>-37.0764491</v>
      </c>
      <c r="I29" s="14">
        <v>-8.4194723</v>
      </c>
      <c r="J29" s="14" t="s">
        <v>1527</v>
      </c>
      <c r="K29" s="14" t="s">
        <v>1528</v>
      </c>
      <c r="L29" s="14">
        <v>82895.0</v>
      </c>
      <c r="M29" s="14">
        <v>24.4</v>
      </c>
      <c r="N29" s="14">
        <v>21.366667</v>
      </c>
      <c r="O29" s="14">
        <v>26.553333</v>
      </c>
      <c r="P29" s="14">
        <v>17.44</v>
      </c>
      <c r="Q29" s="13" t="s">
        <v>118</v>
      </c>
      <c r="R29" s="14" t="s">
        <v>770</v>
      </c>
      <c r="S29" s="15">
        <v>18.0</v>
      </c>
      <c r="T29" s="15">
        <v>0.22</v>
      </c>
      <c r="U29" s="15">
        <v>6.3</v>
      </c>
      <c r="V29" s="11"/>
      <c r="W29" s="15">
        <v>5.0</v>
      </c>
      <c r="X29" s="11"/>
      <c r="Y29" s="15">
        <v>1.02</v>
      </c>
      <c r="Z29" s="11"/>
    </row>
    <row r="30">
      <c r="A30" s="14" t="s">
        <v>1482</v>
      </c>
      <c r="B30" s="8">
        <v>11.0</v>
      </c>
      <c r="C30" s="8">
        <v>9.0</v>
      </c>
      <c r="D30" s="8">
        <v>1969.0</v>
      </c>
      <c r="E30" s="8">
        <v>250.0</v>
      </c>
      <c r="F30" s="8" t="s">
        <v>1522</v>
      </c>
      <c r="G30" s="8" t="s">
        <v>39</v>
      </c>
      <c r="H30" s="14">
        <v>-36.2869072</v>
      </c>
      <c r="I30" s="14">
        <v>-8.3372843</v>
      </c>
      <c r="J30" s="8" t="s">
        <v>1529</v>
      </c>
      <c r="K30" s="7"/>
      <c r="L30" s="8">
        <v>82895.0</v>
      </c>
      <c r="M30" s="8">
        <v>24.4</v>
      </c>
      <c r="N30" s="8">
        <v>21.366667</v>
      </c>
      <c r="O30" s="8">
        <v>26.553333</v>
      </c>
      <c r="P30" s="8">
        <v>17.44</v>
      </c>
      <c r="Q30" s="13" t="s">
        <v>118</v>
      </c>
      <c r="R30" s="7"/>
      <c r="S30" s="7"/>
      <c r="T30" s="8">
        <v>0.26</v>
      </c>
      <c r="U30" s="7">
        <f>0.9+14.3</f>
        <v>15.2</v>
      </c>
      <c r="W30" s="30">
        <v>11.7</v>
      </c>
      <c r="Y30" s="30">
        <v>0.82</v>
      </c>
    </row>
    <row r="31">
      <c r="A31" s="14" t="s">
        <v>1482</v>
      </c>
      <c r="B31" s="15">
        <v>21.0</v>
      </c>
      <c r="C31" s="15">
        <v>4.0</v>
      </c>
      <c r="D31" s="15">
        <v>1971.0</v>
      </c>
      <c r="E31" s="15">
        <v>110.0</v>
      </c>
      <c r="F31" s="14" t="s">
        <v>191</v>
      </c>
      <c r="G31" s="14" t="s">
        <v>39</v>
      </c>
      <c r="H31" s="25" t="s">
        <v>192</v>
      </c>
      <c r="I31" s="25" t="s">
        <v>193</v>
      </c>
      <c r="J31" s="11"/>
      <c r="K31" s="14" t="s">
        <v>1530</v>
      </c>
      <c r="L31" s="14">
        <v>82983.0</v>
      </c>
      <c r="M31" s="14">
        <v>168.5</v>
      </c>
      <c r="N31" s="14">
        <v>24.824516</v>
      </c>
      <c r="O31" s="14">
        <v>29.943333</v>
      </c>
      <c r="P31" s="14">
        <v>19.751545</v>
      </c>
      <c r="Q31" s="13" t="s">
        <v>131</v>
      </c>
      <c r="R31" s="14" t="s">
        <v>838</v>
      </c>
      <c r="S31" s="15">
        <v>27.2</v>
      </c>
      <c r="T31" s="15">
        <v>0.19</v>
      </c>
      <c r="U31" s="15">
        <v>3.5</v>
      </c>
      <c r="V31" s="11"/>
      <c r="W31" s="15">
        <v>3.5</v>
      </c>
      <c r="X31" s="11"/>
      <c r="Y31" s="15">
        <v>0.82</v>
      </c>
      <c r="Z31" s="11"/>
    </row>
    <row r="32">
      <c r="A32" s="14" t="s">
        <v>1482</v>
      </c>
      <c r="B32" s="15">
        <v>1.0</v>
      </c>
      <c r="C32" s="15">
        <v>5.0</v>
      </c>
      <c r="D32" s="15">
        <v>1971.0</v>
      </c>
      <c r="E32" s="15">
        <v>120.0</v>
      </c>
      <c r="F32" s="14" t="s">
        <v>185</v>
      </c>
      <c r="G32" s="14" t="s">
        <v>39</v>
      </c>
      <c r="H32" s="14">
        <v>-40.0994603</v>
      </c>
      <c r="I32" s="14">
        <v>-7.8865962</v>
      </c>
      <c r="J32" s="11"/>
      <c r="K32" s="14" t="s">
        <v>1531</v>
      </c>
      <c r="L32" s="14">
        <v>82983.0</v>
      </c>
      <c r="M32" s="14">
        <v>1.9</v>
      </c>
      <c r="N32" s="14">
        <v>24.824516</v>
      </c>
      <c r="O32" s="14">
        <v>29.658065</v>
      </c>
      <c r="P32" s="14">
        <v>19.685411</v>
      </c>
      <c r="Q32" s="13" t="s">
        <v>135</v>
      </c>
      <c r="R32" s="14" t="s">
        <v>838</v>
      </c>
      <c r="S32" s="15">
        <v>54.3</v>
      </c>
      <c r="T32" s="15">
        <v>0.4</v>
      </c>
      <c r="U32" s="15">
        <v>7.6</v>
      </c>
      <c r="V32" s="11"/>
      <c r="W32" s="15">
        <v>6.7</v>
      </c>
      <c r="X32" s="11"/>
      <c r="Y32" s="15">
        <v>0.93</v>
      </c>
      <c r="Z32" s="11"/>
    </row>
    <row r="33">
      <c r="A33" s="14" t="s">
        <v>1482</v>
      </c>
      <c r="B33" s="15">
        <v>6.0</v>
      </c>
      <c r="C33" s="15">
        <v>5.0</v>
      </c>
      <c r="D33" s="15">
        <v>1971.0</v>
      </c>
      <c r="E33" s="15">
        <v>125.0</v>
      </c>
      <c r="F33" s="14" t="s">
        <v>1532</v>
      </c>
      <c r="G33" s="14" t="s">
        <v>39</v>
      </c>
      <c r="H33" s="14">
        <v>-40.1607463</v>
      </c>
      <c r="I33" s="14">
        <v>-7.6503889</v>
      </c>
      <c r="J33" s="11"/>
      <c r="K33" s="14" t="s">
        <v>1533</v>
      </c>
      <c r="L33" s="14">
        <v>82983.0</v>
      </c>
      <c r="M33" s="14">
        <v>1.9</v>
      </c>
      <c r="N33" s="14">
        <v>24.824516</v>
      </c>
      <c r="O33" s="14">
        <v>29.658065</v>
      </c>
      <c r="P33" s="14">
        <v>19.685411</v>
      </c>
      <c r="Q33" s="13" t="s">
        <v>135</v>
      </c>
      <c r="R33" s="14" t="s">
        <v>838</v>
      </c>
      <c r="S33" s="15">
        <v>93.9</v>
      </c>
      <c r="T33" s="15">
        <v>0.6</v>
      </c>
      <c r="U33" s="15">
        <v>15.9</v>
      </c>
      <c r="V33" s="11"/>
      <c r="W33" s="15">
        <v>13.5</v>
      </c>
      <c r="X33" s="11"/>
      <c r="Y33" s="15">
        <v>1.08</v>
      </c>
      <c r="Z33" s="14" t="s">
        <v>660</v>
      </c>
    </row>
    <row r="34">
      <c r="A34" s="14" t="s">
        <v>1482</v>
      </c>
      <c r="B34" s="15">
        <v>6.0</v>
      </c>
      <c r="C34" s="15">
        <v>5.0</v>
      </c>
      <c r="D34" s="15">
        <v>1971.0</v>
      </c>
      <c r="E34" s="15">
        <v>125.0</v>
      </c>
      <c r="F34" s="14" t="s">
        <v>1532</v>
      </c>
      <c r="G34" s="14" t="s">
        <v>39</v>
      </c>
      <c r="H34" s="14">
        <v>-40.1607463</v>
      </c>
      <c r="I34" s="14">
        <v>-7.6503889</v>
      </c>
      <c r="J34" s="11"/>
      <c r="K34" s="14" t="s">
        <v>1534</v>
      </c>
      <c r="L34" s="14">
        <v>82983.0</v>
      </c>
      <c r="M34" s="14">
        <v>1.9</v>
      </c>
      <c r="N34" s="14">
        <v>24.824516</v>
      </c>
      <c r="O34" s="14">
        <v>29.658065</v>
      </c>
      <c r="P34" s="14">
        <v>19.685411</v>
      </c>
      <c r="Q34" s="13" t="s">
        <v>135</v>
      </c>
      <c r="R34" s="14" t="s">
        <v>838</v>
      </c>
      <c r="S34" s="15">
        <v>80.9</v>
      </c>
      <c r="T34" s="15">
        <v>0.4</v>
      </c>
      <c r="U34" s="15">
        <v>8.8</v>
      </c>
      <c r="V34" s="11"/>
      <c r="W34" s="15">
        <v>12.9</v>
      </c>
      <c r="X34" s="11"/>
      <c r="Y34" s="15">
        <v>0.88</v>
      </c>
      <c r="Z34" s="14" t="s">
        <v>660</v>
      </c>
    </row>
    <row r="35">
      <c r="A35" s="14" t="s">
        <v>1482</v>
      </c>
      <c r="B35" s="30">
        <v>1.0</v>
      </c>
      <c r="C35" s="30">
        <v>5.0</v>
      </c>
      <c r="D35" s="30">
        <v>1971.0</v>
      </c>
      <c r="E35" s="30">
        <v>120.0</v>
      </c>
      <c r="F35" s="30" t="s">
        <v>185</v>
      </c>
      <c r="G35" s="30" t="s">
        <v>39</v>
      </c>
      <c r="H35" s="30">
        <v>-40.0816</v>
      </c>
      <c r="I35" s="30">
        <v>-7.8825</v>
      </c>
      <c r="J35" s="30" t="s">
        <v>1535</v>
      </c>
      <c r="L35" s="14">
        <v>82983.0</v>
      </c>
      <c r="M35" s="14">
        <v>1.9</v>
      </c>
      <c r="N35" s="14">
        <v>24.824516</v>
      </c>
      <c r="O35" s="14">
        <v>29.658065</v>
      </c>
      <c r="P35" s="14">
        <v>19.685411</v>
      </c>
      <c r="Q35" s="13" t="s">
        <v>135</v>
      </c>
      <c r="R35" s="30" t="s">
        <v>838</v>
      </c>
      <c r="S35" s="30">
        <v>37.91</v>
      </c>
      <c r="T35" s="30">
        <v>0.31</v>
      </c>
      <c r="U35" s="30">
        <v>10.09</v>
      </c>
    </row>
    <row r="36">
      <c r="A36" s="14" t="s">
        <v>1482</v>
      </c>
      <c r="B36" s="8">
        <v>6.0</v>
      </c>
      <c r="C36" s="8">
        <v>5.0</v>
      </c>
      <c r="D36" s="8">
        <v>1971.0</v>
      </c>
      <c r="E36" s="8">
        <v>125.0</v>
      </c>
      <c r="F36" s="8" t="s">
        <v>1532</v>
      </c>
      <c r="G36" s="8" t="s">
        <v>39</v>
      </c>
      <c r="H36" s="8">
        <v>-40.1488889</v>
      </c>
      <c r="I36" s="8">
        <v>-7.6519444</v>
      </c>
      <c r="J36" s="8" t="s">
        <v>1536</v>
      </c>
      <c r="K36" s="7"/>
      <c r="L36" s="8">
        <v>82983.0</v>
      </c>
      <c r="M36" s="8">
        <v>1.9</v>
      </c>
      <c r="N36" s="8">
        <v>24.824516</v>
      </c>
      <c r="O36" s="8">
        <v>29.658065</v>
      </c>
      <c r="P36" s="8">
        <v>20.8275</v>
      </c>
      <c r="Q36" s="13" t="s">
        <v>135</v>
      </c>
      <c r="R36" s="8" t="s">
        <v>838</v>
      </c>
      <c r="S36" s="8">
        <v>61.23</v>
      </c>
      <c r="T36" s="8">
        <v>0.28</v>
      </c>
      <c r="U36" s="8">
        <v>13.65</v>
      </c>
      <c r="W36" s="30">
        <v>8.04</v>
      </c>
      <c r="Y36" s="30">
        <v>0.85</v>
      </c>
    </row>
    <row r="37">
      <c r="A37" s="14" t="s">
        <v>1482</v>
      </c>
      <c r="B37" s="8">
        <v>6.0</v>
      </c>
      <c r="C37" s="8">
        <v>5.0</v>
      </c>
      <c r="D37" s="8">
        <v>1971.0</v>
      </c>
      <c r="E37" s="8">
        <v>125.0</v>
      </c>
      <c r="F37" s="8" t="s">
        <v>1532</v>
      </c>
      <c r="G37" s="8" t="s">
        <v>39</v>
      </c>
      <c r="H37" s="8">
        <v>-40.1488889</v>
      </c>
      <c r="I37" s="8">
        <v>-7.6519444</v>
      </c>
      <c r="J37" s="8" t="s">
        <v>1537</v>
      </c>
      <c r="K37" s="7"/>
      <c r="L37" s="8">
        <v>82983.0</v>
      </c>
      <c r="M37" s="8">
        <v>1.9</v>
      </c>
      <c r="N37" s="8">
        <v>24.824516</v>
      </c>
      <c r="O37" s="8">
        <v>29.658065</v>
      </c>
      <c r="P37" s="8">
        <v>20.8575</v>
      </c>
      <c r="Q37" s="13" t="s">
        <v>135</v>
      </c>
      <c r="R37" s="8" t="s">
        <v>838</v>
      </c>
      <c r="S37" s="8">
        <v>64.08</v>
      </c>
      <c r="T37" s="8">
        <v>0.44</v>
      </c>
      <c r="U37" s="8">
        <v>7.76</v>
      </c>
      <c r="W37" s="30">
        <v>6.76</v>
      </c>
      <c r="Y37" s="30">
        <v>0.63</v>
      </c>
    </row>
    <row r="38">
      <c r="A38" s="14" t="s">
        <v>1482</v>
      </c>
      <c r="B38" s="8">
        <v>21.0</v>
      </c>
      <c r="C38" s="8">
        <v>4.0</v>
      </c>
      <c r="D38" s="8">
        <v>1971.0</v>
      </c>
      <c r="E38" s="8">
        <v>110.0</v>
      </c>
      <c r="F38" s="8" t="s">
        <v>191</v>
      </c>
      <c r="G38" s="8" t="s">
        <v>39</v>
      </c>
      <c r="H38" s="7"/>
      <c r="I38" s="7"/>
      <c r="J38" s="8" t="s">
        <v>1538</v>
      </c>
      <c r="K38" s="7"/>
      <c r="L38" s="8">
        <v>82983.0</v>
      </c>
      <c r="M38" s="8">
        <v>168.5</v>
      </c>
      <c r="N38" s="7">
        <f>AVERAGE(O38:P38)</f>
        <v>24.9999665</v>
      </c>
      <c r="O38" s="8">
        <v>29.943333</v>
      </c>
      <c r="P38" s="8">
        <v>20.0566</v>
      </c>
      <c r="Q38" s="13" t="s">
        <v>135</v>
      </c>
      <c r="R38" s="8" t="s">
        <v>838</v>
      </c>
      <c r="S38" s="8">
        <v>28.9</v>
      </c>
      <c r="T38" s="8">
        <v>0.18</v>
      </c>
      <c r="U38" s="8">
        <v>3.89</v>
      </c>
      <c r="W38" s="30">
        <v>4.41</v>
      </c>
      <c r="Y38" s="30">
        <v>0.83</v>
      </c>
    </row>
    <row r="39">
      <c r="A39" s="14" t="s">
        <v>1482</v>
      </c>
      <c r="B39" s="30">
        <v>16.0</v>
      </c>
      <c r="C39" s="30">
        <v>4.0</v>
      </c>
      <c r="D39" s="30">
        <v>1972.0</v>
      </c>
      <c r="E39" s="30">
        <v>105.0</v>
      </c>
      <c r="F39" s="39" t="s">
        <v>139</v>
      </c>
      <c r="G39" s="30" t="s">
        <v>75</v>
      </c>
      <c r="H39" s="30">
        <v>-44.5344</v>
      </c>
      <c r="I39" s="30">
        <v>-14.1838</v>
      </c>
      <c r="J39" s="30" t="s">
        <v>1539</v>
      </c>
      <c r="L39" s="30">
        <v>83339.0</v>
      </c>
      <c r="M39" s="23" t="s">
        <v>558</v>
      </c>
      <c r="N39" s="23" t="s">
        <v>142</v>
      </c>
      <c r="O39" s="23" t="s">
        <v>143</v>
      </c>
      <c r="P39" s="23" t="s">
        <v>144</v>
      </c>
      <c r="Q39" s="13" t="s">
        <v>131</v>
      </c>
      <c r="R39" s="30" t="s">
        <v>770</v>
      </c>
      <c r="S39" s="30">
        <v>63.74</v>
      </c>
      <c r="T39" s="30">
        <v>0.18</v>
      </c>
      <c r="U39" s="30">
        <v>6.67</v>
      </c>
      <c r="W39" s="30">
        <v>6.78</v>
      </c>
      <c r="Y39" s="30">
        <v>0.77</v>
      </c>
    </row>
    <row r="40">
      <c r="A40" s="14" t="s">
        <v>1482</v>
      </c>
      <c r="B40" s="30">
        <v>7.0</v>
      </c>
      <c r="C40" s="30">
        <v>3.0</v>
      </c>
      <c r="D40" s="30">
        <v>1974.0</v>
      </c>
      <c r="E40" s="30">
        <v>66.0</v>
      </c>
      <c r="F40" s="30" t="s">
        <v>1540</v>
      </c>
      <c r="G40" s="30" t="s">
        <v>75</v>
      </c>
      <c r="H40" s="30">
        <v>-41.3833</v>
      </c>
      <c r="I40" s="30">
        <v>-10.2666</v>
      </c>
      <c r="J40" s="30" t="s">
        <v>1541</v>
      </c>
      <c r="L40" s="30">
        <v>82979.0</v>
      </c>
      <c r="M40" s="30">
        <v>190.6</v>
      </c>
      <c r="N40" s="30">
        <v>25.805806</v>
      </c>
      <c r="O40" s="30">
        <v>31.180645</v>
      </c>
      <c r="P40" s="30">
        <v>21.916129</v>
      </c>
      <c r="Q40" s="13" t="s">
        <v>595</v>
      </c>
      <c r="R40" s="30" t="s">
        <v>838</v>
      </c>
      <c r="T40" s="30">
        <v>0.55</v>
      </c>
      <c r="U40" s="30">
        <v>16.6</v>
      </c>
      <c r="W40" s="30">
        <v>11.2</v>
      </c>
      <c r="Y40" s="30">
        <v>1.0</v>
      </c>
    </row>
    <row r="41">
      <c r="A41" s="14" t="s">
        <v>1482</v>
      </c>
      <c r="B41" s="8">
        <v>4.0</v>
      </c>
      <c r="C41" s="8">
        <v>4.0</v>
      </c>
      <c r="D41" s="8">
        <v>1976.0</v>
      </c>
      <c r="E41" s="8">
        <v>93.0</v>
      </c>
      <c r="F41" s="8" t="s">
        <v>906</v>
      </c>
      <c r="G41" s="8" t="s">
        <v>75</v>
      </c>
      <c r="H41" s="8">
        <v>-41.15610122</v>
      </c>
      <c r="I41" s="56">
        <v>-11.55</v>
      </c>
      <c r="J41" s="8" t="s">
        <v>1542</v>
      </c>
      <c r="K41" s="7"/>
      <c r="L41" s="8">
        <v>83182.0</v>
      </c>
      <c r="M41" s="8">
        <v>5.1</v>
      </c>
      <c r="N41" s="8">
        <v>24.219259</v>
      </c>
      <c r="O41" s="8">
        <v>30.87037</v>
      </c>
      <c r="P41" s="8">
        <v>18.446667</v>
      </c>
      <c r="Q41" s="13" t="s">
        <v>149</v>
      </c>
      <c r="R41" s="8" t="s">
        <v>765</v>
      </c>
      <c r="S41" s="8">
        <v>51.31</v>
      </c>
      <c r="T41" s="8">
        <v>0.54</v>
      </c>
      <c r="U41" s="8">
        <v>21.81</v>
      </c>
      <c r="W41" s="30">
        <v>10.65</v>
      </c>
      <c r="Y41" s="30">
        <v>0.7</v>
      </c>
    </row>
    <row r="42">
      <c r="A42" s="14" t="s">
        <v>1482</v>
      </c>
      <c r="B42" s="8">
        <v>7.0</v>
      </c>
      <c r="C42" s="8">
        <v>4.0</v>
      </c>
      <c r="D42" s="8">
        <v>1976.0</v>
      </c>
      <c r="E42" s="8">
        <v>96.0</v>
      </c>
      <c r="F42" s="8" t="s">
        <v>906</v>
      </c>
      <c r="G42" s="8" t="s">
        <v>75</v>
      </c>
      <c r="H42" s="8">
        <v>-41.15610122</v>
      </c>
      <c r="I42" s="56">
        <v>-11.55</v>
      </c>
      <c r="J42" s="8" t="s">
        <v>1543</v>
      </c>
      <c r="K42" s="7"/>
      <c r="L42" s="8">
        <v>83182.0</v>
      </c>
      <c r="M42" s="8">
        <v>5.1</v>
      </c>
      <c r="N42" s="8">
        <v>24.219259</v>
      </c>
      <c r="O42" s="8">
        <v>30.87037</v>
      </c>
      <c r="P42" s="8">
        <v>18.446667</v>
      </c>
      <c r="Q42" s="13" t="s">
        <v>149</v>
      </c>
      <c r="R42" s="8" t="s">
        <v>765</v>
      </c>
      <c r="S42" s="8">
        <v>19.2</v>
      </c>
      <c r="T42" s="8">
        <v>0.15</v>
      </c>
      <c r="U42" s="8">
        <v>3.44</v>
      </c>
      <c r="W42" s="30">
        <v>2.91</v>
      </c>
      <c r="Y42" s="30">
        <v>0.74</v>
      </c>
    </row>
    <row r="43">
      <c r="A43" s="14" t="s">
        <v>1482</v>
      </c>
      <c r="B43" s="8">
        <v>25.0</v>
      </c>
      <c r="C43" s="8">
        <v>5.0</v>
      </c>
      <c r="D43" s="8">
        <v>1978.0</v>
      </c>
      <c r="E43" s="8">
        <v>144.0</v>
      </c>
      <c r="F43" s="8" t="s">
        <v>438</v>
      </c>
      <c r="G43" s="8" t="s">
        <v>39</v>
      </c>
      <c r="H43" s="8">
        <v>-39.1192016</v>
      </c>
      <c r="I43" s="8">
        <v>-8.0741701</v>
      </c>
      <c r="J43" s="8" t="s">
        <v>1544</v>
      </c>
      <c r="K43" s="7"/>
      <c r="L43" s="8">
        <v>82886.0</v>
      </c>
      <c r="M43" s="8">
        <v>106.8</v>
      </c>
      <c r="N43" s="8">
        <v>24.369032</v>
      </c>
      <c r="O43" s="8">
        <v>29.383871</v>
      </c>
      <c r="P43" s="8">
        <v>20.825806</v>
      </c>
      <c r="Q43" s="13" t="s">
        <v>971</v>
      </c>
      <c r="R43" s="8" t="s">
        <v>770</v>
      </c>
      <c r="S43" s="8">
        <v>40.03</v>
      </c>
      <c r="T43" s="8">
        <v>0.39</v>
      </c>
      <c r="U43" s="8">
        <v>6.86</v>
      </c>
      <c r="W43" s="30">
        <v>6.63</v>
      </c>
      <c r="Y43" s="30">
        <v>0.76</v>
      </c>
    </row>
    <row r="44">
      <c r="A44" s="14" t="s">
        <v>1482</v>
      </c>
      <c r="B44" s="8">
        <v>16.0</v>
      </c>
      <c r="C44" s="8">
        <v>4.0</v>
      </c>
      <c r="D44" s="8">
        <v>1979.0</v>
      </c>
      <c r="E44" s="8">
        <v>105.0</v>
      </c>
      <c r="F44" s="8" t="s">
        <v>30</v>
      </c>
      <c r="G44" s="8" t="s">
        <v>27</v>
      </c>
      <c r="H44" s="8">
        <v>-39.01530075</v>
      </c>
      <c r="I44" s="8">
        <v>-4.97138977</v>
      </c>
      <c r="J44" s="8" t="s">
        <v>1545</v>
      </c>
      <c r="K44" s="7"/>
      <c r="L44" s="8">
        <v>82586.0</v>
      </c>
      <c r="M44" s="8">
        <v>75.0</v>
      </c>
      <c r="N44" s="7">
        <f>AVERAGE(O44:P44)</f>
        <v>28.6839285</v>
      </c>
      <c r="O44" s="8">
        <v>33.342857</v>
      </c>
      <c r="P44" s="8">
        <v>24.025</v>
      </c>
      <c r="Q44" s="13" t="s">
        <v>160</v>
      </c>
      <c r="R44" s="8" t="s">
        <v>765</v>
      </c>
      <c r="S44" s="8">
        <v>67.34</v>
      </c>
      <c r="T44" s="8">
        <v>0.3</v>
      </c>
      <c r="U44" s="8">
        <v>11.42</v>
      </c>
      <c r="W44" s="30">
        <v>12.05</v>
      </c>
      <c r="Y44" s="30">
        <v>0.94</v>
      </c>
    </row>
    <row r="45">
      <c r="A45" s="14" t="s">
        <v>1482</v>
      </c>
      <c r="B45" s="30">
        <v>16.0</v>
      </c>
      <c r="C45" s="30">
        <v>5.0</v>
      </c>
      <c r="D45" s="30">
        <v>1981.0</v>
      </c>
      <c r="E45" s="30">
        <v>135.0</v>
      </c>
      <c r="F45" s="30" t="s">
        <v>403</v>
      </c>
      <c r="G45" s="30" t="s">
        <v>75</v>
      </c>
      <c r="H45" s="52">
        <v>-38.4808</v>
      </c>
      <c r="I45" s="30">
        <v>-10.0749</v>
      </c>
      <c r="J45" s="30" t="s">
        <v>1546</v>
      </c>
      <c r="L45" s="30">
        <v>82887.0</v>
      </c>
      <c r="M45" s="30">
        <v>0.0</v>
      </c>
      <c r="N45" s="30">
        <v>24.852667</v>
      </c>
      <c r="O45" s="30">
        <v>30.629032</v>
      </c>
      <c r="P45" s="30">
        <v>19.312903</v>
      </c>
      <c r="Q45" s="13" t="s">
        <v>591</v>
      </c>
      <c r="R45" s="30" t="s">
        <v>765</v>
      </c>
      <c r="S45" s="30">
        <v>70.5</v>
      </c>
      <c r="T45" s="30">
        <v>0.4</v>
      </c>
      <c r="U45" s="30">
        <v>14.2</v>
      </c>
      <c r="W45" s="30">
        <v>12.0</v>
      </c>
      <c r="Y45" s="30">
        <v>1.06</v>
      </c>
    </row>
    <row r="46">
      <c r="A46" s="14" t="s">
        <v>1482</v>
      </c>
      <c r="B46" s="8">
        <v>23.0</v>
      </c>
      <c r="C46" s="8">
        <v>5.0</v>
      </c>
      <c r="D46" s="8">
        <v>1981.0</v>
      </c>
      <c r="E46" s="8">
        <v>142.0</v>
      </c>
      <c r="F46" s="8" t="s">
        <v>301</v>
      </c>
      <c r="G46" s="8" t="s">
        <v>27</v>
      </c>
      <c r="H46" s="8">
        <v>-40.3497</v>
      </c>
      <c r="I46" s="8">
        <v>-3.6861</v>
      </c>
      <c r="J46" s="8" t="s">
        <v>534</v>
      </c>
      <c r="K46" s="8" t="s">
        <v>1547</v>
      </c>
      <c r="L46" s="8">
        <v>82392.0</v>
      </c>
      <c r="M46" s="8">
        <v>41.8</v>
      </c>
      <c r="N46" s="8">
        <f>AVERAGE(O46:P46)</f>
        <v>27.825</v>
      </c>
      <c r="O46" s="8">
        <v>32.286667</v>
      </c>
      <c r="P46" s="8">
        <v>23.363333</v>
      </c>
      <c r="Q46" s="13" t="s">
        <v>591</v>
      </c>
      <c r="R46" s="8" t="s">
        <v>765</v>
      </c>
      <c r="S46" s="8">
        <v>32.65</v>
      </c>
      <c r="T46" s="8">
        <v>0.25</v>
      </c>
      <c r="U46" s="8">
        <v>10.9</v>
      </c>
      <c r="W46" s="30">
        <v>6.27</v>
      </c>
      <c r="Y46" s="30">
        <v>0.81</v>
      </c>
    </row>
    <row r="47">
      <c r="A47" s="14" t="s">
        <v>1482</v>
      </c>
      <c r="B47" s="15">
        <v>4.0</v>
      </c>
      <c r="C47" s="15">
        <v>8.0</v>
      </c>
      <c r="D47" s="15">
        <v>1982.0</v>
      </c>
      <c r="E47" s="15">
        <v>213.0</v>
      </c>
      <c r="F47" s="14" t="s">
        <v>1548</v>
      </c>
      <c r="G47" s="14" t="s">
        <v>39</v>
      </c>
      <c r="H47" s="14">
        <v>-36.4594952</v>
      </c>
      <c r="I47" s="14">
        <v>-8.524299</v>
      </c>
      <c r="J47" s="14" t="s">
        <v>1549</v>
      </c>
      <c r="K47" s="14" t="s">
        <v>1550</v>
      </c>
      <c r="L47" s="14">
        <v>82890.0</v>
      </c>
      <c r="M47" s="14">
        <v>64.2</v>
      </c>
      <c r="N47" s="14">
        <v>20.714783</v>
      </c>
      <c r="O47" s="14">
        <v>26.567742</v>
      </c>
      <c r="P47" s="14">
        <v>16.664516</v>
      </c>
      <c r="Q47" s="13" t="s">
        <v>1551</v>
      </c>
      <c r="R47" s="14" t="s">
        <v>765</v>
      </c>
      <c r="S47" s="15">
        <v>76.4</v>
      </c>
      <c r="T47" s="15">
        <v>0.33</v>
      </c>
      <c r="U47" s="15">
        <v>5.85</v>
      </c>
      <c r="V47" s="11"/>
      <c r="W47" s="15">
        <v>9.5</v>
      </c>
      <c r="X47" s="11"/>
      <c r="Y47" s="15">
        <v>0.73</v>
      </c>
      <c r="Z47" s="11"/>
    </row>
    <row r="48">
      <c r="A48" s="14" t="s">
        <v>1482</v>
      </c>
      <c r="B48" s="15">
        <v>15.0</v>
      </c>
      <c r="C48" s="15">
        <v>10.0</v>
      </c>
      <c r="D48" s="15">
        <v>1983.0</v>
      </c>
      <c r="E48" s="15">
        <v>284.0</v>
      </c>
      <c r="F48" s="14" t="s">
        <v>150</v>
      </c>
      <c r="G48" s="14" t="s">
        <v>75</v>
      </c>
      <c r="H48" s="15">
        <v>-40.26</v>
      </c>
      <c r="I48" s="15">
        <v>-9.24</v>
      </c>
      <c r="J48" s="14" t="s">
        <v>1552</v>
      </c>
      <c r="K48" s="11"/>
      <c r="L48" s="14">
        <v>82983.0</v>
      </c>
      <c r="M48" s="14">
        <v>0.0</v>
      </c>
      <c r="N48" s="14">
        <v>27.885926</v>
      </c>
      <c r="O48" s="14">
        <v>33.825806</v>
      </c>
      <c r="P48" s="14">
        <v>22.109677</v>
      </c>
      <c r="Q48" s="13" t="s">
        <v>599</v>
      </c>
      <c r="R48" s="14" t="s">
        <v>765</v>
      </c>
      <c r="S48" s="15">
        <v>72.3</v>
      </c>
      <c r="T48" s="15">
        <v>0.55</v>
      </c>
      <c r="U48" s="15">
        <v>12.5</v>
      </c>
      <c r="V48" s="11"/>
      <c r="W48" s="15">
        <v>14.4</v>
      </c>
      <c r="X48" s="11"/>
      <c r="Y48" s="15">
        <v>0.99</v>
      </c>
      <c r="Z48" s="11"/>
    </row>
    <row r="49">
      <c r="A49" s="14" t="s">
        <v>1482</v>
      </c>
      <c r="B49" s="91"/>
      <c r="C49" s="15">
        <v>5.0</v>
      </c>
      <c r="D49" s="15">
        <v>1984.0</v>
      </c>
      <c r="E49" s="15"/>
      <c r="F49" s="14" t="s">
        <v>185</v>
      </c>
      <c r="G49" s="14" t="s">
        <v>39</v>
      </c>
      <c r="H49" s="30">
        <v>-40.0816</v>
      </c>
      <c r="I49" s="30">
        <v>-7.8825</v>
      </c>
      <c r="J49" s="14" t="s">
        <v>1553</v>
      </c>
      <c r="K49" s="11"/>
      <c r="L49" s="14">
        <v>82983.0</v>
      </c>
      <c r="M49" s="14">
        <v>25.9</v>
      </c>
      <c r="N49" s="14">
        <v>25.323</v>
      </c>
      <c r="O49" s="14">
        <v>30.048387</v>
      </c>
      <c r="P49" s="14">
        <v>21.235484</v>
      </c>
      <c r="Q49" s="13" t="s">
        <v>187</v>
      </c>
      <c r="R49" s="14" t="s">
        <v>838</v>
      </c>
      <c r="S49" s="15">
        <v>78.2</v>
      </c>
      <c r="T49" s="15">
        <v>0.41</v>
      </c>
      <c r="U49" s="15">
        <v>14.5</v>
      </c>
      <c r="V49" s="11"/>
      <c r="W49" s="15">
        <v>10.2</v>
      </c>
      <c r="X49" s="11"/>
      <c r="Y49" s="15">
        <v>1.1</v>
      </c>
      <c r="Z49" s="11"/>
    </row>
    <row r="50">
      <c r="A50" s="14" t="s">
        <v>1482</v>
      </c>
      <c r="B50" s="15">
        <v>24.0</v>
      </c>
      <c r="C50" s="15">
        <v>4.0</v>
      </c>
      <c r="D50" s="15">
        <v>1985.0</v>
      </c>
      <c r="E50" s="15">
        <v>113.0</v>
      </c>
      <c r="F50" s="14" t="s">
        <v>1554</v>
      </c>
      <c r="G50" s="14" t="s">
        <v>75</v>
      </c>
      <c r="H50" s="15">
        <v>-40.36</v>
      </c>
      <c r="I50" s="15">
        <v>-9.55</v>
      </c>
      <c r="J50" s="14" t="s">
        <v>1555</v>
      </c>
      <c r="K50" s="14" t="s">
        <v>1556</v>
      </c>
      <c r="L50" s="14">
        <v>82983.0</v>
      </c>
      <c r="M50" s="14">
        <v>386.5</v>
      </c>
      <c r="N50" s="14">
        <f>AVERAGE(O50:P50)</f>
        <v>25.385</v>
      </c>
      <c r="O50" s="14">
        <v>28.873333</v>
      </c>
      <c r="P50" s="14">
        <v>21.896667</v>
      </c>
      <c r="Q50" s="13" t="s">
        <v>1557</v>
      </c>
      <c r="R50" s="14" t="s">
        <v>770</v>
      </c>
      <c r="S50" s="15">
        <v>34.7</v>
      </c>
      <c r="T50" s="15">
        <v>0.19</v>
      </c>
      <c r="U50" s="15">
        <v>4.2</v>
      </c>
      <c r="V50" s="11"/>
      <c r="W50" s="15">
        <v>6.0</v>
      </c>
      <c r="X50" s="11"/>
      <c r="Y50" s="15">
        <v>1.01</v>
      </c>
      <c r="Z50" s="11"/>
    </row>
    <row r="51">
      <c r="A51" s="14" t="s">
        <v>1482</v>
      </c>
      <c r="B51" s="30">
        <v>17.0</v>
      </c>
      <c r="C51" s="30">
        <v>7.0</v>
      </c>
      <c r="D51" s="30">
        <v>1985.0</v>
      </c>
      <c r="E51" s="30">
        <v>196.0</v>
      </c>
      <c r="F51" s="30" t="s">
        <v>212</v>
      </c>
      <c r="G51" s="30" t="s">
        <v>75</v>
      </c>
      <c r="H51" s="30">
        <v>-39.3333</v>
      </c>
      <c r="I51" s="30">
        <v>-12.1666</v>
      </c>
      <c r="J51" s="30" t="s">
        <v>1558</v>
      </c>
      <c r="L51" s="30">
        <v>83088.0</v>
      </c>
      <c r="M51" s="23" t="s">
        <v>1559</v>
      </c>
      <c r="N51" s="23" t="s">
        <v>1560</v>
      </c>
      <c r="O51" s="23" t="s">
        <v>1561</v>
      </c>
      <c r="P51" s="23" t="s">
        <v>1562</v>
      </c>
      <c r="Q51" s="13" t="s">
        <v>214</v>
      </c>
      <c r="R51" s="30" t="s">
        <v>770</v>
      </c>
      <c r="S51" s="30">
        <v>67.07</v>
      </c>
      <c r="T51" s="30">
        <v>0.37</v>
      </c>
      <c r="U51" s="30">
        <v>15.37</v>
      </c>
      <c r="W51" s="30">
        <v>10.24</v>
      </c>
      <c r="Y51" s="30">
        <v>0.62</v>
      </c>
    </row>
    <row r="52">
      <c r="A52" s="14" t="s">
        <v>1482</v>
      </c>
      <c r="B52" s="8">
        <v>10.0</v>
      </c>
      <c r="C52" s="8">
        <v>7.0</v>
      </c>
      <c r="D52" s="8">
        <v>1985.0</v>
      </c>
      <c r="E52" s="8">
        <v>189.0</v>
      </c>
      <c r="F52" s="8" t="s">
        <v>621</v>
      </c>
      <c r="G52" s="8" t="s">
        <v>75</v>
      </c>
      <c r="H52" s="8">
        <v>-39.816667</v>
      </c>
      <c r="I52" s="8">
        <v>-11.366667</v>
      </c>
      <c r="J52" s="8" t="s">
        <v>1563</v>
      </c>
      <c r="K52" s="7"/>
      <c r="L52" s="8">
        <v>83088.0</v>
      </c>
      <c r="M52" s="8">
        <v>85.1</v>
      </c>
      <c r="N52" s="7">
        <f t="shared" ref="N52:N54" si="1">AVERAGE(O52:P52)</f>
        <v>20.3887095</v>
      </c>
      <c r="O52" s="8">
        <v>23.551613</v>
      </c>
      <c r="P52" s="8">
        <v>17.225806</v>
      </c>
      <c r="Q52" s="13" t="s">
        <v>214</v>
      </c>
      <c r="R52" s="8" t="s">
        <v>770</v>
      </c>
      <c r="S52" s="8">
        <v>84.28</v>
      </c>
      <c r="T52" s="8">
        <v>0.24</v>
      </c>
      <c r="U52" s="8">
        <v>11.13</v>
      </c>
      <c r="W52" s="30">
        <v>12.92</v>
      </c>
      <c r="Y52" s="30">
        <v>0.55</v>
      </c>
    </row>
    <row r="53">
      <c r="A53" s="14" t="s">
        <v>1482</v>
      </c>
      <c r="B53" s="8">
        <v>16.0</v>
      </c>
      <c r="C53" s="8">
        <v>6.0</v>
      </c>
      <c r="D53" s="8">
        <v>1985.0</v>
      </c>
      <c r="E53" s="8">
        <v>165.0</v>
      </c>
      <c r="F53" s="8" t="s">
        <v>1564</v>
      </c>
      <c r="G53" s="8" t="s">
        <v>75</v>
      </c>
      <c r="H53" s="8">
        <v>-40.6</v>
      </c>
      <c r="I53" s="8">
        <v>-11.41</v>
      </c>
      <c r="J53" s="8" t="s">
        <v>1565</v>
      </c>
      <c r="K53" s="7"/>
      <c r="L53" s="8">
        <v>83088.0</v>
      </c>
      <c r="M53" s="8">
        <v>92.6</v>
      </c>
      <c r="N53" s="7">
        <f t="shared" si="1"/>
        <v>21.7108335</v>
      </c>
      <c r="O53" s="8">
        <v>25.075</v>
      </c>
      <c r="P53" s="8">
        <v>18.346667</v>
      </c>
      <c r="Q53" s="13" t="s">
        <v>205</v>
      </c>
      <c r="R53" s="8" t="s">
        <v>770</v>
      </c>
      <c r="S53" s="8">
        <v>91.78</v>
      </c>
      <c r="T53" s="8">
        <v>0.66</v>
      </c>
      <c r="U53" s="8">
        <v>12.3</v>
      </c>
      <c r="W53" s="30">
        <v>11.84</v>
      </c>
      <c r="Y53" s="30">
        <v>0.69</v>
      </c>
    </row>
    <row r="54">
      <c r="A54" s="14" t="s">
        <v>1482</v>
      </c>
      <c r="B54" s="15">
        <v>29.0</v>
      </c>
      <c r="C54" s="15">
        <v>6.0</v>
      </c>
      <c r="D54" s="15">
        <v>1994.0</v>
      </c>
      <c r="E54" s="15">
        <v>178.0</v>
      </c>
      <c r="F54" s="14" t="s">
        <v>169</v>
      </c>
      <c r="G54" s="14" t="s">
        <v>170</v>
      </c>
      <c r="H54" s="14">
        <v>-41.7656828</v>
      </c>
      <c r="I54" s="14">
        <v>-2.9304021</v>
      </c>
      <c r="J54" s="14" t="s">
        <v>1566</v>
      </c>
      <c r="K54" s="11"/>
      <c r="L54" s="14">
        <v>82287.0</v>
      </c>
      <c r="M54" s="14">
        <v>100.8</v>
      </c>
      <c r="N54" s="11">
        <f t="shared" si="1"/>
        <v>26.488333</v>
      </c>
      <c r="O54" s="14">
        <v>30.743333</v>
      </c>
      <c r="P54" s="14">
        <v>22.233333</v>
      </c>
      <c r="Q54" s="13" t="s">
        <v>50</v>
      </c>
      <c r="R54" s="14" t="s">
        <v>838</v>
      </c>
      <c r="S54" s="15">
        <v>38.8</v>
      </c>
      <c r="T54" s="15">
        <v>0.4</v>
      </c>
      <c r="U54" s="15">
        <v>10.5</v>
      </c>
      <c r="V54" s="11"/>
      <c r="W54" s="15">
        <v>8.3</v>
      </c>
      <c r="X54" s="11"/>
      <c r="Y54" s="15">
        <v>1.0</v>
      </c>
      <c r="Z54" s="14" t="s">
        <v>1567</v>
      </c>
    </row>
    <row r="55">
      <c r="A55" s="14" t="s">
        <v>1482</v>
      </c>
      <c r="B55" s="30">
        <v>29.0</v>
      </c>
      <c r="C55" s="30">
        <v>6.0</v>
      </c>
      <c r="D55" s="30">
        <v>1996.0</v>
      </c>
      <c r="E55" s="30">
        <v>178.0</v>
      </c>
      <c r="F55" s="30" t="s">
        <v>1568</v>
      </c>
      <c r="G55" s="30" t="s">
        <v>75</v>
      </c>
      <c r="H55" s="30">
        <v>-39.7</v>
      </c>
      <c r="I55" s="52">
        <v>-12.71</v>
      </c>
      <c r="J55" s="30" t="s">
        <v>1569</v>
      </c>
      <c r="L55" s="30">
        <v>83244.0</v>
      </c>
      <c r="M55" s="30">
        <v>43.0</v>
      </c>
      <c r="N55" s="30">
        <v>22.052667</v>
      </c>
      <c r="O55" s="30">
        <v>28.056667</v>
      </c>
      <c r="P55" s="30">
        <v>14.12</v>
      </c>
      <c r="Q55" s="24" t="s">
        <v>599</v>
      </c>
      <c r="R55" s="30" t="s">
        <v>765</v>
      </c>
      <c r="S55" s="30">
        <v>50.56</v>
      </c>
      <c r="T55" s="30">
        <v>0.37</v>
      </c>
      <c r="U55" s="30">
        <v>4.33</v>
      </c>
      <c r="W55" s="30">
        <v>7.13</v>
      </c>
      <c r="Y55" s="30">
        <v>0.7</v>
      </c>
    </row>
    <row r="56">
      <c r="A56" s="14" t="s">
        <v>1482</v>
      </c>
      <c r="B56" s="8">
        <v>9.0</v>
      </c>
      <c r="C56" s="8">
        <v>9.0</v>
      </c>
      <c r="D56" s="8">
        <v>1999.0</v>
      </c>
      <c r="E56" s="8">
        <v>248.0</v>
      </c>
      <c r="F56" s="8" t="s">
        <v>1570</v>
      </c>
      <c r="G56" s="8" t="s">
        <v>75</v>
      </c>
      <c r="H56" s="8">
        <v>-40.584167</v>
      </c>
      <c r="I56" s="8">
        <v>-12.226944</v>
      </c>
      <c r="J56" s="8" t="s">
        <v>1571</v>
      </c>
      <c r="K56" s="7"/>
      <c r="L56" s="8">
        <v>83182.0</v>
      </c>
      <c r="M56" s="8">
        <v>35.2</v>
      </c>
      <c r="N56" s="8">
        <v>22.813333</v>
      </c>
      <c r="O56" s="8">
        <v>29.32</v>
      </c>
      <c r="P56" s="8">
        <v>16.836667</v>
      </c>
      <c r="Q56" s="13" t="s">
        <v>1572</v>
      </c>
      <c r="R56" s="8" t="s">
        <v>765</v>
      </c>
      <c r="S56" s="8">
        <v>55.9</v>
      </c>
      <c r="T56" s="8">
        <v>0.4</v>
      </c>
      <c r="U56" s="8">
        <v>8.57</v>
      </c>
      <c r="W56" s="30">
        <v>7.96</v>
      </c>
      <c r="Y56" s="30">
        <v>0.75</v>
      </c>
    </row>
    <row r="57">
      <c r="A57" s="14" t="s">
        <v>1482</v>
      </c>
      <c r="B57" s="8">
        <v>9.0</v>
      </c>
      <c r="C57" s="8">
        <v>4.0</v>
      </c>
      <c r="D57" s="8">
        <v>1999.0</v>
      </c>
      <c r="E57" s="8">
        <v>98.0</v>
      </c>
      <c r="F57" s="8" t="s">
        <v>1573</v>
      </c>
      <c r="G57" s="8" t="s">
        <v>75</v>
      </c>
      <c r="H57" s="8">
        <v>-41.32640075</v>
      </c>
      <c r="I57" s="8">
        <v>-10.73279953</v>
      </c>
      <c r="J57" s="8" t="s">
        <v>1574</v>
      </c>
      <c r="K57" s="7"/>
      <c r="L57" s="8">
        <v>83182.0</v>
      </c>
      <c r="M57" s="8">
        <v>0.2</v>
      </c>
      <c r="N57" s="8">
        <v>24.546667</v>
      </c>
      <c r="O57" s="8">
        <v>30.953333</v>
      </c>
      <c r="P57" s="8">
        <v>18.803333</v>
      </c>
      <c r="Q57" s="13" t="s">
        <v>1011</v>
      </c>
      <c r="R57" s="8" t="s">
        <v>765</v>
      </c>
      <c r="S57" s="8">
        <v>41.61</v>
      </c>
      <c r="T57" s="8">
        <v>0.3</v>
      </c>
      <c r="U57" s="8">
        <v>5.63</v>
      </c>
      <c r="W57" s="30">
        <v>8.17</v>
      </c>
      <c r="Y57" s="30">
        <v>0.76</v>
      </c>
    </row>
    <row r="58">
      <c r="A58" s="14" t="s">
        <v>1482</v>
      </c>
      <c r="B58" s="8">
        <v>25.0</v>
      </c>
      <c r="C58" s="8">
        <v>5.0</v>
      </c>
      <c r="D58" s="8">
        <v>1999.0</v>
      </c>
      <c r="E58" s="8">
        <v>144.0</v>
      </c>
      <c r="F58" s="8" t="s">
        <v>292</v>
      </c>
      <c r="G58" s="8" t="s">
        <v>39</v>
      </c>
      <c r="H58" s="8">
        <v>-36.2963225</v>
      </c>
      <c r="I58" s="8">
        <v>-8.1867843</v>
      </c>
      <c r="J58" s="8" t="s">
        <v>1575</v>
      </c>
      <c r="K58" s="7"/>
      <c r="L58" s="8">
        <v>82886.0</v>
      </c>
      <c r="M58" s="8">
        <v>7.0</v>
      </c>
      <c r="N58" s="8">
        <v>26.456774</v>
      </c>
      <c r="O58" s="8">
        <v>31.809677</v>
      </c>
      <c r="P58" s="8">
        <v>22.141935</v>
      </c>
      <c r="Q58" s="13" t="s">
        <v>1576</v>
      </c>
      <c r="R58" s="7"/>
      <c r="S58" s="7">
        <f>0.7+16</f>
        <v>16.7</v>
      </c>
      <c r="T58" s="8">
        <v>0.22</v>
      </c>
      <c r="U58" s="7">
        <f>3.3+2.8</f>
        <v>6.1</v>
      </c>
      <c r="W58" s="30">
        <v>4.9</v>
      </c>
      <c r="Y58" s="30">
        <v>1.0</v>
      </c>
    </row>
    <row r="59">
      <c r="A59" s="14" t="s">
        <v>1482</v>
      </c>
      <c r="B59" s="8">
        <v>4.0</v>
      </c>
      <c r="C59" s="8">
        <v>5.0</v>
      </c>
      <c r="D59" s="8">
        <v>2001.0</v>
      </c>
      <c r="E59" s="8">
        <v>123.0</v>
      </c>
      <c r="F59" s="8" t="s">
        <v>284</v>
      </c>
      <c r="G59" s="8" t="s">
        <v>27</v>
      </c>
      <c r="H59" s="8">
        <v>-39.7832</v>
      </c>
      <c r="I59" s="8">
        <v>-3.7461</v>
      </c>
      <c r="J59" s="8" t="s">
        <v>1577</v>
      </c>
      <c r="K59" s="7"/>
      <c r="L59" s="8">
        <v>82392.0</v>
      </c>
      <c r="M59" s="8">
        <v>5.4</v>
      </c>
      <c r="N59" s="8">
        <v>27.33871</v>
      </c>
      <c r="O59" s="8">
        <v>33.087097</v>
      </c>
      <c r="P59" s="8">
        <v>23.016129</v>
      </c>
      <c r="Q59" s="13" t="s">
        <v>286</v>
      </c>
      <c r="R59" s="8" t="s">
        <v>765</v>
      </c>
      <c r="S59" s="8">
        <v>75.96</v>
      </c>
      <c r="T59" s="8">
        <v>0.4</v>
      </c>
      <c r="U59" s="8">
        <v>16.39</v>
      </c>
      <c r="W59" s="30">
        <v>11.56</v>
      </c>
      <c r="Y59" s="30">
        <v>0.83</v>
      </c>
    </row>
    <row r="60">
      <c r="A60" s="14" t="s">
        <v>1482</v>
      </c>
      <c r="B60" s="30">
        <v>18.0</v>
      </c>
      <c r="C60" s="30">
        <v>5.0</v>
      </c>
      <c r="D60" s="30">
        <v>2002.0</v>
      </c>
      <c r="E60" s="30">
        <v>137.0</v>
      </c>
      <c r="F60" s="30" t="s">
        <v>284</v>
      </c>
      <c r="G60" s="30" t="s">
        <v>27</v>
      </c>
      <c r="H60" s="30">
        <v>-39.7832</v>
      </c>
      <c r="I60" s="30">
        <v>-3.7461</v>
      </c>
      <c r="J60" s="30" t="s">
        <v>1578</v>
      </c>
      <c r="K60" s="30" t="s">
        <v>1579</v>
      </c>
      <c r="L60" s="30">
        <v>82392.0</v>
      </c>
      <c r="M60" s="30">
        <v>61.9</v>
      </c>
      <c r="N60" s="30">
        <v>25.82</v>
      </c>
      <c r="O60" s="30">
        <v>31.477419</v>
      </c>
      <c r="P60" s="30">
        <v>21.777419</v>
      </c>
      <c r="Q60" s="13" t="s">
        <v>306</v>
      </c>
      <c r="R60" s="30" t="s">
        <v>765</v>
      </c>
      <c r="S60" s="30">
        <v>28.01</v>
      </c>
      <c r="T60" s="30">
        <v>0.26</v>
      </c>
      <c r="U60" s="30">
        <v>7.17</v>
      </c>
      <c r="W60" s="30">
        <v>7.81</v>
      </c>
      <c r="Y60" s="30">
        <v>1.02</v>
      </c>
    </row>
    <row r="61">
      <c r="A61" s="14" t="s">
        <v>1482</v>
      </c>
      <c r="B61" s="8">
        <v>7.0</v>
      </c>
      <c r="C61" s="8">
        <v>5.0</v>
      </c>
      <c r="D61" s="8">
        <v>2002.0</v>
      </c>
      <c r="E61" s="8">
        <v>126.0</v>
      </c>
      <c r="F61" s="8" t="s">
        <v>125</v>
      </c>
      <c r="G61" s="8" t="s">
        <v>39</v>
      </c>
      <c r="H61" s="8">
        <v>-38.219444</v>
      </c>
      <c r="I61" s="8">
        <v>-7.933056</v>
      </c>
      <c r="J61" s="8" t="s">
        <v>1580</v>
      </c>
      <c r="K61" s="8" t="s">
        <v>1581</v>
      </c>
      <c r="L61" s="8">
        <v>82784.0</v>
      </c>
      <c r="M61" s="8">
        <v>9.9</v>
      </c>
      <c r="N61" s="8">
        <v>25.19871</v>
      </c>
      <c r="O61" s="8">
        <v>31.2</v>
      </c>
      <c r="P61" s="8">
        <v>21.480645</v>
      </c>
      <c r="Q61" s="13" t="s">
        <v>306</v>
      </c>
      <c r="R61" s="8" t="s">
        <v>765</v>
      </c>
      <c r="S61" s="8">
        <v>77.06</v>
      </c>
      <c r="T61" s="8">
        <v>0.37</v>
      </c>
      <c r="U61" s="8">
        <v>10.73</v>
      </c>
      <c r="W61" s="30">
        <v>13.06</v>
      </c>
      <c r="Y61" s="30">
        <v>0.96</v>
      </c>
    </row>
    <row r="62">
      <c r="A62" s="29" t="s">
        <v>1482</v>
      </c>
      <c r="B62" s="29">
        <v>31.0</v>
      </c>
      <c r="C62" s="29">
        <v>5.0</v>
      </c>
      <c r="D62" s="29">
        <v>2003.0</v>
      </c>
      <c r="E62" s="29">
        <v>150.0</v>
      </c>
      <c r="F62" s="29" t="s">
        <v>185</v>
      </c>
      <c r="G62" s="29" t="s">
        <v>39</v>
      </c>
      <c r="H62" s="30">
        <v>-40.0816</v>
      </c>
      <c r="I62" s="30">
        <v>-7.8825</v>
      </c>
      <c r="J62" s="29" t="s">
        <v>1582</v>
      </c>
      <c r="K62" s="29" t="s">
        <v>1583</v>
      </c>
      <c r="L62" s="29">
        <v>82983.0</v>
      </c>
      <c r="M62" s="29">
        <v>0.6</v>
      </c>
      <c r="N62" s="29">
        <v>26.538065</v>
      </c>
      <c r="O62" s="29">
        <v>31.619355</v>
      </c>
      <c r="P62" s="29">
        <v>22.916129</v>
      </c>
      <c r="Q62" s="13" t="s">
        <v>314</v>
      </c>
      <c r="R62" s="29" t="s">
        <v>838</v>
      </c>
      <c r="S62" s="32"/>
      <c r="T62" s="29">
        <v>0.34</v>
      </c>
      <c r="U62" s="29">
        <v>13.3</v>
      </c>
      <c r="V62" s="29">
        <v>4.52</v>
      </c>
      <c r="W62" s="29">
        <v>10.4</v>
      </c>
      <c r="X62" s="32"/>
      <c r="Y62" s="29">
        <v>0.95</v>
      </c>
      <c r="Z62" s="32"/>
    </row>
    <row r="63">
      <c r="A63" s="14" t="s">
        <v>1482</v>
      </c>
      <c r="B63" s="15">
        <v>29.0</v>
      </c>
      <c r="C63" s="15">
        <v>6.0</v>
      </c>
      <c r="D63" s="15">
        <v>2004.0</v>
      </c>
      <c r="E63" s="15">
        <v>178.0</v>
      </c>
      <c r="F63" s="14" t="s">
        <v>316</v>
      </c>
      <c r="G63" s="14" t="s">
        <v>39</v>
      </c>
      <c r="H63" s="15">
        <v>-38.1342</v>
      </c>
      <c r="I63" s="15">
        <v>-9.0517</v>
      </c>
      <c r="J63" s="14" t="s">
        <v>1584</v>
      </c>
      <c r="K63" s="11"/>
      <c r="L63" s="14">
        <v>82986.0</v>
      </c>
      <c r="M63" s="14">
        <v>35.8</v>
      </c>
      <c r="N63" s="14">
        <v>23.598065</v>
      </c>
      <c r="O63" s="14">
        <v>29.051613</v>
      </c>
      <c r="P63" s="14">
        <v>19.822581</v>
      </c>
      <c r="Q63" s="13" t="s">
        <v>318</v>
      </c>
      <c r="R63" s="14" t="s">
        <v>770</v>
      </c>
      <c r="S63" s="15">
        <v>24.9</v>
      </c>
      <c r="T63" s="15">
        <v>0.4</v>
      </c>
      <c r="U63" s="15">
        <v>11.2</v>
      </c>
      <c r="V63" s="11"/>
      <c r="W63" s="15">
        <v>7.6</v>
      </c>
      <c r="X63" s="11"/>
      <c r="Y63" s="15">
        <v>1.09</v>
      </c>
      <c r="Z63" s="11"/>
    </row>
    <row r="64">
      <c r="A64" s="14" t="s">
        <v>1482</v>
      </c>
      <c r="B64" s="8">
        <v>22.0</v>
      </c>
      <c r="C64" s="8">
        <v>5.0</v>
      </c>
      <c r="D64" s="8">
        <v>2004.0</v>
      </c>
      <c r="E64" s="8">
        <v>141.0</v>
      </c>
      <c r="F64" s="8" t="s">
        <v>331</v>
      </c>
      <c r="G64" s="8" t="s">
        <v>56</v>
      </c>
      <c r="H64" s="8">
        <v>-37.3972</v>
      </c>
      <c r="I64" s="8">
        <v>-6.6655</v>
      </c>
      <c r="J64" s="8" t="s">
        <v>1585</v>
      </c>
      <c r="K64" s="7"/>
      <c r="L64" s="8">
        <v>82890.0</v>
      </c>
      <c r="M64" s="8">
        <v>96.9</v>
      </c>
      <c r="N64" s="8">
        <v>23.130323</v>
      </c>
      <c r="O64" s="8">
        <v>28.619355</v>
      </c>
      <c r="P64" s="8">
        <v>18.751613</v>
      </c>
      <c r="Q64" s="13" t="s">
        <v>1586</v>
      </c>
      <c r="R64" s="8" t="s">
        <v>770</v>
      </c>
      <c r="S64" s="8">
        <v>68.54</v>
      </c>
      <c r="T64" s="8">
        <v>0.14</v>
      </c>
      <c r="U64" s="8">
        <v>17.74</v>
      </c>
      <c r="W64" s="30">
        <v>14.28</v>
      </c>
      <c r="Y64" s="30">
        <v>1.2</v>
      </c>
    </row>
    <row r="65">
      <c r="A65" s="14" t="s">
        <v>1482</v>
      </c>
      <c r="B65" s="7"/>
      <c r="C65" s="8">
        <v>7.0</v>
      </c>
      <c r="D65" s="8">
        <v>2004.0</v>
      </c>
      <c r="E65" s="8"/>
      <c r="F65" s="8" t="s">
        <v>239</v>
      </c>
      <c r="G65" s="8" t="s">
        <v>27</v>
      </c>
      <c r="H65" s="8">
        <v>-40.6775016</v>
      </c>
      <c r="I65" s="8">
        <v>-5.1783299</v>
      </c>
      <c r="J65" s="8" t="s">
        <v>321</v>
      </c>
      <c r="K65" s="8" t="s">
        <v>1587</v>
      </c>
      <c r="L65" s="8">
        <v>82583.0</v>
      </c>
      <c r="M65" s="8">
        <v>3.4</v>
      </c>
      <c r="N65" s="8">
        <v>26.232258</v>
      </c>
      <c r="O65" s="8">
        <v>32.722581</v>
      </c>
      <c r="P65" s="8">
        <v>20.825806</v>
      </c>
      <c r="Q65" s="13" t="s">
        <v>205</v>
      </c>
      <c r="R65" s="8" t="s">
        <v>770</v>
      </c>
      <c r="S65" s="8">
        <v>41.15</v>
      </c>
      <c r="T65" s="8">
        <v>0.36</v>
      </c>
      <c r="U65" s="8">
        <v>10.75</v>
      </c>
      <c r="W65" s="30">
        <v>9.38</v>
      </c>
      <c r="Y65" s="30">
        <v>1.2</v>
      </c>
    </row>
    <row r="66">
      <c r="A66" s="14" t="s">
        <v>1482</v>
      </c>
      <c r="B66" s="8">
        <v>16.0</v>
      </c>
      <c r="C66" s="8">
        <v>6.0</v>
      </c>
      <c r="D66" s="8">
        <v>2004.0</v>
      </c>
      <c r="E66" s="8">
        <v>165.0</v>
      </c>
      <c r="F66" s="8" t="s">
        <v>316</v>
      </c>
      <c r="G66" s="8" t="s">
        <v>39</v>
      </c>
      <c r="H66" s="8">
        <v>-38.1342</v>
      </c>
      <c r="I66" s="8">
        <v>-9.0517</v>
      </c>
      <c r="J66" s="8" t="s">
        <v>1588</v>
      </c>
      <c r="K66" s="7"/>
      <c r="L66" s="8">
        <v>82886.0</v>
      </c>
      <c r="M66" s="8">
        <v>0.0</v>
      </c>
      <c r="N66" s="8">
        <v>25.313333</v>
      </c>
      <c r="O66" s="8">
        <v>30.46</v>
      </c>
      <c r="P66" s="8">
        <v>21.16</v>
      </c>
      <c r="Q66" s="13" t="s">
        <v>318</v>
      </c>
      <c r="R66" s="7"/>
      <c r="S66" s="7">
        <f>9+5.3+5.4+6</f>
        <v>25.7</v>
      </c>
      <c r="T66" s="8">
        <v>0.21</v>
      </c>
      <c r="U66" s="7">
        <f>5.3+0.7</f>
        <v>6</v>
      </c>
      <c r="W66" s="30">
        <v>6.0</v>
      </c>
      <c r="Y66" s="30">
        <v>1.05</v>
      </c>
    </row>
    <row r="67">
      <c r="A67" s="14" t="s">
        <v>1482</v>
      </c>
      <c r="B67" s="15">
        <v>9.0</v>
      </c>
      <c r="C67" s="15">
        <v>7.0</v>
      </c>
      <c r="D67" s="15">
        <v>2005.0</v>
      </c>
      <c r="E67" s="15">
        <v>188.0</v>
      </c>
      <c r="F67" s="14" t="s">
        <v>411</v>
      </c>
      <c r="G67" s="14" t="s">
        <v>181</v>
      </c>
      <c r="H67" s="14">
        <v>-37.8064931</v>
      </c>
      <c r="I67" s="14">
        <v>-9.6668327</v>
      </c>
      <c r="J67" s="14" t="s">
        <v>1589</v>
      </c>
      <c r="K67" s="14" t="s">
        <v>1590</v>
      </c>
      <c r="L67" s="14">
        <v>82986.0</v>
      </c>
      <c r="M67" s="14">
        <v>71.0</v>
      </c>
      <c r="N67" s="14">
        <v>22.26</v>
      </c>
      <c r="O67" s="14">
        <v>26.66129</v>
      </c>
      <c r="P67" s="14">
        <v>19.532258</v>
      </c>
      <c r="Q67" s="13" t="s">
        <v>62</v>
      </c>
      <c r="R67" s="14" t="s">
        <v>765</v>
      </c>
      <c r="S67" s="11"/>
      <c r="T67" s="15">
        <v>0.5</v>
      </c>
      <c r="U67" s="15">
        <v>14.6</v>
      </c>
      <c r="V67" s="11"/>
      <c r="W67" s="15">
        <v>13.5</v>
      </c>
      <c r="X67" s="11"/>
      <c r="Y67" s="15">
        <v>1.1</v>
      </c>
      <c r="Z67" s="11"/>
    </row>
    <row r="68">
      <c r="A68" s="14" t="s">
        <v>1482</v>
      </c>
      <c r="B68" s="15">
        <v>8.0</v>
      </c>
      <c r="C68" s="15">
        <v>7.0</v>
      </c>
      <c r="D68" s="15">
        <v>2005.0</v>
      </c>
      <c r="E68" s="15">
        <v>187.0</v>
      </c>
      <c r="F68" s="14" t="s">
        <v>1591</v>
      </c>
      <c r="G68" s="14" t="s">
        <v>92</v>
      </c>
      <c r="H68" s="14">
        <v>-37.7697229</v>
      </c>
      <c r="I68" s="14">
        <v>-9.6084965</v>
      </c>
      <c r="J68" s="14" t="s">
        <v>1589</v>
      </c>
      <c r="K68" s="14" t="s">
        <v>1592</v>
      </c>
      <c r="L68" s="14">
        <v>82990.0</v>
      </c>
      <c r="M68" s="14">
        <v>80.1</v>
      </c>
      <c r="N68" s="14">
        <v>23.921935</v>
      </c>
      <c r="O68" s="14">
        <v>28.006452</v>
      </c>
      <c r="P68" s="14">
        <v>20.851613</v>
      </c>
      <c r="Q68" s="13" t="s">
        <v>62</v>
      </c>
      <c r="R68" s="14" t="s">
        <v>765</v>
      </c>
      <c r="S68" s="15">
        <v>32.6</v>
      </c>
      <c r="T68" s="15">
        <v>0.31</v>
      </c>
      <c r="U68" s="15">
        <v>9.9</v>
      </c>
      <c r="V68" s="11"/>
      <c r="W68" s="15">
        <v>7.0</v>
      </c>
      <c r="X68" s="11"/>
      <c r="Y68" s="15">
        <v>1.0</v>
      </c>
      <c r="Z68" s="11"/>
    </row>
    <row r="69">
      <c r="A69" s="14" t="s">
        <v>1482</v>
      </c>
      <c r="B69" s="15">
        <v>8.0</v>
      </c>
      <c r="C69" s="15">
        <v>7.0</v>
      </c>
      <c r="D69" s="15">
        <v>2005.0</v>
      </c>
      <c r="E69" s="15">
        <v>187.0</v>
      </c>
      <c r="F69" s="14">
        <v>82986.0</v>
      </c>
      <c r="G69" s="14" t="s">
        <v>92</v>
      </c>
      <c r="H69" s="14">
        <v>-37.7697229</v>
      </c>
      <c r="I69" s="14">
        <v>-9.6084965</v>
      </c>
      <c r="J69" s="14" t="s">
        <v>1589</v>
      </c>
      <c r="K69" s="14" t="s">
        <v>1593</v>
      </c>
      <c r="L69" s="14">
        <v>82990.0</v>
      </c>
      <c r="M69" s="14">
        <v>80.1</v>
      </c>
      <c r="N69" s="14">
        <v>23.921935</v>
      </c>
      <c r="O69" s="14">
        <v>28.006452</v>
      </c>
      <c r="P69" s="14">
        <v>20.851613</v>
      </c>
      <c r="Q69" s="13" t="s">
        <v>62</v>
      </c>
      <c r="R69" s="14" t="s">
        <v>765</v>
      </c>
      <c r="S69" s="15">
        <v>24.1</v>
      </c>
      <c r="T69" s="15">
        <v>0.31</v>
      </c>
      <c r="U69" s="15">
        <v>4.7</v>
      </c>
      <c r="V69" s="11"/>
      <c r="W69" s="15">
        <v>10.0</v>
      </c>
      <c r="X69" s="11"/>
      <c r="Y69" s="15">
        <v>0.99</v>
      </c>
      <c r="Z69" s="11"/>
    </row>
    <row r="70">
      <c r="A70" s="14" t="s">
        <v>1482</v>
      </c>
      <c r="B70" s="30">
        <v>10.0</v>
      </c>
      <c r="C70" s="30">
        <v>8.0</v>
      </c>
      <c r="D70" s="30">
        <v>2005.0</v>
      </c>
      <c r="E70" s="30">
        <v>219.0</v>
      </c>
      <c r="F70" s="30" t="s">
        <v>357</v>
      </c>
      <c r="G70" s="30" t="s">
        <v>75</v>
      </c>
      <c r="H70" s="30">
        <v>-38.5372</v>
      </c>
      <c r="I70" s="52">
        <v>-9.6533</v>
      </c>
      <c r="J70" s="30" t="s">
        <v>1594</v>
      </c>
      <c r="L70" s="30">
        <v>82986.0</v>
      </c>
      <c r="M70" s="30">
        <v>44.2</v>
      </c>
      <c r="N70" s="30">
        <v>22.590667</v>
      </c>
      <c r="O70" s="30">
        <v>27.909677</v>
      </c>
      <c r="P70" s="30">
        <v>19.245161</v>
      </c>
      <c r="Q70" s="13" t="s">
        <v>94</v>
      </c>
      <c r="R70" s="30" t="s">
        <v>765</v>
      </c>
      <c r="S70" s="30">
        <v>60.9</v>
      </c>
      <c r="T70" s="30">
        <v>0.21</v>
      </c>
      <c r="U70" s="30">
        <v>6.91</v>
      </c>
      <c r="W70" s="30">
        <v>10.74</v>
      </c>
      <c r="Y70" s="30">
        <v>0.83</v>
      </c>
    </row>
    <row r="71">
      <c r="A71" s="14" t="s">
        <v>1482</v>
      </c>
      <c r="B71" s="8"/>
      <c r="C71" s="8">
        <v>3.0</v>
      </c>
      <c r="D71" s="8">
        <v>2005.0</v>
      </c>
      <c r="E71" s="8"/>
      <c r="F71" s="8" t="s">
        <v>239</v>
      </c>
      <c r="G71" s="8" t="s">
        <v>27</v>
      </c>
      <c r="H71" s="8">
        <v>-40.6775016</v>
      </c>
      <c r="I71" s="8">
        <v>-5.178329</v>
      </c>
      <c r="J71" s="8" t="s">
        <v>321</v>
      </c>
      <c r="K71" s="8" t="s">
        <v>1595</v>
      </c>
      <c r="L71" s="8">
        <v>82583.0</v>
      </c>
      <c r="M71" s="8">
        <v>248.1</v>
      </c>
      <c r="N71" s="8">
        <v>27.48129</v>
      </c>
      <c r="O71" s="8">
        <v>34.019355</v>
      </c>
      <c r="P71" s="8">
        <v>23.387097</v>
      </c>
      <c r="Q71" s="13" t="s">
        <v>652</v>
      </c>
      <c r="R71" s="8" t="s">
        <v>765</v>
      </c>
      <c r="S71" s="8">
        <v>20.2</v>
      </c>
      <c r="T71" s="8">
        <v>0.34</v>
      </c>
      <c r="U71" s="8">
        <v>11.31</v>
      </c>
      <c r="W71" s="30">
        <v>2.81</v>
      </c>
      <c r="Y71" s="30">
        <v>0.93</v>
      </c>
    </row>
    <row r="72">
      <c r="A72" s="14" t="s">
        <v>1482</v>
      </c>
      <c r="B72" s="8">
        <v>29.0</v>
      </c>
      <c r="C72" s="8">
        <v>3.0</v>
      </c>
      <c r="D72" s="8">
        <v>2005.0</v>
      </c>
      <c r="E72" s="8">
        <v>88.0</v>
      </c>
      <c r="F72" s="8" t="s">
        <v>299</v>
      </c>
      <c r="G72" s="8" t="s">
        <v>39</v>
      </c>
      <c r="H72" s="30">
        <v>-34.5701</v>
      </c>
      <c r="I72" s="30">
        <v>-8.0046</v>
      </c>
      <c r="J72" s="8" t="s">
        <v>1596</v>
      </c>
      <c r="K72" s="7"/>
      <c r="L72" s="8">
        <v>82784.0</v>
      </c>
      <c r="M72" s="8">
        <v>162.8</v>
      </c>
      <c r="N72" s="8">
        <v>27.637931</v>
      </c>
      <c r="O72" s="8">
        <v>32.544828</v>
      </c>
      <c r="P72" s="8">
        <v>23.573333</v>
      </c>
      <c r="Q72" s="13" t="s">
        <v>652</v>
      </c>
      <c r="R72" s="7"/>
      <c r="S72" s="7"/>
      <c r="T72" s="8">
        <v>0.35</v>
      </c>
      <c r="U72" s="8">
        <v>10.4</v>
      </c>
      <c r="W72" s="30">
        <v>8.3</v>
      </c>
      <c r="Y72" s="30">
        <v>0.9</v>
      </c>
    </row>
    <row r="73">
      <c r="A73" s="14" t="s">
        <v>1482</v>
      </c>
      <c r="B73" s="8">
        <v>12.0</v>
      </c>
      <c r="C73" s="8">
        <v>9.0</v>
      </c>
      <c r="D73" s="8">
        <v>2005.0</v>
      </c>
      <c r="E73" s="8">
        <v>251.0</v>
      </c>
      <c r="F73" s="8" t="s">
        <v>125</v>
      </c>
      <c r="G73" s="8" t="s">
        <v>39</v>
      </c>
      <c r="H73" s="8">
        <v>-38.219444</v>
      </c>
      <c r="I73" s="8">
        <v>-7.933056</v>
      </c>
      <c r="J73" s="8" t="s">
        <v>1597</v>
      </c>
      <c r="K73" s="7"/>
      <c r="L73" s="8">
        <v>82784.0</v>
      </c>
      <c r="M73" s="8">
        <v>62.1</v>
      </c>
      <c r="N73" s="8">
        <v>24.883871</v>
      </c>
      <c r="O73" s="8">
        <v>29.874194</v>
      </c>
      <c r="P73" s="8">
        <v>21.393548</v>
      </c>
      <c r="Q73" s="13" t="s">
        <v>1598</v>
      </c>
      <c r="R73" s="7"/>
      <c r="S73" s="7">
        <f>15.4+3+25.2+8.1</f>
        <v>51.7</v>
      </c>
      <c r="T73" s="8">
        <v>0.4</v>
      </c>
      <c r="U73" s="8">
        <v>13.1</v>
      </c>
      <c r="W73" s="30">
        <v>7.5</v>
      </c>
      <c r="Y73" s="30">
        <v>0.95</v>
      </c>
    </row>
    <row r="74">
      <c r="A74" s="14" t="s">
        <v>1482</v>
      </c>
      <c r="B74" s="15">
        <v>7.0</v>
      </c>
      <c r="C74" s="15">
        <v>5.0</v>
      </c>
      <c r="D74" s="15">
        <v>2006.0</v>
      </c>
      <c r="E74" s="15">
        <v>126.0</v>
      </c>
      <c r="F74" s="14" t="s">
        <v>352</v>
      </c>
      <c r="G74" s="14" t="s">
        <v>56</v>
      </c>
      <c r="H74" s="15">
        <v>-37.1933</v>
      </c>
      <c r="I74" s="15">
        <v>-5.1207</v>
      </c>
      <c r="J74" s="14" t="s">
        <v>1599</v>
      </c>
      <c r="K74" s="11"/>
      <c r="L74" s="14">
        <v>82591.0</v>
      </c>
      <c r="M74" s="14">
        <v>112.3</v>
      </c>
      <c r="N74" s="14">
        <v>26.796774</v>
      </c>
      <c r="O74" s="14">
        <v>31.7</v>
      </c>
      <c r="P74" s="14">
        <v>22.974194</v>
      </c>
      <c r="Q74" s="13" t="s">
        <v>531</v>
      </c>
      <c r="R74" s="14" t="s">
        <v>838</v>
      </c>
      <c r="S74" s="15">
        <v>35.4</v>
      </c>
      <c r="T74" s="15">
        <v>0.32</v>
      </c>
      <c r="U74" s="15">
        <v>8.0</v>
      </c>
      <c r="V74" s="11"/>
      <c r="W74" s="15">
        <v>4.4</v>
      </c>
      <c r="X74" s="11"/>
      <c r="Y74" s="15">
        <v>1.09</v>
      </c>
      <c r="Z74" s="11"/>
    </row>
    <row r="75">
      <c r="A75" s="29" t="s">
        <v>1482</v>
      </c>
      <c r="B75" s="29">
        <v>30.0</v>
      </c>
      <c r="C75" s="29">
        <v>5.0</v>
      </c>
      <c r="D75" s="29">
        <v>2006.0</v>
      </c>
      <c r="E75" s="29">
        <v>149.0</v>
      </c>
      <c r="F75" s="29" t="s">
        <v>344</v>
      </c>
      <c r="G75" s="29" t="s">
        <v>39</v>
      </c>
      <c r="H75" s="29">
        <v>-38.4307</v>
      </c>
      <c r="I75" s="29">
        <v>-8.0335</v>
      </c>
      <c r="J75" s="29" t="s">
        <v>1600</v>
      </c>
      <c r="K75" s="29" t="s">
        <v>1601</v>
      </c>
      <c r="L75" s="29">
        <v>82886.0</v>
      </c>
      <c r="M75" s="29">
        <v>12.3</v>
      </c>
      <c r="N75" s="29">
        <v>25.494839</v>
      </c>
      <c r="O75" s="29">
        <v>30.787097</v>
      </c>
      <c r="P75" s="29">
        <v>21.696774</v>
      </c>
      <c r="Q75" s="13" t="s">
        <v>531</v>
      </c>
      <c r="R75" s="29" t="s">
        <v>838</v>
      </c>
      <c r="S75" s="29">
        <v>83.8</v>
      </c>
      <c r="T75" s="29">
        <v>0.4</v>
      </c>
      <c r="U75" s="29">
        <v>8.4</v>
      </c>
      <c r="V75" s="29">
        <v>3.36</v>
      </c>
      <c r="W75" s="29">
        <v>11.7</v>
      </c>
      <c r="X75" s="32"/>
      <c r="Y75" s="29">
        <v>1.01</v>
      </c>
      <c r="Z75" s="29" t="s">
        <v>1602</v>
      </c>
    </row>
    <row r="76">
      <c r="A76" s="29" t="s">
        <v>1482</v>
      </c>
      <c r="B76" s="29">
        <v>30.0</v>
      </c>
      <c r="C76" s="29">
        <v>5.0</v>
      </c>
      <c r="D76" s="29">
        <v>2006.0</v>
      </c>
      <c r="E76" s="29">
        <v>149.0</v>
      </c>
      <c r="F76" s="29" t="s">
        <v>344</v>
      </c>
      <c r="G76" s="29" t="s">
        <v>39</v>
      </c>
      <c r="H76" s="29">
        <v>-38.4307</v>
      </c>
      <c r="I76" s="29">
        <v>-8.0335</v>
      </c>
      <c r="J76" s="29" t="s">
        <v>1603</v>
      </c>
      <c r="K76" s="29" t="s">
        <v>1604</v>
      </c>
      <c r="L76" s="29">
        <v>82886.0</v>
      </c>
      <c r="M76" s="29">
        <v>12.3</v>
      </c>
      <c r="N76" s="29">
        <v>25.494839</v>
      </c>
      <c r="O76" s="29">
        <v>30.787097</v>
      </c>
      <c r="P76" s="29">
        <v>21.696774</v>
      </c>
      <c r="Q76" s="13" t="s">
        <v>531</v>
      </c>
      <c r="R76" s="29" t="s">
        <v>838</v>
      </c>
      <c r="S76" s="29">
        <v>24.0</v>
      </c>
      <c r="T76" s="29">
        <v>0.3</v>
      </c>
      <c r="U76" s="29">
        <v>3.3</v>
      </c>
      <c r="V76" s="29">
        <v>0.99</v>
      </c>
      <c r="W76" s="29">
        <v>4.5</v>
      </c>
      <c r="X76" s="32"/>
      <c r="Y76" s="29">
        <v>0.9</v>
      </c>
      <c r="Z76" s="29" t="s">
        <v>1602</v>
      </c>
    </row>
    <row r="77">
      <c r="A77" s="29" t="s">
        <v>1482</v>
      </c>
      <c r="B77" s="29">
        <v>30.0</v>
      </c>
      <c r="C77" s="29">
        <v>5.0</v>
      </c>
      <c r="D77" s="29">
        <v>2006.0</v>
      </c>
      <c r="E77" s="29">
        <v>149.0</v>
      </c>
      <c r="F77" s="29" t="s">
        <v>344</v>
      </c>
      <c r="G77" s="29" t="s">
        <v>39</v>
      </c>
      <c r="H77" s="29">
        <v>-38.4307</v>
      </c>
      <c r="I77" s="29">
        <v>-8.0335</v>
      </c>
      <c r="J77" s="29" t="s">
        <v>1605</v>
      </c>
      <c r="K77" s="29" t="s">
        <v>1606</v>
      </c>
      <c r="L77" s="29">
        <v>82886.0</v>
      </c>
      <c r="M77" s="29">
        <v>12.3</v>
      </c>
      <c r="N77" s="29">
        <v>25.494839</v>
      </c>
      <c r="O77" s="29">
        <v>30.787097</v>
      </c>
      <c r="P77" s="29">
        <v>21.696774</v>
      </c>
      <c r="Q77" s="13" t="s">
        <v>531</v>
      </c>
      <c r="R77" s="29" t="s">
        <v>838</v>
      </c>
      <c r="S77" s="29">
        <v>58.0</v>
      </c>
      <c r="T77" s="29">
        <v>0.35</v>
      </c>
      <c r="U77" s="29">
        <v>10.4</v>
      </c>
      <c r="V77" s="29">
        <v>3.64</v>
      </c>
      <c r="W77" s="29">
        <v>6.3</v>
      </c>
      <c r="X77" s="32"/>
      <c r="Y77" s="29">
        <v>1.0</v>
      </c>
      <c r="Z77" s="29" t="s">
        <v>1607</v>
      </c>
    </row>
    <row r="78">
      <c r="A78" s="29" t="s">
        <v>1482</v>
      </c>
      <c r="B78" s="29">
        <v>15.0</v>
      </c>
      <c r="C78" s="29">
        <v>5.0</v>
      </c>
      <c r="D78" s="29">
        <v>2006.0</v>
      </c>
      <c r="E78" s="29">
        <v>134.0</v>
      </c>
      <c r="F78" s="29" t="s">
        <v>352</v>
      </c>
      <c r="G78" s="29" t="s">
        <v>56</v>
      </c>
      <c r="H78" s="29">
        <v>-37.1933</v>
      </c>
      <c r="I78" s="29">
        <v>-5.1209</v>
      </c>
      <c r="J78" s="29" t="s">
        <v>1608</v>
      </c>
      <c r="K78" s="29" t="s">
        <v>1609</v>
      </c>
      <c r="L78" s="14">
        <v>82591.0</v>
      </c>
      <c r="M78" s="14">
        <v>112.3</v>
      </c>
      <c r="N78" s="14">
        <v>26.796774</v>
      </c>
      <c r="O78" s="14">
        <v>31.7</v>
      </c>
      <c r="P78" s="14">
        <v>22.974194</v>
      </c>
      <c r="Q78" s="13" t="s">
        <v>531</v>
      </c>
      <c r="R78" s="29" t="s">
        <v>838</v>
      </c>
      <c r="S78" s="29">
        <v>68.0</v>
      </c>
      <c r="T78" s="29">
        <v>0.25</v>
      </c>
      <c r="U78" s="29">
        <v>7.0</v>
      </c>
      <c r="V78" s="29">
        <v>1.75</v>
      </c>
      <c r="W78" s="29">
        <v>9.0</v>
      </c>
      <c r="X78" s="32"/>
      <c r="Y78" s="29">
        <v>0.9</v>
      </c>
      <c r="Z78" s="32"/>
    </row>
    <row r="79">
      <c r="A79" s="29" t="s">
        <v>1482</v>
      </c>
      <c r="B79" s="29">
        <v>30.0</v>
      </c>
      <c r="C79" s="29">
        <v>5.0</v>
      </c>
      <c r="D79" s="29">
        <v>2006.0</v>
      </c>
      <c r="E79" s="29">
        <v>149.0</v>
      </c>
      <c r="F79" s="29" t="s">
        <v>344</v>
      </c>
      <c r="G79" s="29" t="s">
        <v>39</v>
      </c>
      <c r="H79" s="29">
        <v>-38.4307</v>
      </c>
      <c r="I79" s="29">
        <v>-8.0335</v>
      </c>
      <c r="J79" s="29" t="s">
        <v>1610</v>
      </c>
      <c r="K79" s="29" t="s">
        <v>1611</v>
      </c>
      <c r="L79" s="29">
        <v>82886.0</v>
      </c>
      <c r="M79" s="29">
        <v>12.3</v>
      </c>
      <c r="N79" s="29">
        <v>25.494839</v>
      </c>
      <c r="O79" s="29">
        <v>30.787097</v>
      </c>
      <c r="P79" s="29">
        <v>21.696774</v>
      </c>
      <c r="Q79" s="13" t="s">
        <v>531</v>
      </c>
      <c r="R79" s="29" t="s">
        <v>838</v>
      </c>
      <c r="S79" s="32"/>
      <c r="T79" s="29">
        <v>0.2</v>
      </c>
      <c r="U79" s="29">
        <v>12.6</v>
      </c>
      <c r="V79" s="29">
        <v>2.52</v>
      </c>
      <c r="W79" s="29">
        <v>4.8</v>
      </c>
      <c r="X79" s="32"/>
      <c r="Y79" s="29">
        <v>1.1</v>
      </c>
      <c r="Z79" s="32"/>
    </row>
    <row r="80">
      <c r="A80" s="14" t="s">
        <v>1482</v>
      </c>
      <c r="B80" s="8">
        <v>7.0</v>
      </c>
      <c r="C80" s="8">
        <v>5.0</v>
      </c>
      <c r="D80" s="8">
        <v>2006.0</v>
      </c>
      <c r="E80" s="8">
        <v>126.0</v>
      </c>
      <c r="F80" s="8" t="s">
        <v>352</v>
      </c>
      <c r="G80" s="8" t="s">
        <v>56</v>
      </c>
      <c r="H80" s="8">
        <v>-37.325833</v>
      </c>
      <c r="I80" s="8">
        <v>-5.201944</v>
      </c>
      <c r="J80" s="8" t="s">
        <v>1612</v>
      </c>
      <c r="K80" s="7"/>
      <c r="L80" s="8">
        <v>82591.0</v>
      </c>
      <c r="M80" s="8">
        <v>112.3</v>
      </c>
      <c r="N80" s="8">
        <v>26.796774</v>
      </c>
      <c r="O80" s="8">
        <v>31.7</v>
      </c>
      <c r="P80" s="8">
        <v>22.974194</v>
      </c>
      <c r="Q80" s="13" t="s">
        <v>531</v>
      </c>
      <c r="R80" s="8" t="s">
        <v>838</v>
      </c>
      <c r="S80" s="8">
        <v>48.17</v>
      </c>
      <c r="T80" s="8">
        <v>0.29</v>
      </c>
      <c r="U80" s="8">
        <v>12.47</v>
      </c>
      <c r="W80" s="30">
        <v>7.74</v>
      </c>
      <c r="Y80" s="30">
        <v>0.88</v>
      </c>
    </row>
    <row r="81">
      <c r="A81" s="14" t="s">
        <v>1482</v>
      </c>
      <c r="B81" s="8">
        <v>13.0</v>
      </c>
      <c r="C81" s="8">
        <v>4.0</v>
      </c>
      <c r="D81" s="8">
        <v>2006.0</v>
      </c>
      <c r="E81" s="8">
        <v>102.0</v>
      </c>
      <c r="F81" s="8" t="s">
        <v>1613</v>
      </c>
      <c r="G81" s="8" t="s">
        <v>75</v>
      </c>
      <c r="H81" s="8">
        <v>-40.229444</v>
      </c>
      <c r="I81" s="8">
        <v>-10.102778</v>
      </c>
      <c r="J81" s="8" t="s">
        <v>1614</v>
      </c>
      <c r="K81" s="7"/>
      <c r="L81" s="8">
        <v>82983.0</v>
      </c>
      <c r="M81" s="8">
        <v>51.7</v>
      </c>
      <c r="N81" s="8">
        <v>26.558667</v>
      </c>
      <c r="O81" s="8">
        <v>30.87</v>
      </c>
      <c r="P81" s="8">
        <v>23.423333</v>
      </c>
      <c r="Q81" s="13" t="s">
        <v>674</v>
      </c>
      <c r="R81" s="8" t="s">
        <v>838</v>
      </c>
      <c r="S81" s="8">
        <v>55.39</v>
      </c>
      <c r="T81" s="8">
        <v>0.51</v>
      </c>
      <c r="U81" s="8">
        <v>13.49</v>
      </c>
      <c r="W81" s="30">
        <v>13.1</v>
      </c>
      <c r="Y81" s="30">
        <v>0.84</v>
      </c>
    </row>
    <row r="82">
      <c r="A82" s="14" t="s">
        <v>1482</v>
      </c>
      <c r="B82" s="8">
        <v>29.0</v>
      </c>
      <c r="C82" s="8">
        <v>6.0</v>
      </c>
      <c r="D82" s="8">
        <v>2006.0</v>
      </c>
      <c r="E82" s="8">
        <v>178.0</v>
      </c>
      <c r="F82" s="8" t="s">
        <v>357</v>
      </c>
      <c r="G82" s="8" t="s">
        <v>75</v>
      </c>
      <c r="H82" s="8">
        <v>-38.083333</v>
      </c>
      <c r="I82" s="8">
        <v>-9.483333</v>
      </c>
      <c r="J82" s="8" t="s">
        <v>1615</v>
      </c>
      <c r="K82" s="7"/>
      <c r="L82" s="8">
        <v>82986.0</v>
      </c>
      <c r="M82" s="8">
        <v>129.9</v>
      </c>
      <c r="N82" s="8">
        <v>23.024667</v>
      </c>
      <c r="O82" s="8">
        <v>27.266667</v>
      </c>
      <c r="P82" s="8">
        <v>20.346667</v>
      </c>
      <c r="Q82" s="13" t="s">
        <v>314</v>
      </c>
      <c r="R82" s="8" t="s">
        <v>838</v>
      </c>
      <c r="S82" s="8">
        <v>25.61</v>
      </c>
      <c r="T82" s="8">
        <v>0.22</v>
      </c>
      <c r="U82" s="8">
        <v>8.9</v>
      </c>
      <c r="W82" s="30">
        <v>3.94</v>
      </c>
      <c r="Y82" s="30">
        <v>0.76</v>
      </c>
    </row>
    <row r="83">
      <c r="A83" s="14" t="s">
        <v>1482</v>
      </c>
      <c r="B83" s="8">
        <v>19.0</v>
      </c>
      <c r="C83" s="8">
        <v>9.0</v>
      </c>
      <c r="D83" s="8">
        <v>2006.0</v>
      </c>
      <c r="E83" s="8">
        <v>258.0</v>
      </c>
      <c r="F83" s="8" t="s">
        <v>323</v>
      </c>
      <c r="G83" s="8" t="s">
        <v>75</v>
      </c>
      <c r="H83" s="8">
        <v>-39.016667</v>
      </c>
      <c r="I83" s="8">
        <v>-9.933333</v>
      </c>
      <c r="J83" s="8" t="s">
        <v>1616</v>
      </c>
      <c r="K83" s="7"/>
      <c r="L83" s="8">
        <v>83090.0</v>
      </c>
      <c r="M83" s="8">
        <v>46.0</v>
      </c>
      <c r="N83" s="8">
        <v>23.076</v>
      </c>
      <c r="O83" s="8">
        <v>29.163333</v>
      </c>
      <c r="P83" s="8">
        <v>18.133333</v>
      </c>
      <c r="Q83" s="13" t="s">
        <v>1617</v>
      </c>
      <c r="R83" s="8" t="s">
        <v>838</v>
      </c>
      <c r="S83" s="8">
        <v>41.56</v>
      </c>
      <c r="T83" s="8">
        <v>0.4</v>
      </c>
      <c r="U83" s="8">
        <v>7.41</v>
      </c>
      <c r="W83" s="30">
        <v>5.9</v>
      </c>
      <c r="Y83" s="30">
        <v>0.72</v>
      </c>
    </row>
    <row r="84">
      <c r="A84" s="14" t="s">
        <v>1482</v>
      </c>
      <c r="B84" s="8">
        <v>29.0</v>
      </c>
      <c r="C84" s="8">
        <v>6.0</v>
      </c>
      <c r="D84" s="8">
        <v>2006.0</v>
      </c>
      <c r="E84" s="8">
        <v>178.0</v>
      </c>
      <c r="F84" s="8" t="s">
        <v>357</v>
      </c>
      <c r="G84" s="8" t="s">
        <v>75</v>
      </c>
      <c r="H84" s="8">
        <v>-38.083333</v>
      </c>
      <c r="I84" s="8">
        <v>-9.483333</v>
      </c>
      <c r="J84" s="8" t="s">
        <v>1618</v>
      </c>
      <c r="K84" s="7"/>
      <c r="L84" s="8">
        <v>82986.0</v>
      </c>
      <c r="M84" s="8">
        <v>129.9</v>
      </c>
      <c r="N84" s="8">
        <v>23.024667</v>
      </c>
      <c r="O84" s="8">
        <v>27.266667</v>
      </c>
      <c r="P84" s="8">
        <v>20.346667</v>
      </c>
      <c r="Q84" s="13" t="s">
        <v>314</v>
      </c>
      <c r="R84" s="8" t="s">
        <v>838</v>
      </c>
      <c r="S84" s="8">
        <v>31.7</v>
      </c>
      <c r="T84" s="8">
        <v>0.2</v>
      </c>
      <c r="U84" s="8">
        <v>3.79</v>
      </c>
      <c r="W84" s="30">
        <v>4.38</v>
      </c>
      <c r="Y84" s="30">
        <v>0.81</v>
      </c>
    </row>
    <row r="85">
      <c r="A85" s="14" t="s">
        <v>1482</v>
      </c>
      <c r="B85" s="8">
        <v>20.0</v>
      </c>
      <c r="C85" s="8">
        <v>7.0</v>
      </c>
      <c r="D85" s="8">
        <v>2006.0</v>
      </c>
      <c r="E85" s="8">
        <v>199.0</v>
      </c>
      <c r="F85" s="8" t="s">
        <v>354</v>
      </c>
      <c r="G85" s="8" t="s">
        <v>181</v>
      </c>
      <c r="H85" s="8">
        <v>-37.4</v>
      </c>
      <c r="I85" s="8">
        <v>-10.033333</v>
      </c>
      <c r="J85" s="8" t="s">
        <v>1619</v>
      </c>
      <c r="K85" s="7"/>
      <c r="L85" s="8">
        <v>83097.0</v>
      </c>
      <c r="M85" s="8">
        <v>166.4</v>
      </c>
      <c r="N85" s="8">
        <v>23.456774</v>
      </c>
      <c r="O85" s="8">
        <v>27.551613</v>
      </c>
      <c r="P85" s="8">
        <v>20.390323</v>
      </c>
      <c r="Q85" s="13" t="s">
        <v>670</v>
      </c>
      <c r="R85" s="8" t="s">
        <v>838</v>
      </c>
      <c r="S85" s="8">
        <v>26.91</v>
      </c>
      <c r="T85" s="8">
        <v>0.18</v>
      </c>
      <c r="U85" s="8">
        <v>6.58</v>
      </c>
      <c r="W85" s="30">
        <v>4.64</v>
      </c>
      <c r="Y85" s="30">
        <v>0.65</v>
      </c>
    </row>
    <row r="86">
      <c r="A86" s="14" t="s">
        <v>1482</v>
      </c>
      <c r="B86" s="8">
        <v>30.0</v>
      </c>
      <c r="C86" s="8">
        <v>5.0</v>
      </c>
      <c r="D86" s="8">
        <v>2006.0</v>
      </c>
      <c r="E86" s="8">
        <v>149.0</v>
      </c>
      <c r="F86" s="8" t="s">
        <v>344</v>
      </c>
      <c r="G86" s="8" t="s">
        <v>39</v>
      </c>
      <c r="H86" s="8">
        <v>-38.718611</v>
      </c>
      <c r="I86" s="8">
        <v>-8.059722</v>
      </c>
      <c r="J86" s="8" t="s">
        <v>1620</v>
      </c>
      <c r="K86" s="7"/>
      <c r="L86" s="8">
        <v>82886.0</v>
      </c>
      <c r="M86" s="8">
        <v>12.3</v>
      </c>
      <c r="N86" s="8">
        <v>25.494839</v>
      </c>
      <c r="O86" s="8">
        <v>30.787097</v>
      </c>
      <c r="P86" s="8">
        <v>21.696774</v>
      </c>
      <c r="Q86" s="13" t="s">
        <v>531</v>
      </c>
      <c r="R86" s="8" t="s">
        <v>838</v>
      </c>
      <c r="S86" s="8">
        <v>51.37</v>
      </c>
      <c r="T86" s="8">
        <v>0.26</v>
      </c>
      <c r="U86" s="8">
        <v>10.44</v>
      </c>
      <c r="W86" s="30">
        <v>8.76</v>
      </c>
      <c r="Y86" s="30">
        <v>0.79</v>
      </c>
    </row>
    <row r="87">
      <c r="A87" s="14" t="s">
        <v>1482</v>
      </c>
      <c r="B87" s="8">
        <v>24.0</v>
      </c>
      <c r="C87" s="8">
        <v>6.0</v>
      </c>
      <c r="D87" s="8">
        <v>2006.0</v>
      </c>
      <c r="E87" s="8">
        <v>173.0</v>
      </c>
      <c r="F87" s="8" t="s">
        <v>331</v>
      </c>
      <c r="G87" s="8" t="s">
        <v>56</v>
      </c>
      <c r="H87" s="8">
        <v>-37.2566667</v>
      </c>
      <c r="I87" s="8">
        <v>-6.5738889</v>
      </c>
      <c r="J87" s="8" t="s">
        <v>1621</v>
      </c>
      <c r="K87" s="7"/>
      <c r="L87" s="8">
        <v>82890.0</v>
      </c>
      <c r="M87" s="8">
        <v>118.6</v>
      </c>
      <c r="N87" s="8">
        <v>20.586667</v>
      </c>
      <c r="O87" s="8">
        <v>24.82</v>
      </c>
      <c r="P87" s="8">
        <v>17.323333</v>
      </c>
      <c r="Q87" s="13" t="s">
        <v>314</v>
      </c>
      <c r="R87" s="8" t="s">
        <v>838</v>
      </c>
      <c r="S87" s="8">
        <v>78.94</v>
      </c>
      <c r="T87" s="8">
        <v>0.38</v>
      </c>
      <c r="U87" s="8">
        <v>6.08</v>
      </c>
      <c r="W87" s="30">
        <v>13.18</v>
      </c>
      <c r="Y87" s="30">
        <v>0.49</v>
      </c>
    </row>
    <row r="88">
      <c r="A88" s="14" t="s">
        <v>1482</v>
      </c>
      <c r="B88" s="8">
        <v>15.0</v>
      </c>
      <c r="C88" s="8">
        <v>5.0</v>
      </c>
      <c r="D88" s="8">
        <v>2006.0</v>
      </c>
      <c r="E88" s="8">
        <v>134.0</v>
      </c>
      <c r="F88" s="8" t="s">
        <v>352</v>
      </c>
      <c r="G88" s="8" t="s">
        <v>56</v>
      </c>
      <c r="H88" s="8">
        <v>-37.3441666</v>
      </c>
      <c r="I88" s="8">
        <v>-5.1875</v>
      </c>
      <c r="J88" s="8" t="s">
        <v>1622</v>
      </c>
      <c r="K88" s="7"/>
      <c r="L88" s="8">
        <v>82591.0</v>
      </c>
      <c r="M88" s="8">
        <v>112.3</v>
      </c>
      <c r="N88" s="8">
        <v>26.796774</v>
      </c>
      <c r="O88" s="8">
        <v>31.7</v>
      </c>
      <c r="P88" s="8">
        <v>22.974194</v>
      </c>
      <c r="Q88" s="13" t="s">
        <v>531</v>
      </c>
      <c r="R88" s="8" t="s">
        <v>838</v>
      </c>
      <c r="S88" s="8">
        <v>81.51</v>
      </c>
      <c r="T88" s="8">
        <v>0.2</v>
      </c>
      <c r="U88" s="8">
        <v>10.81</v>
      </c>
      <c r="W88" s="30">
        <v>8.28</v>
      </c>
    </row>
    <row r="89">
      <c r="A89" s="14" t="s">
        <v>1482</v>
      </c>
      <c r="B89" s="8">
        <v>20.0</v>
      </c>
      <c r="C89" s="8">
        <v>5.0</v>
      </c>
      <c r="D89" s="8">
        <v>2006.0</v>
      </c>
      <c r="E89" s="8">
        <v>139.0</v>
      </c>
      <c r="F89" s="8" t="s">
        <v>331</v>
      </c>
      <c r="G89" s="8" t="s">
        <v>56</v>
      </c>
      <c r="H89" s="8">
        <v>-37.2566667</v>
      </c>
      <c r="I89" s="8">
        <v>-6.5738889</v>
      </c>
      <c r="J89" s="8" t="s">
        <v>1623</v>
      </c>
      <c r="K89" s="7"/>
      <c r="L89" s="8">
        <v>82890.0</v>
      </c>
      <c r="M89" s="8">
        <v>86.9</v>
      </c>
      <c r="N89" s="8">
        <v>22.148387</v>
      </c>
      <c r="O89" s="8">
        <v>26.790323</v>
      </c>
      <c r="P89" s="8">
        <v>18.419355</v>
      </c>
      <c r="Q89" s="13" t="s">
        <v>531</v>
      </c>
      <c r="R89" s="8" t="s">
        <v>838</v>
      </c>
      <c r="S89" s="8">
        <v>91.4</v>
      </c>
      <c r="T89" s="8">
        <v>0.39</v>
      </c>
      <c r="U89" s="8">
        <v>12.65</v>
      </c>
      <c r="W89" s="30">
        <v>13.66</v>
      </c>
      <c r="Y89" s="30">
        <v>0.9</v>
      </c>
    </row>
    <row r="90">
      <c r="A90" s="14" t="s">
        <v>1482</v>
      </c>
      <c r="B90" s="8">
        <v>23.0</v>
      </c>
      <c r="C90" s="8">
        <v>6.0</v>
      </c>
      <c r="D90" s="8">
        <v>2006.0</v>
      </c>
      <c r="E90" s="8">
        <v>172.0</v>
      </c>
      <c r="F90" s="8" t="s">
        <v>331</v>
      </c>
      <c r="G90" s="8" t="s">
        <v>56</v>
      </c>
      <c r="H90" s="8">
        <v>-37.2566667</v>
      </c>
      <c r="I90" s="61">
        <v>-6.5738889</v>
      </c>
      <c r="J90" s="8" t="s">
        <v>1624</v>
      </c>
      <c r="K90" s="7"/>
      <c r="L90" s="8">
        <v>82890.0</v>
      </c>
      <c r="M90" s="8">
        <v>118.6</v>
      </c>
      <c r="N90" s="8">
        <v>20.586667</v>
      </c>
      <c r="O90" s="8">
        <v>24.82</v>
      </c>
      <c r="P90" s="8">
        <v>17.323333</v>
      </c>
      <c r="Q90" s="13" t="s">
        <v>314</v>
      </c>
      <c r="R90" s="8" t="s">
        <v>838</v>
      </c>
      <c r="S90" s="8">
        <f>25.7+43.1</f>
        <v>68.8</v>
      </c>
      <c r="T90" s="8">
        <v>0.26</v>
      </c>
      <c r="U90" s="8">
        <v>11.57</v>
      </c>
      <c r="W90" s="30">
        <v>10.93</v>
      </c>
      <c r="Y90" s="30">
        <v>0.64</v>
      </c>
    </row>
    <row r="91">
      <c r="A91" s="14" t="s">
        <v>1482</v>
      </c>
      <c r="B91" s="8">
        <v>17.0</v>
      </c>
      <c r="C91" s="8">
        <v>4.0</v>
      </c>
      <c r="D91" s="8">
        <v>2007.0</v>
      </c>
      <c r="E91" s="8">
        <v>106.0</v>
      </c>
      <c r="F91" s="8" t="s">
        <v>344</v>
      </c>
      <c r="G91" s="8" t="s">
        <v>39</v>
      </c>
      <c r="H91" s="8">
        <v>-38.718611</v>
      </c>
      <c r="I91" s="8">
        <v>-8.056944</v>
      </c>
      <c r="J91" s="8" t="s">
        <v>1625</v>
      </c>
      <c r="K91" s="7"/>
      <c r="L91" s="8">
        <v>82886.0</v>
      </c>
      <c r="M91" s="8">
        <v>5.8</v>
      </c>
      <c r="N91" s="8">
        <v>27.364</v>
      </c>
      <c r="O91" s="8">
        <v>33.573333</v>
      </c>
      <c r="P91" s="8">
        <v>22.533333</v>
      </c>
      <c r="Q91" s="13" t="s">
        <v>681</v>
      </c>
      <c r="R91" s="8" t="s">
        <v>765</v>
      </c>
      <c r="S91" s="8">
        <v>62.63</v>
      </c>
      <c r="T91" s="8">
        <v>0.2</v>
      </c>
      <c r="U91" s="8">
        <v>10.88</v>
      </c>
      <c r="W91" s="30">
        <v>10.03</v>
      </c>
      <c r="Y91" s="30">
        <v>1.14</v>
      </c>
    </row>
    <row r="92">
      <c r="A92" s="14" t="s">
        <v>1482</v>
      </c>
      <c r="B92" s="15">
        <v>18.0</v>
      </c>
      <c r="C92" s="15">
        <v>6.0</v>
      </c>
      <c r="D92" s="15">
        <v>2008.0</v>
      </c>
      <c r="E92" s="15">
        <v>167.0</v>
      </c>
      <c r="F92" s="14" t="s">
        <v>120</v>
      </c>
      <c r="G92" s="14" t="s">
        <v>39</v>
      </c>
      <c r="H92" s="14">
        <v>-37.1641843</v>
      </c>
      <c r="I92" s="14">
        <v>-8.6163943</v>
      </c>
      <c r="J92" s="14" t="s">
        <v>1626</v>
      </c>
      <c r="K92" s="11"/>
      <c r="L92" s="14">
        <v>82890.0</v>
      </c>
      <c r="M92" s="14">
        <v>54.5</v>
      </c>
      <c r="N92" s="14">
        <v>20.228276</v>
      </c>
      <c r="O92" s="14">
        <v>24.773333</v>
      </c>
      <c r="P92" s="14">
        <v>17.09</v>
      </c>
      <c r="Q92" s="13" t="s">
        <v>1011</v>
      </c>
      <c r="R92" s="14" t="s">
        <v>765</v>
      </c>
      <c r="S92" s="15">
        <v>38.4</v>
      </c>
      <c r="T92" s="15">
        <v>0.27</v>
      </c>
      <c r="U92" s="15">
        <v>5.2</v>
      </c>
      <c r="V92" s="11"/>
      <c r="W92" s="15">
        <v>5.1</v>
      </c>
      <c r="X92" s="11"/>
      <c r="Y92" s="15">
        <v>0.9</v>
      </c>
      <c r="Z92" s="11"/>
    </row>
    <row r="93">
      <c r="A93" s="14" t="s">
        <v>1482</v>
      </c>
      <c r="B93" s="15">
        <v>27.0</v>
      </c>
      <c r="C93" s="15">
        <v>5.0</v>
      </c>
      <c r="D93" s="15">
        <v>2008.0</v>
      </c>
      <c r="E93" s="15">
        <v>146.0</v>
      </c>
      <c r="F93" s="14" t="s">
        <v>299</v>
      </c>
      <c r="G93" s="14" t="s">
        <v>39</v>
      </c>
      <c r="H93" s="30">
        <v>-34.5701</v>
      </c>
      <c r="I93" s="30">
        <v>-8.0046</v>
      </c>
      <c r="J93" s="14" t="s">
        <v>1627</v>
      </c>
      <c r="K93" s="11"/>
      <c r="L93" s="14">
        <v>82986.0</v>
      </c>
      <c r="M93" s="14">
        <v>64.7</v>
      </c>
      <c r="N93" s="14">
        <v>25.043226</v>
      </c>
      <c r="O93" s="14">
        <v>29.758065</v>
      </c>
      <c r="P93" s="14">
        <v>21.73871</v>
      </c>
      <c r="Q93" s="13" t="s">
        <v>685</v>
      </c>
      <c r="R93" s="14" t="s">
        <v>765</v>
      </c>
      <c r="S93" s="15">
        <v>21.6</v>
      </c>
      <c r="T93" s="15">
        <v>0.35</v>
      </c>
      <c r="U93" s="15">
        <v>9.5</v>
      </c>
      <c r="V93" s="11"/>
      <c r="W93" s="15">
        <v>6.7</v>
      </c>
      <c r="X93" s="11"/>
      <c r="Y93" s="15">
        <v>0.9</v>
      </c>
      <c r="Z93" s="11"/>
    </row>
    <row r="94">
      <c r="A94" s="14" t="s">
        <v>1482</v>
      </c>
      <c r="B94" s="15">
        <v>27.0</v>
      </c>
      <c r="C94" s="15">
        <v>5.0</v>
      </c>
      <c r="D94" s="15">
        <v>2008.0</v>
      </c>
      <c r="E94" s="15">
        <v>146.0</v>
      </c>
      <c r="F94" s="14" t="s">
        <v>299</v>
      </c>
      <c r="G94" s="14" t="s">
        <v>39</v>
      </c>
      <c r="H94" s="30">
        <v>-34.5701</v>
      </c>
      <c r="I94" s="30">
        <v>-8.0046</v>
      </c>
      <c r="J94" s="14" t="s">
        <v>1628</v>
      </c>
      <c r="K94" s="14" t="s">
        <v>1629</v>
      </c>
      <c r="L94" s="14">
        <v>82986.0</v>
      </c>
      <c r="M94" s="14">
        <v>64.7</v>
      </c>
      <c r="N94" s="14">
        <v>25.043226</v>
      </c>
      <c r="O94" s="14">
        <v>29.758065</v>
      </c>
      <c r="P94" s="14">
        <v>21.73871</v>
      </c>
      <c r="Q94" s="13" t="s">
        <v>685</v>
      </c>
      <c r="R94" s="14" t="s">
        <v>765</v>
      </c>
      <c r="S94" s="15">
        <v>51.3</v>
      </c>
      <c r="T94" s="15">
        <v>0.21</v>
      </c>
      <c r="U94" s="15">
        <v>7.3</v>
      </c>
      <c r="V94" s="11"/>
      <c r="W94" s="15">
        <v>5.8</v>
      </c>
      <c r="X94" s="11"/>
      <c r="Y94" s="15">
        <v>1.0</v>
      </c>
      <c r="Z94" s="11"/>
    </row>
    <row r="95">
      <c r="A95" s="14" t="s">
        <v>1482</v>
      </c>
      <c r="B95" s="8">
        <v>1.0</v>
      </c>
      <c r="C95" s="8">
        <v>6.0</v>
      </c>
      <c r="D95" s="8">
        <v>2008.0</v>
      </c>
      <c r="E95" s="8">
        <v>150.0</v>
      </c>
      <c r="F95" s="8" t="s">
        <v>270</v>
      </c>
      <c r="G95" s="8" t="s">
        <v>27</v>
      </c>
      <c r="H95" s="8">
        <v>-39.4543991</v>
      </c>
      <c r="I95" s="8">
        <v>-4.05278</v>
      </c>
      <c r="J95" s="8" t="s">
        <v>1630</v>
      </c>
      <c r="K95" s="7"/>
      <c r="L95" s="8">
        <v>82586.0</v>
      </c>
      <c r="M95" s="8">
        <v>17.6</v>
      </c>
      <c r="N95" s="8">
        <v>24.33</v>
      </c>
      <c r="O95" s="8">
        <v>29.606667</v>
      </c>
      <c r="P95" s="8">
        <v>20.036667</v>
      </c>
      <c r="Q95" s="13" t="s">
        <v>1011</v>
      </c>
      <c r="R95" s="8" t="s">
        <v>765</v>
      </c>
      <c r="S95" s="8">
        <v>56.86</v>
      </c>
      <c r="T95" s="8">
        <v>0.15</v>
      </c>
      <c r="U95" s="8">
        <v>7.95</v>
      </c>
      <c r="W95" s="30">
        <v>12.55</v>
      </c>
      <c r="Y95" s="30">
        <v>0.95</v>
      </c>
    </row>
    <row r="96">
      <c r="A96" s="14" t="s">
        <v>1482</v>
      </c>
      <c r="B96" s="8">
        <v>31.0</v>
      </c>
      <c r="C96" s="8">
        <v>5.0</v>
      </c>
      <c r="D96" s="8">
        <v>2008.0</v>
      </c>
      <c r="E96" s="8">
        <v>149.0</v>
      </c>
      <c r="F96" s="8" t="s">
        <v>1631</v>
      </c>
      <c r="G96" s="8" t="s">
        <v>56</v>
      </c>
      <c r="H96" s="8">
        <v>-38.3811111</v>
      </c>
      <c r="I96" s="8">
        <v>-6.3975</v>
      </c>
      <c r="J96" s="8" t="s">
        <v>1632</v>
      </c>
      <c r="K96" s="7"/>
      <c r="L96" s="8">
        <v>82690.0</v>
      </c>
      <c r="M96" s="8">
        <v>94.6</v>
      </c>
      <c r="N96" s="8">
        <v>26.224516</v>
      </c>
      <c r="O96" s="8">
        <v>31.751613</v>
      </c>
      <c r="P96" s="8">
        <v>22.164516</v>
      </c>
      <c r="Q96" s="13" t="s">
        <v>685</v>
      </c>
      <c r="R96" s="8" t="s">
        <v>765</v>
      </c>
      <c r="S96" s="8">
        <v>43.75</v>
      </c>
      <c r="T96" s="8">
        <v>0.44</v>
      </c>
      <c r="U96" s="8">
        <v>20.87</v>
      </c>
      <c r="W96" s="30">
        <v>7.27</v>
      </c>
      <c r="Y96" s="30">
        <v>0.7</v>
      </c>
    </row>
    <row r="97">
      <c r="A97" s="14" t="s">
        <v>1482</v>
      </c>
      <c r="B97" s="15">
        <v>21.0</v>
      </c>
      <c r="C97" s="15">
        <v>4.0</v>
      </c>
      <c r="D97" s="15">
        <v>2009.0</v>
      </c>
      <c r="E97" s="15">
        <v>110.0</v>
      </c>
      <c r="F97" s="14" t="s">
        <v>766</v>
      </c>
      <c r="G97" s="14" t="s">
        <v>34</v>
      </c>
      <c r="H97" s="39">
        <v>-36.369397</v>
      </c>
      <c r="I97" s="39">
        <v>-7.0626429</v>
      </c>
      <c r="J97" s="14" t="s">
        <v>1633</v>
      </c>
      <c r="K97" s="11"/>
      <c r="L97" s="14">
        <v>82791.0</v>
      </c>
      <c r="M97" s="14">
        <v>508.5</v>
      </c>
      <c r="N97" s="14">
        <v>25.857778</v>
      </c>
      <c r="O97" s="14">
        <v>32.188889</v>
      </c>
      <c r="P97" s="14">
        <v>20.47037</v>
      </c>
      <c r="Q97" s="13" t="s">
        <v>693</v>
      </c>
      <c r="R97" s="14" t="s">
        <v>838</v>
      </c>
      <c r="S97" s="15">
        <v>32.6</v>
      </c>
      <c r="T97" s="15">
        <v>0.25</v>
      </c>
      <c r="U97" s="15">
        <v>11.6</v>
      </c>
      <c r="V97" s="11"/>
      <c r="W97" s="15">
        <v>8.8</v>
      </c>
      <c r="X97" s="11"/>
      <c r="Y97" s="15">
        <v>0.7</v>
      </c>
      <c r="Z97" s="11"/>
    </row>
    <row r="98">
      <c r="A98" s="14" t="s">
        <v>1482</v>
      </c>
      <c r="B98" s="30">
        <v>18.0</v>
      </c>
      <c r="C98" s="30">
        <v>8.0</v>
      </c>
      <c r="D98" s="30">
        <v>2009.0</v>
      </c>
      <c r="E98" s="30">
        <v>227.0</v>
      </c>
      <c r="F98" s="30" t="s">
        <v>299</v>
      </c>
      <c r="G98" s="30" t="s">
        <v>39</v>
      </c>
      <c r="H98" s="30">
        <v>-37.8551</v>
      </c>
      <c r="I98" s="30">
        <v>-8.4936</v>
      </c>
      <c r="J98" s="30" t="s">
        <v>1634</v>
      </c>
      <c r="L98" s="30">
        <v>82986.0</v>
      </c>
      <c r="M98" s="30">
        <v>54.3</v>
      </c>
      <c r="N98" s="30">
        <v>23.316774</v>
      </c>
      <c r="O98" s="30">
        <v>28.670968</v>
      </c>
      <c r="P98" s="30">
        <v>19.777419</v>
      </c>
      <c r="Q98" s="13" t="s">
        <v>1635</v>
      </c>
      <c r="R98" s="30" t="s">
        <v>838</v>
      </c>
      <c r="S98" s="30">
        <v>41.32</v>
      </c>
      <c r="T98" s="30">
        <v>0.28</v>
      </c>
      <c r="U98" s="30">
        <v>26.6</v>
      </c>
      <c r="W98" s="30">
        <v>6.56</v>
      </c>
      <c r="Y98" s="30">
        <v>0.79</v>
      </c>
    </row>
    <row r="99">
      <c r="A99" s="14" t="s">
        <v>1482</v>
      </c>
      <c r="B99" s="30">
        <v>7.0</v>
      </c>
      <c r="C99" s="30">
        <v>7.0</v>
      </c>
      <c r="D99" s="30">
        <v>2009.0</v>
      </c>
      <c r="E99" s="30">
        <v>186.0</v>
      </c>
      <c r="F99" s="39" t="s">
        <v>1636</v>
      </c>
      <c r="G99" s="30" t="s">
        <v>39</v>
      </c>
      <c r="H99" s="30">
        <v>-37.829916</v>
      </c>
      <c r="I99" s="30">
        <v>-8.36325</v>
      </c>
      <c r="J99" s="30" t="s">
        <v>1637</v>
      </c>
      <c r="L99" s="30">
        <v>82792.0</v>
      </c>
      <c r="M99" s="30">
        <v>49.1</v>
      </c>
      <c r="N99" s="30">
        <v>21.96129</v>
      </c>
      <c r="O99" s="30">
        <v>27.683871</v>
      </c>
      <c r="P99" s="30">
        <v>17.148387</v>
      </c>
      <c r="Q99" s="13" t="s">
        <v>303</v>
      </c>
      <c r="R99" s="30" t="s">
        <v>838</v>
      </c>
      <c r="S99" s="30">
        <v>57.87</v>
      </c>
      <c r="T99" s="30">
        <v>0.4</v>
      </c>
      <c r="U99" s="30">
        <v>7.46</v>
      </c>
      <c r="W99" s="30">
        <v>6.79</v>
      </c>
      <c r="Y99" s="30">
        <v>0.65</v>
      </c>
    </row>
    <row r="100">
      <c r="A100" s="14" t="s">
        <v>1482</v>
      </c>
      <c r="B100" s="30">
        <v>7.0</v>
      </c>
      <c r="C100" s="30">
        <v>7.0</v>
      </c>
      <c r="D100" s="30">
        <v>2009.0</v>
      </c>
      <c r="E100" s="30">
        <v>186.0</v>
      </c>
      <c r="F100" s="39" t="s">
        <v>1638</v>
      </c>
      <c r="G100" s="30" t="s">
        <v>39</v>
      </c>
      <c r="H100" s="30">
        <v>-37.896305</v>
      </c>
      <c r="I100" s="30">
        <v>-8.414416</v>
      </c>
      <c r="J100" s="30" t="s">
        <v>1639</v>
      </c>
      <c r="L100" s="14">
        <v>82886.0</v>
      </c>
      <c r="M100" s="30">
        <v>4.1</v>
      </c>
      <c r="N100" s="30">
        <v>24.770667</v>
      </c>
      <c r="O100" s="30">
        <v>30.56129</v>
      </c>
      <c r="P100" s="30">
        <v>20.477419</v>
      </c>
      <c r="Q100" s="13" t="s">
        <v>303</v>
      </c>
      <c r="R100" s="30" t="s">
        <v>838</v>
      </c>
      <c r="S100" s="30">
        <v>23.83</v>
      </c>
      <c r="T100" s="30">
        <v>0.28</v>
      </c>
      <c r="U100" s="30">
        <v>5.39</v>
      </c>
      <c r="W100" s="30">
        <v>4.6</v>
      </c>
      <c r="Y100" s="30">
        <v>0.95</v>
      </c>
    </row>
    <row r="101">
      <c r="A101" s="14" t="s">
        <v>1482</v>
      </c>
      <c r="B101" s="30">
        <v>13.0</v>
      </c>
      <c r="C101" s="30">
        <v>4.0</v>
      </c>
      <c r="D101" s="30">
        <v>2009.0</v>
      </c>
      <c r="E101" s="30">
        <v>102.0</v>
      </c>
      <c r="F101" s="39" t="s">
        <v>46</v>
      </c>
      <c r="G101" s="30" t="s">
        <v>39</v>
      </c>
      <c r="H101" s="30">
        <v>-40.55025</v>
      </c>
      <c r="I101" s="30">
        <v>-9.316916</v>
      </c>
      <c r="J101" s="30" t="s">
        <v>1640</v>
      </c>
      <c r="L101" s="30">
        <v>82983.0</v>
      </c>
      <c r="M101" s="30">
        <v>181.2</v>
      </c>
      <c r="N101" s="30">
        <v>26.454667</v>
      </c>
      <c r="O101" s="30">
        <v>30.64</v>
      </c>
      <c r="P101" s="30">
        <v>23.48</v>
      </c>
      <c r="Q101" s="13" t="s">
        <v>693</v>
      </c>
      <c r="R101" s="30" t="s">
        <v>838</v>
      </c>
      <c r="S101" s="30">
        <v>91.56</v>
      </c>
      <c r="T101" s="30">
        <v>0.35</v>
      </c>
      <c r="U101" s="30">
        <v>16.4</v>
      </c>
      <c r="W101" s="30">
        <v>9.95</v>
      </c>
      <c r="Y101" s="30">
        <v>1.2</v>
      </c>
    </row>
    <row r="102">
      <c r="A102" s="14" t="s">
        <v>1482</v>
      </c>
      <c r="B102" s="8">
        <v>8.0</v>
      </c>
      <c r="C102" s="8">
        <v>7.0</v>
      </c>
      <c r="D102" s="8">
        <v>2009.0</v>
      </c>
      <c r="E102" s="8">
        <v>187.0</v>
      </c>
      <c r="F102" s="8" t="s">
        <v>1636</v>
      </c>
      <c r="G102" s="8" t="s">
        <v>39</v>
      </c>
      <c r="H102" s="8">
        <v>-37.838722</v>
      </c>
      <c r="I102" s="8">
        <v>-8.362555</v>
      </c>
      <c r="J102" s="8" t="s">
        <v>1641</v>
      </c>
      <c r="K102" s="7"/>
      <c r="L102" s="8">
        <v>82792.0</v>
      </c>
      <c r="M102" s="8">
        <v>4.1</v>
      </c>
      <c r="N102" s="8">
        <v>24.770667</v>
      </c>
      <c r="O102" s="8">
        <v>30.56129</v>
      </c>
      <c r="P102" s="8">
        <v>20.477419</v>
      </c>
      <c r="Q102" s="13" t="s">
        <v>303</v>
      </c>
      <c r="R102" s="8" t="s">
        <v>838</v>
      </c>
      <c r="S102" s="8">
        <v>42.91</v>
      </c>
      <c r="T102" s="8">
        <v>0.34</v>
      </c>
      <c r="U102" s="8">
        <v>8.97</v>
      </c>
      <c r="W102" s="30">
        <v>9.59</v>
      </c>
      <c r="Y102" s="30">
        <v>0.5</v>
      </c>
    </row>
    <row r="103">
      <c r="A103" s="14" t="s">
        <v>1482</v>
      </c>
      <c r="B103" s="8">
        <v>7.0</v>
      </c>
      <c r="C103" s="8">
        <v>6.0</v>
      </c>
      <c r="D103" s="8">
        <v>2009.0</v>
      </c>
      <c r="E103" s="8">
        <v>156.0</v>
      </c>
      <c r="F103" s="8" t="s">
        <v>499</v>
      </c>
      <c r="G103" s="8" t="s">
        <v>39</v>
      </c>
      <c r="H103" s="8">
        <v>-37.359625</v>
      </c>
      <c r="I103" s="8">
        <v>-8.076291</v>
      </c>
      <c r="J103" s="8" t="s">
        <v>1642</v>
      </c>
      <c r="K103" s="7"/>
      <c r="L103" s="8">
        <v>82890.0</v>
      </c>
      <c r="M103" s="8">
        <v>78.7</v>
      </c>
      <c r="N103" s="8">
        <v>23.126</v>
      </c>
      <c r="O103" s="8">
        <v>27.14</v>
      </c>
      <c r="P103" s="8">
        <v>20.21</v>
      </c>
      <c r="Q103" s="13" t="s">
        <v>695</v>
      </c>
      <c r="R103" s="8" t="s">
        <v>838</v>
      </c>
      <c r="S103" s="8">
        <v>32.86</v>
      </c>
      <c r="T103" s="8">
        <v>0.51</v>
      </c>
      <c r="U103" s="8">
        <v>10.74</v>
      </c>
      <c r="W103" s="30">
        <v>7.0</v>
      </c>
      <c r="Y103" s="30">
        <v>0.92</v>
      </c>
    </row>
    <row r="104">
      <c r="A104" s="14" t="s">
        <v>1482</v>
      </c>
      <c r="B104" s="8">
        <v>19.0</v>
      </c>
      <c r="C104" s="8">
        <v>9.0</v>
      </c>
      <c r="D104" s="8">
        <v>2009.0</v>
      </c>
      <c r="E104" s="8">
        <v>258.0</v>
      </c>
      <c r="F104" s="8" t="s">
        <v>411</v>
      </c>
      <c r="G104" s="8" t="s">
        <v>181</v>
      </c>
      <c r="H104" s="8">
        <v>-37.789167</v>
      </c>
      <c r="I104" s="8">
        <v>-9.66</v>
      </c>
      <c r="J104" s="8" t="s">
        <v>1643</v>
      </c>
      <c r="K104" s="7"/>
      <c r="L104" s="8">
        <v>82986.0</v>
      </c>
      <c r="M104" s="8">
        <v>1.7</v>
      </c>
      <c r="N104" s="8">
        <v>25.51</v>
      </c>
      <c r="O104" s="8">
        <v>32.453333</v>
      </c>
      <c r="P104" s="8">
        <v>20.64</v>
      </c>
      <c r="Q104" s="13" t="s">
        <v>697</v>
      </c>
      <c r="R104" s="8" t="s">
        <v>838</v>
      </c>
      <c r="S104" s="8"/>
      <c r="T104" s="8">
        <v>0.23</v>
      </c>
      <c r="U104" s="8">
        <v>12.29</v>
      </c>
      <c r="W104" s="30">
        <v>7.41</v>
      </c>
      <c r="Y104" s="30">
        <v>0.77</v>
      </c>
    </row>
    <row r="105">
      <c r="A105" s="14" t="s">
        <v>1482</v>
      </c>
      <c r="B105" s="8">
        <v>22.0</v>
      </c>
      <c r="C105" s="8">
        <v>9.0</v>
      </c>
      <c r="D105" s="8">
        <v>2009.0</v>
      </c>
      <c r="E105" s="8">
        <v>261.0</v>
      </c>
      <c r="F105" s="8" t="s">
        <v>363</v>
      </c>
      <c r="G105" s="8" t="s">
        <v>181</v>
      </c>
      <c r="H105" s="8">
        <v>-37.684167</v>
      </c>
      <c r="I105" s="8">
        <v>-9.805278</v>
      </c>
      <c r="J105" s="8" t="s">
        <v>1644</v>
      </c>
      <c r="K105" s="7"/>
      <c r="L105" s="8">
        <v>83097.0</v>
      </c>
      <c r="M105" s="8">
        <v>30.9</v>
      </c>
      <c r="N105" s="8">
        <v>25.109333</v>
      </c>
      <c r="O105" s="8">
        <v>30.33</v>
      </c>
      <c r="P105" s="8">
        <v>20.696667</v>
      </c>
      <c r="Q105" s="13" t="s">
        <v>697</v>
      </c>
      <c r="R105" s="8" t="s">
        <v>838</v>
      </c>
      <c r="S105" s="8">
        <v>39.3</v>
      </c>
      <c r="T105" s="8">
        <v>0.39</v>
      </c>
      <c r="U105" s="8">
        <v>17.01</v>
      </c>
      <c r="W105" s="30">
        <v>6.06</v>
      </c>
      <c r="Y105" s="30">
        <v>0.91</v>
      </c>
    </row>
    <row r="106">
      <c r="A106" s="14" t="s">
        <v>1482</v>
      </c>
      <c r="B106" s="8">
        <v>30.0</v>
      </c>
      <c r="C106" s="8">
        <v>8.0</v>
      </c>
      <c r="D106" s="8">
        <v>2009.0</v>
      </c>
      <c r="E106" s="8">
        <v>239.0</v>
      </c>
      <c r="F106" s="8" t="s">
        <v>411</v>
      </c>
      <c r="G106" s="8" t="s">
        <v>181</v>
      </c>
      <c r="H106" s="8">
        <v>-37.789167</v>
      </c>
      <c r="I106" s="8">
        <v>-9.66</v>
      </c>
      <c r="J106" s="8" t="s">
        <v>1645</v>
      </c>
      <c r="K106" s="7"/>
      <c r="L106" s="8">
        <v>82986.0</v>
      </c>
      <c r="M106" s="8">
        <v>54.3</v>
      </c>
      <c r="N106" s="8">
        <v>23.316774</v>
      </c>
      <c r="O106" s="8">
        <v>28.670968</v>
      </c>
      <c r="P106" s="8">
        <v>19.777419</v>
      </c>
      <c r="Q106" s="13" t="s">
        <v>1635</v>
      </c>
      <c r="R106" s="8" t="s">
        <v>838</v>
      </c>
      <c r="S106" s="8">
        <v>33.01</v>
      </c>
      <c r="T106" s="8">
        <v>0.15</v>
      </c>
      <c r="U106" s="8">
        <v>4.88</v>
      </c>
      <c r="W106" s="30">
        <v>4.31</v>
      </c>
      <c r="Y106" s="30">
        <v>0.71</v>
      </c>
    </row>
    <row r="107">
      <c r="A107" s="14" t="s">
        <v>1482</v>
      </c>
      <c r="B107" s="8">
        <v>17.0</v>
      </c>
      <c r="C107" s="8">
        <v>10.0</v>
      </c>
      <c r="D107" s="8">
        <v>2009.0</v>
      </c>
      <c r="E107" s="8">
        <v>286.0</v>
      </c>
      <c r="F107" s="8" t="s">
        <v>411</v>
      </c>
      <c r="G107" s="8" t="s">
        <v>181</v>
      </c>
      <c r="H107" s="8">
        <v>-37.789167</v>
      </c>
      <c r="I107" s="8">
        <v>-9.66</v>
      </c>
      <c r="J107" s="8" t="s">
        <v>1646</v>
      </c>
      <c r="K107" s="7"/>
      <c r="L107" s="8">
        <v>82986.0</v>
      </c>
      <c r="M107" s="8">
        <v>72.8</v>
      </c>
      <c r="N107" s="8">
        <v>27.394839</v>
      </c>
      <c r="O107" s="8">
        <v>34.36129</v>
      </c>
      <c r="P107" s="8">
        <v>21.632258</v>
      </c>
      <c r="Q107" s="13" t="s">
        <v>616</v>
      </c>
      <c r="R107" s="8" t="s">
        <v>838</v>
      </c>
      <c r="S107" s="7"/>
      <c r="T107" s="8">
        <v>0.52</v>
      </c>
      <c r="U107" s="8">
        <v>10.22</v>
      </c>
      <c r="W107" s="30">
        <v>8.36</v>
      </c>
      <c r="Y107" s="30">
        <v>0.45</v>
      </c>
    </row>
    <row r="108">
      <c r="A108" s="14" t="s">
        <v>1482</v>
      </c>
      <c r="B108" s="30">
        <v>12.0</v>
      </c>
      <c r="C108" s="30">
        <v>5.0</v>
      </c>
      <c r="D108" s="30">
        <v>2010.0</v>
      </c>
      <c r="E108" s="30">
        <v>131.0</v>
      </c>
      <c r="F108" s="39" t="s">
        <v>424</v>
      </c>
      <c r="G108" s="30" t="s">
        <v>39</v>
      </c>
      <c r="H108" s="30">
        <v>-39.347166</v>
      </c>
      <c r="I108" s="30">
        <v>-8.32645</v>
      </c>
      <c r="J108" s="30" t="s">
        <v>1647</v>
      </c>
      <c r="L108" s="30">
        <v>82983.0</v>
      </c>
      <c r="M108" s="30">
        <v>9.6</v>
      </c>
      <c r="N108" s="30">
        <v>27.554194</v>
      </c>
      <c r="O108" s="30">
        <v>32.964516</v>
      </c>
      <c r="P108" s="30">
        <v>23.058065</v>
      </c>
      <c r="Q108" s="13" t="s">
        <v>715</v>
      </c>
      <c r="R108" s="30" t="s">
        <v>765</v>
      </c>
      <c r="S108" s="30">
        <v>46.18</v>
      </c>
      <c r="T108" s="30">
        <v>0.14</v>
      </c>
      <c r="U108" s="30">
        <v>4.84</v>
      </c>
      <c r="W108" s="30">
        <v>6.46</v>
      </c>
      <c r="Y108" s="30">
        <v>0.67</v>
      </c>
    </row>
    <row r="109">
      <c r="A109" s="14" t="s">
        <v>1482</v>
      </c>
      <c r="B109" s="8">
        <v>13.0</v>
      </c>
      <c r="C109" s="8">
        <v>3.0</v>
      </c>
      <c r="D109" s="8">
        <v>2011.0</v>
      </c>
      <c r="E109" s="8">
        <v>72.0</v>
      </c>
      <c r="F109" s="8" t="s">
        <v>675</v>
      </c>
      <c r="G109" s="8" t="s">
        <v>75</v>
      </c>
      <c r="H109" s="8">
        <v>-39.521667</v>
      </c>
      <c r="I109" s="8">
        <v>-9.324722</v>
      </c>
      <c r="J109" s="8" t="s">
        <v>1648</v>
      </c>
      <c r="K109" s="7"/>
      <c r="L109" s="8">
        <v>82983.0</v>
      </c>
      <c r="M109" s="8">
        <v>63.5</v>
      </c>
      <c r="N109" s="8">
        <v>27.460645</v>
      </c>
      <c r="O109" s="8">
        <v>32.677419</v>
      </c>
      <c r="P109" s="8">
        <v>23.548387</v>
      </c>
      <c r="Q109" s="13" t="s">
        <v>282</v>
      </c>
      <c r="R109" s="8" t="s">
        <v>838</v>
      </c>
      <c r="S109" s="8">
        <v>24.48</v>
      </c>
      <c r="T109" s="8">
        <v>0.41</v>
      </c>
      <c r="U109" s="8">
        <v>6.88</v>
      </c>
      <c r="W109" s="30">
        <v>1.97</v>
      </c>
      <c r="Y109" s="30">
        <v>0.8</v>
      </c>
    </row>
    <row r="110">
      <c r="A110" s="14" t="s">
        <v>1482</v>
      </c>
      <c r="B110" s="8">
        <v>13.0</v>
      </c>
      <c r="C110" s="8">
        <v>3.0</v>
      </c>
      <c r="D110" s="8">
        <v>2011.0</v>
      </c>
      <c r="E110" s="8">
        <v>72.0</v>
      </c>
      <c r="F110" s="8" t="s">
        <v>675</v>
      </c>
      <c r="G110" s="8" t="s">
        <v>75</v>
      </c>
      <c r="H110" s="8">
        <v>-39.521667</v>
      </c>
      <c r="I110" s="8">
        <v>-9.324722</v>
      </c>
      <c r="J110" s="8" t="s">
        <v>1649</v>
      </c>
      <c r="K110" s="7"/>
      <c r="L110" s="8">
        <v>82983.0</v>
      </c>
      <c r="M110" s="8">
        <v>63.5</v>
      </c>
      <c r="N110" s="8">
        <v>27.460645</v>
      </c>
      <c r="O110" s="8">
        <v>32.677419</v>
      </c>
      <c r="P110" s="8">
        <v>23.548387</v>
      </c>
      <c r="Q110" s="13" t="s">
        <v>282</v>
      </c>
      <c r="R110" s="8" t="s">
        <v>838</v>
      </c>
      <c r="S110" s="8">
        <v>17.44</v>
      </c>
      <c r="T110" s="8">
        <v>0.2</v>
      </c>
      <c r="U110" s="8">
        <v>2.17</v>
      </c>
      <c r="W110" s="30">
        <v>4.36</v>
      </c>
      <c r="Y110" s="30">
        <v>0.71</v>
      </c>
    </row>
    <row r="111">
      <c r="A111" s="14" t="s">
        <v>1482</v>
      </c>
      <c r="B111" s="30">
        <v>25.0</v>
      </c>
      <c r="C111" s="30">
        <v>4.0</v>
      </c>
      <c r="D111" s="30">
        <v>2012.0</v>
      </c>
      <c r="E111" s="30">
        <v>114.0</v>
      </c>
      <c r="F111" s="30" t="s">
        <v>1532</v>
      </c>
      <c r="G111" s="30" t="s">
        <v>39</v>
      </c>
      <c r="H111" s="30">
        <v>-38.6431</v>
      </c>
      <c r="I111" s="30">
        <v>-7.0663</v>
      </c>
      <c r="J111" s="30" t="s">
        <v>1650</v>
      </c>
      <c r="L111" s="30">
        <v>82983.0</v>
      </c>
      <c r="M111" s="30">
        <v>0.0</v>
      </c>
      <c r="N111" s="30">
        <v>28.836667</v>
      </c>
      <c r="O111" s="30">
        <v>34.356667</v>
      </c>
      <c r="P111" s="30">
        <v>23.493333</v>
      </c>
      <c r="Q111" s="13" t="s">
        <v>1651</v>
      </c>
      <c r="R111" s="30" t="s">
        <v>765</v>
      </c>
      <c r="S111" s="30">
        <v>65.84</v>
      </c>
      <c r="T111" s="30">
        <v>0.27</v>
      </c>
      <c r="U111" s="30">
        <v>19.46</v>
      </c>
      <c r="W111" s="30">
        <v>8.86</v>
      </c>
      <c r="Y111" s="30">
        <v>0.85</v>
      </c>
    </row>
    <row r="112">
      <c r="A112" s="14" t="s">
        <v>1482</v>
      </c>
      <c r="B112" s="8">
        <v>25.0</v>
      </c>
      <c r="C112" s="8">
        <v>4.0</v>
      </c>
      <c r="D112" s="8">
        <v>2012.0</v>
      </c>
      <c r="E112" s="8">
        <v>114.0</v>
      </c>
      <c r="F112" s="8" t="s">
        <v>438</v>
      </c>
      <c r="G112" s="8" t="s">
        <v>39</v>
      </c>
      <c r="H112" s="8">
        <v>-38.643111</v>
      </c>
      <c r="I112" s="8">
        <v>-7.066305</v>
      </c>
      <c r="J112" s="8" t="s">
        <v>1650</v>
      </c>
      <c r="K112" s="7"/>
      <c r="L112" s="8">
        <v>82886.0</v>
      </c>
      <c r="M112" s="8">
        <v>0.0</v>
      </c>
      <c r="N112" s="8">
        <v>28.307333</v>
      </c>
      <c r="O112" s="8">
        <v>34.243333</v>
      </c>
      <c r="P112" s="8">
        <v>22.913333</v>
      </c>
      <c r="Q112" s="13" t="s">
        <v>1651</v>
      </c>
      <c r="R112" s="8" t="s">
        <v>765</v>
      </c>
      <c r="S112" s="8">
        <v>83.62</v>
      </c>
      <c r="T112" s="8">
        <v>0.32</v>
      </c>
      <c r="U112" s="8">
        <v>17.05</v>
      </c>
      <c r="W112" s="30">
        <v>12.09</v>
      </c>
      <c r="Y112" s="30">
        <v>0.91</v>
      </c>
    </row>
    <row r="113">
      <c r="A113" s="14" t="s">
        <v>1482</v>
      </c>
      <c r="B113" s="8">
        <v>7.0</v>
      </c>
      <c r="C113" s="8">
        <v>9.0</v>
      </c>
      <c r="D113" s="8">
        <v>2012.0</v>
      </c>
      <c r="E113" s="8">
        <v>246.0</v>
      </c>
      <c r="F113" s="8" t="s">
        <v>1652</v>
      </c>
      <c r="G113" s="8" t="s">
        <v>75</v>
      </c>
      <c r="H113" s="8">
        <v>-39.3156241</v>
      </c>
      <c r="I113" s="8">
        <v>-11.5649547</v>
      </c>
      <c r="J113" s="8" t="s">
        <v>1653</v>
      </c>
      <c r="K113" s="7"/>
      <c r="L113" s="8">
        <v>83288.0</v>
      </c>
      <c r="M113" s="8">
        <v>0.0</v>
      </c>
      <c r="N113" s="8">
        <v>28.148</v>
      </c>
      <c r="O113" s="8">
        <v>35.863333</v>
      </c>
      <c r="P113" s="8">
        <v>20.746667</v>
      </c>
      <c r="Q113" s="13" t="s">
        <v>1654</v>
      </c>
      <c r="R113" s="8" t="s">
        <v>765</v>
      </c>
      <c r="S113" s="8">
        <v>28.4</v>
      </c>
      <c r="T113" s="8">
        <v>0.31</v>
      </c>
      <c r="U113" s="8">
        <v>6.75</v>
      </c>
      <c r="W113" s="30">
        <v>6.65</v>
      </c>
      <c r="Y113" s="30">
        <v>0.72</v>
      </c>
    </row>
    <row r="114">
      <c r="A114" s="14" t="s">
        <v>1482</v>
      </c>
      <c r="B114" s="30">
        <v>16.0</v>
      </c>
      <c r="C114" s="30">
        <v>4.0</v>
      </c>
      <c r="D114" s="30">
        <v>2013.0</v>
      </c>
      <c r="E114" s="30">
        <v>105.0</v>
      </c>
      <c r="F114" s="30" t="s">
        <v>1655</v>
      </c>
      <c r="G114" s="30" t="s">
        <v>27</v>
      </c>
      <c r="H114" s="30">
        <v>-39.0014</v>
      </c>
      <c r="I114" s="30">
        <v>-7.7071</v>
      </c>
      <c r="J114" s="30" t="s">
        <v>1656</v>
      </c>
      <c r="L114" s="30">
        <v>82784.0</v>
      </c>
      <c r="M114" s="30">
        <v>170.0</v>
      </c>
      <c r="N114" s="30">
        <v>25.08</v>
      </c>
      <c r="O114" s="30">
        <v>30.793333</v>
      </c>
      <c r="P114" s="30">
        <v>20.996667</v>
      </c>
      <c r="Q114" s="13" t="s">
        <v>814</v>
      </c>
      <c r="R114" s="30" t="s">
        <v>765</v>
      </c>
      <c r="S114" s="30">
        <v>87.3</v>
      </c>
      <c r="T114" s="30">
        <v>0.22</v>
      </c>
      <c r="U114" s="30">
        <v>9.6</v>
      </c>
      <c r="W114" s="30">
        <v>14.1</v>
      </c>
      <c r="Y114" s="30">
        <v>0.91</v>
      </c>
    </row>
    <row r="115">
      <c r="A115" s="14" t="s">
        <v>1482</v>
      </c>
      <c r="B115" s="30">
        <v>30.0</v>
      </c>
      <c r="C115" s="30">
        <v>4.0</v>
      </c>
      <c r="D115" s="30">
        <v>2013.0</v>
      </c>
      <c r="E115" s="30">
        <v>119.0</v>
      </c>
      <c r="F115" s="39" t="s">
        <v>438</v>
      </c>
      <c r="G115" s="30" t="s">
        <v>39</v>
      </c>
      <c r="H115" s="30">
        <v>-39.113919</v>
      </c>
      <c r="I115" s="30">
        <v>-8.088308</v>
      </c>
      <c r="J115" s="30" t="s">
        <v>1657</v>
      </c>
      <c r="L115" s="30">
        <v>82886.0</v>
      </c>
      <c r="M115" s="30">
        <v>57.9</v>
      </c>
      <c r="N115" s="30">
        <v>28.342</v>
      </c>
      <c r="O115" s="30">
        <v>33.876667</v>
      </c>
      <c r="P115" s="30">
        <v>24.0</v>
      </c>
      <c r="Q115" s="13" t="s">
        <v>814</v>
      </c>
      <c r="R115" s="30" t="s">
        <v>765</v>
      </c>
      <c r="T115" s="30">
        <v>0.51</v>
      </c>
      <c r="U115" s="30">
        <v>8.89</v>
      </c>
      <c r="W115" s="30">
        <v>12.51</v>
      </c>
      <c r="Y115" s="30">
        <v>0.8</v>
      </c>
    </row>
    <row r="116">
      <c r="A116" s="14" t="s">
        <v>1482</v>
      </c>
      <c r="B116" s="30">
        <v>27.0</v>
      </c>
      <c r="C116" s="30">
        <v>6.0</v>
      </c>
      <c r="D116" s="30">
        <v>2013.0</v>
      </c>
      <c r="E116" s="30">
        <v>176.0</v>
      </c>
      <c r="F116" s="39" t="s">
        <v>499</v>
      </c>
      <c r="G116" s="30" t="s">
        <v>39</v>
      </c>
      <c r="H116" s="30">
        <v>-37.509805</v>
      </c>
      <c r="I116" s="30">
        <v>-8.154916</v>
      </c>
      <c r="J116" s="30" t="s">
        <v>1658</v>
      </c>
      <c r="L116" s="30">
        <v>82890.0</v>
      </c>
      <c r="M116" s="30">
        <v>60.4</v>
      </c>
      <c r="N116" s="30">
        <v>22.869333</v>
      </c>
      <c r="O116" s="30">
        <v>28.933333</v>
      </c>
      <c r="P116" s="30">
        <v>19.593333</v>
      </c>
      <c r="Q116" s="13" t="s">
        <v>1659</v>
      </c>
      <c r="R116" s="30" t="s">
        <v>765</v>
      </c>
      <c r="S116" s="30">
        <v>54.13</v>
      </c>
      <c r="T116" s="30">
        <v>0.34</v>
      </c>
      <c r="U116" s="30">
        <v>8.04</v>
      </c>
      <c r="W116" s="30">
        <v>6.46</v>
      </c>
      <c r="Y116" s="30">
        <v>0.68</v>
      </c>
    </row>
    <row r="117">
      <c r="A117" s="14" t="s">
        <v>1482</v>
      </c>
      <c r="B117" s="8">
        <v>29.0</v>
      </c>
      <c r="C117" s="8">
        <v>4.0</v>
      </c>
      <c r="D117" s="8">
        <v>2013.0</v>
      </c>
      <c r="E117" s="8">
        <v>118.0</v>
      </c>
      <c r="F117" s="8" t="s">
        <v>438</v>
      </c>
      <c r="G117" s="8" t="s">
        <v>39</v>
      </c>
      <c r="H117" s="8">
        <v>-39.139594</v>
      </c>
      <c r="I117" s="8">
        <v>-8.093116</v>
      </c>
      <c r="J117" s="8" t="s">
        <v>1660</v>
      </c>
      <c r="K117" s="7"/>
      <c r="L117" s="8">
        <v>82886.0</v>
      </c>
      <c r="M117" s="8">
        <v>57.9</v>
      </c>
      <c r="N117" s="8">
        <v>28.342</v>
      </c>
      <c r="O117" s="8">
        <v>33.876667</v>
      </c>
      <c r="P117" s="8">
        <v>24.0</v>
      </c>
      <c r="Q117" s="13" t="s">
        <v>814</v>
      </c>
      <c r="R117" s="8" t="s">
        <v>765</v>
      </c>
      <c r="S117" s="8">
        <v>43.08</v>
      </c>
      <c r="T117" s="8">
        <v>0.45</v>
      </c>
      <c r="U117" s="8">
        <v>12.12</v>
      </c>
      <c r="W117" s="30">
        <v>7.43</v>
      </c>
      <c r="Y117" s="30">
        <v>0.82</v>
      </c>
    </row>
    <row r="118">
      <c r="A118" s="14" t="s">
        <v>1482</v>
      </c>
      <c r="B118" s="8">
        <v>23.0</v>
      </c>
      <c r="C118" s="8">
        <v>5.0</v>
      </c>
      <c r="D118" s="8">
        <v>2013.0</v>
      </c>
      <c r="E118" s="8">
        <v>142.0</v>
      </c>
      <c r="F118" s="8" t="s">
        <v>253</v>
      </c>
      <c r="G118" s="8" t="s">
        <v>27</v>
      </c>
      <c r="H118" s="8">
        <v>-40.18</v>
      </c>
      <c r="I118" s="8">
        <v>-6.66027</v>
      </c>
      <c r="J118" s="8" t="s">
        <v>1661</v>
      </c>
      <c r="K118" s="7"/>
      <c r="L118" s="8">
        <v>82686.0</v>
      </c>
      <c r="M118" s="8">
        <v>251.5</v>
      </c>
      <c r="N118" s="8">
        <v>26.082581</v>
      </c>
      <c r="O118" s="8">
        <v>31.496774</v>
      </c>
      <c r="P118" s="8">
        <v>22.329032</v>
      </c>
      <c r="Q118" s="13" t="s">
        <v>1662</v>
      </c>
      <c r="R118" s="8" t="s">
        <v>765</v>
      </c>
      <c r="S118" s="8">
        <v>50.1</v>
      </c>
      <c r="T118" s="8">
        <v>0.12</v>
      </c>
      <c r="U118" s="8">
        <v>10.09</v>
      </c>
      <c r="W118" s="30">
        <v>7.55</v>
      </c>
      <c r="Y118" s="30">
        <v>0.8</v>
      </c>
    </row>
    <row r="119">
      <c r="A119" s="14" t="s">
        <v>1482</v>
      </c>
      <c r="B119" s="30">
        <v>5.0</v>
      </c>
      <c r="C119" s="30">
        <v>9.0</v>
      </c>
      <c r="D119" s="30">
        <v>2014.0</v>
      </c>
      <c r="E119" s="30">
        <v>244.0</v>
      </c>
      <c r="F119" s="39" t="s">
        <v>1663</v>
      </c>
      <c r="G119" s="30" t="s">
        <v>181</v>
      </c>
      <c r="H119" s="30">
        <v>-37.7891</v>
      </c>
      <c r="I119" s="30">
        <v>-9.66</v>
      </c>
      <c r="J119" s="30" t="s">
        <v>1664</v>
      </c>
      <c r="L119" s="14">
        <v>82986.0</v>
      </c>
      <c r="M119" s="30">
        <v>17.7</v>
      </c>
      <c r="N119" s="30">
        <v>25.243448</v>
      </c>
      <c r="O119" s="30">
        <v>32.213333</v>
      </c>
      <c r="P119" s="30">
        <v>20.493103</v>
      </c>
      <c r="Q119" s="13" t="s">
        <v>740</v>
      </c>
      <c r="R119" s="30" t="s">
        <v>765</v>
      </c>
      <c r="S119" s="30">
        <v>65.18</v>
      </c>
      <c r="T119" s="30">
        <v>0.23</v>
      </c>
      <c r="U119" s="30">
        <v>7.55</v>
      </c>
      <c r="W119" s="30">
        <v>12.31</v>
      </c>
      <c r="Y119" s="30">
        <v>0.72</v>
      </c>
    </row>
    <row r="120">
      <c r="A120" s="14" t="s">
        <v>1482</v>
      </c>
      <c r="B120" s="30">
        <v>11.0</v>
      </c>
      <c r="C120" s="30">
        <v>9.0</v>
      </c>
      <c r="D120" s="30">
        <v>2014.0</v>
      </c>
      <c r="E120" s="30">
        <v>250.0</v>
      </c>
      <c r="F120" s="39" t="s">
        <v>1663</v>
      </c>
      <c r="G120" s="30" t="s">
        <v>181</v>
      </c>
      <c r="H120" s="30">
        <v>-37.7891</v>
      </c>
      <c r="I120" s="30">
        <v>-9.66</v>
      </c>
      <c r="J120" s="30" t="s">
        <v>1665</v>
      </c>
      <c r="L120" s="14">
        <v>82986.0</v>
      </c>
      <c r="M120" s="30">
        <v>17.7</v>
      </c>
      <c r="N120" s="30">
        <v>25.243448</v>
      </c>
      <c r="O120" s="30">
        <v>32.213333</v>
      </c>
      <c r="P120" s="30">
        <v>20.493103</v>
      </c>
      <c r="Q120" s="13" t="s">
        <v>740</v>
      </c>
      <c r="R120" s="30" t="s">
        <v>765</v>
      </c>
      <c r="S120" s="30">
        <v>43.13</v>
      </c>
      <c r="T120" s="30">
        <v>0.38</v>
      </c>
      <c r="U120" s="30">
        <v>11.86</v>
      </c>
      <c r="W120" s="30">
        <v>10.09</v>
      </c>
      <c r="Y120" s="30">
        <v>0.89</v>
      </c>
    </row>
    <row r="121">
      <c r="A121" s="14" t="s">
        <v>1482</v>
      </c>
      <c r="B121" s="30">
        <v>6.0</v>
      </c>
      <c r="C121" s="30">
        <v>9.0</v>
      </c>
      <c r="D121" s="30">
        <v>2014.0</v>
      </c>
      <c r="E121" s="30">
        <v>245.0</v>
      </c>
      <c r="F121" s="39" t="s">
        <v>1663</v>
      </c>
      <c r="G121" s="30" t="s">
        <v>181</v>
      </c>
      <c r="H121" s="30">
        <v>-37.7891</v>
      </c>
      <c r="I121" s="30">
        <v>-9.66</v>
      </c>
      <c r="J121" s="30" t="s">
        <v>1666</v>
      </c>
      <c r="L121" s="14">
        <v>82986.0</v>
      </c>
      <c r="M121" s="30">
        <v>17.7</v>
      </c>
      <c r="N121" s="30">
        <v>25.243448</v>
      </c>
      <c r="O121" s="30">
        <v>32.213333</v>
      </c>
      <c r="P121" s="30">
        <v>20.493103</v>
      </c>
      <c r="Q121" s="13" t="s">
        <v>740</v>
      </c>
      <c r="R121" s="30" t="s">
        <v>765</v>
      </c>
      <c r="S121" s="30">
        <v>38.57</v>
      </c>
      <c r="T121" s="30">
        <v>0.15</v>
      </c>
      <c r="U121" s="30">
        <v>6.63</v>
      </c>
      <c r="W121" s="30">
        <v>7.59</v>
      </c>
      <c r="Y121" s="30">
        <v>0.83</v>
      </c>
    </row>
    <row r="122">
      <c r="A122" s="14" t="s">
        <v>1482</v>
      </c>
      <c r="B122" s="30">
        <v>8.0</v>
      </c>
      <c r="C122" s="30">
        <v>9.0</v>
      </c>
      <c r="D122" s="30">
        <v>2014.0</v>
      </c>
      <c r="E122" s="30">
        <v>247.0</v>
      </c>
      <c r="F122" s="39" t="s">
        <v>1663</v>
      </c>
      <c r="G122" s="30" t="s">
        <v>181</v>
      </c>
      <c r="H122" s="30">
        <v>-37.7891</v>
      </c>
      <c r="I122" s="30">
        <v>-9.66</v>
      </c>
      <c r="J122" s="30" t="s">
        <v>1667</v>
      </c>
      <c r="L122" s="14">
        <v>82986.0</v>
      </c>
      <c r="M122" s="30">
        <v>17.7</v>
      </c>
      <c r="N122" s="30">
        <v>25.243448</v>
      </c>
      <c r="O122" s="30">
        <v>32.213333</v>
      </c>
      <c r="P122" s="30">
        <v>20.493103</v>
      </c>
      <c r="Q122" s="13" t="s">
        <v>740</v>
      </c>
      <c r="R122" s="30" t="s">
        <v>765</v>
      </c>
      <c r="S122" s="30">
        <v>50.99</v>
      </c>
      <c r="T122" s="30">
        <v>0.18</v>
      </c>
      <c r="U122" s="30">
        <v>10.48</v>
      </c>
      <c r="W122" s="30">
        <v>8.96</v>
      </c>
      <c r="Y122" s="30">
        <v>0.89</v>
      </c>
    </row>
    <row r="123">
      <c r="A123" s="14" t="s">
        <v>1482</v>
      </c>
      <c r="B123" s="30">
        <v>18.0</v>
      </c>
      <c r="C123" s="30">
        <v>7.0</v>
      </c>
      <c r="D123" s="30">
        <v>2014.0</v>
      </c>
      <c r="E123" s="30">
        <v>197.0</v>
      </c>
      <c r="F123" s="39" t="s">
        <v>180</v>
      </c>
      <c r="G123" s="30" t="s">
        <v>181</v>
      </c>
      <c r="H123" s="30">
        <v>-37.42</v>
      </c>
      <c r="I123" s="30">
        <v>-10.2183</v>
      </c>
      <c r="J123" s="30" t="s">
        <v>1668</v>
      </c>
      <c r="L123" s="14">
        <v>82986.0</v>
      </c>
      <c r="M123" s="30">
        <v>71.2</v>
      </c>
      <c r="N123" s="30">
        <v>23.696129</v>
      </c>
      <c r="O123" s="30">
        <v>29.03</v>
      </c>
      <c r="P123" s="30">
        <v>20.090323</v>
      </c>
      <c r="Q123" s="13" t="s">
        <v>928</v>
      </c>
      <c r="R123" s="30" t="s">
        <v>765</v>
      </c>
      <c r="S123" s="30">
        <v>37.41</v>
      </c>
      <c r="T123" s="30">
        <v>0.33</v>
      </c>
      <c r="U123" s="30">
        <v>4.17</v>
      </c>
      <c r="W123" s="30">
        <v>7.34</v>
      </c>
      <c r="Y123" s="30">
        <v>1.02</v>
      </c>
    </row>
    <row r="124">
      <c r="A124" s="14" t="s">
        <v>1482</v>
      </c>
      <c r="B124" s="30">
        <v>13.0</v>
      </c>
      <c r="C124" s="30">
        <v>8.0</v>
      </c>
      <c r="D124" s="30">
        <v>2014.0</v>
      </c>
      <c r="E124" s="30">
        <v>222.0</v>
      </c>
      <c r="F124" s="39" t="s">
        <v>1663</v>
      </c>
      <c r="G124" s="30" t="s">
        <v>181</v>
      </c>
      <c r="H124" s="30">
        <v>-37.7891</v>
      </c>
      <c r="I124" s="30">
        <v>-9.66</v>
      </c>
      <c r="J124" s="30" t="s">
        <v>1669</v>
      </c>
      <c r="L124" s="14">
        <v>82986.0</v>
      </c>
      <c r="M124" s="30">
        <v>39.6</v>
      </c>
      <c r="N124" s="30">
        <v>23.466452</v>
      </c>
      <c r="O124" s="30">
        <v>28.829032</v>
      </c>
      <c r="P124" s="30">
        <v>19.454839</v>
      </c>
      <c r="Q124" s="13" t="s">
        <v>1150</v>
      </c>
      <c r="R124" s="30" t="s">
        <v>765</v>
      </c>
      <c r="S124" s="30">
        <v>31.44</v>
      </c>
      <c r="T124" s="30">
        <v>0.16</v>
      </c>
      <c r="U124" s="30">
        <v>7.57</v>
      </c>
      <c r="W124" s="30">
        <v>6.45</v>
      </c>
      <c r="Y124" s="30">
        <v>0.95</v>
      </c>
    </row>
    <row r="125">
      <c r="A125" s="14" t="s">
        <v>1482</v>
      </c>
      <c r="B125" s="30">
        <v>14.0</v>
      </c>
      <c r="C125" s="30">
        <v>8.0</v>
      </c>
      <c r="D125" s="30">
        <v>2014.0</v>
      </c>
      <c r="E125" s="30">
        <v>223.0</v>
      </c>
      <c r="F125" s="39" t="s">
        <v>1670</v>
      </c>
      <c r="G125" s="30" t="s">
        <v>181</v>
      </c>
      <c r="H125" s="30">
        <v>-37.5619</v>
      </c>
      <c r="I125" s="30">
        <v>-10.0272</v>
      </c>
      <c r="J125" s="30" t="s">
        <v>1671</v>
      </c>
      <c r="L125" s="14">
        <v>82986.0</v>
      </c>
      <c r="M125" s="30">
        <v>39.6</v>
      </c>
      <c r="N125" s="30">
        <v>23.466452</v>
      </c>
      <c r="O125" s="30">
        <v>28.829032</v>
      </c>
      <c r="P125" s="30">
        <v>19.454839</v>
      </c>
      <c r="Q125" s="13" t="s">
        <v>1150</v>
      </c>
      <c r="R125" s="30" t="s">
        <v>765</v>
      </c>
      <c r="S125" s="30">
        <v>36.18</v>
      </c>
      <c r="T125" s="30">
        <v>0.21</v>
      </c>
      <c r="U125" s="30">
        <v>4.09</v>
      </c>
      <c r="W125" s="30">
        <v>5.94</v>
      </c>
      <c r="Y125" s="30">
        <v>0.7</v>
      </c>
    </row>
    <row r="126">
      <c r="A126" s="14" t="s">
        <v>1482</v>
      </c>
      <c r="B126" s="8">
        <v>22.0</v>
      </c>
      <c r="C126" s="8">
        <v>5.0</v>
      </c>
      <c r="D126" s="8">
        <v>2014.0</v>
      </c>
      <c r="E126" s="8">
        <v>141.0</v>
      </c>
      <c r="F126" s="8" t="s">
        <v>1672</v>
      </c>
      <c r="G126" s="8" t="s">
        <v>27</v>
      </c>
      <c r="H126" s="8">
        <v>-39.42</v>
      </c>
      <c r="I126" s="8">
        <v>-7.02</v>
      </c>
      <c r="J126" s="8" t="s">
        <v>1673</v>
      </c>
      <c r="K126" s="7"/>
      <c r="L126" s="8">
        <v>82784.0</v>
      </c>
      <c r="M126" s="8">
        <v>55.2</v>
      </c>
      <c r="N126" s="8">
        <v>24.598065</v>
      </c>
      <c r="O126" s="8">
        <v>30.696774</v>
      </c>
      <c r="P126" s="8">
        <v>19.980645</v>
      </c>
      <c r="Q126" s="13" t="s">
        <v>735</v>
      </c>
      <c r="R126" s="8" t="s">
        <v>765</v>
      </c>
      <c r="S126" s="8">
        <v>27.4</v>
      </c>
      <c r="T126" s="8">
        <v>0.33</v>
      </c>
      <c r="U126" s="8">
        <v>9.21</v>
      </c>
      <c r="W126" s="30">
        <v>5.09</v>
      </c>
      <c r="Y126" s="30">
        <v>1.03</v>
      </c>
    </row>
    <row r="127">
      <c r="A127" s="14" t="s">
        <v>1482</v>
      </c>
      <c r="B127" s="8">
        <v>8.0</v>
      </c>
      <c r="C127" s="8">
        <v>4.0</v>
      </c>
      <c r="D127" s="8">
        <v>2014.0</v>
      </c>
      <c r="E127" s="8">
        <v>97.0</v>
      </c>
      <c r="F127" s="8" t="s">
        <v>581</v>
      </c>
      <c r="G127" s="8" t="s">
        <v>27</v>
      </c>
      <c r="H127" s="8">
        <v>-40.499989</v>
      </c>
      <c r="I127" s="8">
        <v>-6.120025</v>
      </c>
      <c r="J127" s="8" t="s">
        <v>1674</v>
      </c>
      <c r="K127" s="7"/>
      <c r="L127" s="8">
        <v>82683.0</v>
      </c>
      <c r="M127" s="23" t="s">
        <v>1675</v>
      </c>
      <c r="N127" s="8">
        <v>25.739091</v>
      </c>
      <c r="O127" s="8">
        <v>30.704545</v>
      </c>
      <c r="P127" s="8">
        <v>21.790909</v>
      </c>
      <c r="Q127" s="13" t="s">
        <v>312</v>
      </c>
      <c r="R127" s="8" t="s">
        <v>765</v>
      </c>
      <c r="S127" s="7"/>
      <c r="T127" s="8">
        <v>0.2</v>
      </c>
      <c r="U127" s="8">
        <v>20.7</v>
      </c>
      <c r="W127" s="30">
        <v>8.0</v>
      </c>
      <c r="Y127" s="30">
        <v>0.9</v>
      </c>
    </row>
    <row r="128">
      <c r="A128" s="14" t="s">
        <v>1482</v>
      </c>
      <c r="B128" s="8">
        <v>10.0</v>
      </c>
      <c r="C128" s="8">
        <v>4.0</v>
      </c>
      <c r="D128" s="8">
        <v>2014.0</v>
      </c>
      <c r="E128" s="8">
        <v>99.0</v>
      </c>
      <c r="F128" s="8" t="s">
        <v>581</v>
      </c>
      <c r="G128" s="8" t="s">
        <v>27</v>
      </c>
      <c r="H128" s="8">
        <v>-40.499983</v>
      </c>
      <c r="I128" s="8">
        <v>-5.940008</v>
      </c>
      <c r="J128" s="8" t="s">
        <v>1676</v>
      </c>
      <c r="K128" s="7"/>
      <c r="L128" s="8">
        <v>82683.0</v>
      </c>
      <c r="M128" s="23" t="s">
        <v>1675</v>
      </c>
      <c r="N128" s="8">
        <v>25.739091</v>
      </c>
      <c r="O128" s="8">
        <v>30.704545</v>
      </c>
      <c r="P128" s="8">
        <v>21.790909</v>
      </c>
      <c r="Q128" s="13" t="s">
        <v>312</v>
      </c>
      <c r="R128" s="8" t="s">
        <v>765</v>
      </c>
      <c r="S128" s="8">
        <v>25.72</v>
      </c>
      <c r="T128" s="8">
        <v>0.21</v>
      </c>
      <c r="U128" s="8">
        <v>6.94</v>
      </c>
      <c r="W128" s="30">
        <v>2.2</v>
      </c>
      <c r="Y128" s="30">
        <v>1.1</v>
      </c>
    </row>
    <row r="129">
      <c r="A129" s="14" t="s">
        <v>1482</v>
      </c>
      <c r="B129" s="30">
        <v>7.0</v>
      </c>
      <c r="C129" s="30">
        <v>8.0</v>
      </c>
      <c r="D129" s="30">
        <v>2015.0</v>
      </c>
      <c r="E129" s="30">
        <v>216.0</v>
      </c>
      <c r="F129" s="39" t="s">
        <v>1663</v>
      </c>
      <c r="G129" s="30" t="s">
        <v>181</v>
      </c>
      <c r="H129" s="30">
        <v>-37.7891</v>
      </c>
      <c r="I129" s="30">
        <v>-9.66</v>
      </c>
      <c r="J129" s="30" t="s">
        <v>1677</v>
      </c>
      <c r="L129" s="30">
        <v>83097.0</v>
      </c>
      <c r="M129" s="30">
        <v>28.7</v>
      </c>
      <c r="N129" s="30">
        <v>25.262143</v>
      </c>
      <c r="O129" s="30">
        <v>28.058065</v>
      </c>
      <c r="P129" s="30">
        <v>21.456588</v>
      </c>
      <c r="Q129" s="13" t="s">
        <v>743</v>
      </c>
      <c r="R129" s="30" t="s">
        <v>765</v>
      </c>
      <c r="S129" s="30">
        <v>34.73</v>
      </c>
      <c r="T129" s="30">
        <v>0.2</v>
      </c>
      <c r="U129" s="30">
        <v>4.82</v>
      </c>
      <c r="W129" s="30">
        <v>5.85</v>
      </c>
      <c r="Y129" s="30">
        <v>0.52</v>
      </c>
    </row>
    <row r="130">
      <c r="A130" s="14" t="s">
        <v>1482</v>
      </c>
      <c r="B130" s="15">
        <v>19.0</v>
      </c>
      <c r="C130" s="15">
        <v>4.0</v>
      </c>
      <c r="D130" s="15">
        <v>2016.0</v>
      </c>
      <c r="E130" s="15">
        <v>108.0</v>
      </c>
      <c r="F130" s="14" t="s">
        <v>1678</v>
      </c>
      <c r="G130" s="14" t="s">
        <v>56</v>
      </c>
      <c r="H130" s="15">
        <v>-37.3115</v>
      </c>
      <c r="I130" s="15">
        <v>-5.2732</v>
      </c>
      <c r="J130" s="14" t="s">
        <v>1679</v>
      </c>
      <c r="K130" s="14" t="s">
        <v>1680</v>
      </c>
      <c r="L130" s="14">
        <v>82690.0</v>
      </c>
      <c r="M130" s="14">
        <v>98.7</v>
      </c>
      <c r="N130" s="14">
        <v>28.354</v>
      </c>
      <c r="O130" s="14">
        <v>33.873333</v>
      </c>
      <c r="P130" s="14">
        <v>23.676667</v>
      </c>
      <c r="Q130" s="13" t="s">
        <v>1375</v>
      </c>
      <c r="R130" s="14" t="s">
        <v>765</v>
      </c>
      <c r="S130" s="24">
        <v>33.9</v>
      </c>
      <c r="T130" s="15">
        <v>0.25</v>
      </c>
      <c r="U130" s="24">
        <v>4.3</v>
      </c>
      <c r="V130" s="93"/>
      <c r="W130" s="24">
        <v>6.9</v>
      </c>
      <c r="X130" s="93"/>
      <c r="Y130" s="15">
        <v>1.0</v>
      </c>
      <c r="Z130" s="14" t="s">
        <v>1567</v>
      </c>
    </row>
    <row r="131">
      <c r="A131" s="14" t="s">
        <v>1482</v>
      </c>
      <c r="B131" s="15">
        <v>19.0</v>
      </c>
      <c r="C131" s="15">
        <v>4.0</v>
      </c>
      <c r="D131" s="15">
        <v>2016.0</v>
      </c>
      <c r="E131" s="15">
        <v>108.0</v>
      </c>
      <c r="F131" s="14" t="s">
        <v>1678</v>
      </c>
      <c r="G131" s="14" t="s">
        <v>56</v>
      </c>
      <c r="H131" s="15">
        <v>-37.3115</v>
      </c>
      <c r="I131" s="15">
        <v>-5.2732</v>
      </c>
      <c r="J131" s="14" t="s">
        <v>1681</v>
      </c>
      <c r="K131" s="93"/>
      <c r="L131" s="14">
        <v>82690.0</v>
      </c>
      <c r="M131" s="14">
        <v>98.7</v>
      </c>
      <c r="N131" s="14">
        <v>28.354</v>
      </c>
      <c r="O131" s="14">
        <v>33.873333</v>
      </c>
      <c r="P131" s="14">
        <v>23.676667</v>
      </c>
      <c r="Q131" s="13" t="s">
        <v>1375</v>
      </c>
      <c r="R131" s="94" t="s">
        <v>765</v>
      </c>
      <c r="S131" s="24">
        <v>54.1</v>
      </c>
      <c r="T131" s="15">
        <v>0.33</v>
      </c>
      <c r="U131" s="24">
        <v>8.2</v>
      </c>
      <c r="V131" s="93"/>
      <c r="W131" s="15">
        <v>11.1</v>
      </c>
      <c r="X131" s="93"/>
      <c r="Y131" s="15">
        <v>0.8</v>
      </c>
      <c r="Z131" s="14" t="s">
        <v>1567</v>
      </c>
    </row>
    <row r="132">
      <c r="A132" s="14" t="s">
        <v>1482</v>
      </c>
      <c r="B132" s="15">
        <v>27.0</v>
      </c>
      <c r="C132" s="15">
        <v>4.0</v>
      </c>
      <c r="D132" s="15">
        <v>2017.0</v>
      </c>
      <c r="E132" s="15">
        <v>116.0</v>
      </c>
      <c r="F132" s="14" t="s">
        <v>675</v>
      </c>
      <c r="G132" s="14" t="s">
        <v>75</v>
      </c>
      <c r="H132" s="14">
        <v>-39.9119774</v>
      </c>
      <c r="I132" s="14">
        <v>-8.9956514</v>
      </c>
      <c r="J132" s="14" t="s">
        <v>1682</v>
      </c>
      <c r="K132" s="14" t="s">
        <v>1683</v>
      </c>
      <c r="L132" s="14">
        <v>82983.0</v>
      </c>
      <c r="M132" s="14">
        <v>7.7</v>
      </c>
      <c r="N132" s="14">
        <v>28.698</v>
      </c>
      <c r="O132" s="14">
        <v>33.74</v>
      </c>
      <c r="P132" s="14">
        <v>24.29</v>
      </c>
      <c r="Q132" s="13" t="s">
        <v>750</v>
      </c>
      <c r="R132" s="14" t="s">
        <v>765</v>
      </c>
      <c r="S132" s="15">
        <v>7.5</v>
      </c>
      <c r="T132" s="15">
        <v>0.2</v>
      </c>
      <c r="U132" s="15">
        <v>8.2</v>
      </c>
      <c r="V132" s="11"/>
      <c r="W132" s="15">
        <v>3.6</v>
      </c>
      <c r="X132" s="11"/>
      <c r="Y132" s="15">
        <v>0.8</v>
      </c>
      <c r="Z132" s="11"/>
    </row>
    <row r="133">
      <c r="A133" s="14" t="s">
        <v>1482</v>
      </c>
      <c r="B133" s="15">
        <v>4.0</v>
      </c>
      <c r="C133" s="15">
        <v>12.0</v>
      </c>
      <c r="D133" s="15">
        <v>2017.0</v>
      </c>
      <c r="E133" s="15">
        <v>333.0</v>
      </c>
      <c r="F133" s="14" t="s">
        <v>1684</v>
      </c>
      <c r="G133" s="14" t="s">
        <v>39</v>
      </c>
      <c r="H133" s="15">
        <v>-37.2624</v>
      </c>
      <c r="I133" s="15">
        <v>-7.4424</v>
      </c>
      <c r="J133" s="14" t="s">
        <v>1685</v>
      </c>
      <c r="K133" s="11"/>
      <c r="L133" s="14">
        <v>82792.0</v>
      </c>
      <c r="M133" s="14">
        <v>22.4</v>
      </c>
      <c r="N133" s="14">
        <v>25.4811</v>
      </c>
      <c r="O133" s="14">
        <v>30.4855</v>
      </c>
      <c r="P133" s="14">
        <v>20.658065</v>
      </c>
      <c r="Q133" s="13" t="s">
        <v>1686</v>
      </c>
      <c r="R133" s="14" t="s">
        <v>765</v>
      </c>
      <c r="S133" s="15">
        <v>71.6</v>
      </c>
      <c r="T133" s="15">
        <v>0.4</v>
      </c>
      <c r="U133" s="15">
        <v>16.0</v>
      </c>
      <c r="V133" s="11"/>
      <c r="W133" s="15">
        <v>12.8</v>
      </c>
      <c r="X133" s="11"/>
      <c r="Y133" s="15">
        <v>1.02</v>
      </c>
      <c r="Z133" s="14" t="s">
        <v>660</v>
      </c>
    </row>
    <row r="134">
      <c r="A134" s="14" t="s">
        <v>1482</v>
      </c>
      <c r="B134" s="15">
        <v>25.0</v>
      </c>
      <c r="C134" s="15">
        <v>5.0</v>
      </c>
      <c r="D134" s="15">
        <v>2017.0</v>
      </c>
      <c r="E134" s="15">
        <v>144.0</v>
      </c>
      <c r="F134" s="14" t="s">
        <v>299</v>
      </c>
      <c r="G134" s="14" t="s">
        <v>39</v>
      </c>
      <c r="H134" s="30">
        <v>-34.5701</v>
      </c>
      <c r="I134" s="30">
        <v>-8.0046</v>
      </c>
      <c r="J134" s="14" t="s">
        <v>1687</v>
      </c>
      <c r="K134" s="11"/>
      <c r="L134" s="14">
        <v>82886.0</v>
      </c>
      <c r="M134" s="14">
        <v>5.4</v>
      </c>
      <c r="N134" s="14">
        <v>26.897419</v>
      </c>
      <c r="O134" s="14">
        <v>31.909677</v>
      </c>
      <c r="P134" s="14">
        <v>22.903226</v>
      </c>
      <c r="Q134" s="13" t="s">
        <v>1071</v>
      </c>
      <c r="R134" s="14" t="s">
        <v>765</v>
      </c>
      <c r="S134" s="15">
        <v>87.7</v>
      </c>
      <c r="T134" s="15">
        <v>0.33</v>
      </c>
      <c r="U134" s="15">
        <v>11.7</v>
      </c>
      <c r="V134" s="11"/>
      <c r="W134" s="15">
        <v>11.5</v>
      </c>
      <c r="X134" s="11"/>
      <c r="Y134" s="15">
        <v>0.92</v>
      </c>
      <c r="Z134" s="14" t="s">
        <v>1567</v>
      </c>
    </row>
    <row r="135">
      <c r="A135" s="14" t="s">
        <v>1482</v>
      </c>
      <c r="B135" s="15">
        <v>7.0</v>
      </c>
      <c r="C135" s="15">
        <v>7.0</v>
      </c>
      <c r="D135" s="15">
        <v>2017.0</v>
      </c>
      <c r="E135" s="15">
        <v>186.0</v>
      </c>
      <c r="F135" s="14" t="s">
        <v>1688</v>
      </c>
      <c r="G135" s="14" t="s">
        <v>34</v>
      </c>
      <c r="H135" s="15">
        <v>-36.4842</v>
      </c>
      <c r="I135" s="15">
        <v>-6.5927</v>
      </c>
      <c r="J135" s="14" t="s">
        <v>1689</v>
      </c>
      <c r="K135" s="11"/>
      <c r="L135" s="14">
        <v>82791.0</v>
      </c>
      <c r="M135" s="14">
        <v>23.0</v>
      </c>
      <c r="N135" s="14">
        <v>25.520645</v>
      </c>
      <c r="O135" s="14">
        <v>30.935484</v>
      </c>
      <c r="P135" s="14">
        <v>21.648387</v>
      </c>
      <c r="Q135" s="13" t="s">
        <v>1690</v>
      </c>
      <c r="R135" s="14" t="s">
        <v>765</v>
      </c>
      <c r="S135" s="15">
        <v>55.7</v>
      </c>
      <c r="T135" s="15">
        <v>0.33</v>
      </c>
      <c r="U135" s="15">
        <v>11.6</v>
      </c>
      <c r="V135" s="11"/>
      <c r="W135" s="15">
        <v>11.4</v>
      </c>
      <c r="X135" s="11"/>
      <c r="Y135" s="15">
        <v>1.03</v>
      </c>
      <c r="Z135" s="14" t="s">
        <v>1567</v>
      </c>
    </row>
    <row r="136">
      <c r="A136" s="14" t="s">
        <v>1482</v>
      </c>
      <c r="B136" s="15">
        <v>7.0</v>
      </c>
      <c r="C136" s="15">
        <v>7.0</v>
      </c>
      <c r="D136" s="15">
        <v>2017.0</v>
      </c>
      <c r="E136" s="15">
        <v>186.0</v>
      </c>
      <c r="F136" s="14" t="s">
        <v>1688</v>
      </c>
      <c r="G136" s="14" t="s">
        <v>34</v>
      </c>
      <c r="H136" s="15">
        <v>-36.4842</v>
      </c>
      <c r="I136" s="15">
        <v>-6.5927</v>
      </c>
      <c r="J136" s="14" t="s">
        <v>1691</v>
      </c>
      <c r="K136" s="11"/>
      <c r="L136" s="14">
        <v>82791.0</v>
      </c>
      <c r="M136" s="14">
        <v>23.0</v>
      </c>
      <c r="N136" s="14">
        <v>25.520645</v>
      </c>
      <c r="O136" s="14">
        <v>30.935484</v>
      </c>
      <c r="P136" s="14">
        <v>21.648387</v>
      </c>
      <c r="Q136" s="13" t="s">
        <v>1690</v>
      </c>
      <c r="R136" s="14" t="s">
        <v>765</v>
      </c>
      <c r="S136" s="15">
        <v>114.5</v>
      </c>
      <c r="T136" s="15">
        <v>0.31</v>
      </c>
      <c r="U136" s="15">
        <v>12.7</v>
      </c>
      <c r="V136" s="11"/>
      <c r="W136" s="15">
        <v>13.5</v>
      </c>
      <c r="X136" s="11"/>
      <c r="Y136" s="15">
        <v>0.9</v>
      </c>
      <c r="Z136" s="14" t="s">
        <v>1567</v>
      </c>
    </row>
    <row r="137">
      <c r="A137" s="14" t="s">
        <v>1482</v>
      </c>
      <c r="B137" s="30">
        <v>6.0</v>
      </c>
      <c r="C137" s="30">
        <v>6.0</v>
      </c>
      <c r="D137" s="30">
        <v>2018.0</v>
      </c>
      <c r="E137" s="30">
        <v>155.0</v>
      </c>
      <c r="F137" s="39" t="s">
        <v>299</v>
      </c>
      <c r="G137" s="30" t="s">
        <v>39</v>
      </c>
      <c r="H137" s="30">
        <v>-34.5701</v>
      </c>
      <c r="I137" s="30">
        <v>-8.0046</v>
      </c>
      <c r="J137" s="30" t="s">
        <v>1692</v>
      </c>
      <c r="L137" s="14">
        <v>82886.0</v>
      </c>
      <c r="M137" s="30">
        <v>0.2</v>
      </c>
      <c r="N137" s="30">
        <v>25.396</v>
      </c>
      <c r="O137" s="30">
        <v>30.746667</v>
      </c>
      <c r="P137" s="30">
        <v>20.666667</v>
      </c>
      <c r="Q137" s="13" t="s">
        <v>1693</v>
      </c>
      <c r="R137" s="30" t="s">
        <v>770</v>
      </c>
    </row>
    <row r="138">
      <c r="A138" s="14" t="s">
        <v>1482</v>
      </c>
      <c r="B138" s="30">
        <v>25.0</v>
      </c>
      <c r="C138" s="30">
        <v>9.0</v>
      </c>
      <c r="D138" s="30">
        <v>2019.0</v>
      </c>
      <c r="E138" s="30">
        <v>264.0</v>
      </c>
      <c r="F138" s="39" t="s">
        <v>1694</v>
      </c>
      <c r="G138" s="30" t="s">
        <v>39</v>
      </c>
      <c r="H138" s="30">
        <v>-37.4286</v>
      </c>
      <c r="I138" s="30">
        <v>-8.9019</v>
      </c>
      <c r="J138" s="30" t="s">
        <v>1695</v>
      </c>
      <c r="L138" s="30">
        <v>82886.0</v>
      </c>
      <c r="M138" s="30">
        <v>0.0</v>
      </c>
      <c r="N138" s="30">
        <v>27.241333</v>
      </c>
      <c r="O138" s="30">
        <v>33.26</v>
      </c>
      <c r="P138" s="30">
        <v>21.72</v>
      </c>
      <c r="Q138" s="13" t="s">
        <v>1080</v>
      </c>
      <c r="R138" s="30" t="s">
        <v>770</v>
      </c>
      <c r="S138" s="30">
        <v>31.39</v>
      </c>
      <c r="T138" s="30">
        <v>0.41</v>
      </c>
      <c r="U138" s="30">
        <v>7.53</v>
      </c>
      <c r="W138" s="30">
        <v>5.43</v>
      </c>
      <c r="Y138" s="30">
        <v>1.09</v>
      </c>
    </row>
    <row r="139">
      <c r="A139" s="14" t="s">
        <v>1482</v>
      </c>
      <c r="B139" s="8">
        <v>22.0</v>
      </c>
      <c r="C139" s="8">
        <v>4.0</v>
      </c>
      <c r="D139" s="8">
        <v>2019.0</v>
      </c>
      <c r="E139" s="8">
        <v>111.0</v>
      </c>
      <c r="F139" s="8" t="s">
        <v>125</v>
      </c>
      <c r="G139" s="8" t="s">
        <v>39</v>
      </c>
      <c r="H139" s="8">
        <v>-38.641389</v>
      </c>
      <c r="I139" s="8">
        <v>-8.229444</v>
      </c>
      <c r="J139" s="8" t="s">
        <v>1696</v>
      </c>
      <c r="K139" s="7"/>
      <c r="L139" s="8">
        <v>82784.0</v>
      </c>
      <c r="M139" s="8">
        <v>139.9</v>
      </c>
      <c r="N139" s="8">
        <v>25.836667</v>
      </c>
      <c r="O139" s="8">
        <v>32.59</v>
      </c>
      <c r="P139" s="8">
        <v>20.353333</v>
      </c>
      <c r="Q139" s="13" t="s">
        <v>50</v>
      </c>
      <c r="R139" s="8" t="s">
        <v>770</v>
      </c>
      <c r="S139" s="8">
        <v>44.71</v>
      </c>
      <c r="T139" s="8">
        <v>0.2</v>
      </c>
      <c r="U139" s="8">
        <v>7.21</v>
      </c>
      <c r="W139" s="30">
        <v>6.16</v>
      </c>
      <c r="Y139" s="30">
        <v>0.98</v>
      </c>
    </row>
    <row r="140">
      <c r="A140" s="14" t="s">
        <v>1482</v>
      </c>
      <c r="B140" s="8">
        <v>25.0</v>
      </c>
      <c r="C140" s="8">
        <v>9.0</v>
      </c>
      <c r="D140" s="8">
        <v>2019.0</v>
      </c>
      <c r="E140" s="8">
        <v>264.0</v>
      </c>
      <c r="F140" s="8" t="s">
        <v>1697</v>
      </c>
      <c r="G140" s="8" t="s">
        <v>39</v>
      </c>
      <c r="H140" s="8">
        <v>-37.428611</v>
      </c>
      <c r="I140" s="8">
        <v>-8.901944</v>
      </c>
      <c r="J140" s="8" t="s">
        <v>1698</v>
      </c>
      <c r="K140" s="7"/>
      <c r="L140" s="8">
        <v>82986.0</v>
      </c>
      <c r="M140" s="8">
        <v>0.0</v>
      </c>
      <c r="N140" s="8">
        <v>27.241333</v>
      </c>
      <c r="O140" s="8">
        <v>33.26</v>
      </c>
      <c r="P140" s="8">
        <v>21.72</v>
      </c>
      <c r="Q140" s="13" t="s">
        <v>1080</v>
      </c>
      <c r="R140" s="8" t="s">
        <v>770</v>
      </c>
      <c r="S140" s="8">
        <v>32.4</v>
      </c>
      <c r="T140" s="8">
        <v>0.48</v>
      </c>
      <c r="U140" s="8">
        <v>7.8</v>
      </c>
      <c r="W140" s="30">
        <v>5.56</v>
      </c>
      <c r="Y140" s="30">
        <v>1.25</v>
      </c>
    </row>
    <row r="141">
      <c r="A141" s="14" t="s">
        <v>1482</v>
      </c>
      <c r="B141" s="30">
        <v>13.0</v>
      </c>
      <c r="C141" s="30">
        <v>5.0</v>
      </c>
      <c r="D141" s="30">
        <v>2021.0</v>
      </c>
      <c r="E141" s="30">
        <v>132.0</v>
      </c>
      <c r="F141" s="39" t="s">
        <v>1613</v>
      </c>
      <c r="G141" s="30" t="s">
        <v>75</v>
      </c>
      <c r="H141" s="30">
        <v>-39.866333</v>
      </c>
      <c r="I141" s="30">
        <v>-9.894333</v>
      </c>
      <c r="J141" s="30" t="s">
        <v>1699</v>
      </c>
      <c r="L141" s="30">
        <v>82983.0</v>
      </c>
      <c r="M141" s="30">
        <v>0.2</v>
      </c>
      <c r="N141" s="30">
        <v>25.85037</v>
      </c>
      <c r="O141" s="30">
        <v>30.814286</v>
      </c>
      <c r="P141" s="30">
        <v>21.883333</v>
      </c>
      <c r="Q141" s="13" t="s">
        <v>757</v>
      </c>
      <c r="R141" s="30" t="s">
        <v>770</v>
      </c>
      <c r="T141" s="30">
        <v>0.32</v>
      </c>
      <c r="U141" s="30">
        <v>8.68</v>
      </c>
      <c r="W141" s="30">
        <v>8.07</v>
      </c>
      <c r="Y141" s="30">
        <v>1.1</v>
      </c>
    </row>
    <row r="142">
      <c r="A142" s="14" t="s">
        <v>1482</v>
      </c>
      <c r="B142" s="30">
        <v>19.0</v>
      </c>
      <c r="C142" s="30">
        <v>1.0</v>
      </c>
      <c r="D142" s="30">
        <v>2022.0</v>
      </c>
      <c r="E142" s="30">
        <v>18.0</v>
      </c>
      <c r="F142" s="39" t="s">
        <v>1613</v>
      </c>
      <c r="G142" s="30" t="s">
        <v>75</v>
      </c>
      <c r="H142" s="30">
        <v>-39.820327</v>
      </c>
      <c r="I142" s="30">
        <v>-9.911213</v>
      </c>
      <c r="J142" s="30" t="s">
        <v>1700</v>
      </c>
      <c r="L142" s="30">
        <v>82983.0</v>
      </c>
      <c r="M142" s="30">
        <v>85.3</v>
      </c>
      <c r="N142" s="30">
        <v>26.781818</v>
      </c>
      <c r="O142" s="30">
        <v>31.624</v>
      </c>
      <c r="P142" s="30">
        <v>22.696</v>
      </c>
      <c r="Q142" s="13" t="s">
        <v>1701</v>
      </c>
      <c r="R142" s="30" t="s">
        <v>770</v>
      </c>
      <c r="S142" s="30">
        <v>102.99</v>
      </c>
      <c r="T142" s="30">
        <v>0.5</v>
      </c>
      <c r="U142" s="30">
        <v>17.86</v>
      </c>
      <c r="W142" s="30">
        <v>11.04</v>
      </c>
      <c r="Y142" s="30">
        <v>0.7</v>
      </c>
    </row>
    <row r="143">
      <c r="A143" s="14" t="s">
        <v>1482</v>
      </c>
      <c r="B143" s="30">
        <v>1.0</v>
      </c>
      <c r="C143" s="30">
        <v>4.0</v>
      </c>
      <c r="D143" s="30">
        <v>2022.0</v>
      </c>
      <c r="E143" s="30">
        <v>90.0</v>
      </c>
      <c r="F143" s="39" t="s">
        <v>1540</v>
      </c>
      <c r="G143" s="30" t="s">
        <v>75</v>
      </c>
      <c r="H143" s="30">
        <v>-41.507788</v>
      </c>
      <c r="I143" s="30">
        <v>-10.173347</v>
      </c>
      <c r="J143" s="30" t="s">
        <v>1702</v>
      </c>
      <c r="L143" s="30">
        <v>82979.0</v>
      </c>
      <c r="M143" s="23" t="s">
        <v>1703</v>
      </c>
      <c r="N143" s="23" t="s">
        <v>1704</v>
      </c>
      <c r="O143" s="23" t="s">
        <v>1705</v>
      </c>
      <c r="P143" s="23" t="s">
        <v>1706</v>
      </c>
      <c r="Q143" s="13" t="s">
        <v>1707</v>
      </c>
      <c r="R143" s="30" t="s">
        <v>770</v>
      </c>
      <c r="S143" s="30">
        <v>53.68</v>
      </c>
      <c r="T143" s="30">
        <v>0.2</v>
      </c>
      <c r="U143" s="30">
        <v>7.4</v>
      </c>
      <c r="W143" s="30">
        <v>6.45</v>
      </c>
      <c r="Y143" s="30">
        <v>0.8</v>
      </c>
    </row>
    <row r="144">
      <c r="A144" s="14"/>
      <c r="B144" s="8"/>
      <c r="C144" s="8"/>
      <c r="D144" s="8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1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1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1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1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1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1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</sheetData>
  <drawing r:id="rId1"/>
</worksheet>
</file>