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ori.INRA\Desktop\"/>
    </mc:Choice>
  </mc:AlternateContent>
  <bookViews>
    <workbookView xWindow="360" yWindow="90" windowWidth="9315" windowHeight="9525" activeTab="2"/>
  </bookViews>
  <sheets>
    <sheet name="spike" sheetId="2" r:id="rId1"/>
    <sheet name="calcul" sheetId="1" r:id="rId2"/>
    <sheet name="M4" sheetId="3" r:id="rId3"/>
    <sheet name="M5" sheetId="7" r:id="rId4"/>
    <sheet name="M6" sheetId="6" r:id="rId5"/>
    <sheet name="M7" sheetId="5" r:id="rId6"/>
    <sheet name="M8" sheetId="4" r:id="rId7"/>
  </sheets>
  <calcPr calcId="162913"/>
</workbook>
</file>

<file path=xl/calcChain.xml><?xml version="1.0" encoding="utf-8"?>
<calcChain xmlns="http://schemas.openxmlformats.org/spreadsheetml/2006/main">
  <c r="K10" i="3" l="1"/>
  <c r="K9" i="3"/>
  <c r="K8" i="3"/>
  <c r="K7" i="3"/>
  <c r="J11" i="3"/>
  <c r="J10" i="3"/>
  <c r="J9" i="3"/>
  <c r="J8" i="3"/>
  <c r="J7" i="3"/>
  <c r="I11" i="3"/>
  <c r="I10" i="3"/>
  <c r="I9" i="3"/>
  <c r="I8" i="3"/>
  <c r="I7" i="3"/>
  <c r="K14" i="3"/>
  <c r="J14" i="3"/>
  <c r="I14" i="3"/>
  <c r="K13" i="3"/>
  <c r="J13" i="3"/>
  <c r="I13" i="3"/>
  <c r="K12" i="3"/>
  <c r="J12" i="3"/>
  <c r="I12" i="3"/>
  <c r="I8" i="7"/>
  <c r="I7" i="7"/>
  <c r="E14" i="3"/>
  <c r="E13" i="3"/>
  <c r="E12" i="3"/>
  <c r="E11" i="3"/>
  <c r="E10" i="3"/>
  <c r="E9" i="3"/>
  <c r="E8" i="3"/>
  <c r="K10" i="7"/>
  <c r="K9" i="7"/>
  <c r="K8" i="7"/>
  <c r="K7" i="7"/>
  <c r="J10" i="7"/>
  <c r="J9" i="7"/>
  <c r="J8" i="7"/>
  <c r="J7" i="7"/>
  <c r="I10" i="7"/>
  <c r="I9" i="7"/>
  <c r="K14" i="7"/>
  <c r="J14" i="7"/>
  <c r="I14" i="7"/>
  <c r="K13" i="7"/>
  <c r="J13" i="7"/>
  <c r="I13" i="7"/>
  <c r="K12" i="7"/>
  <c r="J12" i="7"/>
  <c r="I12" i="7"/>
  <c r="K11" i="7"/>
  <c r="J11" i="7"/>
  <c r="I11" i="7"/>
  <c r="E14" i="7"/>
  <c r="E13" i="7"/>
  <c r="E12" i="7"/>
  <c r="E11" i="7"/>
  <c r="E10" i="7"/>
  <c r="E9" i="7"/>
  <c r="E8" i="7"/>
  <c r="K9" i="6"/>
  <c r="K8" i="6"/>
  <c r="K7" i="6"/>
  <c r="J9" i="6"/>
  <c r="J8" i="6"/>
  <c r="J7" i="6"/>
  <c r="I10" i="6"/>
  <c r="I9" i="6"/>
  <c r="I8" i="6"/>
  <c r="I7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E14" i="6"/>
  <c r="E13" i="6"/>
  <c r="E12" i="6"/>
  <c r="E11" i="6"/>
  <c r="E10" i="6"/>
  <c r="E9" i="6"/>
  <c r="E8" i="6"/>
  <c r="K14" i="4"/>
  <c r="K13" i="4"/>
  <c r="K12" i="4"/>
  <c r="K11" i="4"/>
  <c r="K10" i="4"/>
  <c r="K9" i="4"/>
  <c r="K8" i="4"/>
  <c r="K7" i="4"/>
  <c r="J14" i="4"/>
  <c r="J13" i="4"/>
  <c r="J12" i="4"/>
  <c r="J11" i="4"/>
  <c r="J10" i="4"/>
  <c r="J9" i="4"/>
  <c r="J8" i="4"/>
  <c r="J7" i="4"/>
  <c r="J14" i="5"/>
  <c r="J13" i="5"/>
  <c r="J12" i="5"/>
  <c r="J11" i="5"/>
  <c r="J10" i="5"/>
  <c r="J9" i="5"/>
  <c r="J8" i="5"/>
  <c r="J7" i="5"/>
  <c r="I14" i="5"/>
  <c r="I13" i="5"/>
  <c r="I12" i="5"/>
  <c r="I11" i="5"/>
  <c r="I10" i="5"/>
  <c r="I9" i="5"/>
  <c r="I8" i="5"/>
  <c r="I7" i="5"/>
  <c r="E14" i="5"/>
  <c r="E13" i="5"/>
  <c r="E12" i="5"/>
  <c r="E11" i="5"/>
  <c r="E10" i="5"/>
  <c r="E9" i="5"/>
  <c r="E8" i="5"/>
  <c r="I14" i="4"/>
  <c r="I13" i="4"/>
  <c r="I12" i="4"/>
  <c r="I11" i="4"/>
  <c r="I10" i="4"/>
  <c r="E14" i="4"/>
  <c r="E13" i="4"/>
  <c r="E12" i="4"/>
  <c r="E11" i="4"/>
  <c r="E10" i="4"/>
  <c r="E9" i="4"/>
  <c r="E8" i="4"/>
  <c r="H7" i="4" l="1"/>
  <c r="I7" i="4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F15" i="7"/>
  <c r="F18" i="7" s="1"/>
  <c r="O14" i="7"/>
  <c r="H14" i="7"/>
  <c r="M14" i="7" s="1"/>
  <c r="N13" i="7"/>
  <c r="M13" i="7"/>
  <c r="H13" i="7"/>
  <c r="H12" i="7"/>
  <c r="O12" i="7" s="1"/>
  <c r="H10" i="7"/>
  <c r="N10" i="7" s="1"/>
  <c r="H9" i="7"/>
  <c r="M9" i="7" s="1"/>
  <c r="H8" i="7"/>
  <c r="M8" i="7" s="1"/>
  <c r="H7" i="7"/>
  <c r="O7" i="7" s="1"/>
  <c r="N14" i="7" l="1"/>
  <c r="O13" i="7"/>
  <c r="O9" i="7"/>
  <c r="N8" i="7"/>
  <c r="O10" i="7"/>
  <c r="O8" i="7"/>
  <c r="N9" i="7"/>
  <c r="M7" i="7"/>
  <c r="M12" i="7"/>
  <c r="N12" i="7"/>
  <c r="N7" i="7"/>
  <c r="M10" i="7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F15" i="6"/>
  <c r="F18" i="6" s="1"/>
  <c r="H14" i="6"/>
  <c r="O14" i="6" s="1"/>
  <c r="H13" i="6"/>
  <c r="M13" i="6" s="1"/>
  <c r="H12" i="6"/>
  <c r="O12" i="6" s="1"/>
  <c r="H10" i="6"/>
  <c r="N10" i="6" s="1"/>
  <c r="H9" i="6"/>
  <c r="M9" i="6" s="1"/>
  <c r="H8" i="6"/>
  <c r="M8" i="6" s="1"/>
  <c r="H7" i="6"/>
  <c r="O7" i="6" s="1"/>
  <c r="O8" i="6" l="1"/>
  <c r="N8" i="6"/>
  <c r="O9" i="6"/>
  <c r="N9" i="6"/>
  <c r="M14" i="6"/>
  <c r="N14" i="6"/>
  <c r="O10" i="6"/>
  <c r="N13" i="6"/>
  <c r="O13" i="6"/>
  <c r="M12" i="6"/>
  <c r="M10" i="6"/>
  <c r="N12" i="6"/>
  <c r="M7" i="6"/>
  <c r="N7" i="6"/>
  <c r="O7" i="4"/>
  <c r="H13" i="5"/>
  <c r="K13" i="5" s="1"/>
  <c r="K32" i="5"/>
  <c r="J32" i="5"/>
  <c r="I32" i="5"/>
  <c r="K31" i="5"/>
  <c r="J31" i="5"/>
  <c r="I31" i="5"/>
  <c r="K30" i="5"/>
  <c r="J30" i="5"/>
  <c r="I30" i="5"/>
  <c r="K29" i="5"/>
  <c r="K11" i="5" s="1"/>
  <c r="J29" i="5"/>
  <c r="I29" i="5"/>
  <c r="K28" i="5"/>
  <c r="J28" i="5"/>
  <c r="I28" i="5"/>
  <c r="K27" i="5"/>
  <c r="J27" i="5"/>
  <c r="I27" i="5"/>
  <c r="K26" i="5"/>
  <c r="J26" i="5"/>
  <c r="I26" i="5"/>
  <c r="K25" i="5"/>
  <c r="J25" i="5"/>
  <c r="I25" i="5"/>
  <c r="F15" i="5"/>
  <c r="F18" i="5" s="1"/>
  <c r="H14" i="5"/>
  <c r="H12" i="5"/>
  <c r="K12" i="5" s="1"/>
  <c r="H11" i="5"/>
  <c r="H10" i="5"/>
  <c r="H9" i="5"/>
  <c r="H8" i="5"/>
  <c r="K8" i="5" s="1"/>
  <c r="H7" i="5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F15" i="4"/>
  <c r="F18" i="4" s="1"/>
  <c r="H7" i="3"/>
  <c r="F15" i="3"/>
  <c r="F18" i="3" s="1"/>
  <c r="K25" i="3"/>
  <c r="J25" i="3"/>
  <c r="I26" i="3"/>
  <c r="I27" i="3"/>
  <c r="I28" i="3"/>
  <c r="I29" i="3"/>
  <c r="I30" i="3"/>
  <c r="I31" i="3"/>
  <c r="I32" i="3"/>
  <c r="I25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7" i="5" l="1"/>
  <c r="K14" i="5"/>
  <c r="O14" i="5" s="1"/>
  <c r="M8" i="5"/>
  <c r="N10" i="5"/>
  <c r="K10" i="5"/>
  <c r="M12" i="5"/>
  <c r="N13" i="5"/>
  <c r="K9" i="5"/>
  <c r="O9" i="5" s="1"/>
  <c r="O7" i="3"/>
  <c r="N8" i="5"/>
  <c r="M14" i="5"/>
  <c r="O13" i="5"/>
  <c r="M13" i="5"/>
  <c r="O12" i="5"/>
  <c r="N11" i="5"/>
  <c r="O11" i="5"/>
  <c r="M10" i="5"/>
  <c r="M9" i="5"/>
  <c r="O8" i="5"/>
  <c r="N7" i="5"/>
  <c r="N9" i="5"/>
  <c r="O7" i="5"/>
  <c r="O10" i="5"/>
  <c r="N14" i="5"/>
  <c r="M7" i="5"/>
  <c r="M11" i="5"/>
  <c r="N12" i="5"/>
  <c r="M7" i="4"/>
  <c r="N7" i="4"/>
  <c r="N7" i="3"/>
  <c r="M7" i="3"/>
  <c r="I29" i="1"/>
  <c r="K29" i="1" l="1"/>
  <c r="I34" i="2" l="1"/>
  <c r="I33" i="2"/>
  <c r="I32" i="2"/>
  <c r="I31" i="2"/>
  <c r="I30" i="2"/>
  <c r="I29" i="2"/>
  <c r="I28" i="2"/>
  <c r="I27" i="2"/>
  <c r="G20" i="2"/>
  <c r="F19" i="2"/>
  <c r="F20" i="2" s="1"/>
  <c r="E16" i="2"/>
  <c r="H16" i="2" s="1"/>
  <c r="E15" i="2"/>
  <c r="H15" i="2" s="1"/>
  <c r="E14" i="2"/>
  <c r="H14" i="2" s="1"/>
  <c r="E13" i="2"/>
  <c r="H13" i="2" s="1"/>
  <c r="E12" i="2"/>
  <c r="H12" i="2" s="1"/>
  <c r="E11" i="2"/>
  <c r="H11" i="2" s="1"/>
  <c r="E10" i="2"/>
  <c r="H10" i="2" s="1"/>
  <c r="H9" i="2"/>
  <c r="I10" i="2" l="1"/>
  <c r="I9" i="2"/>
  <c r="K9" i="2" s="1"/>
  <c r="I11" i="2"/>
  <c r="K11" i="2" s="1"/>
  <c r="I13" i="2"/>
  <c r="K13" i="2" s="1"/>
  <c r="I15" i="2"/>
  <c r="K15" i="2" s="1"/>
  <c r="K10" i="2"/>
  <c r="I12" i="2"/>
  <c r="K12" i="2" s="1"/>
  <c r="I14" i="2"/>
  <c r="K14" i="2" s="1"/>
  <c r="I16" i="2"/>
  <c r="K16" i="2" s="1"/>
  <c r="J29" i="1"/>
  <c r="H11" i="1" l="1"/>
  <c r="K11" i="1" s="1"/>
  <c r="O11" i="1" s="1"/>
  <c r="K36" i="1"/>
  <c r="K30" i="1"/>
  <c r="K31" i="1"/>
  <c r="K32" i="1"/>
  <c r="K33" i="1"/>
  <c r="K34" i="1"/>
  <c r="K35" i="1"/>
  <c r="J30" i="1"/>
  <c r="J31" i="1"/>
  <c r="J32" i="1"/>
  <c r="J33" i="1"/>
  <c r="J34" i="1"/>
  <c r="J35" i="1"/>
  <c r="J36" i="1"/>
  <c r="J11" i="1" l="1"/>
  <c r="N11" i="1" s="1"/>
  <c r="I11" i="1"/>
  <c r="M11" i="1" s="1"/>
  <c r="I36" i="1"/>
  <c r="I30" i="1"/>
  <c r="I31" i="1"/>
  <c r="I32" i="1"/>
  <c r="I33" i="1"/>
  <c r="I34" i="1"/>
  <c r="I35" i="1"/>
  <c r="G22" i="1" l="1"/>
  <c r="F21" i="1"/>
  <c r="F22" i="1" s="1"/>
  <c r="E13" i="1"/>
  <c r="H13" i="1" s="1"/>
  <c r="I13" i="1" s="1"/>
  <c r="M13" i="1" s="1"/>
  <c r="E14" i="1"/>
  <c r="H14" i="1" s="1"/>
  <c r="E15" i="1"/>
  <c r="H15" i="1" s="1"/>
  <c r="E16" i="1"/>
  <c r="H16" i="1" s="1"/>
  <c r="E17" i="1"/>
  <c r="H17" i="1" s="1"/>
  <c r="I17" i="1" s="1"/>
  <c r="M17" i="1" s="1"/>
  <c r="E18" i="1"/>
  <c r="H18" i="1" s="1"/>
  <c r="E12" i="1"/>
  <c r="H12" i="1" s="1"/>
  <c r="I15" i="1" l="1"/>
  <c r="M15" i="1" s="1"/>
  <c r="J15" i="1"/>
  <c r="N15" i="1" s="1"/>
  <c r="K15" i="1"/>
  <c r="O15" i="1" s="1"/>
  <c r="I18" i="1"/>
  <c r="M18" i="1" s="1"/>
  <c r="K18" i="1"/>
  <c r="O18" i="1" s="1"/>
  <c r="J18" i="1"/>
  <c r="N18" i="1" s="1"/>
  <c r="I14" i="1"/>
  <c r="M14" i="1" s="1"/>
  <c r="K14" i="1"/>
  <c r="O14" i="1" s="1"/>
  <c r="J14" i="1"/>
  <c r="N14" i="1" s="1"/>
  <c r="J13" i="1"/>
  <c r="N13" i="1" s="1"/>
  <c r="K13" i="1"/>
  <c r="O13" i="1" s="1"/>
  <c r="K12" i="1"/>
  <c r="O12" i="1" s="1"/>
  <c r="J12" i="1"/>
  <c r="N12" i="1" s="1"/>
  <c r="J17" i="1"/>
  <c r="N17" i="1" s="1"/>
  <c r="K17" i="1"/>
  <c r="O17" i="1" s="1"/>
  <c r="I16" i="1"/>
  <c r="M16" i="1" s="1"/>
  <c r="K16" i="1"/>
  <c r="O16" i="1" s="1"/>
  <c r="J16" i="1"/>
  <c r="N16" i="1" s="1"/>
  <c r="I12" i="1"/>
  <c r="M12" i="1" s="1"/>
  <c r="H10" i="3" l="1"/>
  <c r="N10" i="3" l="1"/>
  <c r="O10" i="3"/>
  <c r="M10" i="3"/>
  <c r="H12" i="3"/>
  <c r="M12" i="3" l="1"/>
  <c r="N12" i="3"/>
  <c r="O12" i="3"/>
  <c r="H13" i="3"/>
  <c r="N13" i="3" l="1"/>
  <c r="O13" i="3"/>
  <c r="M13" i="3"/>
  <c r="H14" i="3"/>
  <c r="O14" i="3" l="1"/>
  <c r="M14" i="3"/>
  <c r="N14" i="3"/>
  <c r="H9" i="3"/>
  <c r="O9" i="3" l="1"/>
  <c r="M9" i="3"/>
  <c r="N9" i="3"/>
  <c r="H8" i="3"/>
  <c r="N8" i="3" l="1"/>
  <c r="O8" i="3"/>
  <c r="M8" i="3"/>
  <c r="H8" i="4"/>
  <c r="I8" i="4" s="1"/>
  <c r="M8" i="4" s="1"/>
  <c r="N8" i="4"/>
  <c r="O8" i="4" l="1"/>
  <c r="H12" i="4"/>
  <c r="H11" i="4"/>
  <c r="M11" i="4" s="1"/>
  <c r="N11" i="4"/>
  <c r="H14" i="4"/>
  <c r="N9" i="4"/>
  <c r="H9" i="4"/>
  <c r="O9" i="4" s="1"/>
  <c r="I9" i="4"/>
  <c r="M9" i="4"/>
  <c r="H10" i="4"/>
  <c r="N10" i="4" s="1"/>
  <c r="H13" i="4"/>
  <c r="M13" i="4" s="1"/>
  <c r="O14" i="4" l="1"/>
  <c r="M14" i="4"/>
  <c r="N14" i="4"/>
  <c r="M12" i="4"/>
  <c r="N12" i="4"/>
  <c r="O12" i="4"/>
  <c r="O10" i="4"/>
  <c r="O13" i="4"/>
  <c r="O11" i="4"/>
  <c r="M10" i="4"/>
  <c r="N13" i="4"/>
  <c r="H11" i="6"/>
  <c r="M11" i="6" s="1"/>
  <c r="O11" i="6" l="1"/>
  <c r="N11" i="6"/>
  <c r="M11" i="7"/>
  <c r="H11" i="7"/>
  <c r="O11" i="7" s="1"/>
  <c r="N11" i="7"/>
  <c r="H11" i="3"/>
  <c r="K11" i="3" s="1"/>
  <c r="O11" i="3" s="1"/>
  <c r="N11" i="3" l="1"/>
  <c r="M11" i="3"/>
</calcChain>
</file>

<file path=xl/sharedStrings.xml><?xml version="1.0" encoding="utf-8"?>
<sst xmlns="http://schemas.openxmlformats.org/spreadsheetml/2006/main" count="325" uniqueCount="39">
  <si>
    <t>Spike1</t>
  </si>
  <si>
    <t>Spike2</t>
  </si>
  <si>
    <t>Spike3</t>
  </si>
  <si>
    <t>Spike4</t>
  </si>
  <si>
    <t>Spike5</t>
  </si>
  <si>
    <t>Spike6</t>
  </si>
  <si>
    <t>Spike7</t>
  </si>
  <si>
    <t>Spike8</t>
  </si>
  <si>
    <t>Dilution stock</t>
  </si>
  <si>
    <t>+</t>
  </si>
  <si>
    <t>TE</t>
  </si>
  <si>
    <t>Stock concentration = 100ng/µl</t>
  </si>
  <si>
    <t>ARN Spike</t>
  </si>
  <si>
    <t>C</t>
  </si>
  <si>
    <t>U</t>
  </si>
  <si>
    <t>A</t>
  </si>
  <si>
    <t>G</t>
  </si>
  <si>
    <t>Length (nt)</t>
  </si>
  <si>
    <t>Molar mass g/Mol</t>
  </si>
  <si>
    <t>Diluted concentration ng/µl=mg/L</t>
  </si>
  <si>
    <t>Concentration mol/L</t>
  </si>
  <si>
    <t>Mass g</t>
  </si>
  <si>
    <t>Volume of diluted spike µl</t>
  </si>
  <si>
    <t>C=m/M*V</t>
  </si>
  <si>
    <t>M</t>
  </si>
  <si>
    <t>V tot spike mix µl</t>
  </si>
  <si>
    <t>8 µl/extraction</t>
  </si>
  <si>
    <t>mol/extraction</t>
  </si>
  <si>
    <t>Spike Mix</t>
  </si>
  <si>
    <t>Nucleotide = Base + pentose + phosphate=330g/mol</t>
  </si>
  <si>
    <t>ARN = ens nucleotides</t>
  </si>
  <si>
    <t>Exact M.W. of ssRNA (e.g., RNA Transcript):</t>
  </si>
  <si>
    <t>M.W. = (An x 329.2) + (Un x 306.2) + (Cn x 305.2) + (Gn x 345.2) + 159ª</t>
  </si>
  <si>
    <t>An, Un, Cn, and Gn are the number of each respective nucleotide within the polynucleotide.</t>
  </si>
  <si>
    <t>M.W. calculated is valid at physiological pH.</t>
  </si>
  <si>
    <t>ªAddition of "159" to the M.W. takes into account the M.W. of a 5' triphosphate.</t>
  </si>
  <si>
    <t>From Lifetechnologie</t>
  </si>
  <si>
    <t>Nucleotide composition</t>
  </si>
  <si>
    <t>Base nucleic, Molar Mass g/mol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</si>
</sst>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E+00"/>
    <numFmt numFmtId="165" formatCode="0.0"/>
    <numFmt numFmtId="166" formatCode="0.000"/>
    <numFmt numFmtId="167" formatCode="0.0000"/>
    <numFmt numFmtId="168" formatCode="0.00000"/>
    <numFmt numFmtId="169" formatCode="0.000E+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169" fontId="5" fillId="0" borderId="1" xfId="0" applyNumberFormat="1" applyFont="1" applyBorder="1" applyAlignment="1">
      <alignment horizontal="center"/>
    </xf>
    <xf numFmtId="169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9" fontId="8" fillId="0" borderId="1" xfId="0" applyNumberFormat="1" applyFont="1" applyBorder="1" applyAlignment="1">
      <alignment horizontal="center"/>
    </xf>
    <xf numFmtId="169" fontId="9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9" fontId="3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"/>
  <sheetViews>
    <sheetView topLeftCell="A5" workbookViewId="0">
      <selection activeCell="E10" sqref="E10"/>
    </sheetView>
  </sheetViews>
  <sheetFormatPr baseColWidth="10" defaultRowHeight="15" x14ac:dyDescent="0.25"/>
  <cols>
    <col min="1" max="3" width="11.42578125" style="1"/>
    <col min="4" max="4" width="13.140625" style="1" bestFit="1" customWidth="1"/>
    <col min="5" max="5" width="17" style="1" customWidth="1"/>
    <col min="6" max="7" width="11.42578125" style="1"/>
    <col min="8" max="8" width="12" style="1" bestFit="1" customWidth="1"/>
    <col min="9" max="9" width="20.140625" style="1" customWidth="1"/>
    <col min="10" max="11" width="17.140625" style="1" bestFit="1" customWidth="1"/>
    <col min="12" max="12" width="11.42578125" style="1"/>
    <col min="13" max="13" width="14" style="1" customWidth="1"/>
    <col min="14" max="16384" width="11.42578125" style="1"/>
  </cols>
  <sheetData>
    <row r="3" spans="2:15" ht="26.25" x14ac:dyDescent="0.4">
      <c r="B3" s="29" t="s">
        <v>28</v>
      </c>
    </row>
    <row r="4" spans="2:15" x14ac:dyDescent="0.25">
      <c r="N4" s="2"/>
      <c r="O4" s="2"/>
    </row>
    <row r="6" spans="2:15" x14ac:dyDescent="0.25">
      <c r="C6" s="1" t="s">
        <v>11</v>
      </c>
    </row>
    <row r="7" spans="2:15" x14ac:dyDescent="0.25">
      <c r="I7" s="7" t="s">
        <v>23</v>
      </c>
      <c r="K7" s="39" t="s">
        <v>26</v>
      </c>
    </row>
    <row r="8" spans="2:15" s="2" customFormat="1" ht="48" customHeight="1" x14ac:dyDescent="0.25">
      <c r="C8" s="3" t="s">
        <v>12</v>
      </c>
      <c r="D8" s="3" t="s">
        <v>8</v>
      </c>
      <c r="E8" s="8" t="s">
        <v>19</v>
      </c>
      <c r="F8" s="8" t="s">
        <v>22</v>
      </c>
      <c r="G8" s="3"/>
      <c r="H8" s="3" t="s">
        <v>21</v>
      </c>
      <c r="I8" s="8" t="s">
        <v>20</v>
      </c>
      <c r="K8" s="8" t="s">
        <v>27</v>
      </c>
    </row>
    <row r="9" spans="2:15" x14ac:dyDescent="0.25">
      <c r="C9" s="5" t="s">
        <v>0</v>
      </c>
      <c r="D9" s="9">
        <v>1</v>
      </c>
      <c r="E9" s="28">
        <v>100</v>
      </c>
      <c r="F9" s="28">
        <v>3.07</v>
      </c>
      <c r="G9" s="5"/>
      <c r="H9" s="15">
        <f>(E9/1000)*(F9/1000000)</f>
        <v>3.0699999999999998E-7</v>
      </c>
      <c r="I9" s="21">
        <f t="shared" ref="I9:I16" si="0">H9/(I27*0.000256)</f>
        <v>4.9638222406555195E-9</v>
      </c>
      <c r="K9" s="22">
        <f t="shared" ref="K9:K16" si="1">I9*0.000008</f>
        <v>3.9710577925244157E-14</v>
      </c>
      <c r="L9" s="37"/>
    </row>
    <row r="10" spans="2:15" x14ac:dyDescent="0.25">
      <c r="C10" s="5" t="s">
        <v>1</v>
      </c>
      <c r="D10" s="9">
        <v>10</v>
      </c>
      <c r="E10" s="10">
        <f>E$9*1/D10</f>
        <v>10</v>
      </c>
      <c r="F10" s="16">
        <v>3.1</v>
      </c>
      <c r="G10" s="5">
        <v>3.2</v>
      </c>
      <c r="H10" s="15">
        <f>(E10/1000)*(F10/1000000)</f>
        <v>3.1E-8</v>
      </c>
      <c r="I10" s="21">
        <f t="shared" si="0"/>
        <v>5.0161656455695159E-10</v>
      </c>
      <c r="K10" s="22">
        <f t="shared" si="1"/>
        <v>4.0129325164556123E-15</v>
      </c>
      <c r="L10" s="37"/>
    </row>
    <row r="11" spans="2:15" x14ac:dyDescent="0.25">
      <c r="C11" s="5" t="s">
        <v>2</v>
      </c>
      <c r="D11" s="9">
        <v>100</v>
      </c>
      <c r="E11" s="10">
        <f t="shared" ref="E11:E16" si="2">E$9*1/D11</f>
        <v>1</v>
      </c>
      <c r="F11" s="28">
        <v>4.1500000000000004</v>
      </c>
      <c r="G11" s="5"/>
      <c r="H11" s="15">
        <f t="shared" ref="H11:H16" si="3">(E11/1000)*(F11/1000000)</f>
        <v>4.1499999999999999E-9</v>
      </c>
      <c r="I11" s="21">
        <f t="shared" si="0"/>
        <v>5.0149317841668483E-11</v>
      </c>
      <c r="K11" s="22">
        <f t="shared" si="1"/>
        <v>4.0119454273334785E-16</v>
      </c>
      <c r="L11" s="37"/>
    </row>
    <row r="12" spans="2:15" x14ac:dyDescent="0.25">
      <c r="C12" s="5" t="s">
        <v>3</v>
      </c>
      <c r="D12" s="9">
        <v>1000</v>
      </c>
      <c r="E12" s="11">
        <f t="shared" si="2"/>
        <v>0.1</v>
      </c>
      <c r="F12" s="28">
        <v>4.1500000000000004</v>
      </c>
      <c r="G12" s="5"/>
      <c r="H12" s="15">
        <f t="shared" si="3"/>
        <v>4.1500000000000001E-10</v>
      </c>
      <c r="I12" s="21">
        <f t="shared" si="0"/>
        <v>5.0188039467003509E-12</v>
      </c>
      <c r="K12" s="22">
        <f t="shared" si="1"/>
        <v>4.0150431573602803E-17</v>
      </c>
      <c r="L12" s="37"/>
    </row>
    <row r="13" spans="2:15" x14ac:dyDescent="0.25">
      <c r="C13" s="5" t="s">
        <v>4</v>
      </c>
      <c r="D13" s="9">
        <v>10000</v>
      </c>
      <c r="E13" s="11">
        <f t="shared" si="2"/>
        <v>0.01</v>
      </c>
      <c r="F13" s="28">
        <v>4.3</v>
      </c>
      <c r="G13" s="5"/>
      <c r="H13" s="15">
        <f t="shared" si="3"/>
        <v>4.3E-11</v>
      </c>
      <c r="I13" s="21">
        <f t="shared" si="0"/>
        <v>5.0985493142693053E-13</v>
      </c>
      <c r="K13" s="22">
        <f t="shared" si="1"/>
        <v>4.0788394514154437E-18</v>
      </c>
      <c r="L13" s="37"/>
    </row>
    <row r="14" spans="2:15" x14ac:dyDescent="0.25">
      <c r="C14" s="5" t="s">
        <v>5</v>
      </c>
      <c r="D14" s="9">
        <v>100000</v>
      </c>
      <c r="E14" s="12">
        <f t="shared" si="2"/>
        <v>1E-3</v>
      </c>
      <c r="F14" s="28">
        <v>5.2</v>
      </c>
      <c r="G14" s="5"/>
      <c r="H14" s="15">
        <f t="shared" si="3"/>
        <v>5.1999999999999997E-12</v>
      </c>
      <c r="I14" s="21">
        <f t="shared" si="0"/>
        <v>5.0448591984454508E-14</v>
      </c>
      <c r="K14" s="22">
        <f t="shared" si="1"/>
        <v>4.0358873587563603E-19</v>
      </c>
      <c r="L14" s="37"/>
    </row>
    <row r="15" spans="2:15" x14ac:dyDescent="0.25">
      <c r="C15" s="5" t="s">
        <v>6</v>
      </c>
      <c r="D15" s="9">
        <v>1000000</v>
      </c>
      <c r="E15" s="13">
        <f t="shared" si="2"/>
        <v>1E-4</v>
      </c>
      <c r="F15" s="28">
        <v>5.8</v>
      </c>
      <c r="G15" s="5"/>
      <c r="H15" s="15">
        <f t="shared" si="3"/>
        <v>5.8000000000000005E-13</v>
      </c>
      <c r="I15" s="21">
        <f t="shared" si="0"/>
        <v>4.7703253496115527E-15</v>
      </c>
      <c r="K15" s="22">
        <f t="shared" si="1"/>
        <v>3.816260279689242E-20</v>
      </c>
      <c r="L15" s="37"/>
    </row>
    <row r="16" spans="2:15" x14ac:dyDescent="0.25">
      <c r="C16" s="5" t="s">
        <v>7</v>
      </c>
      <c r="D16" s="9">
        <v>10000000</v>
      </c>
      <c r="E16" s="14">
        <f t="shared" si="2"/>
        <v>1.0000000000000001E-5</v>
      </c>
      <c r="F16" s="28">
        <v>7.9</v>
      </c>
      <c r="G16" s="5"/>
      <c r="H16" s="15">
        <f t="shared" si="3"/>
        <v>7.9000000000000004E-14</v>
      </c>
      <c r="I16" s="21">
        <f t="shared" si="0"/>
        <v>4.7883576004225512E-16</v>
      </c>
      <c r="K16" s="22">
        <f t="shared" si="1"/>
        <v>3.8306860803380406E-21</v>
      </c>
      <c r="L16" s="37"/>
    </row>
    <row r="17" spans="3:13" x14ac:dyDescent="0.25">
      <c r="E17" s="17"/>
      <c r="F17" s="17">
        <v>37.67</v>
      </c>
      <c r="G17" s="17">
        <v>37.770000000000003</v>
      </c>
    </row>
    <row r="18" spans="3:13" x14ac:dyDescent="0.25">
      <c r="E18" s="5"/>
      <c r="F18" s="18" t="s">
        <v>9</v>
      </c>
      <c r="G18" s="5"/>
    </row>
    <row r="19" spans="3:13" x14ac:dyDescent="0.25">
      <c r="E19" s="5" t="s">
        <v>10</v>
      </c>
      <c r="F19" s="5">
        <f>256-F17</f>
        <v>218.32999999999998</v>
      </c>
      <c r="G19" s="5">
        <v>218.23</v>
      </c>
    </row>
    <row r="20" spans="3:13" x14ac:dyDescent="0.25">
      <c r="E20" s="28" t="s">
        <v>25</v>
      </c>
      <c r="F20" s="28">
        <f>F19+F17</f>
        <v>256</v>
      </c>
      <c r="G20" s="5">
        <f>G19+G17</f>
        <v>256</v>
      </c>
    </row>
    <row r="22" spans="3:13" x14ac:dyDescent="0.25">
      <c r="M22" s="30"/>
    </row>
    <row r="24" spans="3:13" x14ac:dyDescent="0.25">
      <c r="M24" s="30"/>
    </row>
    <row r="25" spans="3:13" x14ac:dyDescent="0.25">
      <c r="E25" s="44" t="s">
        <v>37</v>
      </c>
      <c r="F25" s="44"/>
      <c r="G25" s="44"/>
      <c r="H25" s="44"/>
      <c r="I25" s="7" t="s">
        <v>24</v>
      </c>
      <c r="J25" s="36"/>
    </row>
    <row r="26" spans="3:13" x14ac:dyDescent="0.25">
      <c r="C26" s="3" t="s">
        <v>12</v>
      </c>
      <c r="D26" s="5" t="s">
        <v>17</v>
      </c>
      <c r="E26" s="5" t="s">
        <v>13</v>
      </c>
      <c r="F26" s="5" t="s">
        <v>14</v>
      </c>
      <c r="G26" s="5" t="s">
        <v>15</v>
      </c>
      <c r="H26" s="5" t="s">
        <v>16</v>
      </c>
      <c r="I26" s="6" t="s">
        <v>18</v>
      </c>
    </row>
    <row r="27" spans="3:13" x14ac:dyDescent="0.25">
      <c r="C27" s="5">
        <v>1</v>
      </c>
      <c r="D27" s="4">
        <v>750</v>
      </c>
      <c r="E27" s="5">
        <v>176</v>
      </c>
      <c r="F27" s="5">
        <v>199</v>
      </c>
      <c r="G27" s="5">
        <v>164</v>
      </c>
      <c r="H27" s="5">
        <v>211</v>
      </c>
      <c r="I27" s="38">
        <f>(G27*329.2)+(F27*306.2)+(305.2*E27)+(H27*345)+159</f>
        <v>241591.8</v>
      </c>
      <c r="K27" s="1" t="s">
        <v>36</v>
      </c>
    </row>
    <row r="28" spans="3:13" x14ac:dyDescent="0.25">
      <c r="C28" s="5">
        <v>2</v>
      </c>
      <c r="D28" s="4">
        <v>752</v>
      </c>
      <c r="E28" s="5">
        <v>223</v>
      </c>
      <c r="F28" s="5">
        <v>177</v>
      </c>
      <c r="G28" s="5">
        <v>155</v>
      </c>
      <c r="H28" s="5">
        <v>197</v>
      </c>
      <c r="I28" s="38">
        <f t="shared" ref="I28:I33" si="4">(G28*329.2)+(F28*306.2)+(305.2*E28)+(H28*345)+159</f>
        <v>241407</v>
      </c>
      <c r="J28" s="33"/>
      <c r="K28" s="34" t="s">
        <v>31</v>
      </c>
    </row>
    <row r="29" spans="3:13" x14ac:dyDescent="0.25">
      <c r="C29" s="5">
        <v>3</v>
      </c>
      <c r="D29" s="4">
        <v>1000</v>
      </c>
      <c r="E29" s="5">
        <v>232</v>
      </c>
      <c r="F29" s="5">
        <v>259</v>
      </c>
      <c r="G29" s="5">
        <v>166</v>
      </c>
      <c r="H29" s="5">
        <v>343</v>
      </c>
      <c r="I29" s="38">
        <f t="shared" si="4"/>
        <v>323253.40000000002</v>
      </c>
      <c r="J29" s="33"/>
      <c r="K29" s="34" t="s">
        <v>32</v>
      </c>
    </row>
    <row r="30" spans="3:13" x14ac:dyDescent="0.25">
      <c r="C30" s="5">
        <v>4</v>
      </c>
      <c r="D30" s="4">
        <v>1000</v>
      </c>
      <c r="E30" s="5">
        <v>235</v>
      </c>
      <c r="F30" s="5">
        <v>220</v>
      </c>
      <c r="G30" s="5">
        <v>270</v>
      </c>
      <c r="H30" s="5">
        <v>275</v>
      </c>
      <c r="I30" s="38">
        <f t="shared" si="4"/>
        <v>323004</v>
      </c>
      <c r="J30" s="33"/>
      <c r="K30" s="35" t="s">
        <v>33</v>
      </c>
    </row>
    <row r="31" spans="3:13" x14ac:dyDescent="0.25">
      <c r="C31" s="5">
        <v>5</v>
      </c>
      <c r="D31" s="4">
        <v>1034</v>
      </c>
      <c r="E31" s="5">
        <v>284</v>
      </c>
      <c r="F31" s="5">
        <v>231</v>
      </c>
      <c r="G31" s="5">
        <v>236</v>
      </c>
      <c r="H31" s="5">
        <v>273</v>
      </c>
      <c r="I31" s="38">
        <f t="shared" si="4"/>
        <v>329444.2</v>
      </c>
      <c r="J31" s="33"/>
      <c r="K31" s="35" t="s">
        <v>34</v>
      </c>
    </row>
    <row r="32" spans="3:13" x14ac:dyDescent="0.25">
      <c r="C32" s="5">
        <v>6</v>
      </c>
      <c r="D32" s="4">
        <v>1250</v>
      </c>
      <c r="E32" s="5">
        <v>346</v>
      </c>
      <c r="F32" s="5">
        <v>273</v>
      </c>
      <c r="G32" s="5">
        <v>279</v>
      </c>
      <c r="H32" s="5">
        <v>352</v>
      </c>
      <c r="I32" s="38">
        <f t="shared" si="4"/>
        <v>402637.6</v>
      </c>
      <c r="J32" s="33"/>
      <c r="K32" s="35" t="s">
        <v>35</v>
      </c>
    </row>
    <row r="33" spans="3:9" x14ac:dyDescent="0.25">
      <c r="C33" s="5">
        <v>7</v>
      </c>
      <c r="D33" s="4">
        <v>1475</v>
      </c>
      <c r="E33" s="5">
        <v>411</v>
      </c>
      <c r="F33" s="5">
        <v>302</v>
      </c>
      <c r="G33" s="5">
        <v>359</v>
      </c>
      <c r="H33" s="5">
        <v>402</v>
      </c>
      <c r="I33" s="38">
        <f t="shared" si="4"/>
        <v>474941.4</v>
      </c>
    </row>
    <row r="34" spans="3:9" x14ac:dyDescent="0.25">
      <c r="C34" s="5">
        <v>8</v>
      </c>
      <c r="D34" s="4">
        <v>2000</v>
      </c>
      <c r="E34" s="5">
        <v>544</v>
      </c>
      <c r="F34" s="5">
        <v>427</v>
      </c>
      <c r="G34" s="5">
        <v>473</v>
      </c>
      <c r="H34" s="5">
        <v>556</v>
      </c>
      <c r="I34" s="38">
        <f>(G34*329.2)+(F34*306.2)+(305.2*E34)+(H34*345)+159</f>
        <v>644466.80000000005</v>
      </c>
    </row>
    <row r="37" spans="3:9" x14ac:dyDescent="0.25">
      <c r="E37" s="45" t="s">
        <v>38</v>
      </c>
      <c r="F37" s="45"/>
      <c r="G37" s="45"/>
      <c r="H37" s="45"/>
    </row>
    <row r="38" spans="3:9" x14ac:dyDescent="0.25">
      <c r="E38" s="28" t="s">
        <v>13</v>
      </c>
      <c r="F38" s="28" t="s">
        <v>14</v>
      </c>
      <c r="G38" s="28" t="s">
        <v>15</v>
      </c>
      <c r="H38" s="28" t="s">
        <v>16</v>
      </c>
    </row>
    <row r="39" spans="3:9" x14ac:dyDescent="0.25">
      <c r="E39" s="27">
        <v>111.1</v>
      </c>
      <c r="F39" s="27">
        <v>112.09</v>
      </c>
      <c r="G39" s="27">
        <v>135.13</v>
      </c>
      <c r="H39" s="27">
        <v>151.13</v>
      </c>
    </row>
  </sheetData>
  <mergeCells count="2">
    <mergeCell ref="E25:H25"/>
    <mergeCell ref="E37:H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O41"/>
  <sheetViews>
    <sheetView topLeftCell="A23" workbookViewId="0">
      <selection activeCell="W47" sqref="W47"/>
    </sheetView>
  </sheetViews>
  <sheetFormatPr baseColWidth="10" defaultRowHeight="15" x14ac:dyDescent="0.25"/>
  <cols>
    <col min="1" max="3" width="11.42578125" style="1"/>
    <col min="4" max="4" width="13.140625" style="1" bestFit="1" customWidth="1"/>
    <col min="5" max="5" width="17" style="1" customWidth="1"/>
    <col min="6" max="7" width="11.42578125" style="1"/>
    <col min="8" max="8" width="12" style="1" bestFit="1" customWidth="1"/>
    <col min="9" max="9" width="20.140625" style="1" customWidth="1"/>
    <col min="10" max="11" width="17.140625" style="1" bestFit="1" customWidth="1"/>
    <col min="12" max="12" width="11.42578125" style="1"/>
    <col min="13" max="13" width="14" style="1" customWidth="1"/>
    <col min="14" max="16384" width="11.42578125" style="1"/>
  </cols>
  <sheetData>
    <row r="3" spans="2:15" ht="26.25" x14ac:dyDescent="0.4">
      <c r="B3" s="29" t="s">
        <v>28</v>
      </c>
    </row>
    <row r="4" spans="2:15" x14ac:dyDescent="0.25">
      <c r="N4" s="2"/>
      <c r="O4" s="2"/>
    </row>
    <row r="5" spans="2:15" x14ac:dyDescent="0.25">
      <c r="N5" s="30"/>
      <c r="O5" s="30"/>
    </row>
    <row r="6" spans="2:15" x14ac:dyDescent="0.25">
      <c r="N6" s="30"/>
      <c r="O6" s="30"/>
    </row>
    <row r="8" spans="2:15" x14ac:dyDescent="0.25">
      <c r="C8" s="1" t="s">
        <v>11</v>
      </c>
    </row>
    <row r="9" spans="2:15" x14ac:dyDescent="0.25">
      <c r="I9" s="7" t="s">
        <v>23</v>
      </c>
      <c r="M9" s="2" t="s">
        <v>26</v>
      </c>
    </row>
    <row r="10" spans="2:15" s="2" customFormat="1" ht="48" customHeight="1" x14ac:dyDescent="0.25">
      <c r="C10" s="3" t="s">
        <v>12</v>
      </c>
      <c r="D10" s="3" t="s">
        <v>8</v>
      </c>
      <c r="E10" s="8" t="s">
        <v>19</v>
      </c>
      <c r="F10" s="8" t="s">
        <v>22</v>
      </c>
      <c r="G10" s="3"/>
      <c r="H10" s="3" t="s">
        <v>21</v>
      </c>
      <c r="I10" s="8" t="s">
        <v>20</v>
      </c>
      <c r="M10" s="3" t="s">
        <v>27</v>
      </c>
    </row>
    <row r="11" spans="2:15" x14ac:dyDescent="0.25">
      <c r="C11" s="5" t="s">
        <v>0</v>
      </c>
      <c r="D11" s="9">
        <v>1</v>
      </c>
      <c r="E11" s="23">
        <v>100</v>
      </c>
      <c r="F11" s="23">
        <v>3.07</v>
      </c>
      <c r="G11" s="5"/>
      <c r="H11" s="15">
        <f>(E11/1000)*(F11/1000000)</f>
        <v>3.0699999999999998E-7</v>
      </c>
      <c r="I11" s="24">
        <f>H11/(I29*0.000256)</f>
        <v>1.2503680562231426E-8</v>
      </c>
      <c r="J11" s="19">
        <f>H11/(J29*0.000256)</f>
        <v>4.8453282828282824E-9</v>
      </c>
      <c r="K11" s="21">
        <f>H11/(K29*0.000256)</f>
        <v>4.9638222406555195E-9</v>
      </c>
      <c r="M11" s="25">
        <f>I11*0.000008</f>
        <v>1.0002944449785141E-13</v>
      </c>
      <c r="N11" s="20">
        <f>J11*0.000008</f>
        <v>3.8762626262626258E-14</v>
      </c>
      <c r="O11" s="22">
        <f>K11*0.000008</f>
        <v>3.9710577925244157E-14</v>
      </c>
    </row>
    <row r="12" spans="2:15" x14ac:dyDescent="0.25">
      <c r="C12" s="5" t="s">
        <v>1</v>
      </c>
      <c r="D12" s="9">
        <v>10</v>
      </c>
      <c r="E12" s="10">
        <f>E$11*1/D12</f>
        <v>10</v>
      </c>
      <c r="F12" s="16">
        <v>3.1</v>
      </c>
      <c r="G12" s="5">
        <v>3.2</v>
      </c>
      <c r="H12" s="15">
        <f>(E12/1000)*(F12/1000000)</f>
        <v>3.1E-8</v>
      </c>
      <c r="I12" s="24">
        <f t="shared" ref="I12:I17" si="0">H12/(I30*0.000256)</f>
        <v>1.2702187354031381E-9</v>
      </c>
      <c r="J12" s="19">
        <f t="shared" ref="J12:J17" si="1">H12/(J30*0.000256)</f>
        <v>4.8796643294648614E-10</v>
      </c>
      <c r="K12" s="21">
        <f>H12/(K30*0.000256)</f>
        <v>5.0161656455695159E-10</v>
      </c>
      <c r="M12" s="25">
        <f t="shared" ref="M12:M18" si="2">I12*0.000008</f>
        <v>1.0161749883225105E-14</v>
      </c>
      <c r="N12" s="20">
        <f t="shared" ref="N12:N17" si="3">J12*0.000008</f>
        <v>3.9037314635718886E-15</v>
      </c>
      <c r="O12" s="22">
        <f t="shared" ref="O12:O18" si="4">K12*0.000008</f>
        <v>4.0129325164556123E-15</v>
      </c>
    </row>
    <row r="13" spans="2:15" x14ac:dyDescent="0.25">
      <c r="C13" s="5" t="s">
        <v>2</v>
      </c>
      <c r="D13" s="9">
        <v>100</v>
      </c>
      <c r="E13" s="10">
        <f t="shared" ref="E13:E18" si="5">E$11*1/D13</f>
        <v>1</v>
      </c>
      <c r="F13" s="23">
        <v>4.1500000000000004</v>
      </c>
      <c r="G13" s="5"/>
      <c r="H13" s="15">
        <f t="shared" ref="H13:H18" si="6">(E13/1000)*(F13/1000000)</f>
        <v>4.1499999999999999E-9</v>
      </c>
      <c r="I13" s="24">
        <f t="shared" si="0"/>
        <v>1.255925012364839E-10</v>
      </c>
      <c r="J13" s="19">
        <f t="shared" si="1"/>
        <v>4.9124053030303033E-11</v>
      </c>
      <c r="K13" s="21">
        <f t="shared" ref="K13:K17" si="7">H13/(K31*0.000256)</f>
        <v>5.0149317841668483E-11</v>
      </c>
      <c r="M13" s="25">
        <f t="shared" si="2"/>
        <v>1.0047400098918711E-15</v>
      </c>
      <c r="N13" s="20">
        <f t="shared" si="3"/>
        <v>3.9299242424242424E-16</v>
      </c>
      <c r="O13" s="22">
        <f t="shared" si="4"/>
        <v>4.0119454273334785E-16</v>
      </c>
    </row>
    <row r="14" spans="2:15" x14ac:dyDescent="0.25">
      <c r="C14" s="5" t="s">
        <v>3</v>
      </c>
      <c r="D14" s="9">
        <v>1000</v>
      </c>
      <c r="E14" s="11">
        <f t="shared" si="5"/>
        <v>0.1</v>
      </c>
      <c r="F14" s="23">
        <v>4.1500000000000004</v>
      </c>
      <c r="G14" s="5"/>
      <c r="H14" s="15">
        <f t="shared" si="6"/>
        <v>4.1500000000000001E-10</v>
      </c>
      <c r="I14" s="24">
        <f t="shared" si="0"/>
        <v>1.2584749035723173E-11</v>
      </c>
      <c r="J14" s="19">
        <f t="shared" si="1"/>
        <v>4.9124053030303041E-12</v>
      </c>
      <c r="K14" s="21">
        <f t="shared" si="7"/>
        <v>5.0188039467003509E-12</v>
      </c>
      <c r="M14" s="25">
        <f t="shared" si="2"/>
        <v>1.0067799228578538E-16</v>
      </c>
      <c r="N14" s="20">
        <f t="shared" si="3"/>
        <v>3.9299242424242433E-17</v>
      </c>
      <c r="O14" s="22">
        <f t="shared" si="4"/>
        <v>4.0150431573602803E-17</v>
      </c>
    </row>
    <row r="15" spans="2:15" x14ac:dyDescent="0.25">
      <c r="C15" s="5" t="s">
        <v>4</v>
      </c>
      <c r="D15" s="9">
        <v>10000</v>
      </c>
      <c r="E15" s="11">
        <f t="shared" si="5"/>
        <v>0.01</v>
      </c>
      <c r="F15" s="23">
        <v>4.3</v>
      </c>
      <c r="G15" s="5"/>
      <c r="H15" s="15">
        <f t="shared" si="6"/>
        <v>4.3E-11</v>
      </c>
      <c r="I15" s="24">
        <f t="shared" si="0"/>
        <v>1.28618686136216E-12</v>
      </c>
      <c r="J15" s="19">
        <f t="shared" si="1"/>
        <v>4.9225939276712972E-13</v>
      </c>
      <c r="K15" s="21">
        <f t="shared" si="7"/>
        <v>5.0985493142693053E-13</v>
      </c>
      <c r="M15" s="25">
        <f t="shared" si="2"/>
        <v>1.028949489089728E-17</v>
      </c>
      <c r="N15" s="20">
        <f t="shared" si="3"/>
        <v>3.9380751421370378E-18</v>
      </c>
      <c r="O15" s="22">
        <f t="shared" si="4"/>
        <v>4.0788394514154437E-18</v>
      </c>
    </row>
    <row r="16" spans="2:15" x14ac:dyDescent="0.25">
      <c r="C16" s="5" t="s">
        <v>5</v>
      </c>
      <c r="D16" s="9">
        <v>100000</v>
      </c>
      <c r="E16" s="12">
        <f t="shared" si="5"/>
        <v>1E-3</v>
      </c>
      <c r="F16" s="23">
        <v>5.2</v>
      </c>
      <c r="G16" s="5"/>
      <c r="H16" s="15">
        <f t="shared" si="6"/>
        <v>5.1999999999999997E-12</v>
      </c>
      <c r="I16" s="24">
        <f t="shared" si="0"/>
        <v>1.2700059147106231E-13</v>
      </c>
      <c r="J16" s="19">
        <f t="shared" si="1"/>
        <v>4.9242424242424244E-14</v>
      </c>
      <c r="K16" s="21">
        <f t="shared" si="7"/>
        <v>5.0448591984454508E-14</v>
      </c>
      <c r="M16" s="25">
        <f t="shared" si="2"/>
        <v>1.0160047317684985E-18</v>
      </c>
      <c r="N16" s="20">
        <f t="shared" si="3"/>
        <v>3.9393939393939393E-19</v>
      </c>
      <c r="O16" s="22">
        <f t="shared" si="4"/>
        <v>4.0358873587563603E-19</v>
      </c>
    </row>
    <row r="17" spans="3:15" x14ac:dyDescent="0.25">
      <c r="C17" s="5" t="s">
        <v>6</v>
      </c>
      <c r="D17" s="9">
        <v>1000000</v>
      </c>
      <c r="E17" s="13">
        <f t="shared" si="5"/>
        <v>1E-4</v>
      </c>
      <c r="F17" s="23">
        <v>5.8</v>
      </c>
      <c r="G17" s="5"/>
      <c r="H17" s="15">
        <f t="shared" si="6"/>
        <v>5.8000000000000005E-13</v>
      </c>
      <c r="I17" s="24">
        <f t="shared" si="0"/>
        <v>1.2001453973665853E-14</v>
      </c>
      <c r="J17" s="19">
        <f t="shared" si="1"/>
        <v>4.6545968156137655E-15</v>
      </c>
      <c r="K17" s="21">
        <f t="shared" si="7"/>
        <v>4.7703253496115527E-15</v>
      </c>
      <c r="M17" s="25">
        <f t="shared" si="2"/>
        <v>9.6011631789326822E-20</v>
      </c>
      <c r="N17" s="20">
        <f t="shared" si="3"/>
        <v>3.7236774524910123E-20</v>
      </c>
      <c r="O17" s="22">
        <f t="shared" si="4"/>
        <v>3.816260279689242E-20</v>
      </c>
    </row>
    <row r="18" spans="3:15" x14ac:dyDescent="0.25">
      <c r="C18" s="5" t="s">
        <v>7</v>
      </c>
      <c r="D18" s="9">
        <v>10000000</v>
      </c>
      <c r="E18" s="14">
        <f t="shared" si="5"/>
        <v>1.0000000000000001E-5</v>
      </c>
      <c r="F18" s="23">
        <v>7.9</v>
      </c>
      <c r="G18" s="5"/>
      <c r="H18" s="15">
        <f t="shared" si="6"/>
        <v>7.9000000000000004E-14</v>
      </c>
      <c r="I18" s="24">
        <f>H18/(I36*0.000256)</f>
        <v>1.2042889712057497E-15</v>
      </c>
      <c r="J18" s="19">
        <f>H18/(J36*0.000256)</f>
        <v>4.6756628787878793E-16</v>
      </c>
      <c r="K18" s="21">
        <f>H18/(K36*0.000256)</f>
        <v>4.7883576004225512E-16</v>
      </c>
      <c r="M18" s="25">
        <f t="shared" si="2"/>
        <v>9.634311769645998E-21</v>
      </c>
      <c r="N18" s="20">
        <f>J18*0.000008</f>
        <v>3.7405303030303032E-21</v>
      </c>
      <c r="O18" s="22">
        <f t="shared" si="4"/>
        <v>3.8306860803380406E-21</v>
      </c>
    </row>
    <row r="19" spans="3:15" x14ac:dyDescent="0.25">
      <c r="E19" s="17"/>
      <c r="F19" s="17">
        <v>37.67</v>
      </c>
      <c r="G19" s="17">
        <v>37.770000000000003</v>
      </c>
    </row>
    <row r="20" spans="3:15" x14ac:dyDescent="0.25">
      <c r="E20" s="5"/>
      <c r="F20" s="18" t="s">
        <v>9</v>
      </c>
      <c r="G20" s="5"/>
    </row>
    <row r="21" spans="3:15" x14ac:dyDescent="0.25">
      <c r="E21" s="5" t="s">
        <v>10</v>
      </c>
      <c r="F21" s="5">
        <f>256-F19</f>
        <v>218.32999999999998</v>
      </c>
      <c r="G21" s="5">
        <v>218.23</v>
      </c>
    </row>
    <row r="22" spans="3:15" x14ac:dyDescent="0.25">
      <c r="E22" s="23" t="s">
        <v>25</v>
      </c>
      <c r="F22" s="23">
        <f>F21+F19</f>
        <v>256</v>
      </c>
      <c r="G22" s="5">
        <f>G21+G19</f>
        <v>256</v>
      </c>
    </row>
    <row r="24" spans="3:15" x14ac:dyDescent="0.25">
      <c r="M24" s="30"/>
    </row>
    <row r="26" spans="3:15" x14ac:dyDescent="0.25">
      <c r="L26" s="1" t="s">
        <v>30</v>
      </c>
      <c r="M26" s="30"/>
    </row>
    <row r="27" spans="3:15" x14ac:dyDescent="0.25">
      <c r="E27" s="44" t="s">
        <v>37</v>
      </c>
      <c r="F27" s="44"/>
      <c r="G27" s="44"/>
      <c r="H27" s="44"/>
      <c r="I27" s="7" t="s">
        <v>24</v>
      </c>
      <c r="J27" s="7" t="s">
        <v>24</v>
      </c>
      <c r="K27" s="7" t="s">
        <v>24</v>
      </c>
      <c r="L27" s="36" t="s">
        <v>29</v>
      </c>
    </row>
    <row r="28" spans="3:15" x14ac:dyDescent="0.25">
      <c r="C28" s="3" t="s">
        <v>12</v>
      </c>
      <c r="D28" s="5" t="s">
        <v>17</v>
      </c>
      <c r="E28" s="5" t="s">
        <v>13</v>
      </c>
      <c r="F28" s="5" t="s">
        <v>14</v>
      </c>
      <c r="G28" s="5" t="s">
        <v>15</v>
      </c>
      <c r="H28" s="5" t="s">
        <v>16</v>
      </c>
      <c r="I28" s="6" t="s">
        <v>18</v>
      </c>
      <c r="J28" s="6" t="s">
        <v>18</v>
      </c>
      <c r="K28" s="6" t="s">
        <v>18</v>
      </c>
    </row>
    <row r="29" spans="3:15" x14ac:dyDescent="0.25">
      <c r="C29" s="5">
        <v>1</v>
      </c>
      <c r="D29" s="4">
        <v>750</v>
      </c>
      <c r="E29" s="5">
        <v>176</v>
      </c>
      <c r="F29" s="5">
        <v>199</v>
      </c>
      <c r="G29" s="5">
        <v>164</v>
      </c>
      <c r="H29" s="5">
        <v>211</v>
      </c>
      <c r="I29" s="26">
        <f>E29*E$41+F29*F$41+G29*G$41+H29*H$41</f>
        <v>95909.26</v>
      </c>
      <c r="J29" s="31">
        <f>D29*330</f>
        <v>247500</v>
      </c>
      <c r="K29" s="32">
        <f>(G29*329.2)+(F29*306.2)+(305.2*E29)+(H29*345)+159</f>
        <v>241591.8</v>
      </c>
      <c r="M29" s="1" t="s">
        <v>36</v>
      </c>
    </row>
    <row r="30" spans="3:15" x14ac:dyDescent="0.25">
      <c r="C30" s="5">
        <v>2</v>
      </c>
      <c r="D30" s="4">
        <v>752</v>
      </c>
      <c r="E30" s="5">
        <v>223</v>
      </c>
      <c r="F30" s="5">
        <v>177</v>
      </c>
      <c r="G30" s="5">
        <v>155</v>
      </c>
      <c r="H30" s="5">
        <v>197</v>
      </c>
      <c r="I30" s="26">
        <f t="shared" ref="I30:I35" si="8">E30*E$41+F30*F$41+G30*G$41+H30*H$41</f>
        <v>95332.989999999991</v>
      </c>
      <c r="J30" s="31">
        <f t="shared" ref="J30:J36" si="9">D30*330</f>
        <v>248160</v>
      </c>
      <c r="K30" s="32">
        <f t="shared" ref="K30:K35" si="10">(G30*329.2)+(F30*306.2)+(305.2*E30)+(H30*345)+159</f>
        <v>241407</v>
      </c>
      <c r="L30" s="33"/>
      <c r="M30" s="34" t="s">
        <v>31</v>
      </c>
    </row>
    <row r="31" spans="3:15" x14ac:dyDescent="0.25">
      <c r="C31" s="5">
        <v>3</v>
      </c>
      <c r="D31" s="4">
        <v>1000</v>
      </c>
      <c r="E31" s="5">
        <v>232</v>
      </c>
      <c r="F31" s="5">
        <v>259</v>
      </c>
      <c r="G31" s="5">
        <v>166</v>
      </c>
      <c r="H31" s="5">
        <v>343</v>
      </c>
      <c r="I31" s="26">
        <f t="shared" si="8"/>
        <v>129075.68</v>
      </c>
      <c r="J31" s="31">
        <f t="shared" si="9"/>
        <v>330000</v>
      </c>
      <c r="K31" s="32">
        <f t="shared" si="10"/>
        <v>323253.40000000002</v>
      </c>
      <c r="L31" s="33"/>
      <c r="M31" s="34" t="s">
        <v>32</v>
      </c>
    </row>
    <row r="32" spans="3:15" x14ac:dyDescent="0.25">
      <c r="C32" s="5">
        <v>4</v>
      </c>
      <c r="D32" s="4">
        <v>1000</v>
      </c>
      <c r="E32" s="5">
        <v>235</v>
      </c>
      <c r="F32" s="5">
        <v>220</v>
      </c>
      <c r="G32" s="5">
        <v>270</v>
      </c>
      <c r="H32" s="5">
        <v>275</v>
      </c>
      <c r="I32" s="26">
        <f t="shared" si="8"/>
        <v>128814.15</v>
      </c>
      <c r="J32" s="31">
        <f t="shared" si="9"/>
        <v>330000</v>
      </c>
      <c r="K32" s="32">
        <f t="shared" si="10"/>
        <v>323004</v>
      </c>
      <c r="L32" s="33"/>
      <c r="M32" s="35" t="s">
        <v>33</v>
      </c>
    </row>
    <row r="33" spans="3:13" x14ac:dyDescent="0.25">
      <c r="C33" s="5">
        <v>5</v>
      </c>
      <c r="D33" s="4">
        <v>1034</v>
      </c>
      <c r="E33" s="5">
        <v>284</v>
      </c>
      <c r="F33" s="5">
        <v>231</v>
      </c>
      <c r="G33" s="5">
        <v>236</v>
      </c>
      <c r="H33" s="5">
        <v>273</v>
      </c>
      <c r="I33" s="26">
        <f t="shared" si="8"/>
        <v>130594.35999999999</v>
      </c>
      <c r="J33" s="31">
        <f t="shared" si="9"/>
        <v>341220</v>
      </c>
      <c r="K33" s="32">
        <f t="shared" si="10"/>
        <v>329444.2</v>
      </c>
      <c r="L33" s="33"/>
      <c r="M33" s="35" t="s">
        <v>34</v>
      </c>
    </row>
    <row r="34" spans="3:13" x14ac:dyDescent="0.25">
      <c r="C34" s="5">
        <v>6</v>
      </c>
      <c r="D34" s="4">
        <v>1250</v>
      </c>
      <c r="E34" s="5">
        <v>346</v>
      </c>
      <c r="F34" s="5">
        <v>273</v>
      </c>
      <c r="G34" s="5">
        <v>279</v>
      </c>
      <c r="H34" s="5">
        <v>352</v>
      </c>
      <c r="I34" s="26">
        <f t="shared" si="8"/>
        <v>159940.20000000001</v>
      </c>
      <c r="J34" s="31">
        <f t="shared" si="9"/>
        <v>412500</v>
      </c>
      <c r="K34" s="32">
        <f t="shared" si="10"/>
        <v>402637.6</v>
      </c>
      <c r="L34" s="33"/>
      <c r="M34" s="35" t="s">
        <v>35</v>
      </c>
    </row>
    <row r="35" spans="3:13" x14ac:dyDescent="0.25">
      <c r="C35" s="5">
        <v>7</v>
      </c>
      <c r="D35" s="4">
        <v>1475</v>
      </c>
      <c r="E35" s="5">
        <v>411</v>
      </c>
      <c r="F35" s="5">
        <v>302</v>
      </c>
      <c r="G35" s="5">
        <v>359</v>
      </c>
      <c r="H35" s="5">
        <v>402</v>
      </c>
      <c r="I35" s="26">
        <f t="shared" si="8"/>
        <v>188779.21</v>
      </c>
      <c r="J35" s="31">
        <f t="shared" si="9"/>
        <v>486750</v>
      </c>
      <c r="K35" s="32">
        <f t="shared" si="10"/>
        <v>474941.4</v>
      </c>
    </row>
    <row r="36" spans="3:13" x14ac:dyDescent="0.25">
      <c r="C36" s="5">
        <v>8</v>
      </c>
      <c r="D36" s="4">
        <v>2000</v>
      </c>
      <c r="E36" s="5">
        <v>544</v>
      </c>
      <c r="F36" s="5">
        <v>427</v>
      </c>
      <c r="G36" s="5">
        <v>473</v>
      </c>
      <c r="H36" s="5">
        <v>556</v>
      </c>
      <c r="I36" s="26">
        <f>E36*E$41+F36*F$41+G36*G$41+H36*H$41</f>
        <v>256245.59999999998</v>
      </c>
      <c r="J36" s="31">
        <f t="shared" si="9"/>
        <v>660000</v>
      </c>
      <c r="K36" s="32">
        <f>(G36*329.2)+(F36*306.2)+(305.2*E36)+(H36*345)+159</f>
        <v>644466.80000000005</v>
      </c>
    </row>
    <row r="39" spans="3:13" x14ac:dyDescent="0.25">
      <c r="E39" s="45" t="s">
        <v>38</v>
      </c>
      <c r="F39" s="45"/>
      <c r="G39" s="45"/>
      <c r="H39" s="45"/>
    </row>
    <row r="40" spans="3:13" x14ac:dyDescent="0.25">
      <c r="E40" s="23" t="s">
        <v>13</v>
      </c>
      <c r="F40" s="23" t="s">
        <v>14</v>
      </c>
      <c r="G40" s="23" t="s">
        <v>15</v>
      </c>
      <c r="H40" s="23" t="s">
        <v>16</v>
      </c>
    </row>
    <row r="41" spans="3:13" x14ac:dyDescent="0.25">
      <c r="E41" s="27">
        <v>111.1</v>
      </c>
      <c r="F41" s="27">
        <v>112.09</v>
      </c>
      <c r="G41" s="27">
        <v>135.13</v>
      </c>
      <c r="H41" s="27">
        <v>151.13</v>
      </c>
    </row>
  </sheetData>
  <mergeCells count="2">
    <mergeCell ref="E27:H27"/>
    <mergeCell ref="E39:H39"/>
  </mergeCells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selection activeCell="I21" sqref="I21"/>
    </sheetView>
  </sheetViews>
  <sheetFormatPr baseColWidth="10" defaultRowHeight="15" x14ac:dyDescent="0.25"/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0"/>
      <c r="O1" s="30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0"/>
      <c r="O2" s="30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45" x14ac:dyDescent="0.25">
      <c r="A5" s="1"/>
      <c r="B5" s="1"/>
      <c r="C5" s="1"/>
      <c r="D5" s="1"/>
      <c r="E5" s="1"/>
      <c r="F5" s="1"/>
      <c r="G5" s="1"/>
      <c r="H5" s="1"/>
      <c r="I5" s="7" t="s">
        <v>23</v>
      </c>
      <c r="J5" s="1"/>
      <c r="K5" s="1"/>
      <c r="L5" s="1"/>
      <c r="M5" s="2" t="s">
        <v>26</v>
      </c>
      <c r="N5" s="1"/>
      <c r="O5" s="1"/>
      <c r="P5" s="1"/>
      <c r="Q5" s="1"/>
      <c r="R5" s="1"/>
      <c r="S5" s="1"/>
      <c r="T5" s="1"/>
      <c r="U5" s="1"/>
      <c r="V5" s="1"/>
    </row>
    <row r="6" spans="1:22" ht="60" x14ac:dyDescent="0.25">
      <c r="A6" s="2"/>
      <c r="B6" s="2"/>
      <c r="C6" s="3" t="s">
        <v>12</v>
      </c>
      <c r="D6" s="3" t="s">
        <v>8</v>
      </c>
      <c r="E6" s="8" t="s">
        <v>19</v>
      </c>
      <c r="F6" s="8" t="s">
        <v>22</v>
      </c>
      <c r="G6" s="3"/>
      <c r="H6" s="3" t="s">
        <v>21</v>
      </c>
      <c r="I6" s="8" t="s">
        <v>20</v>
      </c>
      <c r="J6" s="2"/>
      <c r="K6" s="2"/>
      <c r="L6" s="2"/>
      <c r="M6" s="3" t="s">
        <v>27</v>
      </c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1"/>
      <c r="B7" s="1"/>
      <c r="C7" s="5" t="s">
        <v>3</v>
      </c>
      <c r="D7" s="9">
        <v>1</v>
      </c>
      <c r="E7" s="43">
        <v>100</v>
      </c>
      <c r="F7" s="43">
        <v>6.14</v>
      </c>
      <c r="G7" s="5"/>
      <c r="H7" s="15">
        <f>(E7/1000)*(F7/1000000)</f>
        <v>6.1399999999999997E-7</v>
      </c>
      <c r="I7" s="24">
        <f>H7/(I28*0.000512)</f>
        <v>9.3096818167879844E-9</v>
      </c>
      <c r="J7" s="19">
        <f>H7/(J28*0.000512)</f>
        <v>3.6339962121212124E-9</v>
      </c>
      <c r="K7" s="21">
        <f>H7/(K28*0.000512)</f>
        <v>3.7127055702096572E-9</v>
      </c>
      <c r="L7" s="1"/>
      <c r="M7" s="25">
        <f>I7*0.000008</f>
        <v>7.4477454534303878E-14</v>
      </c>
      <c r="N7" s="20">
        <f>J7*0.000008</f>
        <v>2.90719696969697E-14</v>
      </c>
      <c r="O7" s="22">
        <f>K7*0.000008</f>
        <v>2.9701644561677254E-14</v>
      </c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5" t="s">
        <v>5</v>
      </c>
      <c r="D8" s="9">
        <v>10</v>
      </c>
      <c r="E8" s="10">
        <f>E$7*1/D8</f>
        <v>10</v>
      </c>
      <c r="F8" s="6">
        <v>6.2</v>
      </c>
      <c r="G8" s="5"/>
      <c r="H8" s="15">
        <f>(E8/1000)*(F8/1000000)</f>
        <v>6.1999999999999999E-8</v>
      </c>
      <c r="I8" s="24">
        <f>H8/(I30*0.000512)</f>
        <v>7.5711891069287147E-10</v>
      </c>
      <c r="J8" s="19">
        <f>H8/(J30*0.000512)</f>
        <v>2.9356060606060609E-10</v>
      </c>
      <c r="K8" s="21">
        <f>H8/(K30*0.000512)</f>
        <v>3.0075122144578647E-10</v>
      </c>
      <c r="L8" s="1"/>
      <c r="M8" s="25">
        <f t="shared" ref="M8:O14" si="0">I8*0.000008</f>
        <v>6.0569512855429719E-15</v>
      </c>
      <c r="N8" s="20">
        <f t="shared" si="0"/>
        <v>2.3484848484848488E-15</v>
      </c>
      <c r="O8" s="22">
        <f t="shared" si="0"/>
        <v>2.4060097715662915E-15</v>
      </c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5" t="s">
        <v>6</v>
      </c>
      <c r="D9" s="9">
        <v>100</v>
      </c>
      <c r="E9" s="10">
        <f>E$7*1/D9</f>
        <v>1</v>
      </c>
      <c r="F9" s="43">
        <v>8.3000000000000007</v>
      </c>
      <c r="G9" s="5"/>
      <c r="H9" s="15">
        <f t="shared" ref="H9:H14" si="1">(E9/1000)*(F9/1000000)</f>
        <v>8.2999999999999999E-9</v>
      </c>
      <c r="I9" s="24">
        <f>H9/(I31*0.000512)</f>
        <v>8.587247239778153E-11</v>
      </c>
      <c r="J9" s="19">
        <f>H9/(J31*0.000512)</f>
        <v>3.3304442732408839E-11</v>
      </c>
      <c r="K9" s="21">
        <f>H9/(K31*0.000512)</f>
        <v>3.4132500346358518E-11</v>
      </c>
      <c r="L9" s="1"/>
      <c r="M9" s="25">
        <f t="shared" si="0"/>
        <v>6.869797791822522E-16</v>
      </c>
      <c r="N9" s="20">
        <f t="shared" si="0"/>
        <v>2.6643554185927072E-16</v>
      </c>
      <c r="O9" s="22">
        <f t="shared" si="0"/>
        <v>2.7306000277086815E-16</v>
      </c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5" t="s">
        <v>7</v>
      </c>
      <c r="D10" s="9">
        <v>1000</v>
      </c>
      <c r="E10" s="11">
        <f>E$7*1/D10</f>
        <v>0.1</v>
      </c>
      <c r="F10" s="43">
        <v>8.3000000000000007</v>
      </c>
      <c r="G10" s="5"/>
      <c r="H10" s="15">
        <f t="shared" si="1"/>
        <v>8.3000000000000003E-10</v>
      </c>
      <c r="I10" s="24">
        <f>H10/(I32*0.000512)</f>
        <v>6.3263281398783053E-12</v>
      </c>
      <c r="J10" s="19">
        <f>H10/(J32*0.000512)</f>
        <v>2.456202651515152E-12</v>
      </c>
      <c r="K10" s="21">
        <f>H10/(K32*0.000512)</f>
        <v>2.5154030432599475E-12</v>
      </c>
      <c r="L10" s="1"/>
      <c r="M10" s="25">
        <f t="shared" si="0"/>
        <v>5.0610625119026442E-17</v>
      </c>
      <c r="N10" s="20">
        <f t="shared" si="0"/>
        <v>1.9649621212121216E-17</v>
      </c>
      <c r="O10" s="22">
        <f t="shared" si="0"/>
        <v>2.0123224346079579E-17</v>
      </c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5" t="s">
        <v>4</v>
      </c>
      <c r="D11" s="9">
        <v>10000</v>
      </c>
      <c r="E11" s="11">
        <f>E$7*1/D11</f>
        <v>0.01</v>
      </c>
      <c r="F11" s="43">
        <v>8.6</v>
      </c>
      <c r="G11" s="5"/>
      <c r="H11" s="15">
        <f t="shared" si="1"/>
        <v>8.6E-11</v>
      </c>
      <c r="I11" s="24">
        <f>H11/(I29*0.000512)</f>
        <v>1.28618686136216E-12</v>
      </c>
      <c r="J11" s="19">
        <f>H11/(J29*0.000512)</f>
        <v>4.9225939276712972E-13</v>
      </c>
      <c r="K11" s="21">
        <f t="shared" ref="K8:K14" si="2">H11/(K29*0.000512)</f>
        <v>5.0985493142693053E-13</v>
      </c>
      <c r="L11" s="1"/>
      <c r="M11" s="25">
        <f t="shared" si="0"/>
        <v>1.028949489089728E-17</v>
      </c>
      <c r="N11" s="20">
        <f t="shared" si="0"/>
        <v>3.9380751421370378E-18</v>
      </c>
      <c r="O11" s="22">
        <f t="shared" si="0"/>
        <v>4.0788394514154437E-18</v>
      </c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5" t="s">
        <v>2</v>
      </c>
      <c r="D12" s="9">
        <v>100000</v>
      </c>
      <c r="E12" s="12">
        <f>E$7*1/D12</f>
        <v>1E-3</v>
      </c>
      <c r="F12" s="43">
        <v>10.4</v>
      </c>
      <c r="G12" s="5"/>
      <c r="H12" s="15">
        <f t="shared" si="1"/>
        <v>1.0399999999999999E-11</v>
      </c>
      <c r="I12" s="24">
        <f>H12/(I27*0.000256)</f>
        <v>3.1473783442395965E-13</v>
      </c>
      <c r="J12" s="19">
        <f>H12/(J27*0.000256)</f>
        <v>1.2310606060606062E-13</v>
      </c>
      <c r="K12" s="21">
        <f t="shared" ref="K12:K14" si="3">H12/(K30*0.000256)</f>
        <v>1.0089718396890902E-13</v>
      </c>
      <c r="L12" s="1"/>
      <c r="M12" s="25">
        <f t="shared" si="0"/>
        <v>2.5179026753916769E-18</v>
      </c>
      <c r="N12" s="20">
        <f t="shared" si="0"/>
        <v>9.8484848484848491E-19</v>
      </c>
      <c r="O12" s="22">
        <f t="shared" si="0"/>
        <v>8.0717747175127206E-19</v>
      </c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5" t="s">
        <v>1</v>
      </c>
      <c r="D13" s="9">
        <v>1000000</v>
      </c>
      <c r="E13" s="13">
        <f>E$7*1/D13</f>
        <v>1E-4</v>
      </c>
      <c r="F13" s="43">
        <v>11.6</v>
      </c>
      <c r="G13" s="5"/>
      <c r="H13" s="15">
        <f t="shared" si="1"/>
        <v>1.1600000000000001E-12</v>
      </c>
      <c r="I13" s="24">
        <f>H13/(I26*0.000256)</f>
        <v>4.7530765582827105E-14</v>
      </c>
      <c r="J13" s="19">
        <f>H13/(J26*0.000256)</f>
        <v>1.8259389103804E-14</v>
      </c>
      <c r="K13" s="21">
        <f t="shared" si="3"/>
        <v>9.5406506992231053E-15</v>
      </c>
      <c r="L13" s="1"/>
      <c r="M13" s="25">
        <f t="shared" si="0"/>
        <v>3.8024612466261682E-19</v>
      </c>
      <c r="N13" s="20">
        <f t="shared" si="0"/>
        <v>1.4607511283043199E-19</v>
      </c>
      <c r="O13" s="22">
        <f t="shared" si="0"/>
        <v>7.6325205593784839E-20</v>
      </c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5" t="s">
        <v>0</v>
      </c>
      <c r="D14" s="9">
        <v>10000000</v>
      </c>
      <c r="E14" s="14">
        <f>E$7*1/D14</f>
        <v>1.0000000000000001E-5</v>
      </c>
      <c r="F14" s="43">
        <v>15.8</v>
      </c>
      <c r="G14" s="5"/>
      <c r="H14" s="15">
        <f t="shared" si="1"/>
        <v>1.5800000000000001E-13</v>
      </c>
      <c r="I14" s="24">
        <f>H14/(I25*0.000256)</f>
        <v>6.4351189864252947E-15</v>
      </c>
      <c r="J14" s="19">
        <f>H14/(J25*0.000256)</f>
        <v>2.4936868686868687E-15</v>
      </c>
      <c r="K14" s="21">
        <f t="shared" si="3"/>
        <v>9.5767152008451024E-16</v>
      </c>
      <c r="L14" s="1"/>
      <c r="M14" s="25">
        <f t="shared" si="0"/>
        <v>5.1480951891402353E-20</v>
      </c>
      <c r="N14" s="20">
        <f>J14*0.000008</f>
        <v>1.9949494949494949E-20</v>
      </c>
      <c r="O14" s="22">
        <f t="shared" si="0"/>
        <v>7.6613721606760813E-21</v>
      </c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7"/>
      <c r="F15" s="17">
        <f>SUM(F7:F14)</f>
        <v>75.34</v>
      </c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5"/>
      <c r="F16" s="18" t="s">
        <v>9</v>
      </c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5" t="s">
        <v>10</v>
      </c>
      <c r="F17" s="5">
        <v>436.66</v>
      </c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40" t="s">
        <v>25</v>
      </c>
      <c r="F18" s="40">
        <f>F17+F15</f>
        <v>512</v>
      </c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0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30</v>
      </c>
      <c r="M22" s="30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44" t="s">
        <v>37</v>
      </c>
      <c r="F23" s="44"/>
      <c r="G23" s="44"/>
      <c r="H23" s="44"/>
      <c r="I23" s="7" t="s">
        <v>24</v>
      </c>
      <c r="J23" s="7" t="s">
        <v>24</v>
      </c>
      <c r="K23" s="7" t="s">
        <v>24</v>
      </c>
      <c r="L23" s="36" t="s">
        <v>29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3" t="s">
        <v>12</v>
      </c>
      <c r="D24" s="5" t="s">
        <v>17</v>
      </c>
      <c r="E24" s="5" t="s">
        <v>13</v>
      </c>
      <c r="F24" s="5" t="s">
        <v>14</v>
      </c>
      <c r="G24" s="5" t="s">
        <v>15</v>
      </c>
      <c r="H24" s="5" t="s">
        <v>16</v>
      </c>
      <c r="I24" s="6" t="s">
        <v>18</v>
      </c>
      <c r="J24" s="6" t="s">
        <v>18</v>
      </c>
      <c r="K24" s="6" t="s">
        <v>18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5">
        <v>1</v>
      </c>
      <c r="D25" s="4">
        <v>750</v>
      </c>
      <c r="E25" s="5">
        <v>176</v>
      </c>
      <c r="F25" s="5">
        <v>199</v>
      </c>
      <c r="G25" s="5">
        <v>164</v>
      </c>
      <c r="H25" s="5">
        <v>211</v>
      </c>
      <c r="I25" s="26">
        <f>E25*E$37+F25*F$37+G25*G$37+H25*H$37</f>
        <v>95909.26</v>
      </c>
      <c r="J25" s="31">
        <f>D25*330</f>
        <v>247500</v>
      </c>
      <c r="K25" s="32">
        <f>(G25*329.2)+(F25*306.2)+(305.2*E25)+(H25*345)+159</f>
        <v>241591.8</v>
      </c>
      <c r="L25" s="1"/>
      <c r="M25" s="1" t="s">
        <v>36</v>
      </c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5">
        <v>2</v>
      </c>
      <c r="D26" s="4">
        <v>752</v>
      </c>
      <c r="E26" s="5">
        <v>223</v>
      </c>
      <c r="F26" s="5">
        <v>177</v>
      </c>
      <c r="G26" s="5">
        <v>155</v>
      </c>
      <c r="H26" s="5">
        <v>197</v>
      </c>
      <c r="I26" s="26">
        <f t="shared" ref="I26:I32" si="4">E26*E$37+F26*F$37+G26*G$37+H26*H$37</f>
        <v>95332.989999999991</v>
      </c>
      <c r="J26" s="31">
        <f t="shared" ref="J26:J32" si="5">D26*330</f>
        <v>248160</v>
      </c>
      <c r="K26" s="32">
        <f t="shared" ref="K26:K31" si="6">(G26*329.2)+(F26*306.2)+(305.2*E26)+(H26*345)+159</f>
        <v>241407</v>
      </c>
      <c r="L26" s="33"/>
      <c r="M26" s="34" t="s">
        <v>31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5">
        <v>3</v>
      </c>
      <c r="D27" s="4">
        <v>1000</v>
      </c>
      <c r="E27" s="5">
        <v>232</v>
      </c>
      <c r="F27" s="5">
        <v>259</v>
      </c>
      <c r="G27" s="5">
        <v>166</v>
      </c>
      <c r="H27" s="5">
        <v>343</v>
      </c>
      <c r="I27" s="26">
        <f t="shared" si="4"/>
        <v>129075.68</v>
      </c>
      <c r="J27" s="31">
        <f t="shared" si="5"/>
        <v>330000</v>
      </c>
      <c r="K27" s="32">
        <f t="shared" si="6"/>
        <v>323253.40000000002</v>
      </c>
      <c r="L27" s="33"/>
      <c r="M27" s="34" t="s">
        <v>32</v>
      </c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5">
        <v>4</v>
      </c>
      <c r="D28" s="4">
        <v>1000</v>
      </c>
      <c r="E28" s="5">
        <v>235</v>
      </c>
      <c r="F28" s="5">
        <v>220</v>
      </c>
      <c r="G28" s="5">
        <v>270</v>
      </c>
      <c r="H28" s="5">
        <v>275</v>
      </c>
      <c r="I28" s="26">
        <f t="shared" si="4"/>
        <v>128814.15</v>
      </c>
      <c r="J28" s="31">
        <f t="shared" si="5"/>
        <v>330000</v>
      </c>
      <c r="K28" s="32">
        <f t="shared" si="6"/>
        <v>323004</v>
      </c>
      <c r="L28" s="33"/>
      <c r="M28" s="35" t="s">
        <v>33</v>
      </c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5">
        <v>5</v>
      </c>
      <c r="D29" s="4">
        <v>1034</v>
      </c>
      <c r="E29" s="5">
        <v>284</v>
      </c>
      <c r="F29" s="5">
        <v>231</v>
      </c>
      <c r="G29" s="5">
        <v>236</v>
      </c>
      <c r="H29" s="5">
        <v>273</v>
      </c>
      <c r="I29" s="26">
        <f t="shared" si="4"/>
        <v>130594.35999999999</v>
      </c>
      <c r="J29" s="31">
        <f t="shared" si="5"/>
        <v>341220</v>
      </c>
      <c r="K29" s="32">
        <f t="shared" si="6"/>
        <v>329444.2</v>
      </c>
      <c r="L29" s="33"/>
      <c r="M29" s="35" t="s">
        <v>34</v>
      </c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5">
        <v>6</v>
      </c>
      <c r="D30" s="4">
        <v>1250</v>
      </c>
      <c r="E30" s="5">
        <v>346</v>
      </c>
      <c r="F30" s="5">
        <v>273</v>
      </c>
      <c r="G30" s="5">
        <v>279</v>
      </c>
      <c r="H30" s="5">
        <v>352</v>
      </c>
      <c r="I30" s="26">
        <f t="shared" si="4"/>
        <v>159940.20000000001</v>
      </c>
      <c r="J30" s="31">
        <f t="shared" si="5"/>
        <v>412500</v>
      </c>
      <c r="K30" s="32">
        <f t="shared" si="6"/>
        <v>402637.6</v>
      </c>
      <c r="L30" s="33"/>
      <c r="M30" s="35" t="s">
        <v>35</v>
      </c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5">
        <v>7</v>
      </c>
      <c r="D31" s="4">
        <v>1475</v>
      </c>
      <c r="E31" s="5">
        <v>411</v>
      </c>
      <c r="F31" s="5">
        <v>302</v>
      </c>
      <c r="G31" s="5">
        <v>359</v>
      </c>
      <c r="H31" s="5">
        <v>402</v>
      </c>
      <c r="I31" s="26">
        <f t="shared" si="4"/>
        <v>188779.21</v>
      </c>
      <c r="J31" s="31">
        <f t="shared" si="5"/>
        <v>486750</v>
      </c>
      <c r="K31" s="32">
        <f t="shared" si="6"/>
        <v>474941.4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5">
        <v>8</v>
      </c>
      <c r="D32" s="4">
        <v>2000</v>
      </c>
      <c r="E32" s="5">
        <v>544</v>
      </c>
      <c r="F32" s="5">
        <v>427</v>
      </c>
      <c r="G32" s="5">
        <v>473</v>
      </c>
      <c r="H32" s="5">
        <v>556</v>
      </c>
      <c r="I32" s="26">
        <f t="shared" si="4"/>
        <v>256245.59999999998</v>
      </c>
      <c r="J32" s="31">
        <f t="shared" si="5"/>
        <v>660000</v>
      </c>
      <c r="K32" s="32">
        <f>(G32*329.2)+(F32*306.2)+(305.2*E32)+(H32*345)+159</f>
        <v>644466.80000000005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45" t="s">
        <v>38</v>
      </c>
      <c r="F35" s="45"/>
      <c r="G35" s="45"/>
      <c r="H35" s="4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40" t="s">
        <v>13</v>
      </c>
      <c r="F36" s="40" t="s">
        <v>14</v>
      </c>
      <c r="G36" s="40" t="s">
        <v>15</v>
      </c>
      <c r="H36" s="40" t="s">
        <v>16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27">
        <v>111.1</v>
      </c>
      <c r="F37" s="27">
        <v>112.09</v>
      </c>
      <c r="G37" s="27">
        <v>135.13</v>
      </c>
      <c r="H37" s="27">
        <v>151.13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</sheetData>
  <mergeCells count="2">
    <mergeCell ref="E23:H23"/>
    <mergeCell ref="E35:H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opLeftCell="A5" workbookViewId="0">
      <selection activeCell="H19" sqref="H19"/>
    </sheetView>
  </sheetViews>
  <sheetFormatPr baseColWidth="10" defaultRowHeight="15" x14ac:dyDescent="0.25"/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0"/>
      <c r="O1" s="30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0"/>
      <c r="O2" s="30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45" x14ac:dyDescent="0.25">
      <c r="A5" s="1"/>
      <c r="B5" s="1"/>
      <c r="C5" s="1"/>
      <c r="D5" s="1"/>
      <c r="E5" s="1"/>
      <c r="F5" s="1"/>
      <c r="G5" s="1"/>
      <c r="H5" s="1"/>
      <c r="I5" s="7" t="s">
        <v>23</v>
      </c>
      <c r="J5" s="1"/>
      <c r="K5" s="1"/>
      <c r="L5" s="1"/>
      <c r="M5" s="2" t="s">
        <v>26</v>
      </c>
      <c r="N5" s="1"/>
      <c r="O5" s="1"/>
      <c r="P5" s="1"/>
      <c r="Q5" s="1"/>
      <c r="R5" s="1"/>
      <c r="S5" s="1"/>
      <c r="T5" s="1"/>
      <c r="U5" s="1"/>
      <c r="V5" s="1"/>
    </row>
    <row r="6" spans="1:22" ht="60" x14ac:dyDescent="0.25">
      <c r="A6" s="2"/>
      <c r="B6" s="2"/>
      <c r="C6" s="3" t="s">
        <v>12</v>
      </c>
      <c r="D6" s="3" t="s">
        <v>8</v>
      </c>
      <c r="E6" s="8" t="s">
        <v>19</v>
      </c>
      <c r="F6" s="8" t="s">
        <v>22</v>
      </c>
      <c r="G6" s="3"/>
      <c r="H6" s="3" t="s">
        <v>21</v>
      </c>
      <c r="I6" s="8" t="s">
        <v>20</v>
      </c>
      <c r="J6" s="2"/>
      <c r="K6" s="2"/>
      <c r="L6" s="2"/>
      <c r="M6" s="3" t="s">
        <v>27</v>
      </c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1"/>
      <c r="B7" s="1"/>
      <c r="C7" s="5" t="s">
        <v>4</v>
      </c>
      <c r="D7" s="9">
        <v>1</v>
      </c>
      <c r="E7" s="43">
        <v>100</v>
      </c>
      <c r="F7" s="42">
        <v>6.14</v>
      </c>
      <c r="G7" s="5"/>
      <c r="H7" s="15">
        <f>(E7/1000)*(F7/1000000)</f>
        <v>6.1399999999999997E-7</v>
      </c>
      <c r="I7" s="24">
        <f>H7/(I29*0.000512)</f>
        <v>9.1827759636786763E-9</v>
      </c>
      <c r="J7" s="19">
        <f>H7/(J29*0.000512)</f>
        <v>3.5145031065002053E-9</v>
      </c>
      <c r="K7" s="21">
        <f>H7/(K29*0.000512)</f>
        <v>3.640127068559713E-9</v>
      </c>
      <c r="L7" s="1"/>
      <c r="M7" s="25">
        <f>I7*0.000008</f>
        <v>7.3462207709429412E-14</v>
      </c>
      <c r="N7" s="20">
        <f>J7*0.000008</f>
        <v>2.8116024852001642E-14</v>
      </c>
      <c r="O7" s="22">
        <f>K7*0.000008</f>
        <v>2.9121016548477702E-14</v>
      </c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5" t="s">
        <v>7</v>
      </c>
      <c r="D8" s="9">
        <v>10</v>
      </c>
      <c r="E8" s="10">
        <f>E$7*1/D8</f>
        <v>10</v>
      </c>
      <c r="F8" s="6">
        <v>6.2</v>
      </c>
      <c r="G8" s="5"/>
      <c r="H8" s="15">
        <f>(E8/1000)*(F8/1000000)</f>
        <v>6.1999999999999999E-8</v>
      </c>
      <c r="I8" s="24">
        <f>H8/(I32*0.000512)</f>
        <v>4.7256908996681313E-10</v>
      </c>
      <c r="J8" s="19">
        <f>H8/(J32*0.000512)</f>
        <v>1.8347537878787881E-10</v>
      </c>
      <c r="K8" s="21">
        <f>H8/(K32*0.000512)</f>
        <v>1.8789757672544186E-10</v>
      </c>
      <c r="L8" s="1"/>
      <c r="M8" s="25">
        <f t="shared" ref="M8:O14" si="0">I8*0.000008</f>
        <v>3.7805527197345047E-15</v>
      </c>
      <c r="N8" s="20">
        <f t="shared" si="0"/>
        <v>1.4678030303030304E-15</v>
      </c>
      <c r="O8" s="22">
        <f t="shared" si="0"/>
        <v>1.5031806138035349E-15</v>
      </c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5" t="s">
        <v>6</v>
      </c>
      <c r="D9" s="9">
        <v>100</v>
      </c>
      <c r="E9" s="10">
        <f>E$7*1/D9</f>
        <v>1</v>
      </c>
      <c r="F9" s="42">
        <v>8.3000000000000007</v>
      </c>
      <c r="G9" s="5"/>
      <c r="H9" s="15">
        <f t="shared" ref="H9:H14" si="1">(E9/1000)*(F9/1000000)</f>
        <v>8.2999999999999999E-9</v>
      </c>
      <c r="I9" s="24">
        <f>H9/(I31*0.000512)</f>
        <v>8.587247239778153E-11</v>
      </c>
      <c r="J9" s="19">
        <f>H9/(J31*0.000512)</f>
        <v>3.3304442732408839E-11</v>
      </c>
      <c r="K9" s="21">
        <f>H9/(K31*0.000512)</f>
        <v>3.4132500346358518E-11</v>
      </c>
      <c r="L9" s="1"/>
      <c r="M9" s="25">
        <f t="shared" si="0"/>
        <v>6.869797791822522E-16</v>
      </c>
      <c r="N9" s="20">
        <f t="shared" si="0"/>
        <v>2.6643554185927072E-16</v>
      </c>
      <c r="O9" s="22">
        <f t="shared" si="0"/>
        <v>2.7306000277086815E-16</v>
      </c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5" t="s">
        <v>5</v>
      </c>
      <c r="D10" s="9">
        <v>1000</v>
      </c>
      <c r="E10" s="11">
        <f>E$7*1/D10</f>
        <v>0.1</v>
      </c>
      <c r="F10" s="42">
        <v>8.3000000000000007</v>
      </c>
      <c r="G10" s="5"/>
      <c r="H10" s="15">
        <f t="shared" si="1"/>
        <v>8.3000000000000003E-10</v>
      </c>
      <c r="I10" s="24">
        <f>H10/(I30*0.000512)</f>
        <v>1.0135624127017472E-11</v>
      </c>
      <c r="J10" s="19">
        <f>H10/(J30*0.000512)</f>
        <v>3.9299242424242424E-12</v>
      </c>
      <c r="K10" s="21">
        <f>H10/(K30*0.000512)</f>
        <v>4.026185706451658E-12</v>
      </c>
      <c r="L10" s="1"/>
      <c r="M10" s="25">
        <f t="shared" si="0"/>
        <v>8.1084993016139775E-17</v>
      </c>
      <c r="N10" s="20">
        <f t="shared" si="0"/>
        <v>3.1439393939393939E-17</v>
      </c>
      <c r="O10" s="22">
        <f t="shared" si="0"/>
        <v>3.2209485651613262E-17</v>
      </c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5" t="s">
        <v>3</v>
      </c>
      <c r="D11" s="9">
        <v>10000</v>
      </c>
      <c r="E11" s="11">
        <f>E$7*1/D11</f>
        <v>0.01</v>
      </c>
      <c r="F11" s="42">
        <v>8.6</v>
      </c>
      <c r="G11" s="5"/>
      <c r="H11" s="15">
        <f t="shared" si="1"/>
        <v>8.6E-11</v>
      </c>
      <c r="I11" s="24">
        <f>H11/(I28*0.000256)</f>
        <v>2.6079238965595009E-12</v>
      </c>
      <c r="J11" s="19">
        <f>H11/(J28*0.000256)</f>
        <v>1.0179924242424243E-12</v>
      </c>
      <c r="K11" s="21">
        <f t="shared" ref="K11:K14" si="2">H11/(K29*0.000256)</f>
        <v>1.0197098628538611E-12</v>
      </c>
      <c r="L11" s="1"/>
      <c r="M11" s="25">
        <f t="shared" si="0"/>
        <v>2.0863391172476005E-17</v>
      </c>
      <c r="N11" s="20">
        <f t="shared" si="0"/>
        <v>8.1439393939393941E-18</v>
      </c>
      <c r="O11" s="22">
        <f t="shared" si="0"/>
        <v>8.1576789028308874E-18</v>
      </c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5" t="s">
        <v>2</v>
      </c>
      <c r="D12" s="9">
        <v>100000</v>
      </c>
      <c r="E12" s="12">
        <f>E$7*1/D12</f>
        <v>1E-3</v>
      </c>
      <c r="F12" s="42">
        <v>10.4</v>
      </c>
      <c r="G12" s="5"/>
      <c r="H12" s="15">
        <f t="shared" si="1"/>
        <v>1.0399999999999999E-11</v>
      </c>
      <c r="I12" s="24">
        <f>H12/(I27*0.000256)</f>
        <v>3.1473783442395965E-13</v>
      </c>
      <c r="J12" s="19">
        <f>H12/(J27*0.000256)</f>
        <v>1.2310606060606062E-13</v>
      </c>
      <c r="K12" s="21">
        <f t="shared" si="2"/>
        <v>1.0089718396890902E-13</v>
      </c>
      <c r="L12" s="1"/>
      <c r="M12" s="25">
        <f t="shared" si="0"/>
        <v>2.5179026753916769E-18</v>
      </c>
      <c r="N12" s="20">
        <f t="shared" si="0"/>
        <v>9.8484848484848491E-19</v>
      </c>
      <c r="O12" s="22">
        <f t="shared" si="0"/>
        <v>8.0717747175127206E-19</v>
      </c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5" t="s">
        <v>1</v>
      </c>
      <c r="D13" s="9">
        <v>1000000</v>
      </c>
      <c r="E13" s="13">
        <f>E$7*1/D13</f>
        <v>1E-4</v>
      </c>
      <c r="F13" s="42">
        <v>11.6</v>
      </c>
      <c r="G13" s="5"/>
      <c r="H13" s="15">
        <f t="shared" si="1"/>
        <v>1.1600000000000001E-12</v>
      </c>
      <c r="I13" s="24">
        <f>H13/(I26*0.000256)</f>
        <v>4.7530765582827105E-14</v>
      </c>
      <c r="J13" s="19">
        <f>H13/(J26*0.000256)</f>
        <v>1.8259389103804E-14</v>
      </c>
      <c r="K13" s="21">
        <f t="shared" si="2"/>
        <v>9.5406506992231053E-15</v>
      </c>
      <c r="L13" s="1"/>
      <c r="M13" s="25">
        <f t="shared" si="0"/>
        <v>3.8024612466261682E-19</v>
      </c>
      <c r="N13" s="20">
        <f t="shared" si="0"/>
        <v>1.4607511283043199E-19</v>
      </c>
      <c r="O13" s="22">
        <f t="shared" si="0"/>
        <v>7.6325205593784839E-20</v>
      </c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5" t="s">
        <v>0</v>
      </c>
      <c r="D14" s="9">
        <v>10000000</v>
      </c>
      <c r="E14" s="14">
        <f>E$7*1/D14</f>
        <v>1.0000000000000001E-5</v>
      </c>
      <c r="F14" s="42">
        <v>15.8</v>
      </c>
      <c r="G14" s="5"/>
      <c r="H14" s="15">
        <f t="shared" si="1"/>
        <v>1.5800000000000001E-13</v>
      </c>
      <c r="I14" s="24">
        <f>H14/(I25*0.000256)</f>
        <v>6.4351189864252947E-15</v>
      </c>
      <c r="J14" s="19">
        <f>H14/(J25*0.000256)</f>
        <v>2.4936868686868687E-15</v>
      </c>
      <c r="K14" s="21">
        <f t="shared" si="2"/>
        <v>9.5767152008451024E-16</v>
      </c>
      <c r="L14" s="1"/>
      <c r="M14" s="25">
        <f t="shared" si="0"/>
        <v>5.1480951891402353E-20</v>
      </c>
      <c r="N14" s="20">
        <f>J14*0.000008</f>
        <v>1.9949494949494949E-20</v>
      </c>
      <c r="O14" s="22">
        <f t="shared" si="0"/>
        <v>7.6613721606760813E-21</v>
      </c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7"/>
      <c r="F15" s="17">
        <f>SUM(F7:F14)</f>
        <v>75.34</v>
      </c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5"/>
      <c r="F16" s="18" t="s">
        <v>9</v>
      </c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5" t="s">
        <v>10</v>
      </c>
      <c r="F17" s="5">
        <v>436.66</v>
      </c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42" t="s">
        <v>25</v>
      </c>
      <c r="F18" s="42">
        <f>F17+F15</f>
        <v>512</v>
      </c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0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30</v>
      </c>
      <c r="M22" s="30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44" t="s">
        <v>37</v>
      </c>
      <c r="F23" s="44"/>
      <c r="G23" s="44"/>
      <c r="H23" s="44"/>
      <c r="I23" s="7" t="s">
        <v>24</v>
      </c>
      <c r="J23" s="7" t="s">
        <v>24</v>
      </c>
      <c r="K23" s="7" t="s">
        <v>24</v>
      </c>
      <c r="L23" s="36" t="s">
        <v>29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3" t="s">
        <v>12</v>
      </c>
      <c r="D24" s="5" t="s">
        <v>17</v>
      </c>
      <c r="E24" s="5" t="s">
        <v>13</v>
      </c>
      <c r="F24" s="5" t="s">
        <v>14</v>
      </c>
      <c r="G24" s="5" t="s">
        <v>15</v>
      </c>
      <c r="H24" s="5" t="s">
        <v>16</v>
      </c>
      <c r="I24" s="6" t="s">
        <v>18</v>
      </c>
      <c r="J24" s="6" t="s">
        <v>18</v>
      </c>
      <c r="K24" s="6" t="s">
        <v>18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5">
        <v>1</v>
      </c>
      <c r="D25" s="4">
        <v>750</v>
      </c>
      <c r="E25" s="5">
        <v>176</v>
      </c>
      <c r="F25" s="5">
        <v>199</v>
      </c>
      <c r="G25" s="5">
        <v>164</v>
      </c>
      <c r="H25" s="5">
        <v>211</v>
      </c>
      <c r="I25" s="26">
        <f>E25*E$37+F25*F$37+G25*G$37+H25*H$37</f>
        <v>95909.26</v>
      </c>
      <c r="J25" s="31">
        <f>D25*330</f>
        <v>247500</v>
      </c>
      <c r="K25" s="32">
        <f>(G25*329.2)+(F25*306.2)+(305.2*E25)+(H25*345)+159</f>
        <v>241591.8</v>
      </c>
      <c r="L25" s="1"/>
      <c r="M25" s="1" t="s">
        <v>36</v>
      </c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5">
        <v>2</v>
      </c>
      <c r="D26" s="4">
        <v>752</v>
      </c>
      <c r="E26" s="5">
        <v>223</v>
      </c>
      <c r="F26" s="5">
        <v>177</v>
      </c>
      <c r="G26" s="5">
        <v>155</v>
      </c>
      <c r="H26" s="5">
        <v>197</v>
      </c>
      <c r="I26" s="26">
        <f t="shared" ref="I26:I32" si="3">E26*E$37+F26*F$37+G26*G$37+H26*H$37</f>
        <v>95332.989999999991</v>
      </c>
      <c r="J26" s="31">
        <f t="shared" ref="J26:J32" si="4">D26*330</f>
        <v>248160</v>
      </c>
      <c r="K26" s="32">
        <f t="shared" ref="K26:K31" si="5">(G26*329.2)+(F26*306.2)+(305.2*E26)+(H26*345)+159</f>
        <v>241407</v>
      </c>
      <c r="L26" s="33"/>
      <c r="M26" s="34" t="s">
        <v>31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5">
        <v>3</v>
      </c>
      <c r="D27" s="4">
        <v>1000</v>
      </c>
      <c r="E27" s="5">
        <v>232</v>
      </c>
      <c r="F27" s="5">
        <v>259</v>
      </c>
      <c r="G27" s="5">
        <v>166</v>
      </c>
      <c r="H27" s="5">
        <v>343</v>
      </c>
      <c r="I27" s="26">
        <f t="shared" si="3"/>
        <v>129075.68</v>
      </c>
      <c r="J27" s="31">
        <f t="shared" si="4"/>
        <v>330000</v>
      </c>
      <c r="K27" s="32">
        <f t="shared" si="5"/>
        <v>323253.40000000002</v>
      </c>
      <c r="L27" s="33"/>
      <c r="M27" s="34" t="s">
        <v>32</v>
      </c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5">
        <v>4</v>
      </c>
      <c r="D28" s="4">
        <v>1000</v>
      </c>
      <c r="E28" s="5">
        <v>235</v>
      </c>
      <c r="F28" s="5">
        <v>220</v>
      </c>
      <c r="G28" s="5">
        <v>270</v>
      </c>
      <c r="H28" s="5">
        <v>275</v>
      </c>
      <c r="I28" s="26">
        <f t="shared" si="3"/>
        <v>128814.15</v>
      </c>
      <c r="J28" s="31">
        <f t="shared" si="4"/>
        <v>330000</v>
      </c>
      <c r="K28" s="32">
        <f t="shared" si="5"/>
        <v>323004</v>
      </c>
      <c r="L28" s="33"/>
      <c r="M28" s="35" t="s">
        <v>33</v>
      </c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5">
        <v>5</v>
      </c>
      <c r="D29" s="4">
        <v>1034</v>
      </c>
      <c r="E29" s="5">
        <v>284</v>
      </c>
      <c r="F29" s="5">
        <v>231</v>
      </c>
      <c r="G29" s="5">
        <v>236</v>
      </c>
      <c r="H29" s="5">
        <v>273</v>
      </c>
      <c r="I29" s="26">
        <f t="shared" si="3"/>
        <v>130594.35999999999</v>
      </c>
      <c r="J29" s="31">
        <f t="shared" si="4"/>
        <v>341220</v>
      </c>
      <c r="K29" s="32">
        <f t="shared" si="5"/>
        <v>329444.2</v>
      </c>
      <c r="L29" s="33"/>
      <c r="M29" s="35" t="s">
        <v>34</v>
      </c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5">
        <v>6</v>
      </c>
      <c r="D30" s="4">
        <v>1250</v>
      </c>
      <c r="E30" s="5">
        <v>346</v>
      </c>
      <c r="F30" s="5">
        <v>273</v>
      </c>
      <c r="G30" s="5">
        <v>279</v>
      </c>
      <c r="H30" s="5">
        <v>352</v>
      </c>
      <c r="I30" s="26">
        <f t="shared" si="3"/>
        <v>159940.20000000001</v>
      </c>
      <c r="J30" s="31">
        <f t="shared" si="4"/>
        <v>412500</v>
      </c>
      <c r="K30" s="32">
        <f t="shared" si="5"/>
        <v>402637.6</v>
      </c>
      <c r="L30" s="33"/>
      <c r="M30" s="35" t="s">
        <v>35</v>
      </c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5">
        <v>7</v>
      </c>
      <c r="D31" s="4">
        <v>1475</v>
      </c>
      <c r="E31" s="5">
        <v>411</v>
      </c>
      <c r="F31" s="5">
        <v>302</v>
      </c>
      <c r="G31" s="5">
        <v>359</v>
      </c>
      <c r="H31" s="5">
        <v>402</v>
      </c>
      <c r="I31" s="26">
        <f t="shared" si="3"/>
        <v>188779.21</v>
      </c>
      <c r="J31" s="31">
        <f t="shared" si="4"/>
        <v>486750</v>
      </c>
      <c r="K31" s="32">
        <f t="shared" si="5"/>
        <v>474941.4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5">
        <v>8</v>
      </c>
      <c r="D32" s="4">
        <v>2000</v>
      </c>
      <c r="E32" s="5">
        <v>544</v>
      </c>
      <c r="F32" s="5">
        <v>427</v>
      </c>
      <c r="G32" s="5">
        <v>473</v>
      </c>
      <c r="H32" s="5">
        <v>556</v>
      </c>
      <c r="I32" s="26">
        <f t="shared" si="3"/>
        <v>256245.59999999998</v>
      </c>
      <c r="J32" s="31">
        <f t="shared" si="4"/>
        <v>660000</v>
      </c>
      <c r="K32" s="32">
        <f>(G32*329.2)+(F32*306.2)+(305.2*E32)+(H32*345)+159</f>
        <v>644466.80000000005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45" t="s">
        <v>38</v>
      </c>
      <c r="F35" s="45"/>
      <c r="G35" s="45"/>
      <c r="H35" s="4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42" t="s">
        <v>13</v>
      </c>
      <c r="F36" s="42" t="s">
        <v>14</v>
      </c>
      <c r="G36" s="42" t="s">
        <v>15</v>
      </c>
      <c r="H36" s="42" t="s">
        <v>16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27">
        <v>111.1</v>
      </c>
      <c r="F37" s="27">
        <v>112.09</v>
      </c>
      <c r="G37" s="27">
        <v>135.13</v>
      </c>
      <c r="H37" s="27">
        <v>151.13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</sheetData>
  <mergeCells count="2">
    <mergeCell ref="E23:H23"/>
    <mergeCell ref="E35:H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workbookViewId="0">
      <selection activeCell="I11" sqref="I11:K14"/>
    </sheetView>
  </sheetViews>
  <sheetFormatPr baseColWidth="10" defaultRowHeight="15" x14ac:dyDescent="0.25"/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0"/>
      <c r="O1" s="30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0"/>
      <c r="O2" s="30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45" x14ac:dyDescent="0.25">
      <c r="A5" s="1"/>
      <c r="B5" s="1"/>
      <c r="C5" s="1"/>
      <c r="D5" s="1"/>
      <c r="E5" s="1"/>
      <c r="F5" s="1"/>
      <c r="G5" s="1"/>
      <c r="H5" s="1"/>
      <c r="I5" s="7" t="s">
        <v>23</v>
      </c>
      <c r="J5" s="1"/>
      <c r="K5" s="1"/>
      <c r="L5" s="1"/>
      <c r="M5" s="2" t="s">
        <v>26</v>
      </c>
      <c r="N5" s="1"/>
      <c r="O5" s="1"/>
      <c r="P5" s="1"/>
      <c r="Q5" s="1"/>
      <c r="R5" s="1"/>
      <c r="S5" s="1"/>
      <c r="T5" s="1"/>
      <c r="U5" s="1"/>
      <c r="V5" s="1"/>
    </row>
    <row r="6" spans="1:22" ht="60" x14ac:dyDescent="0.25">
      <c r="A6" s="2"/>
      <c r="B6" s="2"/>
      <c r="C6" s="3" t="s">
        <v>12</v>
      </c>
      <c r="D6" s="3" t="s">
        <v>8</v>
      </c>
      <c r="E6" s="8" t="s">
        <v>19</v>
      </c>
      <c r="F6" s="8" t="s">
        <v>22</v>
      </c>
      <c r="G6" s="3"/>
      <c r="H6" s="3" t="s">
        <v>21</v>
      </c>
      <c r="I6" s="8" t="s">
        <v>20</v>
      </c>
      <c r="J6" s="2"/>
      <c r="K6" s="2"/>
      <c r="L6" s="2"/>
      <c r="M6" s="3" t="s">
        <v>27</v>
      </c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1"/>
      <c r="B7" s="1"/>
      <c r="C7" s="5" t="s">
        <v>5</v>
      </c>
      <c r="D7" s="9">
        <v>1</v>
      </c>
      <c r="E7" s="43">
        <v>100</v>
      </c>
      <c r="F7" s="41">
        <v>6.14</v>
      </c>
      <c r="G7" s="5"/>
      <c r="H7" s="15">
        <f>(E7/1000)*(F7/1000000)</f>
        <v>6.1399999999999997E-7</v>
      </c>
      <c r="I7" s="24">
        <f>H7/(I30*0.000512)</f>
        <v>7.4979195349261772E-9</v>
      </c>
      <c r="J7" s="19">
        <f>H7/(J30*0.000512)</f>
        <v>2.9071969696969698E-9</v>
      </c>
      <c r="K7" s="21">
        <f>H7/(K30*0.000512)</f>
        <v>2.9784072575437563E-9</v>
      </c>
      <c r="L7" s="1"/>
      <c r="M7" s="25">
        <f>I7*0.000008</f>
        <v>5.998335627940941E-14</v>
      </c>
      <c r="N7" s="20">
        <f>J7*0.000008</f>
        <v>2.3257575757575759E-14</v>
      </c>
      <c r="O7" s="22">
        <f>K7*0.000008</f>
        <v>2.3827258060350048E-14</v>
      </c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5" t="s">
        <v>6</v>
      </c>
      <c r="D8" s="9">
        <v>10</v>
      </c>
      <c r="E8" s="10">
        <f>E$7*1/D8</f>
        <v>10</v>
      </c>
      <c r="F8" s="6">
        <v>6.2</v>
      </c>
      <c r="G8" s="5"/>
      <c r="H8" s="15">
        <f>(E8/1000)*(F8/1000000)</f>
        <v>6.1999999999999999E-8</v>
      </c>
      <c r="I8" s="24">
        <f>H8/(I31*0.000512)</f>
        <v>6.4145702273041622E-10</v>
      </c>
      <c r="J8" s="19">
        <f>H8/(J31*0.000512)</f>
        <v>2.4878017462763229E-10</v>
      </c>
      <c r="K8" s="21">
        <f>H8/(K31*0.000512)</f>
        <v>2.5496566523785881E-10</v>
      </c>
      <c r="L8" s="1"/>
      <c r="M8" s="25">
        <f t="shared" ref="M8:O14" si="0">I8*0.000008</f>
        <v>5.1316561818433298E-15</v>
      </c>
      <c r="N8" s="20">
        <f t="shared" si="0"/>
        <v>1.9902413970210584E-15</v>
      </c>
      <c r="O8" s="22">
        <f t="shared" si="0"/>
        <v>2.0397253219028703E-15</v>
      </c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5" t="s">
        <v>7</v>
      </c>
      <c r="D9" s="9">
        <v>100</v>
      </c>
      <c r="E9" s="10">
        <f>E$7*1/D9</f>
        <v>1</v>
      </c>
      <c r="F9" s="41">
        <v>8.3000000000000007</v>
      </c>
      <c r="G9" s="5"/>
      <c r="H9" s="15">
        <f t="shared" ref="H9:H14" si="1">(E9/1000)*(F9/1000000)</f>
        <v>8.2999999999999999E-9</v>
      </c>
      <c r="I9" s="24">
        <f>H9/(I32*0.000512)</f>
        <v>6.3263281398783047E-11</v>
      </c>
      <c r="J9" s="19">
        <f>H9/(J32*0.000512)</f>
        <v>2.4562026515151516E-11</v>
      </c>
      <c r="K9" s="21">
        <f>H9/(K32*0.000512)</f>
        <v>2.5154030432599474E-11</v>
      </c>
      <c r="L9" s="1"/>
      <c r="M9" s="25">
        <f t="shared" si="0"/>
        <v>5.0610625119026433E-16</v>
      </c>
      <c r="N9" s="20">
        <f t="shared" si="0"/>
        <v>1.9649621212121212E-16</v>
      </c>
      <c r="O9" s="22">
        <f t="shared" si="0"/>
        <v>2.0123224346079579E-16</v>
      </c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5" t="s">
        <v>4</v>
      </c>
      <c r="D10" s="9">
        <v>1000</v>
      </c>
      <c r="E10" s="11">
        <f>E$7*1/D10</f>
        <v>0.1</v>
      </c>
      <c r="F10" s="41">
        <v>8.3000000000000007</v>
      </c>
      <c r="G10" s="5"/>
      <c r="H10" s="15">
        <f t="shared" si="1"/>
        <v>8.3000000000000003E-10</v>
      </c>
      <c r="I10" s="24">
        <f>H10/(I29*0.000256)</f>
        <v>2.4826397556525414E-11</v>
      </c>
      <c r="J10" s="19">
        <f>H10/(J29*0.000256)</f>
        <v>9.5017510696911094E-12</v>
      </c>
      <c r="K10" s="21">
        <f t="shared" ref="K10:K14" si="2">H10/(K28*0.000256)</f>
        <v>1.0037607893400702E-11</v>
      </c>
      <c r="L10" s="1"/>
      <c r="M10" s="25">
        <f t="shared" si="0"/>
        <v>1.9861118045220329E-16</v>
      </c>
      <c r="N10" s="20">
        <f t="shared" si="0"/>
        <v>7.6014008557528867E-17</v>
      </c>
      <c r="O10" s="22">
        <f t="shared" si="0"/>
        <v>8.0300863147205607E-17</v>
      </c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5" t="s">
        <v>3</v>
      </c>
      <c r="D11" s="9">
        <v>10000</v>
      </c>
      <c r="E11" s="11">
        <f>E$7*1/D11</f>
        <v>0.01</v>
      </c>
      <c r="F11" s="41">
        <v>8.6</v>
      </c>
      <c r="G11" s="5"/>
      <c r="H11" s="15">
        <f t="shared" si="1"/>
        <v>8.6E-11</v>
      </c>
      <c r="I11" s="24">
        <f>H11/(I28*0.000256)</f>
        <v>2.6079238965595009E-12</v>
      </c>
      <c r="J11" s="19">
        <f>H11/(J28*0.000256)</f>
        <v>1.0179924242424243E-12</v>
      </c>
      <c r="K11" s="21">
        <f t="shared" si="2"/>
        <v>1.0197098628538611E-12</v>
      </c>
      <c r="L11" s="1"/>
      <c r="M11" s="25">
        <f t="shared" si="0"/>
        <v>2.0863391172476005E-17</v>
      </c>
      <c r="N11" s="20">
        <f t="shared" si="0"/>
        <v>8.1439393939393941E-18</v>
      </c>
      <c r="O11" s="22">
        <f t="shared" si="0"/>
        <v>8.1576789028308874E-18</v>
      </c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5" t="s">
        <v>2</v>
      </c>
      <c r="D12" s="9">
        <v>100000</v>
      </c>
      <c r="E12" s="12">
        <f>E$7*1/D12</f>
        <v>1E-3</v>
      </c>
      <c r="F12" s="41">
        <v>10.4</v>
      </c>
      <c r="G12" s="5"/>
      <c r="H12" s="15">
        <f t="shared" si="1"/>
        <v>1.0399999999999999E-11</v>
      </c>
      <c r="I12" s="24">
        <f>H12/(I27*0.000256)</f>
        <v>3.1473783442395965E-13</v>
      </c>
      <c r="J12" s="19">
        <f>H12/(J27*0.000256)</f>
        <v>1.2310606060606062E-13</v>
      </c>
      <c r="K12" s="21">
        <f t="shared" si="2"/>
        <v>1.0089718396890902E-13</v>
      </c>
      <c r="L12" s="1"/>
      <c r="M12" s="25">
        <f t="shared" si="0"/>
        <v>2.5179026753916769E-18</v>
      </c>
      <c r="N12" s="20">
        <f t="shared" si="0"/>
        <v>9.8484848484848491E-19</v>
      </c>
      <c r="O12" s="22">
        <f t="shared" si="0"/>
        <v>8.0717747175127206E-19</v>
      </c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5" t="s">
        <v>1</v>
      </c>
      <c r="D13" s="9">
        <v>1000000</v>
      </c>
      <c r="E13" s="13">
        <f>E$7*1/D13</f>
        <v>1E-4</v>
      </c>
      <c r="F13" s="41">
        <v>11.6</v>
      </c>
      <c r="G13" s="5"/>
      <c r="H13" s="15">
        <f t="shared" si="1"/>
        <v>1.1600000000000001E-12</v>
      </c>
      <c r="I13" s="24">
        <f>H13/(I26*0.000256)</f>
        <v>4.7530765582827105E-14</v>
      </c>
      <c r="J13" s="19">
        <f>H13/(J26*0.000256)</f>
        <v>1.8259389103804E-14</v>
      </c>
      <c r="K13" s="21">
        <f t="shared" si="2"/>
        <v>9.5406506992231053E-15</v>
      </c>
      <c r="L13" s="1"/>
      <c r="M13" s="25">
        <f t="shared" si="0"/>
        <v>3.8024612466261682E-19</v>
      </c>
      <c r="N13" s="20">
        <f t="shared" si="0"/>
        <v>1.4607511283043199E-19</v>
      </c>
      <c r="O13" s="22">
        <f t="shared" si="0"/>
        <v>7.6325205593784839E-20</v>
      </c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5" t="s">
        <v>0</v>
      </c>
      <c r="D14" s="9">
        <v>10000000</v>
      </c>
      <c r="E14" s="14">
        <f>E$7*1/D14</f>
        <v>1.0000000000000001E-5</v>
      </c>
      <c r="F14" s="41">
        <v>15.8</v>
      </c>
      <c r="G14" s="5"/>
      <c r="H14" s="15">
        <f t="shared" si="1"/>
        <v>1.5800000000000001E-13</v>
      </c>
      <c r="I14" s="24">
        <f>H14/(I25*0.000256)</f>
        <v>6.4351189864252947E-15</v>
      </c>
      <c r="J14" s="19">
        <f>H14/(J25*0.000256)</f>
        <v>2.4936868686868687E-15</v>
      </c>
      <c r="K14" s="21">
        <f t="shared" si="2"/>
        <v>9.5767152008451024E-16</v>
      </c>
      <c r="L14" s="1"/>
      <c r="M14" s="25">
        <f t="shared" si="0"/>
        <v>5.1480951891402353E-20</v>
      </c>
      <c r="N14" s="20">
        <f>J14*0.000008</f>
        <v>1.9949494949494949E-20</v>
      </c>
      <c r="O14" s="22">
        <f t="shared" si="0"/>
        <v>7.6613721606760813E-21</v>
      </c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7"/>
      <c r="F15" s="17">
        <f>SUM(F7:F14)</f>
        <v>75.34</v>
      </c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5"/>
      <c r="F16" s="18" t="s">
        <v>9</v>
      </c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5" t="s">
        <v>10</v>
      </c>
      <c r="F17" s="5">
        <v>436.66</v>
      </c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41" t="s">
        <v>25</v>
      </c>
      <c r="F18" s="41">
        <f>F17+F15</f>
        <v>512</v>
      </c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0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30</v>
      </c>
      <c r="M22" s="30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44" t="s">
        <v>37</v>
      </c>
      <c r="F23" s="44"/>
      <c r="G23" s="44"/>
      <c r="H23" s="44"/>
      <c r="I23" s="7" t="s">
        <v>24</v>
      </c>
      <c r="J23" s="7" t="s">
        <v>24</v>
      </c>
      <c r="K23" s="7" t="s">
        <v>24</v>
      </c>
      <c r="L23" s="36" t="s">
        <v>29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3" t="s">
        <v>12</v>
      </c>
      <c r="D24" s="5" t="s">
        <v>17</v>
      </c>
      <c r="E24" s="5" t="s">
        <v>13</v>
      </c>
      <c r="F24" s="5" t="s">
        <v>14</v>
      </c>
      <c r="G24" s="5" t="s">
        <v>15</v>
      </c>
      <c r="H24" s="5" t="s">
        <v>16</v>
      </c>
      <c r="I24" s="6" t="s">
        <v>18</v>
      </c>
      <c r="J24" s="6" t="s">
        <v>18</v>
      </c>
      <c r="K24" s="6" t="s">
        <v>18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5">
        <v>1</v>
      </c>
      <c r="D25" s="4">
        <v>750</v>
      </c>
      <c r="E25" s="5">
        <v>176</v>
      </c>
      <c r="F25" s="5">
        <v>199</v>
      </c>
      <c r="G25" s="5">
        <v>164</v>
      </c>
      <c r="H25" s="5">
        <v>211</v>
      </c>
      <c r="I25" s="26">
        <f>E25*E$37+F25*F$37+G25*G$37+H25*H$37</f>
        <v>95909.26</v>
      </c>
      <c r="J25" s="31">
        <f>D25*330</f>
        <v>247500</v>
      </c>
      <c r="K25" s="32">
        <f>(G25*329.2)+(F25*306.2)+(305.2*E25)+(H25*345)+159</f>
        <v>241591.8</v>
      </c>
      <c r="L25" s="1"/>
      <c r="M25" s="1" t="s">
        <v>36</v>
      </c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5">
        <v>2</v>
      </c>
      <c r="D26" s="4">
        <v>752</v>
      </c>
      <c r="E26" s="5">
        <v>223</v>
      </c>
      <c r="F26" s="5">
        <v>177</v>
      </c>
      <c r="G26" s="5">
        <v>155</v>
      </c>
      <c r="H26" s="5">
        <v>197</v>
      </c>
      <c r="I26" s="26">
        <f t="shared" ref="I26:I32" si="3">E26*E$37+F26*F$37+G26*G$37+H26*H$37</f>
        <v>95332.989999999991</v>
      </c>
      <c r="J26" s="31">
        <f t="shared" ref="J26:J32" si="4">D26*330</f>
        <v>248160</v>
      </c>
      <c r="K26" s="32">
        <f t="shared" ref="K26:K31" si="5">(G26*329.2)+(F26*306.2)+(305.2*E26)+(H26*345)+159</f>
        <v>241407</v>
      </c>
      <c r="L26" s="33"/>
      <c r="M26" s="34" t="s">
        <v>31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5">
        <v>3</v>
      </c>
      <c r="D27" s="4">
        <v>1000</v>
      </c>
      <c r="E27" s="5">
        <v>232</v>
      </c>
      <c r="F27" s="5">
        <v>259</v>
      </c>
      <c r="G27" s="5">
        <v>166</v>
      </c>
      <c r="H27" s="5">
        <v>343</v>
      </c>
      <c r="I27" s="26">
        <f t="shared" si="3"/>
        <v>129075.68</v>
      </c>
      <c r="J27" s="31">
        <f t="shared" si="4"/>
        <v>330000</v>
      </c>
      <c r="K27" s="32">
        <f t="shared" si="5"/>
        <v>323253.40000000002</v>
      </c>
      <c r="L27" s="33"/>
      <c r="M27" s="34" t="s">
        <v>32</v>
      </c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5">
        <v>4</v>
      </c>
      <c r="D28" s="4">
        <v>1000</v>
      </c>
      <c r="E28" s="5">
        <v>235</v>
      </c>
      <c r="F28" s="5">
        <v>220</v>
      </c>
      <c r="G28" s="5">
        <v>270</v>
      </c>
      <c r="H28" s="5">
        <v>275</v>
      </c>
      <c r="I28" s="26">
        <f t="shared" si="3"/>
        <v>128814.15</v>
      </c>
      <c r="J28" s="31">
        <f t="shared" si="4"/>
        <v>330000</v>
      </c>
      <c r="K28" s="32">
        <f t="shared" si="5"/>
        <v>323004</v>
      </c>
      <c r="L28" s="33"/>
      <c r="M28" s="35" t="s">
        <v>33</v>
      </c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5">
        <v>5</v>
      </c>
      <c r="D29" s="4">
        <v>1034</v>
      </c>
      <c r="E29" s="5">
        <v>284</v>
      </c>
      <c r="F29" s="5">
        <v>231</v>
      </c>
      <c r="G29" s="5">
        <v>236</v>
      </c>
      <c r="H29" s="5">
        <v>273</v>
      </c>
      <c r="I29" s="26">
        <f t="shared" si="3"/>
        <v>130594.35999999999</v>
      </c>
      <c r="J29" s="31">
        <f t="shared" si="4"/>
        <v>341220</v>
      </c>
      <c r="K29" s="32">
        <f t="shared" si="5"/>
        <v>329444.2</v>
      </c>
      <c r="L29" s="33"/>
      <c r="M29" s="35" t="s">
        <v>34</v>
      </c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5">
        <v>6</v>
      </c>
      <c r="D30" s="4">
        <v>1250</v>
      </c>
      <c r="E30" s="5">
        <v>346</v>
      </c>
      <c r="F30" s="5">
        <v>273</v>
      </c>
      <c r="G30" s="5">
        <v>279</v>
      </c>
      <c r="H30" s="5">
        <v>352</v>
      </c>
      <c r="I30" s="26">
        <f t="shared" si="3"/>
        <v>159940.20000000001</v>
      </c>
      <c r="J30" s="31">
        <f t="shared" si="4"/>
        <v>412500</v>
      </c>
      <c r="K30" s="32">
        <f t="shared" si="5"/>
        <v>402637.6</v>
      </c>
      <c r="L30" s="33"/>
      <c r="M30" s="35" t="s">
        <v>35</v>
      </c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5">
        <v>7</v>
      </c>
      <c r="D31" s="4">
        <v>1475</v>
      </c>
      <c r="E31" s="5">
        <v>411</v>
      </c>
      <c r="F31" s="5">
        <v>302</v>
      </c>
      <c r="G31" s="5">
        <v>359</v>
      </c>
      <c r="H31" s="5">
        <v>402</v>
      </c>
      <c r="I31" s="26">
        <f t="shared" si="3"/>
        <v>188779.21</v>
      </c>
      <c r="J31" s="31">
        <f t="shared" si="4"/>
        <v>486750</v>
      </c>
      <c r="K31" s="32">
        <f t="shared" si="5"/>
        <v>474941.4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5">
        <v>8</v>
      </c>
      <c r="D32" s="4">
        <v>2000</v>
      </c>
      <c r="E32" s="5">
        <v>544</v>
      </c>
      <c r="F32" s="5">
        <v>427</v>
      </c>
      <c r="G32" s="5">
        <v>473</v>
      </c>
      <c r="H32" s="5">
        <v>556</v>
      </c>
      <c r="I32" s="26">
        <f t="shared" si="3"/>
        <v>256245.59999999998</v>
      </c>
      <c r="J32" s="31">
        <f t="shared" si="4"/>
        <v>660000</v>
      </c>
      <c r="K32" s="32">
        <f>(G32*329.2)+(F32*306.2)+(305.2*E32)+(H32*345)+159</f>
        <v>644466.80000000005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45" t="s">
        <v>38</v>
      </c>
      <c r="F35" s="45"/>
      <c r="G35" s="45"/>
      <c r="H35" s="4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41" t="s">
        <v>13</v>
      </c>
      <c r="F36" s="41" t="s">
        <v>14</v>
      </c>
      <c r="G36" s="41" t="s">
        <v>15</v>
      </c>
      <c r="H36" s="41" t="s">
        <v>16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27">
        <v>111.1</v>
      </c>
      <c r="F37" s="27">
        <v>112.09</v>
      </c>
      <c r="G37" s="27">
        <v>135.13</v>
      </c>
      <c r="H37" s="27">
        <v>151.13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</sheetData>
  <mergeCells count="2">
    <mergeCell ref="E23:H23"/>
    <mergeCell ref="E35:H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opLeftCell="A4" workbookViewId="0">
      <selection activeCell="I10" sqref="I10:K14"/>
    </sheetView>
  </sheetViews>
  <sheetFormatPr baseColWidth="10" defaultRowHeight="15" x14ac:dyDescent="0.25"/>
  <cols>
    <col min="5" max="5" width="24.71093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0"/>
      <c r="O1" s="30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0"/>
      <c r="O2" s="30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45" x14ac:dyDescent="0.25">
      <c r="A5" s="1"/>
      <c r="B5" s="1"/>
      <c r="C5" s="1"/>
      <c r="D5" s="1"/>
      <c r="E5" s="1"/>
      <c r="F5" s="1"/>
      <c r="G5" s="1"/>
      <c r="H5" s="1"/>
      <c r="I5" s="7" t="s">
        <v>23</v>
      </c>
      <c r="J5" s="1"/>
      <c r="K5" s="1"/>
      <c r="L5" s="1"/>
      <c r="M5" s="2" t="s">
        <v>26</v>
      </c>
      <c r="N5" s="1"/>
      <c r="O5" s="1"/>
      <c r="P5" s="1"/>
      <c r="Q5" s="1"/>
      <c r="R5" s="1"/>
      <c r="S5" s="1"/>
      <c r="T5" s="1"/>
      <c r="U5" s="1"/>
      <c r="V5" s="1"/>
    </row>
    <row r="6" spans="1:22" ht="45" x14ac:dyDescent="0.25">
      <c r="A6" s="2"/>
      <c r="B6" s="2"/>
      <c r="C6" s="3" t="s">
        <v>12</v>
      </c>
      <c r="D6" s="3" t="s">
        <v>8</v>
      </c>
      <c r="E6" s="8" t="s">
        <v>19</v>
      </c>
      <c r="F6" s="8" t="s">
        <v>22</v>
      </c>
      <c r="G6" s="3"/>
      <c r="H6" s="3" t="s">
        <v>21</v>
      </c>
      <c r="I6" s="8" t="s">
        <v>20</v>
      </c>
      <c r="J6" s="2"/>
      <c r="K6" s="2"/>
      <c r="L6" s="2"/>
      <c r="M6" s="3" t="s">
        <v>27</v>
      </c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1"/>
      <c r="B7" s="1"/>
      <c r="C7" s="5" t="s">
        <v>6</v>
      </c>
      <c r="D7" s="9">
        <v>1</v>
      </c>
      <c r="E7" s="43">
        <v>100</v>
      </c>
      <c r="F7" s="40">
        <v>3.07</v>
      </c>
      <c r="G7" s="5"/>
      <c r="H7" s="15">
        <f>(E7/1000)*(F7/1000000)</f>
        <v>3.0699999999999998E-7</v>
      </c>
      <c r="I7" s="24">
        <f>H7/(I31*0.000256)</f>
        <v>6.352493741233476E-9</v>
      </c>
      <c r="J7" s="19">
        <f>H7/(J31*0.000256)</f>
        <v>2.4637262455059064E-9</v>
      </c>
      <c r="K7" s="21">
        <f>H7/(K25*0.000256)</f>
        <v>4.9638222406555195E-9</v>
      </c>
      <c r="L7" s="1"/>
      <c r="M7" s="25">
        <f>I7*0.000008</f>
        <v>5.0819949929867805E-14</v>
      </c>
      <c r="N7" s="20">
        <f>J7*0.000008</f>
        <v>1.9709809964047249E-14</v>
      </c>
      <c r="O7" s="22">
        <f>K7*0.000008</f>
        <v>3.9710577925244157E-14</v>
      </c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5" t="s">
        <v>7</v>
      </c>
      <c r="D8" s="9">
        <v>10</v>
      </c>
      <c r="E8" s="10">
        <f>E$7*1/D8</f>
        <v>10</v>
      </c>
      <c r="F8" s="6">
        <v>3.1</v>
      </c>
      <c r="G8" s="5"/>
      <c r="H8" s="15">
        <f>(E8/1000)*(F8/1000000)</f>
        <v>3.1E-8</v>
      </c>
      <c r="I8" s="24">
        <f>H8/(I32*0.000256)</f>
        <v>4.7256908996681313E-10</v>
      </c>
      <c r="J8" s="19">
        <f>H8/(J32*0.000256)</f>
        <v>1.8347537878787881E-10</v>
      </c>
      <c r="K8" s="21">
        <f t="shared" ref="K8:K14" si="0">H8/(K26*0.000256)</f>
        <v>5.0161656455695159E-10</v>
      </c>
      <c r="L8" s="1"/>
      <c r="M8" s="25">
        <f t="shared" ref="M8:O14" si="1">I8*0.000008</f>
        <v>3.7805527197345047E-15</v>
      </c>
      <c r="N8" s="20">
        <f t="shared" si="1"/>
        <v>1.4678030303030304E-15</v>
      </c>
      <c r="O8" s="22">
        <f t="shared" si="1"/>
        <v>4.0129325164556123E-15</v>
      </c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5" t="s">
        <v>5</v>
      </c>
      <c r="D9" s="9">
        <v>100</v>
      </c>
      <c r="E9" s="10">
        <f>E$7*1/D9</f>
        <v>1</v>
      </c>
      <c r="F9" s="40">
        <v>4.1500000000000004</v>
      </c>
      <c r="G9" s="5"/>
      <c r="H9" s="15">
        <f t="shared" ref="H9:H14" si="2">(E9/1000)*(F9/1000000)</f>
        <v>4.1499999999999999E-9</v>
      </c>
      <c r="I9" s="24">
        <f>H9/(I30*0.000256)</f>
        <v>1.0135624127017472E-10</v>
      </c>
      <c r="J9" s="19">
        <f>H9/(J30*0.000256)</f>
        <v>3.9299242424242426E-11</v>
      </c>
      <c r="K9" s="21">
        <f t="shared" si="0"/>
        <v>5.0149317841668483E-11</v>
      </c>
      <c r="L9" s="1"/>
      <c r="M9" s="25">
        <f t="shared" si="1"/>
        <v>8.1084993016139775E-16</v>
      </c>
      <c r="N9" s="20">
        <f t="shared" si="1"/>
        <v>3.1439393939393941E-16</v>
      </c>
      <c r="O9" s="22">
        <f t="shared" si="1"/>
        <v>4.0119454273334785E-16</v>
      </c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5" t="s">
        <v>4</v>
      </c>
      <c r="D10" s="9">
        <v>1000</v>
      </c>
      <c r="E10" s="11">
        <f>E$7*1/D10</f>
        <v>0.1</v>
      </c>
      <c r="F10" s="40">
        <v>4.1500000000000004</v>
      </c>
      <c r="G10" s="5"/>
      <c r="H10" s="15">
        <f t="shared" si="2"/>
        <v>4.1500000000000001E-10</v>
      </c>
      <c r="I10" s="24">
        <f>H10/(I29*0.000256)</f>
        <v>1.2413198778262707E-11</v>
      </c>
      <c r="J10" s="19">
        <f>H10/(J29*0.000256)</f>
        <v>4.7508755348455547E-12</v>
      </c>
      <c r="K10" s="21">
        <f t="shared" si="0"/>
        <v>5.0188039467003509E-12</v>
      </c>
      <c r="L10" s="1"/>
      <c r="M10" s="25">
        <f t="shared" si="1"/>
        <v>9.9305590226101647E-17</v>
      </c>
      <c r="N10" s="20">
        <f t="shared" si="1"/>
        <v>3.8007004278764433E-17</v>
      </c>
      <c r="O10" s="22">
        <f t="shared" si="1"/>
        <v>4.0150431573602803E-17</v>
      </c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5" t="s">
        <v>3</v>
      </c>
      <c r="D11" s="9">
        <v>10000</v>
      </c>
      <c r="E11" s="11">
        <f>E$7*1/D11</f>
        <v>0.01</v>
      </c>
      <c r="F11" s="40">
        <v>4.3</v>
      </c>
      <c r="G11" s="5"/>
      <c r="H11" s="15">
        <f t="shared" si="2"/>
        <v>4.3E-11</v>
      </c>
      <c r="I11" s="24">
        <f>H11/(I28*0.000256)</f>
        <v>1.3039619482797504E-12</v>
      </c>
      <c r="J11" s="19">
        <f>H11/(J28*0.000256)</f>
        <v>5.0899621212121215E-13</v>
      </c>
      <c r="K11" s="21">
        <f t="shared" si="0"/>
        <v>5.0985493142693053E-13</v>
      </c>
      <c r="L11" s="1"/>
      <c r="M11" s="25">
        <f t="shared" si="1"/>
        <v>1.0431695586238003E-17</v>
      </c>
      <c r="N11" s="20">
        <f t="shared" si="1"/>
        <v>4.071969696969697E-18</v>
      </c>
      <c r="O11" s="22">
        <f t="shared" si="1"/>
        <v>4.0788394514154437E-18</v>
      </c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5" t="s">
        <v>2</v>
      </c>
      <c r="D12" s="9">
        <v>100000</v>
      </c>
      <c r="E12" s="12">
        <f>E$7*1/D12</f>
        <v>1E-3</v>
      </c>
      <c r="F12" s="40">
        <v>5.2</v>
      </c>
      <c r="G12" s="5"/>
      <c r="H12" s="15">
        <f t="shared" si="2"/>
        <v>5.1999999999999997E-12</v>
      </c>
      <c r="I12" s="24">
        <f>H12/(I27*0.000256)</f>
        <v>1.5736891721197983E-13</v>
      </c>
      <c r="J12" s="19">
        <f>H12/(J27*0.000256)</f>
        <v>6.1553030303030312E-14</v>
      </c>
      <c r="K12" s="21">
        <f t="shared" si="0"/>
        <v>5.0448591984454508E-14</v>
      </c>
      <c r="L12" s="1"/>
      <c r="M12" s="25">
        <f t="shared" si="1"/>
        <v>1.2589513376958385E-18</v>
      </c>
      <c r="N12" s="20">
        <f t="shared" si="1"/>
        <v>4.9242424242424246E-19</v>
      </c>
      <c r="O12" s="22">
        <f t="shared" si="1"/>
        <v>4.0358873587563603E-19</v>
      </c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5" t="s">
        <v>1</v>
      </c>
      <c r="D13" s="9">
        <v>1000000</v>
      </c>
      <c r="E13" s="13">
        <f>E$7*1/D13</f>
        <v>1E-4</v>
      </c>
      <c r="F13" s="40">
        <v>5.8</v>
      </c>
      <c r="G13" s="5"/>
      <c r="H13" s="15">
        <f>(E13/1000)*(F13/1000000)</f>
        <v>5.8000000000000005E-13</v>
      </c>
      <c r="I13" s="24">
        <f>H13/(I26*0.000256)</f>
        <v>2.3765382791413553E-14</v>
      </c>
      <c r="J13" s="19">
        <f>H13/(J26*0.000256)</f>
        <v>9.1296945519019999E-15</v>
      </c>
      <c r="K13" s="21">
        <f t="shared" si="0"/>
        <v>4.7703253496115527E-15</v>
      </c>
      <c r="L13" s="1"/>
      <c r="M13" s="25">
        <f t="shared" si="1"/>
        <v>1.9012306233130841E-19</v>
      </c>
      <c r="N13" s="20">
        <f t="shared" si="1"/>
        <v>7.3037556415215994E-20</v>
      </c>
      <c r="O13" s="22">
        <f t="shared" si="1"/>
        <v>3.816260279689242E-20</v>
      </c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5" t="s">
        <v>0</v>
      </c>
      <c r="D14" s="9">
        <v>10000000</v>
      </c>
      <c r="E14" s="14">
        <f>E$7*1/D14</f>
        <v>1.0000000000000001E-5</v>
      </c>
      <c r="F14" s="40">
        <v>7.9</v>
      </c>
      <c r="G14" s="5"/>
      <c r="H14" s="15">
        <f t="shared" si="2"/>
        <v>7.9000000000000004E-14</v>
      </c>
      <c r="I14" s="24">
        <f>H14/(I25*0.000256)</f>
        <v>3.2175594932126473E-15</v>
      </c>
      <c r="J14" s="19">
        <f>H14/(J25*0.000256)</f>
        <v>1.2468434343434344E-15</v>
      </c>
      <c r="K14" s="21">
        <f t="shared" si="0"/>
        <v>4.7883576004225512E-16</v>
      </c>
      <c r="L14" s="1"/>
      <c r="M14" s="25">
        <f t="shared" si="1"/>
        <v>2.5740475945701177E-20</v>
      </c>
      <c r="N14" s="20">
        <f>J14*0.000008</f>
        <v>9.9747474747474743E-21</v>
      </c>
      <c r="O14" s="22">
        <f t="shared" si="1"/>
        <v>3.8306860803380406E-21</v>
      </c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7"/>
      <c r="F15" s="17">
        <f>SUM(F7:F14)</f>
        <v>37.67</v>
      </c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5"/>
      <c r="F16" s="18" t="s">
        <v>9</v>
      </c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5" t="s">
        <v>10</v>
      </c>
      <c r="F17" s="5">
        <v>218.33</v>
      </c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40" t="s">
        <v>25</v>
      </c>
      <c r="F18" s="40">
        <f>F17+F15</f>
        <v>256</v>
      </c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0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30</v>
      </c>
      <c r="M22" s="30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44" t="s">
        <v>37</v>
      </c>
      <c r="F23" s="44"/>
      <c r="G23" s="44"/>
      <c r="H23" s="44"/>
      <c r="I23" s="7" t="s">
        <v>24</v>
      </c>
      <c r="J23" s="7" t="s">
        <v>24</v>
      </c>
      <c r="K23" s="7" t="s">
        <v>24</v>
      </c>
      <c r="L23" s="36" t="s">
        <v>29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3" t="s">
        <v>12</v>
      </c>
      <c r="D24" s="5" t="s">
        <v>17</v>
      </c>
      <c r="E24" s="5" t="s">
        <v>13</v>
      </c>
      <c r="F24" s="5" t="s">
        <v>14</v>
      </c>
      <c r="G24" s="5" t="s">
        <v>15</v>
      </c>
      <c r="H24" s="5" t="s">
        <v>16</v>
      </c>
      <c r="I24" s="6" t="s">
        <v>18</v>
      </c>
      <c r="J24" s="6" t="s">
        <v>18</v>
      </c>
      <c r="K24" s="6" t="s">
        <v>18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5">
        <v>1</v>
      </c>
      <c r="D25" s="4">
        <v>750</v>
      </c>
      <c r="E25" s="5">
        <v>176</v>
      </c>
      <c r="F25" s="5">
        <v>199</v>
      </c>
      <c r="G25" s="5">
        <v>164</v>
      </c>
      <c r="H25" s="5">
        <v>211</v>
      </c>
      <c r="I25" s="26">
        <f>E25*E$37+F25*F$37+G25*G$37+H25*H$37</f>
        <v>95909.26</v>
      </c>
      <c r="J25" s="31">
        <f>D25*330</f>
        <v>247500</v>
      </c>
      <c r="K25" s="32">
        <f>(G25*329.2)+(F25*306.2)+(305.2*E25)+(H25*345)+159</f>
        <v>241591.8</v>
      </c>
      <c r="L25" s="1"/>
      <c r="M25" s="1" t="s">
        <v>36</v>
      </c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5">
        <v>2</v>
      </c>
      <c r="D26" s="4">
        <v>752</v>
      </c>
      <c r="E26" s="5">
        <v>223</v>
      </c>
      <c r="F26" s="5">
        <v>177</v>
      </c>
      <c r="G26" s="5">
        <v>155</v>
      </c>
      <c r="H26" s="5">
        <v>197</v>
      </c>
      <c r="I26" s="26">
        <f t="shared" ref="I26:I32" si="3">E26*E$37+F26*F$37+G26*G$37+H26*H$37</f>
        <v>95332.989999999991</v>
      </c>
      <c r="J26" s="31">
        <f t="shared" ref="J26:J32" si="4">D26*330</f>
        <v>248160</v>
      </c>
      <c r="K26" s="32">
        <f t="shared" ref="K26:K31" si="5">(G26*329.2)+(F26*306.2)+(305.2*E26)+(H26*345)+159</f>
        <v>241407</v>
      </c>
      <c r="L26" s="33"/>
      <c r="M26" s="34" t="s">
        <v>31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5">
        <v>3</v>
      </c>
      <c r="D27" s="4">
        <v>1000</v>
      </c>
      <c r="E27" s="5">
        <v>232</v>
      </c>
      <c r="F27" s="5">
        <v>259</v>
      </c>
      <c r="G27" s="5">
        <v>166</v>
      </c>
      <c r="H27" s="5">
        <v>343</v>
      </c>
      <c r="I27" s="26">
        <f t="shared" si="3"/>
        <v>129075.68</v>
      </c>
      <c r="J27" s="31">
        <f t="shared" si="4"/>
        <v>330000</v>
      </c>
      <c r="K27" s="32">
        <f t="shared" si="5"/>
        <v>323253.40000000002</v>
      </c>
      <c r="L27" s="33"/>
      <c r="M27" s="34" t="s">
        <v>32</v>
      </c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5">
        <v>4</v>
      </c>
      <c r="D28" s="4">
        <v>1000</v>
      </c>
      <c r="E28" s="5">
        <v>235</v>
      </c>
      <c r="F28" s="5">
        <v>220</v>
      </c>
      <c r="G28" s="5">
        <v>270</v>
      </c>
      <c r="H28" s="5">
        <v>275</v>
      </c>
      <c r="I28" s="26">
        <f t="shared" si="3"/>
        <v>128814.15</v>
      </c>
      <c r="J28" s="31">
        <f t="shared" si="4"/>
        <v>330000</v>
      </c>
      <c r="K28" s="32">
        <f t="shared" si="5"/>
        <v>323004</v>
      </c>
      <c r="L28" s="33"/>
      <c r="M28" s="35" t="s">
        <v>33</v>
      </c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5">
        <v>5</v>
      </c>
      <c r="D29" s="4">
        <v>1034</v>
      </c>
      <c r="E29" s="5">
        <v>284</v>
      </c>
      <c r="F29" s="5">
        <v>231</v>
      </c>
      <c r="G29" s="5">
        <v>236</v>
      </c>
      <c r="H29" s="5">
        <v>273</v>
      </c>
      <c r="I29" s="26">
        <f t="shared" si="3"/>
        <v>130594.35999999999</v>
      </c>
      <c r="J29" s="31">
        <f t="shared" si="4"/>
        <v>341220</v>
      </c>
      <c r="K29" s="32">
        <f t="shared" si="5"/>
        <v>329444.2</v>
      </c>
      <c r="L29" s="33"/>
      <c r="M29" s="35" t="s">
        <v>34</v>
      </c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5">
        <v>6</v>
      </c>
      <c r="D30" s="4">
        <v>1250</v>
      </c>
      <c r="E30" s="5">
        <v>346</v>
      </c>
      <c r="F30" s="5">
        <v>273</v>
      </c>
      <c r="G30" s="5">
        <v>279</v>
      </c>
      <c r="H30" s="5">
        <v>352</v>
      </c>
      <c r="I30" s="26">
        <f t="shared" si="3"/>
        <v>159940.20000000001</v>
      </c>
      <c r="J30" s="31">
        <f t="shared" si="4"/>
        <v>412500</v>
      </c>
      <c r="K30" s="32">
        <f t="shared" si="5"/>
        <v>402637.6</v>
      </c>
      <c r="L30" s="33"/>
      <c r="M30" s="35" t="s">
        <v>35</v>
      </c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5">
        <v>7</v>
      </c>
      <c r="D31" s="4">
        <v>1475</v>
      </c>
      <c r="E31" s="5">
        <v>411</v>
      </c>
      <c r="F31" s="5">
        <v>302</v>
      </c>
      <c r="G31" s="5">
        <v>359</v>
      </c>
      <c r="H31" s="5">
        <v>402</v>
      </c>
      <c r="I31" s="26">
        <f t="shared" si="3"/>
        <v>188779.21</v>
      </c>
      <c r="J31" s="31">
        <f t="shared" si="4"/>
        <v>486750</v>
      </c>
      <c r="K31" s="32">
        <f t="shared" si="5"/>
        <v>474941.4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5">
        <v>8</v>
      </c>
      <c r="D32" s="4">
        <v>2000</v>
      </c>
      <c r="E32" s="5">
        <v>544</v>
      </c>
      <c r="F32" s="5">
        <v>427</v>
      </c>
      <c r="G32" s="5">
        <v>473</v>
      </c>
      <c r="H32" s="5">
        <v>556</v>
      </c>
      <c r="I32" s="26">
        <f t="shared" si="3"/>
        <v>256245.59999999998</v>
      </c>
      <c r="J32" s="31">
        <f t="shared" si="4"/>
        <v>660000</v>
      </c>
      <c r="K32" s="32">
        <f>(G32*329.2)+(F32*306.2)+(305.2*E32)+(H32*345)+159</f>
        <v>644466.80000000005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45" t="s">
        <v>38</v>
      </c>
      <c r="F35" s="45"/>
      <c r="G35" s="45"/>
      <c r="H35" s="4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40" t="s">
        <v>13</v>
      </c>
      <c r="F36" s="40" t="s">
        <v>14</v>
      </c>
      <c r="G36" s="40" t="s">
        <v>15</v>
      </c>
      <c r="H36" s="40" t="s">
        <v>16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27">
        <v>111.1</v>
      </c>
      <c r="F37" s="27">
        <v>112.09</v>
      </c>
      <c r="G37" s="27">
        <v>135.13</v>
      </c>
      <c r="H37" s="27">
        <v>151.13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</sheetData>
  <mergeCells count="2">
    <mergeCell ref="E23:H23"/>
    <mergeCell ref="E35:H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workbookViewId="0">
      <selection activeCell="O18" sqref="O18"/>
    </sheetView>
  </sheetViews>
  <sheetFormatPr baseColWidth="10" defaultRowHeight="15" x14ac:dyDescent="0.25"/>
  <cols>
    <col min="5" max="5" width="24.710937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0"/>
      <c r="O1" s="30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0"/>
      <c r="O2" s="30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45" x14ac:dyDescent="0.25">
      <c r="A5" s="1"/>
      <c r="B5" s="1"/>
      <c r="C5" s="1"/>
      <c r="D5" s="1"/>
      <c r="E5" s="1"/>
      <c r="F5" s="1"/>
      <c r="G5" s="1"/>
      <c r="H5" s="1"/>
      <c r="I5" s="7" t="s">
        <v>23</v>
      </c>
      <c r="J5" s="1"/>
      <c r="K5" s="1"/>
      <c r="L5" s="1"/>
      <c r="M5" s="2" t="s">
        <v>26</v>
      </c>
      <c r="N5" s="1"/>
      <c r="O5" s="1"/>
      <c r="P5" s="1"/>
      <c r="Q5" s="1"/>
      <c r="R5" s="1"/>
      <c r="S5" s="1"/>
      <c r="T5" s="1"/>
      <c r="U5" s="1"/>
      <c r="V5" s="1"/>
    </row>
    <row r="6" spans="1:22" ht="45" x14ac:dyDescent="0.25">
      <c r="A6" s="2"/>
      <c r="B6" s="2"/>
      <c r="C6" s="3" t="s">
        <v>12</v>
      </c>
      <c r="D6" s="3" t="s">
        <v>8</v>
      </c>
      <c r="E6" s="8" t="s">
        <v>19</v>
      </c>
      <c r="F6" s="8" t="s">
        <v>22</v>
      </c>
      <c r="G6" s="3"/>
      <c r="H6" s="3" t="s">
        <v>21</v>
      </c>
      <c r="I6" s="8" t="s">
        <v>20</v>
      </c>
      <c r="J6" s="2"/>
      <c r="K6" s="2"/>
      <c r="L6" s="2"/>
      <c r="M6" s="3" t="s">
        <v>27</v>
      </c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1"/>
      <c r="B7" s="1"/>
      <c r="C7" s="5" t="s">
        <v>7</v>
      </c>
      <c r="D7" s="9">
        <v>1</v>
      </c>
      <c r="E7" s="42">
        <v>100</v>
      </c>
      <c r="F7" s="40">
        <v>6.14</v>
      </c>
      <c r="G7" s="5"/>
      <c r="H7" s="15">
        <f>(E7/1000)*(F7/1000000)</f>
        <v>6.1399999999999997E-7</v>
      </c>
      <c r="I7" s="24">
        <f>H7/(I32*0.000512)</f>
        <v>4.6799584070906976E-9</v>
      </c>
      <c r="J7" s="19">
        <f>H7/(J32*0.000512)</f>
        <v>1.8169981060606062E-9</v>
      </c>
      <c r="K7" s="21">
        <f>H7/(K32*0.000512)</f>
        <v>1.8607921307971177E-9</v>
      </c>
      <c r="L7" s="1"/>
      <c r="M7" s="25">
        <f>I7*0.000008</f>
        <v>3.743966725672558E-14</v>
      </c>
      <c r="N7" s="20">
        <f>J7*0.000008</f>
        <v>1.453598484848485E-14</v>
      </c>
      <c r="O7" s="22">
        <f>K7*0.000008</f>
        <v>1.488633704637694E-14</v>
      </c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5" t="s">
        <v>6</v>
      </c>
      <c r="D8" s="9">
        <v>10</v>
      </c>
      <c r="E8" s="10">
        <f>E$7*1/D8</f>
        <v>10</v>
      </c>
      <c r="F8" s="6">
        <v>6.2</v>
      </c>
      <c r="G8" s="5"/>
      <c r="H8" s="15">
        <f>(E8/1000)*(F8/1000000)</f>
        <v>6.1999999999999999E-8</v>
      </c>
      <c r="I8" s="24">
        <f>H8/(I31*0.000512)</f>
        <v>6.4145702273041622E-10</v>
      </c>
      <c r="J8" s="19">
        <f>H8/(J31*0.000512)</f>
        <v>2.4878017462763229E-10</v>
      </c>
      <c r="K8" s="21">
        <f>H8/(K31*0.000512)</f>
        <v>2.5496566523785881E-10</v>
      </c>
      <c r="L8" s="1"/>
      <c r="M8" s="25">
        <f t="shared" ref="M8:O14" si="0">I8*0.000008</f>
        <v>5.1316561818433298E-15</v>
      </c>
      <c r="N8" s="20">
        <f t="shared" si="0"/>
        <v>1.9902413970210584E-15</v>
      </c>
      <c r="O8" s="22">
        <f t="shared" si="0"/>
        <v>2.0397253219028703E-15</v>
      </c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5" t="s">
        <v>5</v>
      </c>
      <c r="D9" s="9">
        <v>100</v>
      </c>
      <c r="E9" s="10">
        <f>E$7*1/D9</f>
        <v>1</v>
      </c>
      <c r="F9" s="40">
        <v>8.3000000000000007</v>
      </c>
      <c r="G9" s="5"/>
      <c r="H9" s="15">
        <f>(E9/1000)*(F9/1000000)</f>
        <v>8.2999999999999999E-9</v>
      </c>
      <c r="I9" s="24">
        <f>H9/(I30*0.000512)</f>
        <v>1.0135624127017472E-10</v>
      </c>
      <c r="J9" s="19">
        <f>H9/(J30*0.000512)</f>
        <v>3.9299242424242426E-11</v>
      </c>
      <c r="K9" s="21">
        <f>H9/(K30*0.000512)</f>
        <v>4.0261857064516576E-11</v>
      </c>
      <c r="L9" s="1"/>
      <c r="M9" s="25">
        <f t="shared" si="0"/>
        <v>8.1084993016139775E-16</v>
      </c>
      <c r="N9" s="20">
        <f t="shared" si="0"/>
        <v>3.1439393939393941E-16</v>
      </c>
      <c r="O9" s="22">
        <f t="shared" si="0"/>
        <v>3.2209485651613262E-16</v>
      </c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5" t="s">
        <v>4</v>
      </c>
      <c r="D10" s="9">
        <v>1000</v>
      </c>
      <c r="E10" s="11">
        <f>E$7*1/D10</f>
        <v>0.1</v>
      </c>
      <c r="F10" s="40">
        <v>8.3000000000000007</v>
      </c>
      <c r="G10" s="5"/>
      <c r="H10" s="15">
        <f t="shared" ref="H10:H14" si="1">(E10/1000)*(F10/1000000)</f>
        <v>8.3000000000000003E-10</v>
      </c>
      <c r="I10" s="24">
        <f>H10/(I29*0.000512)</f>
        <v>1.2413198778262707E-11</v>
      </c>
      <c r="J10" s="19">
        <f>H10/(J29*0.000512)</f>
        <v>4.7508755348455547E-12</v>
      </c>
      <c r="K10" s="21">
        <f>H10/(K29*0.000512)</f>
        <v>4.9206929428413061E-12</v>
      </c>
      <c r="L10" s="1"/>
      <c r="M10" s="25">
        <f t="shared" si="0"/>
        <v>9.9305590226101647E-17</v>
      </c>
      <c r="N10" s="20">
        <f t="shared" si="0"/>
        <v>3.8007004278764433E-17</v>
      </c>
      <c r="O10" s="22">
        <f t="shared" si="0"/>
        <v>3.9365543542730446E-17</v>
      </c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5" t="s">
        <v>3</v>
      </c>
      <c r="D11" s="9">
        <v>10000</v>
      </c>
      <c r="E11" s="11">
        <f>E$7*1/D11</f>
        <v>0.01</v>
      </c>
      <c r="F11" s="40">
        <v>8.6</v>
      </c>
      <c r="G11" s="5"/>
      <c r="H11" s="15">
        <f t="shared" si="1"/>
        <v>8.6E-11</v>
      </c>
      <c r="I11" s="24">
        <f>H11/(I28*0.000512)</f>
        <v>1.3039619482797504E-12</v>
      </c>
      <c r="J11" s="19">
        <f>H11/(J28*0.000512)</f>
        <v>5.0899621212121215E-13</v>
      </c>
      <c r="K11" s="21">
        <f>H11/(K28*0.000512)</f>
        <v>5.2002064989907257E-13</v>
      </c>
      <c r="L11" s="1"/>
      <c r="M11" s="25">
        <f t="shared" si="0"/>
        <v>1.0431695586238003E-17</v>
      </c>
      <c r="N11" s="20">
        <f t="shared" si="0"/>
        <v>4.071969696969697E-18</v>
      </c>
      <c r="O11" s="22">
        <f t="shared" si="0"/>
        <v>4.1601651991925807E-18</v>
      </c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5" t="s">
        <v>2</v>
      </c>
      <c r="D12" s="9">
        <v>100000</v>
      </c>
      <c r="E12" s="12">
        <f>E$7*1/D12</f>
        <v>1E-3</v>
      </c>
      <c r="F12" s="40">
        <v>10.4</v>
      </c>
      <c r="G12" s="5"/>
      <c r="H12" s="15">
        <f t="shared" si="1"/>
        <v>1.0399999999999999E-11</v>
      </c>
      <c r="I12" s="24">
        <f>H12/(I27*0.000512)</f>
        <v>1.5736891721197983E-13</v>
      </c>
      <c r="J12" s="19">
        <f>H12/(J27*0.000512)</f>
        <v>6.1553030303030312E-14</v>
      </c>
      <c r="K12" s="21">
        <f>H12/(K27*0.000512)</f>
        <v>6.2837699464259301E-14</v>
      </c>
      <c r="L12" s="1"/>
      <c r="M12" s="25">
        <f t="shared" si="0"/>
        <v>1.2589513376958385E-18</v>
      </c>
      <c r="N12" s="20">
        <f t="shared" si="0"/>
        <v>4.9242424242424246E-19</v>
      </c>
      <c r="O12" s="22">
        <f t="shared" si="0"/>
        <v>5.027015957140744E-19</v>
      </c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5" t="s">
        <v>1</v>
      </c>
      <c r="D13" s="9">
        <v>1000000</v>
      </c>
      <c r="E13" s="13">
        <f>E$7*1/D13</f>
        <v>1E-4</v>
      </c>
      <c r="F13" s="40">
        <v>11.6</v>
      </c>
      <c r="G13" s="5"/>
      <c r="H13" s="15">
        <f t="shared" si="1"/>
        <v>1.1600000000000001E-12</v>
      </c>
      <c r="I13" s="24">
        <f>H13/(I26*0.000512)</f>
        <v>2.3765382791413553E-14</v>
      </c>
      <c r="J13" s="19">
        <f>H13/(J26*0.000512)</f>
        <v>9.1296945519019999E-15</v>
      </c>
      <c r="K13" s="21">
        <f>H13/(K26*0.000512)</f>
        <v>9.3850841110655459E-15</v>
      </c>
      <c r="L13" s="1"/>
      <c r="M13" s="25">
        <f t="shared" si="0"/>
        <v>1.9012306233130841E-19</v>
      </c>
      <c r="N13" s="20">
        <f t="shared" si="0"/>
        <v>7.3037556415215994E-20</v>
      </c>
      <c r="O13" s="22">
        <f t="shared" si="0"/>
        <v>7.5080672888524365E-20</v>
      </c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5" t="s">
        <v>0</v>
      </c>
      <c r="D14" s="9">
        <v>10000000</v>
      </c>
      <c r="E14" s="14">
        <f>E$7*1/D14</f>
        <v>1.0000000000000001E-5</v>
      </c>
      <c r="F14" s="40">
        <v>15.8</v>
      </c>
      <c r="G14" s="5"/>
      <c r="H14" s="15">
        <f t="shared" si="1"/>
        <v>1.5800000000000001E-13</v>
      </c>
      <c r="I14" s="24">
        <f>H14/(I25*0.000512)</f>
        <v>3.2175594932126473E-15</v>
      </c>
      <c r="J14" s="19">
        <f>H14/(J25*0.000512)</f>
        <v>1.2468434343434344E-15</v>
      </c>
      <c r="K14" s="21">
        <f>H14/(K25*0.000512)</f>
        <v>1.277335364859238E-15</v>
      </c>
      <c r="L14" s="1"/>
      <c r="M14" s="25">
        <f t="shared" si="0"/>
        <v>2.5740475945701177E-20</v>
      </c>
      <c r="N14" s="20">
        <f>J14*0.000008</f>
        <v>9.9747474747474743E-21</v>
      </c>
      <c r="O14" s="22">
        <f t="shared" si="0"/>
        <v>1.0218682918873904E-20</v>
      </c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7"/>
      <c r="F15" s="17">
        <f>SUM(F7:F14)</f>
        <v>75.34</v>
      </c>
      <c r="G15" s="1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5"/>
      <c r="F16" s="18" t="s">
        <v>9</v>
      </c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5" t="s">
        <v>10</v>
      </c>
      <c r="F17" s="5">
        <v>436.66</v>
      </c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40" t="s">
        <v>25</v>
      </c>
      <c r="F18" s="40">
        <f>F17+F15</f>
        <v>512</v>
      </c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0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30</v>
      </c>
      <c r="M22" s="30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44" t="s">
        <v>37</v>
      </c>
      <c r="F23" s="44"/>
      <c r="G23" s="44"/>
      <c r="H23" s="44"/>
      <c r="I23" s="7" t="s">
        <v>24</v>
      </c>
      <c r="J23" s="7" t="s">
        <v>24</v>
      </c>
      <c r="K23" s="7" t="s">
        <v>24</v>
      </c>
      <c r="L23" s="36" t="s">
        <v>29</v>
      </c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3" t="s">
        <v>12</v>
      </c>
      <c r="D24" s="5" t="s">
        <v>17</v>
      </c>
      <c r="E24" s="5" t="s">
        <v>13</v>
      </c>
      <c r="F24" s="5" t="s">
        <v>14</v>
      </c>
      <c r="G24" s="5" t="s">
        <v>15</v>
      </c>
      <c r="H24" s="5" t="s">
        <v>16</v>
      </c>
      <c r="I24" s="6" t="s">
        <v>18</v>
      </c>
      <c r="J24" s="6" t="s">
        <v>18</v>
      </c>
      <c r="K24" s="6" t="s">
        <v>18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5">
        <v>1</v>
      </c>
      <c r="D25" s="4">
        <v>750</v>
      </c>
      <c r="E25" s="5">
        <v>176</v>
      </c>
      <c r="F25" s="5">
        <v>199</v>
      </c>
      <c r="G25" s="5">
        <v>164</v>
      </c>
      <c r="H25" s="5">
        <v>211</v>
      </c>
      <c r="I25" s="26">
        <f>E25*E$37+F25*F$37+G25*G$37+H25*H$37</f>
        <v>95909.26</v>
      </c>
      <c r="J25" s="31">
        <f>D25*330</f>
        <v>247500</v>
      </c>
      <c r="K25" s="32">
        <f>(G25*329.2)+(F25*306.2)+(305.2*E25)+(H25*345)+159</f>
        <v>241591.8</v>
      </c>
      <c r="L25" s="1"/>
      <c r="M25" s="1" t="s">
        <v>36</v>
      </c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5">
        <v>2</v>
      </c>
      <c r="D26" s="4">
        <v>752</v>
      </c>
      <c r="E26" s="5">
        <v>223</v>
      </c>
      <c r="F26" s="5">
        <v>177</v>
      </c>
      <c r="G26" s="5">
        <v>155</v>
      </c>
      <c r="H26" s="5">
        <v>197</v>
      </c>
      <c r="I26" s="26">
        <f t="shared" ref="I26:I32" si="2">E26*E$37+F26*F$37+G26*G$37+H26*H$37</f>
        <v>95332.989999999991</v>
      </c>
      <c r="J26" s="31">
        <f t="shared" ref="J26:J32" si="3">D26*330</f>
        <v>248160</v>
      </c>
      <c r="K26" s="32">
        <f t="shared" ref="K26:K31" si="4">(G26*329.2)+(F26*306.2)+(305.2*E26)+(H26*345)+159</f>
        <v>241407</v>
      </c>
      <c r="L26" s="33"/>
      <c r="M26" s="34" t="s">
        <v>31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5">
        <v>3</v>
      </c>
      <c r="D27" s="4">
        <v>1000</v>
      </c>
      <c r="E27" s="5">
        <v>232</v>
      </c>
      <c r="F27" s="5">
        <v>259</v>
      </c>
      <c r="G27" s="5">
        <v>166</v>
      </c>
      <c r="H27" s="5">
        <v>343</v>
      </c>
      <c r="I27" s="26">
        <f t="shared" si="2"/>
        <v>129075.68</v>
      </c>
      <c r="J27" s="31">
        <f t="shared" si="3"/>
        <v>330000</v>
      </c>
      <c r="K27" s="32">
        <f t="shared" si="4"/>
        <v>323253.40000000002</v>
      </c>
      <c r="L27" s="33"/>
      <c r="M27" s="34" t="s">
        <v>32</v>
      </c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5">
        <v>4</v>
      </c>
      <c r="D28" s="4">
        <v>1000</v>
      </c>
      <c r="E28" s="5">
        <v>235</v>
      </c>
      <c r="F28" s="5">
        <v>220</v>
      </c>
      <c r="G28" s="5">
        <v>270</v>
      </c>
      <c r="H28" s="5">
        <v>275</v>
      </c>
      <c r="I28" s="26">
        <f t="shared" si="2"/>
        <v>128814.15</v>
      </c>
      <c r="J28" s="31">
        <f t="shared" si="3"/>
        <v>330000</v>
      </c>
      <c r="K28" s="32">
        <f t="shared" si="4"/>
        <v>323004</v>
      </c>
      <c r="L28" s="33"/>
      <c r="M28" s="35" t="s">
        <v>33</v>
      </c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5">
        <v>5</v>
      </c>
      <c r="D29" s="4">
        <v>1034</v>
      </c>
      <c r="E29" s="5">
        <v>284</v>
      </c>
      <c r="F29" s="5">
        <v>231</v>
      </c>
      <c r="G29" s="5">
        <v>236</v>
      </c>
      <c r="H29" s="5">
        <v>273</v>
      </c>
      <c r="I29" s="26">
        <f t="shared" si="2"/>
        <v>130594.35999999999</v>
      </c>
      <c r="J29" s="31">
        <f t="shared" si="3"/>
        <v>341220</v>
      </c>
      <c r="K29" s="32">
        <f t="shared" si="4"/>
        <v>329444.2</v>
      </c>
      <c r="L29" s="33"/>
      <c r="M29" s="35" t="s">
        <v>34</v>
      </c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5">
        <v>6</v>
      </c>
      <c r="D30" s="4">
        <v>1250</v>
      </c>
      <c r="E30" s="5">
        <v>346</v>
      </c>
      <c r="F30" s="5">
        <v>273</v>
      </c>
      <c r="G30" s="5">
        <v>279</v>
      </c>
      <c r="H30" s="5">
        <v>352</v>
      </c>
      <c r="I30" s="26">
        <f t="shared" si="2"/>
        <v>159940.20000000001</v>
      </c>
      <c r="J30" s="31">
        <f t="shared" si="3"/>
        <v>412500</v>
      </c>
      <c r="K30" s="32">
        <f t="shared" si="4"/>
        <v>402637.6</v>
      </c>
      <c r="L30" s="33"/>
      <c r="M30" s="35" t="s">
        <v>35</v>
      </c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5">
        <v>7</v>
      </c>
      <c r="D31" s="4">
        <v>1475</v>
      </c>
      <c r="E31" s="5">
        <v>411</v>
      </c>
      <c r="F31" s="5">
        <v>302</v>
      </c>
      <c r="G31" s="5">
        <v>359</v>
      </c>
      <c r="H31" s="5">
        <v>402</v>
      </c>
      <c r="I31" s="26">
        <f t="shared" si="2"/>
        <v>188779.21</v>
      </c>
      <c r="J31" s="31">
        <f t="shared" si="3"/>
        <v>486750</v>
      </c>
      <c r="K31" s="32">
        <f t="shared" si="4"/>
        <v>474941.4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5">
        <v>8</v>
      </c>
      <c r="D32" s="4">
        <v>2000</v>
      </c>
      <c r="E32" s="5">
        <v>544</v>
      </c>
      <c r="F32" s="5">
        <v>427</v>
      </c>
      <c r="G32" s="5">
        <v>473</v>
      </c>
      <c r="H32" s="5">
        <v>556</v>
      </c>
      <c r="I32" s="26">
        <f t="shared" si="2"/>
        <v>256245.59999999998</v>
      </c>
      <c r="J32" s="31">
        <f t="shared" si="3"/>
        <v>660000</v>
      </c>
      <c r="K32" s="32">
        <f>(G32*329.2)+(F32*306.2)+(305.2*E32)+(H32*345)+159</f>
        <v>644466.80000000005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45" t="s">
        <v>38</v>
      </c>
      <c r="F35" s="45"/>
      <c r="G35" s="45"/>
      <c r="H35" s="4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40" t="s">
        <v>13</v>
      </c>
      <c r="F36" s="40" t="s">
        <v>14</v>
      </c>
      <c r="G36" s="40" t="s">
        <v>15</v>
      </c>
      <c r="H36" s="40" t="s">
        <v>16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27">
        <v>111.1</v>
      </c>
      <c r="F37" s="27">
        <v>112.09</v>
      </c>
      <c r="G37" s="27">
        <v>135.13</v>
      </c>
      <c r="H37" s="27">
        <v>151.13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</sheetData>
  <mergeCells count="2">
    <mergeCell ref="E23:H23"/>
    <mergeCell ref="E35:H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spike</vt:lpstr>
      <vt:lpstr>calcul</vt:lpstr>
      <vt:lpstr>M4</vt:lpstr>
      <vt:lpstr>M5</vt:lpstr>
      <vt:lpstr>M6</vt:lpstr>
      <vt:lpstr>M7</vt:lpstr>
      <vt:lpstr>M8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cabenard</dc:creator>
  <cp:lastModifiedBy>Kentaro Mori</cp:lastModifiedBy>
  <cp:lastPrinted>2015-08-05T07:05:58Z</cp:lastPrinted>
  <dcterms:created xsi:type="dcterms:W3CDTF">2015-08-04T14:22:07Z</dcterms:created>
  <dcterms:modified xsi:type="dcterms:W3CDTF">2019-11-26T16:24:13Z</dcterms:modified>
</cp:coreProperties>
</file>