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umar28damiar\Documents\MODECERA\"/>
    </mc:Choice>
  </mc:AlternateContent>
  <xr:revisionPtr revIDLastSave="0" documentId="10_ncr:100000_{D468B73F-0FD4-43AD-AFD5-AEBB8E7D9FA5}" xr6:coauthVersionLast="31" xr6:coauthVersionMax="31" xr10:uidLastSave="{00000000-0000-0000-0000-000000000000}"/>
  <bookViews>
    <workbookView xWindow="0" yWindow="0" windowWidth="20496" windowHeight="790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4" i="1" l="1"/>
  <c r="Z54" i="1"/>
  <c r="X54" i="1"/>
  <c r="V54" i="1"/>
  <c r="U54" i="1"/>
  <c r="T54" i="1"/>
  <c r="AE54" i="1" s="1"/>
  <c r="M54" i="1"/>
  <c r="L54" i="1"/>
  <c r="O54" i="1" s="1"/>
  <c r="J54" i="1"/>
  <c r="AF54" i="1" s="1"/>
  <c r="G54" i="1"/>
  <c r="K54" i="1" s="1"/>
  <c r="AC53" i="1"/>
  <c r="AB53" i="1"/>
  <c r="Z53" i="1"/>
  <c r="X53" i="1"/>
  <c r="V53" i="1"/>
  <c r="U53" i="1"/>
  <c r="T53" i="1"/>
  <c r="AE53" i="1" s="1"/>
  <c r="N53" i="1"/>
  <c r="M53" i="1"/>
  <c r="L53" i="1"/>
  <c r="O53" i="1" s="1"/>
  <c r="J53" i="1"/>
  <c r="AF53" i="1" s="1"/>
  <c r="G53" i="1"/>
  <c r="K53" i="1" s="1"/>
  <c r="AB52" i="1"/>
  <c r="Z52" i="1"/>
  <c r="X52" i="1"/>
  <c r="V52" i="1"/>
  <c r="T52" i="1"/>
  <c r="AE52" i="1" s="1"/>
  <c r="L52" i="1"/>
  <c r="O52" i="1" s="1"/>
  <c r="J52" i="1"/>
  <c r="AF52" i="1" s="1"/>
  <c r="G52" i="1"/>
  <c r="K52" i="1" s="1"/>
  <c r="AB51" i="1"/>
  <c r="Z51" i="1"/>
  <c r="X51" i="1"/>
  <c r="V51" i="1"/>
  <c r="U51" i="1"/>
  <c r="T51" i="1"/>
  <c r="AE51" i="1" s="1"/>
  <c r="L51" i="1"/>
  <c r="O51" i="1" s="1"/>
  <c r="J51" i="1"/>
  <c r="AF51" i="1" s="1"/>
  <c r="G51" i="1"/>
  <c r="K51" i="1" s="1"/>
  <c r="AB50" i="1"/>
  <c r="Z50" i="1"/>
  <c r="X50" i="1"/>
  <c r="V50" i="1"/>
  <c r="U50" i="1"/>
  <c r="T50" i="1"/>
  <c r="AE50" i="1" s="1"/>
  <c r="M50" i="1"/>
  <c r="L50" i="1"/>
  <c r="O50" i="1" s="1"/>
  <c r="J50" i="1"/>
  <c r="AF50" i="1" s="1"/>
  <c r="G50" i="1"/>
  <c r="K50" i="1" s="1"/>
  <c r="AC49" i="1"/>
  <c r="AB49" i="1"/>
  <c r="Z49" i="1"/>
  <c r="X49" i="1"/>
  <c r="V49" i="1"/>
  <c r="U49" i="1"/>
  <c r="T49" i="1"/>
  <c r="AE49" i="1" s="1"/>
  <c r="N49" i="1"/>
  <c r="M49" i="1"/>
  <c r="L49" i="1"/>
  <c r="O49" i="1" s="1"/>
  <c r="J49" i="1"/>
  <c r="AF49" i="1" s="1"/>
  <c r="G49" i="1"/>
  <c r="K49" i="1" s="1"/>
  <c r="AB48" i="1"/>
  <c r="Z48" i="1"/>
  <c r="X48" i="1"/>
  <c r="V48" i="1"/>
  <c r="T48" i="1"/>
  <c r="AE48" i="1" s="1"/>
  <c r="L48" i="1"/>
  <c r="O48" i="1" s="1"/>
  <c r="J48" i="1"/>
  <c r="AF48" i="1" s="1"/>
  <c r="G48" i="1"/>
  <c r="K48" i="1" s="1"/>
  <c r="AB47" i="1"/>
  <c r="Z47" i="1"/>
  <c r="X47" i="1"/>
  <c r="V47" i="1"/>
  <c r="U47" i="1"/>
  <c r="T47" i="1"/>
  <c r="AE47" i="1" s="1"/>
  <c r="L47" i="1"/>
  <c r="O47" i="1" s="1"/>
  <c r="J47" i="1"/>
  <c r="AF47" i="1" s="1"/>
  <c r="G47" i="1"/>
  <c r="K47" i="1" s="1"/>
  <c r="AB46" i="1"/>
  <c r="Z46" i="1"/>
  <c r="X46" i="1"/>
  <c r="V46" i="1"/>
  <c r="U46" i="1"/>
  <c r="T46" i="1"/>
  <c r="AE46" i="1" s="1"/>
  <c r="M46" i="1"/>
  <c r="L46" i="1"/>
  <c r="O46" i="1" s="1"/>
  <c r="J46" i="1"/>
  <c r="AF46" i="1" s="1"/>
  <c r="G46" i="1"/>
  <c r="K46" i="1" s="1"/>
  <c r="AC45" i="1"/>
  <c r="AB45" i="1"/>
  <c r="Z45" i="1"/>
  <c r="X45" i="1"/>
  <c r="V45" i="1"/>
  <c r="U45" i="1"/>
  <c r="T45" i="1"/>
  <c r="AE45" i="1" s="1"/>
  <c r="N45" i="1"/>
  <c r="M45" i="1"/>
  <c r="L45" i="1"/>
  <c r="O45" i="1" s="1"/>
  <c r="J45" i="1"/>
  <c r="AF45" i="1" s="1"/>
  <c r="G45" i="1"/>
  <c r="K45" i="1" s="1"/>
  <c r="AB44" i="1"/>
  <c r="Z44" i="1"/>
  <c r="X44" i="1"/>
  <c r="V44" i="1"/>
  <c r="T44" i="1"/>
  <c r="AE44" i="1" s="1"/>
  <c r="L44" i="1"/>
  <c r="O44" i="1" s="1"/>
  <c r="J44" i="1"/>
  <c r="AF44" i="1" s="1"/>
  <c r="G44" i="1"/>
  <c r="K44" i="1" s="1"/>
  <c r="AB43" i="1"/>
  <c r="Z43" i="1"/>
  <c r="X43" i="1"/>
  <c r="V43" i="1"/>
  <c r="U43" i="1"/>
  <c r="T43" i="1"/>
  <c r="AE43" i="1" s="1"/>
  <c r="L43" i="1"/>
  <c r="O43" i="1" s="1"/>
  <c r="J43" i="1"/>
  <c r="AF43" i="1" s="1"/>
  <c r="G43" i="1"/>
  <c r="K43" i="1" s="1"/>
  <c r="AB42" i="1"/>
  <c r="Z42" i="1"/>
  <c r="X42" i="1"/>
  <c r="V42" i="1"/>
  <c r="U42" i="1"/>
  <c r="T42" i="1"/>
  <c r="AE42" i="1" s="1"/>
  <c r="M42" i="1"/>
  <c r="L42" i="1"/>
  <c r="O42" i="1" s="1"/>
  <c r="J42" i="1"/>
  <c r="AF42" i="1" s="1"/>
  <c r="G42" i="1"/>
  <c r="K42" i="1" s="1"/>
  <c r="AB41" i="1"/>
  <c r="Z41" i="1"/>
  <c r="X41" i="1"/>
  <c r="V41" i="1"/>
  <c r="U41" i="1"/>
  <c r="T41" i="1"/>
  <c r="AE41" i="1" s="1"/>
  <c r="L41" i="1"/>
  <c r="O41" i="1" s="1"/>
  <c r="J41" i="1"/>
  <c r="G41" i="1"/>
  <c r="K41" i="1" s="1"/>
  <c r="AB40" i="1"/>
  <c r="Z40" i="1"/>
  <c r="X40" i="1"/>
  <c r="V40" i="1"/>
  <c r="T40" i="1"/>
  <c r="AE40" i="1" s="1"/>
  <c r="L40" i="1"/>
  <c r="O40" i="1" s="1"/>
  <c r="J40" i="1"/>
  <c r="AC40" i="1" s="1"/>
  <c r="G40" i="1"/>
  <c r="K40" i="1" s="1"/>
  <c r="AB39" i="1"/>
  <c r="Z39" i="1"/>
  <c r="Y39" i="1"/>
  <c r="X39" i="1"/>
  <c r="V39" i="1"/>
  <c r="T39" i="1"/>
  <c r="L39" i="1"/>
  <c r="O39" i="1" s="1"/>
  <c r="J39" i="1"/>
  <c r="G39" i="1"/>
  <c r="K39" i="1" s="1"/>
  <c r="AB38" i="1"/>
  <c r="Z38" i="1"/>
  <c r="X38" i="1"/>
  <c r="V38" i="1"/>
  <c r="U38" i="1"/>
  <c r="T38" i="1"/>
  <c r="AE38" i="1" s="1"/>
  <c r="L38" i="1"/>
  <c r="O38" i="1" s="1"/>
  <c r="J38" i="1"/>
  <c r="AC38" i="1" s="1"/>
  <c r="G38" i="1"/>
  <c r="K38" i="1" s="1"/>
  <c r="AC37" i="1"/>
  <c r="AB37" i="1"/>
  <c r="Z37" i="1"/>
  <c r="X37" i="1"/>
  <c r="V37" i="1"/>
  <c r="T37" i="1"/>
  <c r="AE37" i="1" s="1"/>
  <c r="M37" i="1"/>
  <c r="L37" i="1"/>
  <c r="O37" i="1" s="1"/>
  <c r="J37" i="1"/>
  <c r="AA37" i="1" s="1"/>
  <c r="AD37" i="1" s="1"/>
  <c r="G37" i="1"/>
  <c r="K37" i="1" s="1"/>
  <c r="AF36" i="1"/>
  <c r="AC36" i="1"/>
  <c r="AB36" i="1"/>
  <c r="Z36" i="1"/>
  <c r="X36" i="1"/>
  <c r="V36" i="1"/>
  <c r="T36" i="1"/>
  <c r="AE36" i="1" s="1"/>
  <c r="M36" i="1"/>
  <c r="L36" i="1"/>
  <c r="O36" i="1" s="1"/>
  <c r="J36" i="1"/>
  <c r="AA36" i="1" s="1"/>
  <c r="AD36" i="1" s="1"/>
  <c r="G36" i="1"/>
  <c r="K36" i="1" s="1"/>
  <c r="AB35" i="1"/>
  <c r="Z35" i="1"/>
  <c r="X35" i="1"/>
  <c r="V35" i="1"/>
  <c r="U35" i="1"/>
  <c r="T35" i="1"/>
  <c r="AE35" i="1" s="1"/>
  <c r="L35" i="1"/>
  <c r="O35" i="1" s="1"/>
  <c r="J35" i="1"/>
  <c r="AA35" i="1" s="1"/>
  <c r="AD35" i="1" s="1"/>
  <c r="G35" i="1"/>
  <c r="K35" i="1" s="1"/>
  <c r="AB34" i="1"/>
  <c r="Z34" i="1"/>
  <c r="X34" i="1"/>
  <c r="V34" i="1"/>
  <c r="U34" i="1"/>
  <c r="T34" i="1"/>
  <c r="AE34" i="1" s="1"/>
  <c r="L34" i="1"/>
  <c r="O34" i="1" s="1"/>
  <c r="J34" i="1"/>
  <c r="AA34" i="1" s="1"/>
  <c r="AD34" i="1" s="1"/>
  <c r="G34" i="1"/>
  <c r="K34" i="1" s="1"/>
  <c r="AC33" i="1"/>
  <c r="AB33" i="1"/>
  <c r="Z33" i="1"/>
  <c r="X33" i="1"/>
  <c r="V33" i="1"/>
  <c r="T33" i="1"/>
  <c r="AE33" i="1" s="1"/>
  <c r="M33" i="1"/>
  <c r="L33" i="1"/>
  <c r="O33" i="1" s="1"/>
  <c r="J33" i="1"/>
  <c r="AA33" i="1" s="1"/>
  <c r="AD33" i="1" s="1"/>
  <c r="G33" i="1"/>
  <c r="K33" i="1" s="1"/>
  <c r="AF32" i="1"/>
  <c r="AC32" i="1"/>
  <c r="AB32" i="1"/>
  <c r="Z32" i="1"/>
  <c r="X32" i="1"/>
  <c r="V32" i="1"/>
  <c r="T32" i="1"/>
  <c r="AE32" i="1" s="1"/>
  <c r="M32" i="1"/>
  <c r="L32" i="1"/>
  <c r="O32" i="1" s="1"/>
  <c r="J32" i="1"/>
  <c r="AA32" i="1" s="1"/>
  <c r="AD32" i="1" s="1"/>
  <c r="G32" i="1"/>
  <c r="K32" i="1" s="1"/>
  <c r="AB31" i="1"/>
  <c r="Z31" i="1"/>
  <c r="X31" i="1"/>
  <c r="V31" i="1"/>
  <c r="U31" i="1"/>
  <c r="T31" i="1"/>
  <c r="AE31" i="1" s="1"/>
  <c r="L31" i="1"/>
  <c r="O31" i="1" s="1"/>
  <c r="J31" i="1"/>
  <c r="AA31" i="1" s="1"/>
  <c r="AD31" i="1" s="1"/>
  <c r="G31" i="1"/>
  <c r="K31" i="1" s="1"/>
  <c r="AB30" i="1"/>
  <c r="Z30" i="1"/>
  <c r="X30" i="1"/>
  <c r="V30" i="1"/>
  <c r="U30" i="1"/>
  <c r="T30" i="1"/>
  <c r="AE30" i="1" s="1"/>
  <c r="L30" i="1"/>
  <c r="O30" i="1" s="1"/>
  <c r="J30" i="1"/>
  <c r="AF30" i="1" s="1"/>
  <c r="G30" i="1"/>
  <c r="K30" i="1" s="1"/>
  <c r="AB29" i="1"/>
  <c r="Z29" i="1"/>
  <c r="X29" i="1"/>
  <c r="V29" i="1"/>
  <c r="U29" i="1"/>
  <c r="T29" i="1"/>
  <c r="AE29" i="1" s="1"/>
  <c r="L29" i="1"/>
  <c r="O29" i="1" s="1"/>
  <c r="J29" i="1"/>
  <c r="AF29" i="1" s="1"/>
  <c r="G29" i="1"/>
  <c r="K29" i="1" s="1"/>
  <c r="AB28" i="1"/>
  <c r="Z28" i="1"/>
  <c r="X28" i="1"/>
  <c r="V28" i="1"/>
  <c r="U28" i="1"/>
  <c r="T28" i="1"/>
  <c r="AE28" i="1" s="1"/>
  <c r="L28" i="1"/>
  <c r="O28" i="1" s="1"/>
  <c r="J28" i="1"/>
  <c r="AF28" i="1" s="1"/>
  <c r="G28" i="1"/>
  <c r="K28" i="1" s="1"/>
  <c r="AB27" i="1"/>
  <c r="Z27" i="1"/>
  <c r="X27" i="1"/>
  <c r="V27" i="1"/>
  <c r="U27" i="1"/>
  <c r="T27" i="1"/>
  <c r="AE27" i="1" s="1"/>
  <c r="L27" i="1"/>
  <c r="O27" i="1" s="1"/>
  <c r="J27" i="1"/>
  <c r="AF27" i="1" s="1"/>
  <c r="G27" i="1"/>
  <c r="K27" i="1" s="1"/>
  <c r="AB26" i="1"/>
  <c r="Z26" i="1"/>
  <c r="X26" i="1"/>
  <c r="V26" i="1"/>
  <c r="U26" i="1"/>
  <c r="T26" i="1"/>
  <c r="AE26" i="1" s="1"/>
  <c r="L26" i="1"/>
  <c r="O26" i="1" s="1"/>
  <c r="J26" i="1"/>
  <c r="AA26" i="1" s="1"/>
  <c r="AD26" i="1" s="1"/>
  <c r="G26" i="1"/>
  <c r="K26" i="1" s="1"/>
  <c r="AB25" i="1"/>
  <c r="Z25" i="1"/>
  <c r="X25" i="1"/>
  <c r="V25" i="1"/>
  <c r="T25" i="1"/>
  <c r="AE25" i="1" s="1"/>
  <c r="L25" i="1"/>
  <c r="O25" i="1" s="1"/>
  <c r="J25" i="1"/>
  <c r="AA25" i="1" s="1"/>
  <c r="AD25" i="1" s="1"/>
  <c r="G25" i="1"/>
  <c r="K25" i="1" s="1"/>
  <c r="AB24" i="1"/>
  <c r="Z24" i="1"/>
  <c r="X24" i="1"/>
  <c r="V24" i="1"/>
  <c r="T24" i="1"/>
  <c r="AE24" i="1" s="1"/>
  <c r="M24" i="1"/>
  <c r="L24" i="1"/>
  <c r="O24" i="1" s="1"/>
  <c r="J24" i="1"/>
  <c r="AA24" i="1" s="1"/>
  <c r="AD24" i="1" s="1"/>
  <c r="G24" i="1"/>
  <c r="K24" i="1" s="1"/>
  <c r="AB23" i="1"/>
  <c r="Z23" i="1"/>
  <c r="X23" i="1"/>
  <c r="V23" i="1"/>
  <c r="U23" i="1"/>
  <c r="T23" i="1"/>
  <c r="AE23" i="1" s="1"/>
  <c r="L23" i="1"/>
  <c r="O23" i="1" s="1"/>
  <c r="J23" i="1"/>
  <c r="AA23" i="1" s="1"/>
  <c r="AD23" i="1" s="1"/>
  <c r="G23" i="1"/>
  <c r="K23" i="1" s="1"/>
  <c r="AB22" i="1"/>
  <c r="Z22" i="1"/>
  <c r="X22" i="1"/>
  <c r="V22" i="1"/>
  <c r="U22" i="1"/>
  <c r="T22" i="1"/>
  <c r="AE22" i="1" s="1"/>
  <c r="L22" i="1"/>
  <c r="O22" i="1" s="1"/>
  <c r="J22" i="1"/>
  <c r="AA22" i="1" s="1"/>
  <c r="AD22" i="1" s="1"/>
  <c r="G22" i="1"/>
  <c r="K22" i="1" s="1"/>
  <c r="AC21" i="1"/>
  <c r="AB21" i="1"/>
  <c r="Z21" i="1"/>
  <c r="X21" i="1"/>
  <c r="V21" i="1"/>
  <c r="T21" i="1"/>
  <c r="AE21" i="1" s="1"/>
  <c r="M21" i="1"/>
  <c r="L21" i="1"/>
  <c r="O21" i="1" s="1"/>
  <c r="J21" i="1"/>
  <c r="AA21" i="1" s="1"/>
  <c r="AD21" i="1" s="1"/>
  <c r="G21" i="1"/>
  <c r="K21" i="1" s="1"/>
  <c r="AF20" i="1"/>
  <c r="AC20" i="1"/>
  <c r="AB20" i="1"/>
  <c r="Z20" i="1"/>
  <c r="X20" i="1"/>
  <c r="V20" i="1"/>
  <c r="T20" i="1"/>
  <c r="AE20" i="1" s="1"/>
  <c r="M20" i="1"/>
  <c r="L20" i="1"/>
  <c r="O20" i="1" s="1"/>
  <c r="J20" i="1"/>
  <c r="AA20" i="1" s="1"/>
  <c r="AD20" i="1" s="1"/>
  <c r="G20" i="1"/>
  <c r="K20" i="1" s="1"/>
  <c r="AB19" i="1"/>
  <c r="Z19" i="1"/>
  <c r="X19" i="1"/>
  <c r="V19" i="1"/>
  <c r="U19" i="1"/>
  <c r="T19" i="1"/>
  <c r="AE19" i="1" s="1"/>
  <c r="L19" i="1"/>
  <c r="O19" i="1" s="1"/>
  <c r="J19" i="1"/>
  <c r="AA19" i="1" s="1"/>
  <c r="AD19" i="1" s="1"/>
  <c r="G19" i="1"/>
  <c r="K19" i="1" s="1"/>
  <c r="AB18" i="1"/>
  <c r="Z18" i="1"/>
  <c r="X18" i="1"/>
  <c r="V18" i="1"/>
  <c r="U18" i="1"/>
  <c r="T18" i="1"/>
  <c r="AE18" i="1" s="1"/>
  <c r="L18" i="1"/>
  <c r="O18" i="1" s="1"/>
  <c r="J18" i="1"/>
  <c r="AA18" i="1" s="1"/>
  <c r="AD18" i="1" s="1"/>
  <c r="G18" i="1"/>
  <c r="K18" i="1" s="1"/>
  <c r="AC17" i="1"/>
  <c r="AB17" i="1"/>
  <c r="Z17" i="1"/>
  <c r="X17" i="1"/>
  <c r="V17" i="1"/>
  <c r="T17" i="1"/>
  <c r="AE17" i="1" s="1"/>
  <c r="M17" i="1"/>
  <c r="L17" i="1"/>
  <c r="J17" i="1"/>
  <c r="AA17" i="1" s="1"/>
  <c r="AD17" i="1" s="1"/>
  <c r="G17" i="1"/>
  <c r="K17" i="1" s="1"/>
  <c r="AB16" i="1"/>
  <c r="Z16" i="1"/>
  <c r="X16" i="1"/>
  <c r="V16" i="1"/>
  <c r="T16" i="1"/>
  <c r="AE16" i="1" s="1"/>
  <c r="L16" i="1"/>
  <c r="J16" i="1"/>
  <c r="AA16" i="1" s="1"/>
  <c r="AD16" i="1" s="1"/>
  <c r="G16" i="1"/>
  <c r="K16" i="1" s="1"/>
  <c r="AB15" i="1"/>
  <c r="Z15" i="1"/>
  <c r="X15" i="1"/>
  <c r="V15" i="1"/>
  <c r="U15" i="1"/>
  <c r="T15" i="1"/>
  <c r="AE15" i="1" s="1"/>
  <c r="L15" i="1"/>
  <c r="M15" i="1" s="1"/>
  <c r="J15" i="1"/>
  <c r="AA15" i="1" s="1"/>
  <c r="AD15" i="1" s="1"/>
  <c r="G15" i="1"/>
  <c r="K15" i="1" s="1"/>
  <c r="AB14" i="1"/>
  <c r="Z14" i="1"/>
  <c r="X14" i="1"/>
  <c r="V14" i="1"/>
  <c r="T14" i="1"/>
  <c r="AE14" i="1" s="1"/>
  <c r="L14" i="1"/>
  <c r="J14" i="1"/>
  <c r="AA14" i="1" s="1"/>
  <c r="AD14" i="1" s="1"/>
  <c r="G14" i="1"/>
  <c r="K14" i="1" s="1"/>
  <c r="AF13" i="1"/>
  <c r="AC13" i="1"/>
  <c r="AB13" i="1"/>
  <c r="Z13" i="1"/>
  <c r="X13" i="1"/>
  <c r="V13" i="1"/>
  <c r="T13" i="1"/>
  <c r="AE13" i="1" s="1"/>
  <c r="L13" i="1"/>
  <c r="M13" i="1" s="1"/>
  <c r="J13" i="1"/>
  <c r="AA13" i="1" s="1"/>
  <c r="AD13" i="1" s="1"/>
  <c r="G13" i="1"/>
  <c r="K13" i="1" s="1"/>
  <c r="AB12" i="1"/>
  <c r="Z12" i="1"/>
  <c r="X12" i="1"/>
  <c r="V12" i="1"/>
  <c r="T12" i="1"/>
  <c r="AE12" i="1" s="1"/>
  <c r="L12" i="1"/>
  <c r="J12" i="1"/>
  <c r="AA12" i="1" s="1"/>
  <c r="AD12" i="1" s="1"/>
  <c r="G12" i="1"/>
  <c r="K12" i="1" s="1"/>
  <c r="AB11" i="1"/>
  <c r="Z11" i="1"/>
  <c r="X11" i="1"/>
  <c r="V11" i="1"/>
  <c r="U11" i="1"/>
  <c r="T11" i="1"/>
  <c r="AE11" i="1" s="1"/>
  <c r="L11" i="1"/>
  <c r="M11" i="1" s="1"/>
  <c r="J11" i="1"/>
  <c r="AA11" i="1" s="1"/>
  <c r="AD11" i="1" s="1"/>
  <c r="G11" i="1"/>
  <c r="K11" i="1" s="1"/>
  <c r="AB10" i="1"/>
  <c r="Z10" i="1"/>
  <c r="X10" i="1"/>
  <c r="V10" i="1"/>
  <c r="T10" i="1"/>
  <c r="AE10" i="1" s="1"/>
  <c r="L10" i="1"/>
  <c r="M10" i="1" s="1"/>
  <c r="J10" i="1"/>
  <c r="AA10" i="1" s="1"/>
  <c r="AD10" i="1" s="1"/>
  <c r="G10" i="1"/>
  <c r="K10" i="1" s="1"/>
  <c r="AB9" i="1"/>
  <c r="Z9" i="1"/>
  <c r="X9" i="1"/>
  <c r="V9" i="1"/>
  <c r="T9" i="1"/>
  <c r="AE9" i="1" s="1"/>
  <c r="L9" i="1"/>
  <c r="M9" i="1" s="1"/>
  <c r="J9" i="1"/>
  <c r="AA9" i="1" s="1"/>
  <c r="AD9" i="1" s="1"/>
  <c r="G9" i="1"/>
  <c r="K9" i="1" s="1"/>
  <c r="AB8" i="1"/>
  <c r="Z8" i="1"/>
  <c r="X8" i="1"/>
  <c r="V8" i="1"/>
  <c r="T8" i="1"/>
  <c r="AE8" i="1" s="1"/>
  <c r="L8" i="1"/>
  <c r="J8" i="1"/>
  <c r="AA8" i="1" s="1"/>
  <c r="AD8" i="1" s="1"/>
  <c r="G8" i="1"/>
  <c r="K8" i="1" s="1"/>
  <c r="AC7" i="1"/>
  <c r="AB7" i="1"/>
  <c r="Z7" i="1"/>
  <c r="X7" i="1"/>
  <c r="V7" i="1"/>
  <c r="T7" i="1"/>
  <c r="AE7" i="1" s="1"/>
  <c r="L7" i="1"/>
  <c r="M7" i="1" s="1"/>
  <c r="J7" i="1"/>
  <c r="AF7" i="1" s="1"/>
  <c r="G7" i="1"/>
  <c r="K7" i="1" s="1"/>
  <c r="AB6" i="1"/>
  <c r="Z6" i="1"/>
  <c r="X6" i="1"/>
  <c r="V6" i="1"/>
  <c r="U6" i="1"/>
  <c r="T6" i="1"/>
  <c r="AE6" i="1" s="1"/>
  <c r="L6" i="1"/>
  <c r="O6" i="1" s="1"/>
  <c r="J6" i="1"/>
  <c r="AC6" i="1" s="1"/>
  <c r="G6" i="1"/>
  <c r="K6" i="1" s="1"/>
  <c r="AB5" i="1"/>
  <c r="Z5" i="1"/>
  <c r="X5" i="1"/>
  <c r="V5" i="1"/>
  <c r="T5" i="1"/>
  <c r="AE5" i="1" s="1"/>
  <c r="L5" i="1"/>
  <c r="O5" i="1" s="1"/>
  <c r="J5" i="1"/>
  <c r="AF5" i="1" s="1"/>
  <c r="G5" i="1"/>
  <c r="K5" i="1" s="1"/>
  <c r="AB4" i="1"/>
  <c r="Z4" i="1"/>
  <c r="X4" i="1"/>
  <c r="V4" i="1"/>
  <c r="T4" i="1"/>
  <c r="AE4" i="1" s="1"/>
  <c r="L4" i="1"/>
  <c r="O4" i="1" s="1"/>
  <c r="J4" i="1"/>
  <c r="AC4" i="1" s="1"/>
  <c r="G4" i="1"/>
  <c r="K4" i="1" s="1"/>
  <c r="AB3" i="1"/>
  <c r="Z3" i="1"/>
  <c r="X3" i="1"/>
  <c r="V3" i="1"/>
  <c r="T3" i="1"/>
  <c r="AE3" i="1" s="1"/>
  <c r="L3" i="1"/>
  <c r="O3" i="1" s="1"/>
  <c r="J3" i="1"/>
  <c r="AC3" i="1" s="1"/>
  <c r="G3" i="1"/>
  <c r="K3" i="1" s="1"/>
  <c r="Y3" i="1" l="1"/>
  <c r="N4" i="1"/>
  <c r="Y4" i="1"/>
  <c r="AC8" i="1"/>
  <c r="AC9" i="1"/>
  <c r="AF10" i="1"/>
  <c r="AF11" i="1"/>
  <c r="AC14" i="1"/>
  <c r="AC15" i="1"/>
  <c r="Y17" i="1"/>
  <c r="AF17" i="1"/>
  <c r="M18" i="1"/>
  <c r="AC18" i="1"/>
  <c r="U20" i="1"/>
  <c r="Y21" i="1"/>
  <c r="AF21" i="1"/>
  <c r="M22" i="1"/>
  <c r="AC22" i="1"/>
  <c r="U24" i="1"/>
  <c r="Y25" i="1"/>
  <c r="AF25" i="1"/>
  <c r="M26" i="1"/>
  <c r="AC26" i="1"/>
  <c r="U32" i="1"/>
  <c r="Y33" i="1"/>
  <c r="AF33" i="1"/>
  <c r="M34" i="1"/>
  <c r="AC34" i="1"/>
  <c r="U36" i="1"/>
  <c r="Y37" i="1"/>
  <c r="AF37" i="1"/>
  <c r="M38" i="1"/>
  <c r="U40" i="1"/>
  <c r="N41" i="1"/>
  <c r="N42" i="1"/>
  <c r="AC42" i="1"/>
  <c r="M43" i="1"/>
  <c r="U44" i="1"/>
  <c r="Y45" i="1"/>
  <c r="N46" i="1"/>
  <c r="AC46" i="1"/>
  <c r="M47" i="1"/>
  <c r="U48" i="1"/>
  <c r="Y49" i="1"/>
  <c r="N50" i="1"/>
  <c r="AC50" i="1"/>
  <c r="M51" i="1"/>
  <c r="U52" i="1"/>
  <c r="Y53" i="1"/>
  <c r="Y54" i="1"/>
  <c r="U3" i="1"/>
  <c r="N3" i="1"/>
  <c r="U4" i="1"/>
  <c r="U7" i="1"/>
  <c r="M8" i="1"/>
  <c r="AF8" i="1"/>
  <c r="AF9" i="1"/>
  <c r="U12" i="1"/>
  <c r="U13" i="1"/>
  <c r="AF14" i="1"/>
  <c r="AF15" i="1"/>
  <c r="U17" i="1"/>
  <c r="Y18" i="1"/>
  <c r="AF18" i="1"/>
  <c r="M19" i="1"/>
  <c r="AC19" i="1"/>
  <c r="U21" i="1"/>
  <c r="Y22" i="1"/>
  <c r="AF22" i="1"/>
  <c r="M23" i="1"/>
  <c r="AC23" i="1"/>
  <c r="U25" i="1"/>
  <c r="Y26" i="1"/>
  <c r="AF26" i="1"/>
  <c r="M27" i="1"/>
  <c r="AC27" i="1"/>
  <c r="M28" i="1"/>
  <c r="AC28" i="1"/>
  <c r="M29" i="1"/>
  <c r="AC29" i="1"/>
  <c r="M30" i="1"/>
  <c r="AC30" i="1"/>
  <c r="M31" i="1"/>
  <c r="AC31" i="1"/>
  <c r="U33" i="1"/>
  <c r="Y34" i="1"/>
  <c r="AF34" i="1"/>
  <c r="M35" i="1"/>
  <c r="AC35" i="1"/>
  <c r="U37" i="1"/>
  <c r="N38" i="1"/>
  <c r="M40" i="1"/>
  <c r="Y41" i="1"/>
  <c r="Y42" i="1"/>
  <c r="N43" i="1"/>
  <c r="AC43" i="1"/>
  <c r="M44" i="1"/>
  <c r="Y46" i="1"/>
  <c r="N47" i="1"/>
  <c r="AC47" i="1"/>
  <c r="M48" i="1"/>
  <c r="Y50" i="1"/>
  <c r="N51" i="1"/>
  <c r="AC51" i="1"/>
  <c r="M52" i="1"/>
  <c r="AC12" i="1"/>
  <c r="AC16" i="1"/>
  <c r="Y19" i="1"/>
  <c r="AF19" i="1"/>
  <c r="Y23" i="1"/>
  <c r="AF23" i="1"/>
  <c r="AC24" i="1"/>
  <c r="Y27" i="1"/>
  <c r="Y28" i="1"/>
  <c r="Y29" i="1"/>
  <c r="Y30" i="1"/>
  <c r="Y31" i="1"/>
  <c r="AF31" i="1"/>
  <c r="Y35" i="1"/>
  <c r="AF35" i="1"/>
  <c r="N40" i="1"/>
  <c r="Y43" i="1"/>
  <c r="N44" i="1"/>
  <c r="AC44" i="1"/>
  <c r="Y47" i="1"/>
  <c r="N48" i="1"/>
  <c r="AC48" i="1"/>
  <c r="Y51" i="1"/>
  <c r="N52" i="1"/>
  <c r="AC52" i="1"/>
  <c r="AF6" i="1"/>
  <c r="U8" i="1"/>
  <c r="U9" i="1"/>
  <c r="AC10" i="1"/>
  <c r="AC11" i="1"/>
  <c r="AF12" i="1"/>
  <c r="AF16" i="1"/>
  <c r="Y20" i="1"/>
  <c r="Y24" i="1"/>
  <c r="AF24" i="1"/>
  <c r="M25" i="1"/>
  <c r="AC25" i="1"/>
  <c r="Y32" i="1"/>
  <c r="Y36" i="1"/>
  <c r="Y40" i="1"/>
  <c r="Y44" i="1"/>
  <c r="Y48" i="1"/>
  <c r="Y52" i="1"/>
  <c r="AC54" i="1"/>
  <c r="O12" i="1"/>
  <c r="N12" i="1"/>
  <c r="Y14" i="1"/>
  <c r="O16" i="1"/>
  <c r="N16" i="1"/>
  <c r="W3" i="1"/>
  <c r="AA3" i="1"/>
  <c r="AD3" i="1" s="1"/>
  <c r="W4" i="1"/>
  <c r="AA4" i="1"/>
  <c r="AD4" i="1" s="1"/>
  <c r="U5" i="1"/>
  <c r="M6" i="1"/>
  <c r="Y7" i="1"/>
  <c r="O9" i="1"/>
  <c r="N9" i="1"/>
  <c r="U10" i="1"/>
  <c r="Y11" i="1"/>
  <c r="M12" i="1"/>
  <c r="O13" i="1"/>
  <c r="N13" i="1"/>
  <c r="U14" i="1"/>
  <c r="Y15" i="1"/>
  <c r="M16" i="1"/>
  <c r="O17" i="1"/>
  <c r="N17" i="1"/>
  <c r="AF39" i="1"/>
  <c r="AA39" i="1"/>
  <c r="AD39" i="1" s="1"/>
  <c r="W39" i="1"/>
  <c r="AC39" i="1"/>
  <c r="M39" i="1"/>
  <c r="AA5" i="1"/>
  <c r="AD5" i="1" s="1"/>
  <c r="W5" i="1"/>
  <c r="Y5" i="1"/>
  <c r="O8" i="1"/>
  <c r="N8" i="1"/>
  <c r="Y10" i="1"/>
  <c r="AF3" i="1"/>
  <c r="AF4" i="1"/>
  <c r="M5" i="1"/>
  <c r="N6" i="1"/>
  <c r="AA7" i="1"/>
  <c r="AD7" i="1" s="1"/>
  <c r="W7" i="1"/>
  <c r="Y8" i="1"/>
  <c r="O10" i="1"/>
  <c r="N10" i="1"/>
  <c r="Y12" i="1"/>
  <c r="O14" i="1"/>
  <c r="N14" i="1"/>
  <c r="Y16" i="1"/>
  <c r="AF41" i="1"/>
  <c r="AA41" i="1"/>
  <c r="AD41" i="1" s="1"/>
  <c r="W41" i="1"/>
  <c r="AC41" i="1"/>
  <c r="M41" i="1"/>
  <c r="M3" i="1"/>
  <c r="M4" i="1"/>
  <c r="N5" i="1"/>
  <c r="AC5" i="1"/>
  <c r="AA6" i="1"/>
  <c r="AD6" i="1" s="1"/>
  <c r="W6" i="1"/>
  <c r="Y6" i="1"/>
  <c r="O7" i="1"/>
  <c r="N7" i="1"/>
  <c r="Y9" i="1"/>
  <c r="O11" i="1"/>
  <c r="N11" i="1"/>
  <c r="Y13" i="1"/>
  <c r="M14" i="1"/>
  <c r="O15" i="1"/>
  <c r="N15" i="1"/>
  <c r="U16" i="1"/>
  <c r="AE39" i="1"/>
  <c r="N39" i="1"/>
  <c r="U39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AA38" i="1"/>
  <c r="AD38" i="1" s="1"/>
  <c r="W38" i="1"/>
  <c r="Y38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AA27" i="1"/>
  <c r="AD27" i="1" s="1"/>
  <c r="W28" i="1"/>
  <c r="AA28" i="1"/>
  <c r="AD28" i="1" s="1"/>
  <c r="W29" i="1"/>
  <c r="AA29" i="1"/>
  <c r="AD29" i="1" s="1"/>
  <c r="W30" i="1"/>
  <c r="AA30" i="1"/>
  <c r="AD30" i="1" s="1"/>
  <c r="W31" i="1"/>
  <c r="W32" i="1"/>
  <c r="W33" i="1"/>
  <c r="W34" i="1"/>
  <c r="W35" i="1"/>
  <c r="W36" i="1"/>
  <c r="W37" i="1"/>
  <c r="AF38" i="1"/>
  <c r="AF40" i="1"/>
  <c r="AA40" i="1"/>
  <c r="AD40" i="1" s="1"/>
  <c r="W40" i="1"/>
  <c r="N54" i="1"/>
  <c r="W42" i="1"/>
  <c r="AA42" i="1"/>
  <c r="AD42" i="1" s="1"/>
  <c r="W43" i="1"/>
  <c r="AA43" i="1"/>
  <c r="AD43" i="1" s="1"/>
  <c r="W44" i="1"/>
  <c r="AA44" i="1"/>
  <c r="AD44" i="1" s="1"/>
  <c r="W45" i="1"/>
  <c r="AA45" i="1"/>
  <c r="AD45" i="1" s="1"/>
  <c r="W46" i="1"/>
  <c r="AA46" i="1"/>
  <c r="AD46" i="1" s="1"/>
  <c r="W47" i="1"/>
  <c r="AA47" i="1"/>
  <c r="AD47" i="1" s="1"/>
  <c r="W48" i="1"/>
  <c r="AA48" i="1"/>
  <c r="AD48" i="1" s="1"/>
  <c r="W49" i="1"/>
  <c r="AA49" i="1"/>
  <c r="AD49" i="1" s="1"/>
  <c r="W50" i="1"/>
  <c r="AA50" i="1"/>
  <c r="AD50" i="1" s="1"/>
  <c r="W51" i="1"/>
  <c r="AA51" i="1"/>
  <c r="AD51" i="1" s="1"/>
  <c r="W52" i="1"/>
  <c r="AA52" i="1"/>
  <c r="AD52" i="1" s="1"/>
  <c r="W53" i="1"/>
  <c r="AA53" i="1"/>
  <c r="AD53" i="1" s="1"/>
  <c r="W54" i="1"/>
  <c r="AA54" i="1"/>
  <c r="AD54" i="1" s="1"/>
</calcChain>
</file>

<file path=xl/sharedStrings.xml><?xml version="1.0" encoding="utf-8"?>
<sst xmlns="http://schemas.openxmlformats.org/spreadsheetml/2006/main" count="199" uniqueCount="111">
  <si>
    <t>Location</t>
  </si>
  <si>
    <t>Watershed</t>
  </si>
  <si>
    <t>Subwatershed</t>
  </si>
  <si>
    <t>Linear aspect</t>
  </si>
  <si>
    <t>Relief Aspect</t>
  </si>
  <si>
    <t>Areal Aspect</t>
  </si>
  <si>
    <t>%Land Cover</t>
  </si>
  <si>
    <t>Stream Order</t>
  </si>
  <si>
    <t>Total Number of streams</t>
  </si>
  <si>
    <t>Total Stream Length (km)</t>
  </si>
  <si>
    <t xml:space="preserve">Mean Stream length </t>
  </si>
  <si>
    <t>Perimeter (km)</t>
  </si>
  <si>
    <t>Mean Bifurcation ratio</t>
  </si>
  <si>
    <t>Basin Length (km)</t>
  </si>
  <si>
    <t>Rho Coefficient</t>
  </si>
  <si>
    <t>Basin relief</t>
  </si>
  <si>
    <t>Relief ratio</t>
  </si>
  <si>
    <t>Ruggedness number</t>
  </si>
  <si>
    <t>Melton's Ruggedness nuber</t>
  </si>
  <si>
    <t>Min elev</t>
  </si>
  <si>
    <t>Max Elev</t>
  </si>
  <si>
    <t>Slope (%)</t>
  </si>
  <si>
    <t>Area (km2)</t>
  </si>
  <si>
    <t>Drainage Density</t>
  </si>
  <si>
    <t>Constant of Channel maintenance</t>
  </si>
  <si>
    <t>Circularity ratio</t>
  </si>
  <si>
    <t>Elongation Ratio</t>
  </si>
  <si>
    <t>Compactness constant</t>
  </si>
  <si>
    <t>Drainage Texture</t>
  </si>
  <si>
    <t>Stream Frequency</t>
  </si>
  <si>
    <t>Form Factor</t>
  </si>
  <si>
    <t>Texture Ratio</t>
  </si>
  <si>
    <t>Shape Index</t>
  </si>
  <si>
    <t>Shape Factor</t>
  </si>
  <si>
    <t>Length of overland Flow</t>
  </si>
  <si>
    <t>Lemniscate Ratio</t>
  </si>
  <si>
    <t>%Forest</t>
  </si>
  <si>
    <t>%Cultivated</t>
  </si>
  <si>
    <t>%Built-up</t>
  </si>
  <si>
    <t>%Grassland</t>
  </si>
  <si>
    <t>%Brush/Shrubs</t>
  </si>
  <si>
    <t>%Bare/Open</t>
  </si>
  <si>
    <t>%Water</t>
  </si>
  <si>
    <t>Jalaur, Iloilo</t>
  </si>
  <si>
    <t>Jalaur</t>
  </si>
  <si>
    <t>Jalaur_01</t>
  </si>
  <si>
    <t>Jalaur_02</t>
  </si>
  <si>
    <t>Jalaur_03</t>
  </si>
  <si>
    <t>Jalaur_04</t>
  </si>
  <si>
    <t>Jalaur_05</t>
  </si>
  <si>
    <t>Jalaur_06</t>
  </si>
  <si>
    <t>Jalaur_07</t>
  </si>
  <si>
    <t>Jalaur_08</t>
  </si>
  <si>
    <t>Jalaur_09</t>
  </si>
  <si>
    <t>Jalaur_10</t>
  </si>
  <si>
    <t>Laguna</t>
  </si>
  <si>
    <t>Molawin</t>
  </si>
  <si>
    <t>Molawin_1</t>
  </si>
  <si>
    <t>Molawin_2</t>
  </si>
  <si>
    <t>Molawin_3</t>
  </si>
  <si>
    <t>Molawin_4</t>
  </si>
  <si>
    <t>Aborlan, Palawan</t>
  </si>
  <si>
    <t>Aborlan</t>
  </si>
  <si>
    <t>Aborlan_1</t>
  </si>
  <si>
    <t>Aborlan_2</t>
  </si>
  <si>
    <t>Aborlan_3</t>
  </si>
  <si>
    <t>Aborlan_4</t>
  </si>
  <si>
    <t>Aborlan_5</t>
  </si>
  <si>
    <t>Aborlan_6</t>
  </si>
  <si>
    <t>Aborlan_7</t>
  </si>
  <si>
    <t>Romblon</t>
  </si>
  <si>
    <t>Nueva Ecija</t>
  </si>
  <si>
    <t>Carranglan</t>
  </si>
  <si>
    <t>Carranglan_1</t>
  </si>
  <si>
    <t>Carranglan_2</t>
  </si>
  <si>
    <t>Carranglan_3</t>
  </si>
  <si>
    <t>Carranglan_4</t>
  </si>
  <si>
    <t>Northern Samar</t>
  </si>
  <si>
    <t>Catubig</t>
  </si>
  <si>
    <t>Catubig_1</t>
  </si>
  <si>
    <t>Catubig_2</t>
  </si>
  <si>
    <t>Catubig_3</t>
  </si>
  <si>
    <t>Catubig_4</t>
  </si>
  <si>
    <t>Catubig_5</t>
  </si>
  <si>
    <t>Catubig_6</t>
  </si>
  <si>
    <t>Catubig_7</t>
  </si>
  <si>
    <t>Catubig_8</t>
  </si>
  <si>
    <t>Catubig_9</t>
  </si>
  <si>
    <t>Catubig_10</t>
  </si>
  <si>
    <t>Catubig_11</t>
  </si>
  <si>
    <t>Catubig_12</t>
  </si>
  <si>
    <t>Catubig_13</t>
  </si>
  <si>
    <t>Surigao del Norte</t>
  </si>
  <si>
    <t>DelCarmen</t>
  </si>
  <si>
    <t>DelCarmen_1</t>
  </si>
  <si>
    <t>DelCarmen_2</t>
  </si>
  <si>
    <t>DelCarmen_3</t>
  </si>
  <si>
    <t>DelCarmen_4</t>
  </si>
  <si>
    <t>South Cotabato</t>
  </si>
  <si>
    <t>AllahValley</t>
  </si>
  <si>
    <t>AllahValley_1</t>
  </si>
  <si>
    <t>AllahValley_2</t>
  </si>
  <si>
    <t>AllahValley_3</t>
  </si>
  <si>
    <t>AllahValley_4</t>
  </si>
  <si>
    <t>AllahValley_5</t>
  </si>
  <si>
    <t>Balogo</t>
  </si>
  <si>
    <t>Balogo_1</t>
  </si>
  <si>
    <t>Balogo_2</t>
  </si>
  <si>
    <t>Balogo_3</t>
  </si>
  <si>
    <t>Balogo_4</t>
  </si>
  <si>
    <t>Balogo_5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</si>
</sst>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5" borderId="1" xfId="0" applyNumberFormat="1" applyFont="1" applyFill="1" applyBorder="1" applyAlignment="1">
      <alignment horizontal="center" vertical="center" wrapText="1"/>
    </xf>
    <xf numFmtId="43" fontId="2" fillId="5" borderId="1" xfId="1" applyFont="1" applyFill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43" fontId="2" fillId="6" borderId="1" xfId="1" applyFont="1" applyFill="1" applyBorder="1" applyAlignment="1">
      <alignment horizontal="center" vertical="center" wrapText="1"/>
    </xf>
    <xf numFmtId="43" fontId="2" fillId="0" borderId="4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0" borderId="2" xfId="1" applyFont="1" applyBorder="1" applyAlignment="1">
      <alignment horizontal="center" vertical="center" wrapText="1"/>
    </xf>
    <xf numFmtId="43" fontId="2" fillId="7" borderId="1" xfId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5" borderId="1" xfId="0" applyNumberFormat="1" applyFill="1" applyBorder="1" applyAlignment="1">
      <alignment horizontal="right" vertical="top"/>
    </xf>
    <xf numFmtId="0" fontId="0" fillId="5" borderId="1" xfId="0" applyNumberFormat="1" applyFill="1" applyBorder="1"/>
    <xf numFmtId="43" fontId="0" fillId="5" borderId="1" xfId="1" applyFont="1" applyFill="1" applyBorder="1"/>
    <xf numFmtId="43" fontId="0" fillId="0" borderId="1" xfId="1" applyFont="1" applyBorder="1"/>
    <xf numFmtId="43" fontId="0" fillId="6" borderId="1" xfId="1" applyFont="1" applyFill="1" applyBorder="1"/>
    <xf numFmtId="43" fontId="0" fillId="0" borderId="4" xfId="1" applyFont="1" applyBorder="1"/>
    <xf numFmtId="43" fontId="0" fillId="0" borderId="1" xfId="0" applyNumberFormat="1" applyBorder="1"/>
    <xf numFmtId="43" fontId="0" fillId="0" borderId="2" xfId="1" applyFont="1" applyBorder="1"/>
    <xf numFmtId="43" fontId="0" fillId="7" borderId="1" xfId="1" applyFont="1" applyFill="1" applyBorder="1"/>
    <xf numFmtId="43" fontId="0" fillId="0" borderId="4" xfId="0" applyNumberFormat="1" applyBorder="1"/>
    <xf numFmtId="10" fontId="0" fillId="0" borderId="1" xfId="2" applyNumberFormat="1" applyFont="1" applyBorder="1"/>
    <xf numFmtId="0" fontId="0" fillId="5" borderId="1" xfId="1" applyNumberFormat="1" applyFont="1" applyFill="1" applyBorder="1" applyAlignment="1">
      <alignment horizontal="right"/>
    </xf>
    <xf numFmtId="0" fontId="0" fillId="5" borderId="1" xfId="1" applyNumberFormat="1" applyFont="1" applyFill="1" applyBorder="1"/>
    <xf numFmtId="0" fontId="0" fillId="0" borderId="1" xfId="0" applyFill="1" applyBorder="1"/>
    <xf numFmtId="43" fontId="0" fillId="5" borderId="1" xfId="1" applyFont="1" applyFill="1" applyBorder="1" applyAlignment="1">
      <alignment horizontal="center" vertical="center"/>
    </xf>
    <xf numFmtId="43" fontId="0" fillId="0" borderId="1" xfId="0" applyNumberFormat="1" applyFill="1" applyBorder="1"/>
    <xf numFmtId="0" fontId="0" fillId="0" borderId="2" xfId="0" applyFill="1" applyBorder="1"/>
    <xf numFmtId="43" fontId="0" fillId="5" borderId="1" xfId="1" applyNumberFormat="1" applyFont="1" applyFill="1" applyBorder="1"/>
    <xf numFmtId="43" fontId="0" fillId="0" borderId="4" xfId="0" applyNumberFormat="1" applyFill="1" applyBorder="1"/>
    <xf numFmtId="43" fontId="0" fillId="0" borderId="1" xfId="1" applyFont="1" applyFill="1" applyBorder="1"/>
    <xf numFmtId="0" fontId="0" fillId="0" borderId="5" xfId="0" applyFill="1" applyBorder="1"/>
    <xf numFmtId="0" fontId="0" fillId="5" borderId="5" xfId="1" applyNumberFormat="1" applyFont="1" applyFill="1" applyBorder="1" applyAlignment="1">
      <alignment horizontal="right"/>
    </xf>
    <xf numFmtId="0" fontId="0" fillId="5" borderId="5" xfId="1" applyNumberFormat="1" applyFont="1" applyFill="1" applyBorder="1"/>
    <xf numFmtId="43" fontId="0" fillId="5" borderId="5" xfId="1" applyFont="1" applyFill="1" applyBorder="1" applyAlignment="1">
      <alignment horizontal="center" vertical="center"/>
    </xf>
    <xf numFmtId="43" fontId="0" fillId="0" borderId="5" xfId="1" applyFont="1" applyBorder="1"/>
    <xf numFmtId="43" fontId="0" fillId="5" borderId="5" xfId="1" applyFont="1" applyFill="1" applyBorder="1"/>
    <xf numFmtId="43" fontId="0" fillId="0" borderId="7" xfId="1" applyFont="1" applyBorder="1"/>
    <xf numFmtId="43" fontId="0" fillId="0" borderId="5" xfId="0" applyNumberFormat="1" applyFill="1" applyBorder="1"/>
    <xf numFmtId="43" fontId="0" fillId="0" borderId="5" xfId="1" applyFont="1" applyFill="1" applyBorder="1"/>
    <xf numFmtId="43" fontId="0" fillId="0" borderId="6" xfId="1" applyFont="1" applyBorder="1"/>
    <xf numFmtId="43" fontId="0" fillId="7" borderId="5" xfId="1" applyFont="1" applyFill="1" applyBorder="1"/>
    <xf numFmtId="43" fontId="0" fillId="0" borderId="5" xfId="0" applyNumberFormat="1" applyBorder="1"/>
    <xf numFmtId="10" fontId="0" fillId="0" borderId="5" xfId="2" applyNumberFormat="1" applyFont="1" applyBorder="1"/>
    <xf numFmtId="43" fontId="0" fillId="0" borderId="7" xfId="0" applyNumberFormat="1" applyBorder="1"/>
    <xf numFmtId="0" fontId="0" fillId="5" borderId="8" xfId="1" applyNumberFormat="1" applyFont="1" applyFill="1" applyBorder="1" applyAlignment="1">
      <alignment horizontal="right"/>
    </xf>
    <xf numFmtId="0" fontId="0" fillId="5" borderId="8" xfId="1" applyNumberFormat="1" applyFont="1" applyFill="1" applyBorder="1"/>
    <xf numFmtId="43" fontId="0" fillId="5" borderId="8" xfId="1" applyFont="1" applyFill="1" applyBorder="1" applyAlignment="1">
      <alignment horizontal="center" vertical="center"/>
    </xf>
    <xf numFmtId="43" fontId="0" fillId="5" borderId="8" xfId="1" applyFont="1" applyFill="1" applyBorder="1"/>
    <xf numFmtId="43" fontId="0" fillId="7" borderId="8" xfId="1" applyFont="1" applyFill="1" applyBorder="1"/>
    <xf numFmtId="10" fontId="0" fillId="0" borderId="1" xfId="2" applyNumberFormat="1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5"/>
  <sheetViews>
    <sheetView tabSelected="1" topLeftCell="U37" workbookViewId="0">
      <selection activeCell="AM54" sqref="AM54"/>
    </sheetView>
  </sheetViews>
  <sheetFormatPr defaultRowHeight="14.4" x14ac:dyDescent="0.3"/>
  <cols>
    <col min="1" max="1" width="16.5546875" bestFit="1" customWidth="1"/>
    <col min="2" max="2" width="11.109375" bestFit="1" customWidth="1"/>
    <col min="3" max="3" width="13.88671875" bestFit="1" customWidth="1"/>
    <col min="12" max="12" width="9.5546875" bestFit="1" customWidth="1"/>
    <col min="14" max="14" width="9.5546875" bestFit="1" customWidth="1"/>
    <col min="15" max="15" width="10.5546875" bestFit="1" customWidth="1"/>
    <col min="17" max="18" width="9.5546875" bestFit="1" customWidth="1"/>
    <col min="26" max="26" width="8.44140625" bestFit="1" customWidth="1"/>
    <col min="34" max="34" width="8.6640625" bestFit="1" customWidth="1"/>
    <col min="35" max="35" width="7.44140625" bestFit="1" customWidth="1"/>
    <col min="36" max="36" width="9" bestFit="1" customWidth="1"/>
    <col min="37" max="37" width="8.44140625" bestFit="1" customWidth="1"/>
    <col min="38" max="38" width="8.88671875" bestFit="1" customWidth="1"/>
    <col min="39" max="39" width="8.109375" bestFit="1" customWidth="1"/>
  </cols>
  <sheetData>
    <row r="1" spans="1:39" x14ac:dyDescent="0.3">
      <c r="A1" s="55" t="s">
        <v>0</v>
      </c>
      <c r="B1" s="55" t="s">
        <v>1</v>
      </c>
      <c r="C1" s="56" t="s">
        <v>2</v>
      </c>
      <c r="D1" s="57" t="s">
        <v>3</v>
      </c>
      <c r="E1" s="58"/>
      <c r="F1" s="58"/>
      <c r="G1" s="58"/>
      <c r="H1" s="58"/>
      <c r="I1" s="58"/>
      <c r="J1" s="58"/>
      <c r="K1" s="58"/>
      <c r="L1" s="59" t="s">
        <v>4</v>
      </c>
      <c r="M1" s="59"/>
      <c r="N1" s="59"/>
      <c r="O1" s="59"/>
      <c r="P1" s="59"/>
      <c r="Q1" s="59"/>
      <c r="R1" s="59"/>
      <c r="S1" s="60" t="s">
        <v>5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53" t="s">
        <v>6</v>
      </c>
      <c r="AH1" s="53"/>
      <c r="AI1" s="53"/>
      <c r="AJ1" s="53"/>
      <c r="AK1" s="53"/>
      <c r="AL1" s="53"/>
      <c r="AM1" s="54"/>
    </row>
    <row r="2" spans="1:39" ht="86.4" x14ac:dyDescent="0.3">
      <c r="A2" s="55"/>
      <c r="B2" s="55"/>
      <c r="C2" s="56"/>
      <c r="D2" s="1" t="s">
        <v>7</v>
      </c>
      <c r="E2" s="1" t="s">
        <v>8</v>
      </c>
      <c r="F2" s="2" t="s">
        <v>9</v>
      </c>
      <c r="G2" s="3" t="s">
        <v>10</v>
      </c>
      <c r="H2" s="2" t="s">
        <v>11</v>
      </c>
      <c r="I2" s="2" t="s">
        <v>12</v>
      </c>
      <c r="J2" s="4" t="s">
        <v>13</v>
      </c>
      <c r="K2" s="5" t="s">
        <v>14</v>
      </c>
      <c r="L2" s="6" t="s">
        <v>15</v>
      </c>
      <c r="M2" s="3" t="s">
        <v>16</v>
      </c>
      <c r="N2" s="6" t="s">
        <v>17</v>
      </c>
      <c r="O2" s="7" t="s">
        <v>18</v>
      </c>
      <c r="P2" s="2" t="s">
        <v>19</v>
      </c>
      <c r="Q2" s="2" t="s">
        <v>20</v>
      </c>
      <c r="R2" s="8" t="s">
        <v>21</v>
      </c>
      <c r="S2" s="2" t="s">
        <v>22</v>
      </c>
      <c r="T2" s="9" t="s">
        <v>23</v>
      </c>
      <c r="U2" s="3" t="s">
        <v>24</v>
      </c>
      <c r="V2" s="6" t="s">
        <v>25</v>
      </c>
      <c r="W2" s="3" t="s">
        <v>26</v>
      </c>
      <c r="X2" s="6" t="s">
        <v>27</v>
      </c>
      <c r="Y2" s="6" t="s">
        <v>28</v>
      </c>
      <c r="Z2" s="6" t="s">
        <v>29</v>
      </c>
      <c r="AA2" s="3" t="s">
        <v>30</v>
      </c>
      <c r="AB2" s="3" t="s">
        <v>31</v>
      </c>
      <c r="AC2" s="6" t="s">
        <v>32</v>
      </c>
      <c r="AD2" s="3" t="s">
        <v>33</v>
      </c>
      <c r="AE2" s="6" t="s">
        <v>34</v>
      </c>
      <c r="AF2" s="3" t="s">
        <v>35</v>
      </c>
      <c r="AG2" s="10" t="s">
        <v>36</v>
      </c>
      <c r="AH2" s="10" t="s">
        <v>37</v>
      </c>
      <c r="AI2" s="10" t="s">
        <v>38</v>
      </c>
      <c r="AJ2" s="10" t="s">
        <v>39</v>
      </c>
      <c r="AK2" s="10" t="s">
        <v>40</v>
      </c>
      <c r="AL2" s="10" t="s">
        <v>41</v>
      </c>
      <c r="AM2" s="10" t="s">
        <v>42</v>
      </c>
    </row>
    <row r="3" spans="1:39" x14ac:dyDescent="0.3">
      <c r="A3" s="11" t="s">
        <v>43</v>
      </c>
      <c r="B3" s="11" t="s">
        <v>44</v>
      </c>
      <c r="C3" s="12" t="s">
        <v>45</v>
      </c>
      <c r="D3" s="13">
        <v>5</v>
      </c>
      <c r="E3" s="14">
        <v>179</v>
      </c>
      <c r="F3" s="15">
        <v>199.26722788600003</v>
      </c>
      <c r="G3" s="16">
        <f t="shared" ref="G3:G54" si="0">F3/E3</f>
        <v>1.1132247367932961</v>
      </c>
      <c r="H3" s="15">
        <v>112.192517</v>
      </c>
      <c r="I3" s="15">
        <v>3.4389784946236559</v>
      </c>
      <c r="J3" s="17">
        <f>(Q3-P3/R3)/100</f>
        <v>1.4084192840506957</v>
      </c>
      <c r="K3" s="18">
        <f t="shared" ref="K3:K54" si="1">G3/I3</f>
        <v>0.32370796692496379</v>
      </c>
      <c r="L3" s="19">
        <f>Q3-P3</f>
        <v>140.74821849999998</v>
      </c>
      <c r="M3" s="16">
        <f>L3/J3</f>
        <v>99.933464483104714</v>
      </c>
      <c r="N3" s="19">
        <f t="shared" ref="N3:N54" si="2">L3*T3</f>
        <v>117.89425307307894</v>
      </c>
      <c r="O3" s="20">
        <f t="shared" ref="O3:O54" si="3">L3*S3^0.5</f>
        <v>2170.8808205891096</v>
      </c>
      <c r="P3" s="15">
        <v>9.4781500000000005E-2</v>
      </c>
      <c r="Q3" s="15">
        <v>140.84299999999999</v>
      </c>
      <c r="R3" s="21">
        <v>88.448999999999998</v>
      </c>
      <c r="S3" s="15">
        <v>237.89545799999999</v>
      </c>
      <c r="T3" s="22">
        <f t="shared" ref="T3:T54" si="4">F3/S3</f>
        <v>0.83762518864904112</v>
      </c>
      <c r="U3" s="16">
        <f>1/T3</f>
        <v>1.1938513950527732</v>
      </c>
      <c r="V3" s="16">
        <f>((4*3.14*S3)/H3^2)</f>
        <v>0.23738212160398114</v>
      </c>
      <c r="W3" s="16">
        <f>(2/J3)*((S3/3.14)^0.5)</f>
        <v>12.360222367447413</v>
      </c>
      <c r="X3" s="19">
        <f t="shared" ref="X3:X54" si="5">H3/((4*3.14*S3)^0.5)</f>
        <v>2.052466117732402</v>
      </c>
      <c r="Y3" s="19">
        <f>T3*Z3</f>
        <v>0.63025544929982802</v>
      </c>
      <c r="Z3" s="19">
        <f t="shared" ref="Z3:Z54" si="6">E3/S3</f>
        <v>0.75243134738621198</v>
      </c>
      <c r="AA3" s="16">
        <f t="shared" ref="AA3:AA54" si="7">S3/J3^2</f>
        <v>119.92845112360666</v>
      </c>
      <c r="AB3" s="16">
        <f t="shared" ref="AB3:AB54" si="8">47/H3</f>
        <v>0.41892277004534983</v>
      </c>
      <c r="AC3" s="19">
        <f>J3^2/S3</f>
        <v>8.3383049695966646E-3</v>
      </c>
      <c r="AD3" s="16">
        <f>1/AA3</f>
        <v>8.3383049695966629E-3</v>
      </c>
      <c r="AE3" s="19">
        <f>1/2*T3</f>
        <v>0.41881259432452056</v>
      </c>
      <c r="AF3" s="16">
        <f t="shared" ref="AF3:AF23" si="9">J3^2/4</f>
        <v>0.49591121992146858</v>
      </c>
      <c r="AG3" s="23">
        <v>0</v>
      </c>
      <c r="AH3" s="23">
        <v>0.95</v>
      </c>
      <c r="AI3" s="23">
        <v>1.9578166600656373E-2</v>
      </c>
      <c r="AJ3" s="23">
        <v>0</v>
      </c>
      <c r="AK3" s="23">
        <v>5.3882113765132645E-3</v>
      </c>
      <c r="AL3" s="23">
        <v>0</v>
      </c>
      <c r="AM3" s="23">
        <v>2.7484395157717542E-2</v>
      </c>
    </row>
    <row r="4" spans="1:39" x14ac:dyDescent="0.3">
      <c r="A4" s="11" t="s">
        <v>43</v>
      </c>
      <c r="B4" s="11" t="s">
        <v>44</v>
      </c>
      <c r="C4" s="12" t="s">
        <v>46</v>
      </c>
      <c r="D4" s="13">
        <v>5</v>
      </c>
      <c r="E4" s="14">
        <v>236</v>
      </c>
      <c r="F4" s="15">
        <v>278.55412860000001</v>
      </c>
      <c r="G4" s="16">
        <f t="shared" si="0"/>
        <v>1.1803141042372882</v>
      </c>
      <c r="H4" s="15">
        <v>95.867700999999997</v>
      </c>
      <c r="I4" s="15">
        <v>3.9665750915750912</v>
      </c>
      <c r="J4" s="17">
        <f t="shared" ref="J4:J54" si="10">(Q4-P4/R4)/100</f>
        <v>15.942157878635403</v>
      </c>
      <c r="K4" s="18">
        <f t="shared" si="1"/>
        <v>0.29756504717236959</v>
      </c>
      <c r="L4" s="19">
        <f t="shared" ref="L4:L54" si="11">Q4-P4</f>
        <v>1568.4311</v>
      </c>
      <c r="M4" s="16">
        <f t="shared" ref="M4:M54" si="12">L4/J4</f>
        <v>98.382609928979875</v>
      </c>
      <c r="N4" s="19">
        <f t="shared" si="2"/>
        <v>2581.8878876429822</v>
      </c>
      <c r="O4" s="20">
        <f t="shared" si="3"/>
        <v>20402.541863368544</v>
      </c>
      <c r="P4" s="15">
        <v>25.8889</v>
      </c>
      <c r="Q4" s="15">
        <v>1594.32</v>
      </c>
      <c r="R4" s="21">
        <v>248.42500000000001</v>
      </c>
      <c r="S4" s="15">
        <v>169.21453500000001</v>
      </c>
      <c r="T4" s="22">
        <f t="shared" si="4"/>
        <v>1.6461595843406713</v>
      </c>
      <c r="U4" s="16">
        <f t="shared" ref="U4:U54" si="13">1/T4</f>
        <v>0.60747451797058016</v>
      </c>
      <c r="V4" s="16">
        <f t="shared" ref="V4:V28" si="14">((4*3.14*S4)/H4^2)</f>
        <v>0.23125049916407445</v>
      </c>
      <c r="W4" s="16">
        <f t="shared" ref="W4:W54" si="15">(2/J4)*((S4/3.14)^0.5)</f>
        <v>0.92095179421026929</v>
      </c>
      <c r="X4" s="19">
        <f t="shared" si="5"/>
        <v>2.0794987352931154</v>
      </c>
      <c r="Y4" s="19">
        <f t="shared" ref="Y4:Y54" si="16">T4*Z4</f>
        <v>2.2958646070468971</v>
      </c>
      <c r="Z4" s="19">
        <f t="shared" si="6"/>
        <v>1.3946792454915293</v>
      </c>
      <c r="AA4" s="16">
        <f t="shared" si="7"/>
        <v>0.66579948269840461</v>
      </c>
      <c r="AB4" s="16">
        <f t="shared" si="8"/>
        <v>0.49025896636449018</v>
      </c>
      <c r="AC4" s="19">
        <f t="shared" ref="AC4:AC23" si="17">J4^2/S4</f>
        <v>1.5019537052614116</v>
      </c>
      <c r="AD4" s="16">
        <f t="shared" ref="AD4:AD12" si="18">1/AA4</f>
        <v>1.5019537052614118</v>
      </c>
      <c r="AE4" s="19">
        <f t="shared" ref="AE4:AE12" si="19">1/2*T4</f>
        <v>0.82307979217033567</v>
      </c>
      <c r="AF4" s="16">
        <f t="shared" si="9"/>
        <v>63.53809945683421</v>
      </c>
      <c r="AG4" s="23">
        <v>0.04</v>
      </c>
      <c r="AH4" s="23">
        <v>0.65</v>
      </c>
      <c r="AI4" s="23">
        <v>1.366735183247624E-2</v>
      </c>
      <c r="AJ4" s="23">
        <v>0.16035747132578315</v>
      </c>
      <c r="AK4" s="23">
        <v>0.12083522599173578</v>
      </c>
      <c r="AL4" s="23">
        <v>0</v>
      </c>
      <c r="AM4" s="23">
        <v>1.5169371401954523E-2</v>
      </c>
    </row>
    <row r="5" spans="1:39" x14ac:dyDescent="0.3">
      <c r="A5" s="11" t="s">
        <v>43</v>
      </c>
      <c r="B5" s="11" t="s">
        <v>44</v>
      </c>
      <c r="C5" s="12" t="s">
        <v>47</v>
      </c>
      <c r="D5" s="13">
        <v>6</v>
      </c>
      <c r="E5" s="14">
        <v>364</v>
      </c>
      <c r="F5" s="15">
        <v>492.89809137999993</v>
      </c>
      <c r="G5" s="16">
        <f t="shared" si="0"/>
        <v>1.3541156356593405</v>
      </c>
      <c r="H5" s="15">
        <v>101.83380699999999</v>
      </c>
      <c r="I5" s="15">
        <v>3.5670175438596488</v>
      </c>
      <c r="J5" s="17">
        <f t="shared" si="10"/>
        <v>3.2131268958977501</v>
      </c>
      <c r="K5" s="18">
        <f t="shared" si="1"/>
        <v>0.37962124352047222</v>
      </c>
      <c r="L5" s="19">
        <f t="shared" si="11"/>
        <v>314.75400099999996</v>
      </c>
      <c r="M5" s="16">
        <f t="shared" si="12"/>
        <v>97.95878320331866</v>
      </c>
      <c r="N5" s="19">
        <f t="shared" si="2"/>
        <v>573.81327581492121</v>
      </c>
      <c r="O5" s="20">
        <f t="shared" si="3"/>
        <v>5175.4743592153727</v>
      </c>
      <c r="P5" s="15">
        <v>6.5999990000000004</v>
      </c>
      <c r="Q5" s="15">
        <v>321.35399999999998</v>
      </c>
      <c r="R5" s="21">
        <v>159.76599999999999</v>
      </c>
      <c r="S5" s="15">
        <v>270.36956600000002</v>
      </c>
      <c r="T5" s="22">
        <f t="shared" si="4"/>
        <v>1.8230531589491099</v>
      </c>
      <c r="U5" s="16">
        <f t="shared" si="13"/>
        <v>0.54853035694057606</v>
      </c>
      <c r="V5" s="16">
        <f t="shared" si="14"/>
        <v>0.32746394042268534</v>
      </c>
      <c r="W5" s="16">
        <f t="shared" si="15"/>
        <v>5.7758538584416135</v>
      </c>
      <c r="X5" s="19">
        <f t="shared" si="5"/>
        <v>1.7475043209584431</v>
      </c>
      <c r="Y5" s="19">
        <f t="shared" si="16"/>
        <v>2.4543862671935344</v>
      </c>
      <c r="Z5" s="19">
        <f t="shared" si="6"/>
        <v>1.3463053752137175</v>
      </c>
      <c r="AA5" s="16">
        <f t="shared" si="7"/>
        <v>26.187982918348784</v>
      </c>
      <c r="AB5" s="16">
        <f t="shared" si="8"/>
        <v>0.46153631475252616</v>
      </c>
      <c r="AC5" s="19">
        <f t="shared" si="17"/>
        <v>3.8185453347739255E-2</v>
      </c>
      <c r="AD5" s="16">
        <f t="shared" si="18"/>
        <v>3.8185453347739255E-2</v>
      </c>
      <c r="AE5" s="19">
        <f t="shared" si="19"/>
        <v>0.91152657947455495</v>
      </c>
      <c r="AF5" s="16">
        <f t="shared" si="9"/>
        <v>2.5810461122853776</v>
      </c>
      <c r="AG5" s="23">
        <v>0</v>
      </c>
      <c r="AH5" s="23">
        <v>0.82</v>
      </c>
      <c r="AI5" s="23">
        <v>9.3317288140275529E-3</v>
      </c>
      <c r="AJ5" s="23">
        <v>5.2609808714462229E-5</v>
      </c>
      <c r="AK5" s="23">
        <v>0.16553023803016456</v>
      </c>
      <c r="AL5" s="23">
        <v>0</v>
      </c>
      <c r="AM5" s="23">
        <v>6.2626219320124198E-3</v>
      </c>
    </row>
    <row r="6" spans="1:39" x14ac:dyDescent="0.3">
      <c r="A6" s="11" t="s">
        <v>43</v>
      </c>
      <c r="B6" s="11" t="s">
        <v>44</v>
      </c>
      <c r="C6" s="12" t="s">
        <v>48</v>
      </c>
      <c r="D6" s="13">
        <v>5</v>
      </c>
      <c r="E6" s="14">
        <v>310</v>
      </c>
      <c r="F6" s="15">
        <v>375.39387710000022</v>
      </c>
      <c r="G6" s="16">
        <f t="shared" si="0"/>
        <v>1.2109479906451621</v>
      </c>
      <c r="H6" s="15">
        <v>90.956177999999994</v>
      </c>
      <c r="I6" s="15">
        <v>4.2257718696397939</v>
      </c>
      <c r="J6" s="17">
        <f t="shared" si="10"/>
        <v>14.803789722716072</v>
      </c>
      <c r="K6" s="18">
        <f t="shared" si="1"/>
        <v>0.28656255661723257</v>
      </c>
      <c r="L6" s="19">
        <f t="shared" si="11"/>
        <v>1441.6973</v>
      </c>
      <c r="M6" s="16">
        <f t="shared" si="12"/>
        <v>97.387042575169048</v>
      </c>
      <c r="N6" s="19">
        <f t="shared" si="2"/>
        <v>2365.79922039848</v>
      </c>
      <c r="O6" s="20">
        <f t="shared" si="3"/>
        <v>21805.486361907639</v>
      </c>
      <c r="P6" s="15">
        <v>38.802700000000002</v>
      </c>
      <c r="Q6" s="15">
        <v>1480.5</v>
      </c>
      <c r="R6" s="21">
        <v>320.61</v>
      </c>
      <c r="S6" s="15">
        <v>228.76173700000001</v>
      </c>
      <c r="T6" s="22">
        <f t="shared" si="4"/>
        <v>1.6409819317817131</v>
      </c>
      <c r="U6" s="16">
        <f t="shared" si="13"/>
        <v>0.60939123133076767</v>
      </c>
      <c r="V6" s="16">
        <f t="shared" si="14"/>
        <v>0.34730306744406869</v>
      </c>
      <c r="W6" s="16">
        <f t="shared" si="15"/>
        <v>1.1531450969301198</v>
      </c>
      <c r="X6" s="19">
        <f t="shared" si="5"/>
        <v>1.6968587429381115</v>
      </c>
      <c r="Y6" s="19">
        <f t="shared" si="16"/>
        <v>2.2237302685471874</v>
      </c>
      <c r="Z6" s="19">
        <f t="shared" si="6"/>
        <v>1.3551217264974693</v>
      </c>
      <c r="AA6" s="16">
        <f t="shared" si="7"/>
        <v>1.0438487374405705</v>
      </c>
      <c r="AB6" s="16">
        <f t="shared" si="8"/>
        <v>0.51673235434320919</v>
      </c>
      <c r="AC6" s="19">
        <f t="shared" si="17"/>
        <v>0.95799320737975502</v>
      </c>
      <c r="AD6" s="16">
        <f t="shared" si="18"/>
        <v>0.95799320737975513</v>
      </c>
      <c r="AE6" s="19">
        <f t="shared" si="19"/>
        <v>0.82049096589085657</v>
      </c>
      <c r="AF6" s="16">
        <f t="shared" si="9"/>
        <v>54.788047538598498</v>
      </c>
      <c r="AG6" s="23">
        <v>0.09</v>
      </c>
      <c r="AH6" s="23">
        <v>0.53</v>
      </c>
      <c r="AI6" s="23">
        <v>3.2974696641820287E-3</v>
      </c>
      <c r="AJ6" s="23">
        <v>0.15259520259123435</v>
      </c>
      <c r="AK6" s="23">
        <v>0.22618450491419412</v>
      </c>
      <c r="AL6" s="23">
        <v>0</v>
      </c>
      <c r="AM6" s="23">
        <v>6.5581823265284797E-3</v>
      </c>
    </row>
    <row r="7" spans="1:39" x14ac:dyDescent="0.3">
      <c r="A7" s="11" t="s">
        <v>43</v>
      </c>
      <c r="B7" s="11" t="s">
        <v>44</v>
      </c>
      <c r="C7" s="12" t="s">
        <v>49</v>
      </c>
      <c r="D7" s="13">
        <v>6</v>
      </c>
      <c r="E7" s="14">
        <v>89</v>
      </c>
      <c r="F7" s="15">
        <v>108.31120045</v>
      </c>
      <c r="G7" s="16">
        <f t="shared" si="0"/>
        <v>1.2169797803370788</v>
      </c>
      <c r="H7" s="15">
        <v>55.13232</v>
      </c>
      <c r="I7" s="15">
        <v>3.2882352941176469</v>
      </c>
      <c r="J7" s="17">
        <f t="shared" si="10"/>
        <v>2.5693862585819498</v>
      </c>
      <c r="K7" s="18">
        <f t="shared" si="1"/>
        <v>0.37010118543345866</v>
      </c>
      <c r="L7" s="19">
        <f t="shared" si="11"/>
        <v>235.39830000000001</v>
      </c>
      <c r="M7" s="16">
        <f t="shared" si="12"/>
        <v>91.616548198524598</v>
      </c>
      <c r="N7" s="19">
        <f t="shared" si="2"/>
        <v>406.32566661955633</v>
      </c>
      <c r="O7" s="20">
        <f t="shared" si="3"/>
        <v>1864.6809739524911</v>
      </c>
      <c r="P7" s="15">
        <v>21.709700000000002</v>
      </c>
      <c r="Q7" s="15">
        <v>257.108</v>
      </c>
      <c r="R7" s="21">
        <v>128.17599999999999</v>
      </c>
      <c r="S7" s="15">
        <v>62.748367999999999</v>
      </c>
      <c r="T7" s="22">
        <f t="shared" si="4"/>
        <v>1.7261198004384752</v>
      </c>
      <c r="U7" s="16">
        <f t="shared" si="13"/>
        <v>0.57933406461473669</v>
      </c>
      <c r="V7" s="16">
        <f t="shared" si="14"/>
        <v>0.25928628055341513</v>
      </c>
      <c r="W7" s="16">
        <f t="shared" si="15"/>
        <v>3.4796614513370407</v>
      </c>
      <c r="X7" s="19">
        <f t="shared" si="5"/>
        <v>1.9638586732134289</v>
      </c>
      <c r="Y7" s="19">
        <f t="shared" si="16"/>
        <v>2.4482654630798417</v>
      </c>
      <c r="Z7" s="19">
        <f t="shared" si="6"/>
        <v>1.4183635819819251</v>
      </c>
      <c r="AA7" s="16">
        <f t="shared" si="7"/>
        <v>9.504814395497986</v>
      </c>
      <c r="AB7" s="16">
        <f t="shared" si="8"/>
        <v>0.85249450775878832</v>
      </c>
      <c r="AC7" s="19">
        <f t="shared" si="17"/>
        <v>0.10520983981272231</v>
      </c>
      <c r="AD7" s="16">
        <f t="shared" si="18"/>
        <v>0.10520983981272229</v>
      </c>
      <c r="AE7" s="19">
        <f t="shared" si="19"/>
        <v>0.86305990021923762</v>
      </c>
      <c r="AF7" s="16">
        <f t="shared" si="9"/>
        <v>1.6504364364474375</v>
      </c>
      <c r="AG7" s="23">
        <v>0.02</v>
      </c>
      <c r="AH7" s="23">
        <v>0.83</v>
      </c>
      <c r="AI7" s="23">
        <v>1.6287564069414166E-2</v>
      </c>
      <c r="AJ7" s="23">
        <v>0</v>
      </c>
      <c r="AK7" s="23">
        <v>0.10979464541211761</v>
      </c>
      <c r="AL7" s="23">
        <v>0</v>
      </c>
      <c r="AM7" s="23">
        <v>2.1166917693116131E-2</v>
      </c>
    </row>
    <row r="8" spans="1:39" x14ac:dyDescent="0.3">
      <c r="A8" s="11" t="s">
        <v>43</v>
      </c>
      <c r="B8" s="11" t="s">
        <v>44</v>
      </c>
      <c r="C8" s="12" t="s">
        <v>50</v>
      </c>
      <c r="D8" s="13">
        <v>6</v>
      </c>
      <c r="E8" s="14">
        <v>395</v>
      </c>
      <c r="F8" s="15">
        <v>442.95889680000005</v>
      </c>
      <c r="G8" s="16">
        <f t="shared" si="0"/>
        <v>1.121414928607595</v>
      </c>
      <c r="H8" s="15">
        <v>144.65194500000001</v>
      </c>
      <c r="I8" s="15">
        <v>4.9599133261105095</v>
      </c>
      <c r="J8" s="17">
        <f t="shared" si="10"/>
        <v>19.397286558291167</v>
      </c>
      <c r="K8" s="18">
        <f t="shared" si="1"/>
        <v>0.22609567040297293</v>
      </c>
      <c r="L8" s="19">
        <f t="shared" si="11"/>
        <v>1912.2387999999999</v>
      </c>
      <c r="M8" s="16">
        <f t="shared" si="12"/>
        <v>98.582798900943871</v>
      </c>
      <c r="N8" s="19">
        <f t="shared" si="2"/>
        <v>3082.9800189665152</v>
      </c>
      <c r="O8" s="20">
        <f t="shared" si="3"/>
        <v>31696.371493837083</v>
      </c>
      <c r="P8" s="15">
        <v>27.571200000000001</v>
      </c>
      <c r="Q8" s="15">
        <v>1939.81</v>
      </c>
      <c r="R8" s="21">
        <v>338.94499999999999</v>
      </c>
      <c r="S8" s="15">
        <v>274.74819300000001</v>
      </c>
      <c r="T8" s="22">
        <f t="shared" si="4"/>
        <v>1.6122358875714244</v>
      </c>
      <c r="U8" s="16">
        <f t="shared" si="13"/>
        <v>0.62025663099854456</v>
      </c>
      <c r="V8" s="16">
        <f t="shared" si="14"/>
        <v>0.16492098843364714</v>
      </c>
      <c r="W8" s="16">
        <f t="shared" si="15"/>
        <v>0.96447641562614594</v>
      </c>
      <c r="X8" s="19">
        <f t="shared" si="5"/>
        <v>2.4624194647870041</v>
      </c>
      <c r="Y8" s="19">
        <f t="shared" si="16"/>
        <v>2.3178793958099395</v>
      </c>
      <c r="Z8" s="19">
        <f t="shared" si="6"/>
        <v>1.4376800651060151</v>
      </c>
      <c r="AA8" s="16">
        <f t="shared" si="7"/>
        <v>0.73021858369476067</v>
      </c>
      <c r="AB8" s="16">
        <f t="shared" si="8"/>
        <v>0.32491785713631433</v>
      </c>
      <c r="AC8" s="19">
        <f t="shared" si="17"/>
        <v>1.3694529587842028</v>
      </c>
      <c r="AD8" s="16">
        <f t="shared" si="18"/>
        <v>1.3694529587842028</v>
      </c>
      <c r="AE8" s="19">
        <f t="shared" si="19"/>
        <v>0.80611794378571222</v>
      </c>
      <c r="AF8" s="16">
        <f t="shared" si="9"/>
        <v>94.063681456115802</v>
      </c>
      <c r="AG8" s="23">
        <v>0.12</v>
      </c>
      <c r="AH8" s="23">
        <v>0.39</v>
      </c>
      <c r="AI8" s="23">
        <v>8.7753570307151797E-3</v>
      </c>
      <c r="AJ8" s="23">
        <v>0.31513921824409546</v>
      </c>
      <c r="AK8" s="23">
        <v>0.15323211573131298</v>
      </c>
      <c r="AL8" s="23">
        <v>0</v>
      </c>
      <c r="AM8" s="23">
        <v>9.9850373408049906E-3</v>
      </c>
    </row>
    <row r="9" spans="1:39" x14ac:dyDescent="0.3">
      <c r="A9" s="11" t="s">
        <v>43</v>
      </c>
      <c r="B9" s="11" t="s">
        <v>44</v>
      </c>
      <c r="C9" s="12" t="s">
        <v>51</v>
      </c>
      <c r="D9" s="13">
        <v>4</v>
      </c>
      <c r="E9" s="14">
        <v>109</v>
      </c>
      <c r="F9" s="15">
        <v>121.8044488</v>
      </c>
      <c r="G9" s="16">
        <f t="shared" si="0"/>
        <v>1.1174720073394495</v>
      </c>
      <c r="H9" s="15">
        <v>57.045237</v>
      </c>
      <c r="I9" s="15">
        <v>4.4407407407407407</v>
      </c>
      <c r="J9" s="17">
        <f t="shared" si="10"/>
        <v>5.7218028098546236</v>
      </c>
      <c r="K9" s="18">
        <f t="shared" si="1"/>
        <v>0.25164090240337894</v>
      </c>
      <c r="L9" s="19">
        <f t="shared" si="11"/>
        <v>544.80799999999999</v>
      </c>
      <c r="M9" s="16">
        <f t="shared" si="12"/>
        <v>95.216143950588574</v>
      </c>
      <c r="N9" s="19">
        <f t="shared" si="2"/>
        <v>879.12222295478477</v>
      </c>
      <c r="O9" s="20">
        <f t="shared" si="3"/>
        <v>4733.3885989073524</v>
      </c>
      <c r="P9" s="15">
        <v>27.6</v>
      </c>
      <c r="Q9" s="15">
        <v>572.40800000000002</v>
      </c>
      <c r="R9" s="21">
        <v>121.202</v>
      </c>
      <c r="S9" s="15">
        <v>75.484427999999994</v>
      </c>
      <c r="T9" s="22">
        <f t="shared" si="4"/>
        <v>1.613636772871883</v>
      </c>
      <c r="U9" s="16">
        <f t="shared" si="13"/>
        <v>0.61971815269197295</v>
      </c>
      <c r="V9" s="16">
        <f t="shared" si="14"/>
        <v>0.29134544345294222</v>
      </c>
      <c r="W9" s="16">
        <f t="shared" si="15"/>
        <v>1.7138032780367856</v>
      </c>
      <c r="X9" s="19">
        <f t="shared" si="5"/>
        <v>1.8526606822276206</v>
      </c>
      <c r="Y9" s="19">
        <f t="shared" si="16"/>
        <v>2.3301018886045646</v>
      </c>
      <c r="Z9" s="19">
        <f t="shared" si="6"/>
        <v>1.4440064379900979</v>
      </c>
      <c r="AA9" s="16">
        <f t="shared" si="7"/>
        <v>2.3056405155105608</v>
      </c>
      <c r="AB9" s="16">
        <f t="shared" si="8"/>
        <v>0.82390752447921289</v>
      </c>
      <c r="AC9" s="19">
        <f t="shared" si="17"/>
        <v>0.43371895717167347</v>
      </c>
      <c r="AD9" s="16">
        <f t="shared" si="18"/>
        <v>0.43371895717167341</v>
      </c>
      <c r="AE9" s="19">
        <f t="shared" si="19"/>
        <v>0.8068183864359415</v>
      </c>
      <c r="AF9" s="16">
        <f t="shared" si="9"/>
        <v>8.1847568487150664</v>
      </c>
      <c r="AG9" s="23">
        <v>0</v>
      </c>
      <c r="AH9" s="23">
        <v>0.22</v>
      </c>
      <c r="AI9" s="23">
        <v>0</v>
      </c>
      <c r="AJ9" s="23">
        <v>0.56273552066398214</v>
      </c>
      <c r="AK9" s="23">
        <v>0.21610242696647991</v>
      </c>
      <c r="AL9" s="23">
        <v>0</v>
      </c>
      <c r="AM9" s="23">
        <v>1.7849560497280577E-3</v>
      </c>
    </row>
    <row r="10" spans="1:39" x14ac:dyDescent="0.3">
      <c r="A10" s="11" t="s">
        <v>43</v>
      </c>
      <c r="B10" s="11" t="s">
        <v>44</v>
      </c>
      <c r="C10" s="12" t="s">
        <v>52</v>
      </c>
      <c r="D10" s="13">
        <v>5</v>
      </c>
      <c r="E10" s="14">
        <v>179</v>
      </c>
      <c r="F10" s="15">
        <v>199.26722788600003</v>
      </c>
      <c r="G10" s="16">
        <f t="shared" si="0"/>
        <v>1.1132247367932961</v>
      </c>
      <c r="H10" s="15">
        <v>64.098124999999996</v>
      </c>
      <c r="I10" s="15">
        <v>3.4389784946236559</v>
      </c>
      <c r="J10" s="17">
        <f t="shared" si="10"/>
        <v>3.7621092552682871</v>
      </c>
      <c r="K10" s="18">
        <f t="shared" si="1"/>
        <v>0.32370796692496379</v>
      </c>
      <c r="L10" s="19">
        <f t="shared" si="11"/>
        <v>345.83599999999996</v>
      </c>
      <c r="M10" s="16">
        <f t="shared" si="12"/>
        <v>91.926091597607623</v>
      </c>
      <c r="N10" s="19">
        <f t="shared" si="2"/>
        <v>608.60476850056716</v>
      </c>
      <c r="O10" s="20">
        <f t="shared" si="3"/>
        <v>3680.0656249172489</v>
      </c>
      <c r="P10" s="15">
        <v>30.6</v>
      </c>
      <c r="Q10" s="15">
        <v>376.43599999999998</v>
      </c>
      <c r="R10" s="21">
        <v>135.95500000000001</v>
      </c>
      <c r="S10" s="15">
        <v>113.232404</v>
      </c>
      <c r="T10" s="22">
        <f t="shared" si="4"/>
        <v>1.7598074477514407</v>
      </c>
      <c r="U10" s="16">
        <f t="shared" si="13"/>
        <v>0.56824398673714571</v>
      </c>
      <c r="V10" s="16">
        <f t="shared" si="14"/>
        <v>0.34615428794712261</v>
      </c>
      <c r="W10" s="16">
        <f t="shared" si="15"/>
        <v>3.1924134493864167</v>
      </c>
      <c r="X10" s="19">
        <f t="shared" si="5"/>
        <v>1.6996720865592632</v>
      </c>
      <c r="Y10" s="19">
        <f t="shared" si="16"/>
        <v>2.7819380497079957</v>
      </c>
      <c r="Z10" s="19">
        <f t="shared" si="6"/>
        <v>1.5808195682218316</v>
      </c>
      <c r="AA10" s="16">
        <f t="shared" si="7"/>
        <v>8.0003303509812724</v>
      </c>
      <c r="AB10" s="16">
        <f t="shared" si="8"/>
        <v>0.73325077761634994</v>
      </c>
      <c r="AC10" s="19">
        <f t="shared" si="17"/>
        <v>0.12499483847905681</v>
      </c>
      <c r="AD10" s="16">
        <f t="shared" si="18"/>
        <v>0.12499483847905681</v>
      </c>
      <c r="AE10" s="19">
        <f t="shared" si="19"/>
        <v>0.87990372387572036</v>
      </c>
      <c r="AF10" s="16">
        <f t="shared" si="9"/>
        <v>3.5383665121438264</v>
      </c>
      <c r="AG10" s="23">
        <v>0</v>
      </c>
      <c r="AH10" s="23">
        <v>0.77</v>
      </c>
      <c r="AI10" s="23">
        <v>0</v>
      </c>
      <c r="AJ10" s="23">
        <v>1.1327430402627771E-2</v>
      </c>
      <c r="AK10" s="23">
        <v>0.21385629395891556</v>
      </c>
      <c r="AL10" s="23">
        <v>0</v>
      </c>
      <c r="AM10" s="23">
        <v>0</v>
      </c>
    </row>
    <row r="11" spans="1:39" x14ac:dyDescent="0.3">
      <c r="A11" s="11" t="s">
        <v>43</v>
      </c>
      <c r="B11" s="11" t="s">
        <v>44</v>
      </c>
      <c r="C11" s="12" t="s">
        <v>53</v>
      </c>
      <c r="D11" s="13">
        <v>5</v>
      </c>
      <c r="E11" s="14">
        <v>297</v>
      </c>
      <c r="F11" s="15">
        <v>333.67132060000006</v>
      </c>
      <c r="G11" s="16">
        <f t="shared" si="0"/>
        <v>1.1234724599326602</v>
      </c>
      <c r="H11" s="15">
        <v>93.744365999999999</v>
      </c>
      <c r="I11" s="15">
        <v>4.1678571428571427</v>
      </c>
      <c r="J11" s="17">
        <f t="shared" si="10"/>
        <v>5.2847125339144725</v>
      </c>
      <c r="K11" s="18">
        <f t="shared" si="1"/>
        <v>0.26955637427690221</v>
      </c>
      <c r="L11" s="19">
        <f t="shared" si="11"/>
        <v>498.10199999999998</v>
      </c>
      <c r="M11" s="16">
        <f t="shared" si="12"/>
        <v>94.253376470989949</v>
      </c>
      <c r="N11" s="19">
        <f t="shared" si="2"/>
        <v>842.50384591480315</v>
      </c>
      <c r="O11" s="20">
        <f t="shared" si="3"/>
        <v>6996.0180672364822</v>
      </c>
      <c r="P11" s="15">
        <v>30.6</v>
      </c>
      <c r="Q11" s="15">
        <v>528.702</v>
      </c>
      <c r="R11" s="21">
        <v>132.613</v>
      </c>
      <c r="S11" s="15">
        <v>197.27192099999999</v>
      </c>
      <c r="T11" s="22">
        <f t="shared" si="4"/>
        <v>1.6914283538608623</v>
      </c>
      <c r="U11" s="16">
        <f t="shared" si="13"/>
        <v>0.59121629226410644</v>
      </c>
      <c r="V11" s="16">
        <f t="shared" si="14"/>
        <v>0.28194510604195905</v>
      </c>
      <c r="W11" s="16">
        <f t="shared" si="15"/>
        <v>2.9996904466629135</v>
      </c>
      <c r="X11" s="19">
        <f t="shared" si="5"/>
        <v>1.8832922521020123</v>
      </c>
      <c r="Y11" s="19">
        <f t="shared" si="16"/>
        <v>2.5465064594604727</v>
      </c>
      <c r="Z11" s="19">
        <f t="shared" si="6"/>
        <v>1.5055361071888178</v>
      </c>
      <c r="AA11" s="16">
        <f t="shared" si="7"/>
        <v>7.0635420790035894</v>
      </c>
      <c r="AB11" s="16">
        <f t="shared" si="8"/>
        <v>0.50136346327202208</v>
      </c>
      <c r="AC11" s="19">
        <f t="shared" si="17"/>
        <v>0.14157203125787338</v>
      </c>
      <c r="AD11" s="16">
        <f t="shared" si="18"/>
        <v>0.14157203125787338</v>
      </c>
      <c r="AE11" s="19">
        <f t="shared" si="19"/>
        <v>0.84571417693043116</v>
      </c>
      <c r="AF11" s="16">
        <f t="shared" si="9"/>
        <v>6.9820466415281812</v>
      </c>
      <c r="AG11" s="23">
        <v>0.17</v>
      </c>
      <c r="AH11" s="23">
        <v>0.37</v>
      </c>
      <c r="AI11" s="23">
        <v>8.010583091894093E-3</v>
      </c>
      <c r="AJ11" s="23">
        <v>0.38487524492926095</v>
      </c>
      <c r="AK11" s="23">
        <v>7.1209565241964173E-2</v>
      </c>
      <c r="AL11" s="23">
        <v>0</v>
      </c>
      <c r="AM11" s="23">
        <v>2.4156558937452098E-4</v>
      </c>
    </row>
    <row r="12" spans="1:39" x14ac:dyDescent="0.3">
      <c r="A12" s="11" t="s">
        <v>43</v>
      </c>
      <c r="B12" s="11" t="s">
        <v>44</v>
      </c>
      <c r="C12" s="12" t="s">
        <v>54</v>
      </c>
      <c r="D12" s="24">
        <v>4</v>
      </c>
      <c r="E12" s="25">
        <v>80</v>
      </c>
      <c r="F12" s="15">
        <v>94.678674699999988</v>
      </c>
      <c r="G12" s="16">
        <f t="shared" si="0"/>
        <v>1.1834834337499998</v>
      </c>
      <c r="H12" s="15">
        <v>49.102696999999999</v>
      </c>
      <c r="I12" s="15">
        <v>3.0269345238095235</v>
      </c>
      <c r="J12" s="17">
        <f t="shared" si="10"/>
        <v>5.7877222454537467</v>
      </c>
      <c r="K12" s="18">
        <f t="shared" si="1"/>
        <v>0.39098415391573665</v>
      </c>
      <c r="L12" s="19">
        <f t="shared" si="11"/>
        <v>554.904</v>
      </c>
      <c r="M12" s="16">
        <f t="shared" si="12"/>
        <v>95.876059089718211</v>
      </c>
      <c r="N12" s="19">
        <f t="shared" si="2"/>
        <v>887.53073442062157</v>
      </c>
      <c r="O12" s="20">
        <f t="shared" si="3"/>
        <v>4269.3441800308219</v>
      </c>
      <c r="P12" s="15">
        <v>24</v>
      </c>
      <c r="Q12" s="15">
        <v>578.904</v>
      </c>
      <c r="R12" s="21">
        <v>182.12799999999999</v>
      </c>
      <c r="S12" s="15">
        <v>59.195217999999997</v>
      </c>
      <c r="T12" s="22">
        <f t="shared" si="4"/>
        <v>1.5994311347920029</v>
      </c>
      <c r="U12" s="16">
        <f t="shared" si="13"/>
        <v>0.62522229200574142</v>
      </c>
      <c r="V12" s="16">
        <f t="shared" si="14"/>
        <v>0.30836534886318023</v>
      </c>
      <c r="W12" s="16">
        <f t="shared" si="15"/>
        <v>1.5003783982320711</v>
      </c>
      <c r="X12" s="19">
        <f t="shared" si="5"/>
        <v>1.8008071853473271</v>
      </c>
      <c r="Y12" s="19">
        <f t="shared" si="16"/>
        <v>2.1615680304338136</v>
      </c>
      <c r="Z12" s="19">
        <f t="shared" si="6"/>
        <v>1.3514605183141652</v>
      </c>
      <c r="AA12" s="16">
        <f t="shared" si="7"/>
        <v>1.7671412402369266</v>
      </c>
      <c r="AB12" s="16">
        <f t="shared" si="8"/>
        <v>0.95717756603063986</v>
      </c>
      <c r="AC12" s="19">
        <f t="shared" si="17"/>
        <v>0.5658857239197963</v>
      </c>
      <c r="AD12" s="16">
        <f t="shared" si="18"/>
        <v>0.5658857239197963</v>
      </c>
      <c r="AE12" s="19">
        <f t="shared" si="19"/>
        <v>0.79971556739600147</v>
      </c>
      <c r="AF12" s="16">
        <f t="shared" si="9"/>
        <v>8.3744321976300391</v>
      </c>
      <c r="AG12" s="23">
        <v>0</v>
      </c>
      <c r="AH12" s="23">
        <v>0.5</v>
      </c>
      <c r="AI12" s="23">
        <v>4.3129783908929884E-3</v>
      </c>
      <c r="AJ12" s="23">
        <v>0.2924669585282087</v>
      </c>
      <c r="AK12" s="23">
        <v>0.19512473814791037</v>
      </c>
      <c r="AL12" s="23">
        <v>0</v>
      </c>
      <c r="AM12" s="23">
        <v>1.9913953252690344E-4</v>
      </c>
    </row>
    <row r="13" spans="1:39" x14ac:dyDescent="0.3">
      <c r="A13" s="26" t="s">
        <v>55</v>
      </c>
      <c r="B13" s="11" t="s">
        <v>56</v>
      </c>
      <c r="C13" s="29" t="s">
        <v>57</v>
      </c>
      <c r="D13" s="24">
        <v>5</v>
      </c>
      <c r="E13" s="25">
        <v>197</v>
      </c>
      <c r="F13" s="27">
        <v>87.84</v>
      </c>
      <c r="G13" s="16">
        <f t="shared" si="0"/>
        <v>0.44588832487309649</v>
      </c>
      <c r="H13" s="15">
        <v>37.517699999999998</v>
      </c>
      <c r="I13" s="15">
        <v>3.5</v>
      </c>
      <c r="J13" s="17">
        <f>(Q13-P13/R13)/100</f>
        <v>10.544118048212351</v>
      </c>
      <c r="K13" s="18">
        <f t="shared" si="1"/>
        <v>0.12739666424945614</v>
      </c>
      <c r="L13" s="28">
        <f t="shared" si="11"/>
        <v>1053.919517</v>
      </c>
      <c r="M13" s="16">
        <f t="shared" si="12"/>
        <v>99.953311617056627</v>
      </c>
      <c r="N13" s="19">
        <f t="shared" si="2"/>
        <v>5032.7424257551047</v>
      </c>
      <c r="O13" s="20">
        <f t="shared" si="3"/>
        <v>4520.1722232628945</v>
      </c>
      <c r="P13" s="15">
        <v>0.52048300000000003</v>
      </c>
      <c r="Q13" s="15">
        <v>1054.44</v>
      </c>
      <c r="R13" s="21">
        <v>18.46</v>
      </c>
      <c r="S13" s="15">
        <v>18.3948</v>
      </c>
      <c r="T13" s="22">
        <f>F13/S13</f>
        <v>4.7752625742057537</v>
      </c>
      <c r="U13" s="16">
        <f t="shared" si="13"/>
        <v>0.20941256830601093</v>
      </c>
      <c r="V13" s="16">
        <f t="shared" si="14"/>
        <v>0.16413919416645401</v>
      </c>
      <c r="W13" s="16">
        <f t="shared" si="15"/>
        <v>0.45909487777964653</v>
      </c>
      <c r="X13" s="19">
        <f t="shared" si="5"/>
        <v>2.4682767451170511</v>
      </c>
      <c r="Y13" s="19">
        <f t="shared" si="16"/>
        <v>51.140905425366597</v>
      </c>
      <c r="Z13" s="19">
        <f t="shared" si="6"/>
        <v>10.709548350620828</v>
      </c>
      <c r="AA13" s="16">
        <f t="shared" si="7"/>
        <v>0.16545296384075425</v>
      </c>
      <c r="AB13" s="16">
        <f t="shared" si="8"/>
        <v>1.2527420390908826</v>
      </c>
      <c r="AC13" s="19">
        <f t="shared" si="17"/>
        <v>6.0440138199185327</v>
      </c>
      <c r="AD13" s="16">
        <f>1/AA13</f>
        <v>6.0440138199185327</v>
      </c>
      <c r="AE13" s="19">
        <f>1/2*T13</f>
        <v>2.3876312871028769</v>
      </c>
      <c r="AF13" s="16">
        <f t="shared" si="9"/>
        <v>27.794606353659358</v>
      </c>
      <c r="AG13" s="23">
        <v>0.22782873304453266</v>
      </c>
      <c r="AH13" s="23">
        <v>0.57800007429059963</v>
      </c>
      <c r="AI13" s="23">
        <v>6.5003053878828251E-2</v>
      </c>
      <c r="AJ13" s="23">
        <v>0</v>
      </c>
      <c r="AK13" s="52">
        <v>0.12752822857961402</v>
      </c>
      <c r="AL13" s="23">
        <v>0</v>
      </c>
      <c r="AM13" s="23">
        <v>1.6399102064253096E-3</v>
      </c>
    </row>
    <row r="14" spans="1:39" x14ac:dyDescent="0.3">
      <c r="A14" s="26" t="s">
        <v>55</v>
      </c>
      <c r="B14" s="11" t="s">
        <v>56</v>
      </c>
      <c r="C14" s="29" t="s">
        <v>58</v>
      </c>
      <c r="D14" s="24">
        <v>5</v>
      </c>
      <c r="E14" s="25">
        <v>135</v>
      </c>
      <c r="F14" s="27">
        <v>56.51</v>
      </c>
      <c r="G14" s="16">
        <f t="shared" si="0"/>
        <v>0.41859259259259257</v>
      </c>
      <c r="H14" s="15">
        <v>25.6557</v>
      </c>
      <c r="I14" s="15">
        <v>3.8482142857142856</v>
      </c>
      <c r="J14" s="17">
        <f>(Q14-P14/R14)/100</f>
        <v>10.22140725995316</v>
      </c>
      <c r="K14" s="18">
        <f t="shared" si="1"/>
        <v>0.10877580132336513</v>
      </c>
      <c r="L14" s="28">
        <f t="shared" si="11"/>
        <v>1021.67</v>
      </c>
      <c r="M14" s="16">
        <f t="shared" si="12"/>
        <v>99.953947046297586</v>
      </c>
      <c r="N14" s="19">
        <f t="shared" si="2"/>
        <v>4630.4344307655292</v>
      </c>
      <c r="O14" s="20">
        <f t="shared" si="3"/>
        <v>3607.5947470856049</v>
      </c>
      <c r="P14" s="15">
        <v>0.5</v>
      </c>
      <c r="Q14" s="15">
        <v>1022.17</v>
      </c>
      <c r="R14" s="21">
        <v>17.079999999999998</v>
      </c>
      <c r="S14" s="15">
        <v>12.468500000000001</v>
      </c>
      <c r="T14" s="22">
        <f t="shared" si="4"/>
        <v>4.532221197417492</v>
      </c>
      <c r="U14" s="16">
        <f t="shared" si="13"/>
        <v>0.22064236418333039</v>
      </c>
      <c r="V14" s="16">
        <f t="shared" si="14"/>
        <v>0.23792282716580723</v>
      </c>
      <c r="W14" s="16">
        <f t="shared" si="15"/>
        <v>0.38990749531879054</v>
      </c>
      <c r="X14" s="19">
        <f t="shared" si="5"/>
        <v>2.0501325646640569</v>
      </c>
      <c r="Y14" s="19">
        <f t="shared" si="16"/>
        <v>49.071649488820739</v>
      </c>
      <c r="Z14" s="19">
        <f t="shared" si="6"/>
        <v>10.827284757589124</v>
      </c>
      <c r="AA14" s="16">
        <f t="shared" si="7"/>
        <v>0.11934186610103154</v>
      </c>
      <c r="AB14" s="16">
        <f t="shared" si="8"/>
        <v>1.8319515741141346</v>
      </c>
      <c r="AC14" s="19">
        <f t="shared" si="17"/>
        <v>8.3792891184844347</v>
      </c>
      <c r="AD14" s="16">
        <f>1/AA14</f>
        <v>8.3792891184844347</v>
      </c>
      <c r="AE14" s="19">
        <f>1/2*T14</f>
        <v>2.266110598708746</v>
      </c>
      <c r="AF14" s="16">
        <f t="shared" si="9"/>
        <v>26.119291593455795</v>
      </c>
      <c r="AG14" s="23">
        <v>0.51263671649327303</v>
      </c>
      <c r="AH14" s="23">
        <v>0.17846869881704103</v>
      </c>
      <c r="AI14" s="23">
        <v>0.26217355202374593</v>
      </c>
      <c r="AJ14" s="52">
        <v>0</v>
      </c>
      <c r="AK14" s="52">
        <v>4.5580291282001889E-2</v>
      </c>
      <c r="AL14" s="52">
        <v>0</v>
      </c>
      <c r="AM14" s="52">
        <v>1.140741383938179E-3</v>
      </c>
    </row>
    <row r="15" spans="1:39" x14ac:dyDescent="0.3">
      <c r="A15" s="26" t="s">
        <v>55</v>
      </c>
      <c r="B15" s="11" t="s">
        <v>56</v>
      </c>
      <c r="C15" s="29" t="s">
        <v>59</v>
      </c>
      <c r="D15" s="24">
        <v>4</v>
      </c>
      <c r="E15" s="25">
        <v>83</v>
      </c>
      <c r="F15" s="27">
        <v>32.979999999999997</v>
      </c>
      <c r="G15" s="16">
        <f t="shared" si="0"/>
        <v>0.39734939759036142</v>
      </c>
      <c r="H15" s="15">
        <v>14.0562</v>
      </c>
      <c r="I15" s="15">
        <v>4.0888888888888886</v>
      </c>
      <c r="J15" s="17">
        <f>(Q15-P15/R15)/100</f>
        <v>4.5756933911159265</v>
      </c>
      <c r="K15" s="18">
        <f t="shared" si="1"/>
        <v>9.7177841801990572E-2</v>
      </c>
      <c r="L15" s="28">
        <f t="shared" si="11"/>
        <v>450.05</v>
      </c>
      <c r="M15" s="16">
        <f t="shared" si="12"/>
        <v>98.356677672898272</v>
      </c>
      <c r="N15" s="19">
        <f t="shared" si="2"/>
        <v>2233.0518444965996</v>
      </c>
      <c r="O15" s="20">
        <f t="shared" si="3"/>
        <v>1160.2913955627698</v>
      </c>
      <c r="P15" s="15">
        <v>7.95</v>
      </c>
      <c r="Q15" s="15">
        <v>458</v>
      </c>
      <c r="R15" s="21">
        <v>18.46</v>
      </c>
      <c r="S15" s="15">
        <v>6.6467999999999998</v>
      </c>
      <c r="T15" s="22">
        <f t="shared" si="4"/>
        <v>4.9617861226454831</v>
      </c>
      <c r="U15" s="16">
        <f t="shared" si="13"/>
        <v>0.20154032747119469</v>
      </c>
      <c r="V15" s="16">
        <f t="shared" si="14"/>
        <v>0.42253860554834594</v>
      </c>
      <c r="W15" s="16">
        <f t="shared" si="15"/>
        <v>0.6359376852425791</v>
      </c>
      <c r="X15" s="19">
        <f t="shared" si="5"/>
        <v>1.5383912555250112</v>
      </c>
      <c r="Y15" s="19">
        <f t="shared" si="16"/>
        <v>61.958874673463185</v>
      </c>
      <c r="Z15" s="19">
        <f t="shared" si="6"/>
        <v>12.48721189143648</v>
      </c>
      <c r="AA15" s="16">
        <f t="shared" si="7"/>
        <v>0.3174671405166764</v>
      </c>
      <c r="AB15" s="16">
        <f t="shared" si="8"/>
        <v>3.3437202088757987</v>
      </c>
      <c r="AC15" s="19">
        <f t="shared" si="17"/>
        <v>3.1499322996783365</v>
      </c>
      <c r="AD15" s="16">
        <f t="shared" ref="AD15:AD54" si="20">1/AA15</f>
        <v>3.1499322996783361</v>
      </c>
      <c r="AE15" s="19">
        <f>1/2*T15</f>
        <v>2.4808930613227416</v>
      </c>
      <c r="AF15" s="16">
        <f t="shared" si="9"/>
        <v>5.2342425023754915</v>
      </c>
      <c r="AG15" s="23">
        <v>0.25417858248380837</v>
      </c>
      <c r="AH15" s="23">
        <v>0.18043873826846013</v>
      </c>
      <c r="AI15" s="23">
        <v>0.2812775288221081</v>
      </c>
      <c r="AJ15" s="23">
        <v>0</v>
      </c>
      <c r="AK15" s="23">
        <v>0.2841051504256234</v>
      </c>
      <c r="AL15" s="23">
        <v>0</v>
      </c>
      <c r="AM15" s="23">
        <v>0</v>
      </c>
    </row>
    <row r="16" spans="1:39" x14ac:dyDescent="0.3">
      <c r="A16" s="26" t="s">
        <v>55</v>
      </c>
      <c r="B16" s="11" t="s">
        <v>56</v>
      </c>
      <c r="C16" s="29" t="s">
        <v>60</v>
      </c>
      <c r="D16" s="24">
        <v>5</v>
      </c>
      <c r="E16" s="25">
        <v>70</v>
      </c>
      <c r="F16" s="27">
        <v>28.01</v>
      </c>
      <c r="G16" s="16">
        <f t="shared" si="0"/>
        <v>0.40014285714285719</v>
      </c>
      <c r="H16" s="15">
        <v>16.7849</v>
      </c>
      <c r="I16" s="15">
        <v>4.2333333333333334</v>
      </c>
      <c r="J16" s="17">
        <f>(Q16-P16/R16)/100</f>
        <v>4.4520120081411125</v>
      </c>
      <c r="K16" s="18">
        <f t="shared" si="1"/>
        <v>9.4521934758155235E-2</v>
      </c>
      <c r="L16" s="28">
        <f t="shared" si="11"/>
        <v>436.90500000000003</v>
      </c>
      <c r="M16" s="16">
        <f t="shared" si="12"/>
        <v>98.136527754430915</v>
      </c>
      <c r="N16" s="19">
        <f t="shared" si="2"/>
        <v>2146.5522530739681</v>
      </c>
      <c r="O16" s="20">
        <f t="shared" si="3"/>
        <v>1043.1970355687499</v>
      </c>
      <c r="P16" s="15">
        <v>8.9</v>
      </c>
      <c r="Q16" s="15">
        <v>445.80500000000001</v>
      </c>
      <c r="R16" s="21">
        <v>14.74</v>
      </c>
      <c r="S16" s="15">
        <v>5.7011000000000003</v>
      </c>
      <c r="T16" s="22">
        <f t="shared" si="4"/>
        <v>4.9130869481328165</v>
      </c>
      <c r="U16" s="16">
        <f t="shared" si="13"/>
        <v>0.20353802213495181</v>
      </c>
      <c r="V16" s="16">
        <f t="shared" si="14"/>
        <v>0.25416209512856125</v>
      </c>
      <c r="W16" s="16">
        <f t="shared" si="15"/>
        <v>0.60532439127720916</v>
      </c>
      <c r="X16" s="19">
        <f t="shared" si="5"/>
        <v>1.9835566533033668</v>
      </c>
      <c r="Y16" s="19">
        <f t="shared" si="16"/>
        <v>60.324513930521675</v>
      </c>
      <c r="Z16" s="19">
        <f t="shared" si="6"/>
        <v>12.278332251670729</v>
      </c>
      <c r="AA16" s="16">
        <f t="shared" si="7"/>
        <v>0.28763783065997217</v>
      </c>
      <c r="AB16" s="16">
        <f t="shared" si="8"/>
        <v>2.8001358363767435</v>
      </c>
      <c r="AC16" s="19">
        <f t="shared" si="17"/>
        <v>3.476594152116725</v>
      </c>
      <c r="AD16" s="16">
        <f t="shared" si="20"/>
        <v>3.4765941521167245</v>
      </c>
      <c r="AE16" s="19">
        <f>1/2*T16</f>
        <v>2.4565434740664083</v>
      </c>
      <c r="AF16" s="16">
        <f t="shared" si="9"/>
        <v>4.9551027301581652</v>
      </c>
      <c r="AG16" s="23">
        <v>0.15447881161382812</v>
      </c>
      <c r="AH16" s="23">
        <v>0.47449689046989157</v>
      </c>
      <c r="AI16" s="23">
        <v>5.3425124893556393E-2</v>
      </c>
      <c r="AJ16" s="23">
        <v>0</v>
      </c>
      <c r="AK16" s="23">
        <v>0.31759917302272389</v>
      </c>
      <c r="AL16" s="52">
        <v>0</v>
      </c>
      <c r="AM16" s="23">
        <v>0</v>
      </c>
    </row>
    <row r="17" spans="1:39" x14ac:dyDescent="0.3">
      <c r="A17" s="26" t="s">
        <v>61</v>
      </c>
      <c r="B17" s="26" t="s">
        <v>62</v>
      </c>
      <c r="C17" s="29" t="s">
        <v>63</v>
      </c>
      <c r="D17" s="24">
        <v>5</v>
      </c>
      <c r="E17" s="25">
        <v>24</v>
      </c>
      <c r="F17" s="27">
        <v>24.59</v>
      </c>
      <c r="G17" s="16">
        <f t="shared" si="0"/>
        <v>1.0245833333333334</v>
      </c>
      <c r="H17" s="15">
        <v>31.148900000000001</v>
      </c>
      <c r="I17" s="15">
        <v>4.17</v>
      </c>
      <c r="J17" s="17">
        <f t="shared" si="10"/>
        <v>0.43748399999999998</v>
      </c>
      <c r="K17" s="18">
        <f t="shared" si="1"/>
        <v>0.24570343725019986</v>
      </c>
      <c r="L17" s="28">
        <f t="shared" si="11"/>
        <v>43.748399999999997</v>
      </c>
      <c r="M17" s="16">
        <f t="shared" si="12"/>
        <v>100</v>
      </c>
      <c r="N17" s="19">
        <f t="shared" si="2"/>
        <v>70.327599335800116</v>
      </c>
      <c r="O17" s="20">
        <f t="shared" si="3"/>
        <v>171.1037900008626</v>
      </c>
      <c r="P17" s="30">
        <v>0</v>
      </c>
      <c r="Q17" s="15">
        <v>43.748399999999997</v>
      </c>
      <c r="R17" s="21">
        <v>65.499000550000005</v>
      </c>
      <c r="S17" s="15">
        <v>15.2966</v>
      </c>
      <c r="T17" s="22">
        <f t="shared" si="4"/>
        <v>1.6075467751003492</v>
      </c>
      <c r="U17" s="16">
        <f t="shared" si="13"/>
        <v>0.62206588043920286</v>
      </c>
      <c r="V17" s="16">
        <f t="shared" si="14"/>
        <v>0.19801546986754537</v>
      </c>
      <c r="W17" s="16">
        <f t="shared" si="15"/>
        <v>10.090215749276824</v>
      </c>
      <c r="X17" s="19">
        <f t="shared" si="5"/>
        <v>2.247245087239031</v>
      </c>
      <c r="Y17" s="19">
        <f>T17*Z17</f>
        <v>2.5222024895995436</v>
      </c>
      <c r="Z17" s="19">
        <f t="shared" si="6"/>
        <v>1.5689761123386896</v>
      </c>
      <c r="AA17" s="16">
        <f t="shared" si="7"/>
        <v>79.922776285558953</v>
      </c>
      <c r="AB17" s="16">
        <f t="shared" si="8"/>
        <v>1.5088815335372998</v>
      </c>
      <c r="AC17" s="19">
        <f t="shared" si="17"/>
        <v>1.2512077864100518E-2</v>
      </c>
      <c r="AD17" s="16">
        <f t="shared" si="20"/>
        <v>1.2512077864100518E-2</v>
      </c>
      <c r="AE17" s="19">
        <f t="shared" ref="AE17:AE54" si="21">1/2*T17</f>
        <v>0.80377338755017458</v>
      </c>
      <c r="AF17" s="16">
        <f t="shared" si="9"/>
        <v>4.7848062563999996E-2</v>
      </c>
      <c r="AG17" s="23">
        <v>2.3E-3</v>
      </c>
      <c r="AH17" s="23">
        <v>0.85540000000000005</v>
      </c>
      <c r="AI17" s="23">
        <v>0.11599279978767352</v>
      </c>
      <c r="AJ17" s="23">
        <v>0</v>
      </c>
      <c r="AK17" s="23">
        <v>1.2547715745916679E-3</v>
      </c>
      <c r="AL17" s="23">
        <v>0</v>
      </c>
      <c r="AM17" s="23">
        <v>2.4988663387289622E-2</v>
      </c>
    </row>
    <row r="18" spans="1:39" x14ac:dyDescent="0.3">
      <c r="A18" s="26" t="s">
        <v>61</v>
      </c>
      <c r="B18" s="26" t="s">
        <v>62</v>
      </c>
      <c r="C18" s="29" t="s">
        <v>64</v>
      </c>
      <c r="D18" s="24">
        <v>4</v>
      </c>
      <c r="E18" s="25">
        <v>35</v>
      </c>
      <c r="F18" s="27">
        <v>50.39</v>
      </c>
      <c r="G18" s="16">
        <f t="shared" si="0"/>
        <v>1.4397142857142857</v>
      </c>
      <c r="H18" s="15">
        <v>40.656399999999998</v>
      </c>
      <c r="I18" s="15">
        <v>3.3</v>
      </c>
      <c r="J18" s="17">
        <f t="shared" si="10"/>
        <v>5.9122900000000005</v>
      </c>
      <c r="K18" s="18">
        <f t="shared" si="1"/>
        <v>0.43627705627705632</v>
      </c>
      <c r="L18" s="28">
        <f t="shared" si="11"/>
        <v>591.22900000000004</v>
      </c>
      <c r="M18" s="16">
        <f t="shared" si="12"/>
        <v>100</v>
      </c>
      <c r="N18" s="16">
        <f t="shared" si="2"/>
        <v>1055.0033751434196</v>
      </c>
      <c r="O18" s="20">
        <f t="shared" si="3"/>
        <v>3141.8022543720526</v>
      </c>
      <c r="P18" s="30">
        <v>0</v>
      </c>
      <c r="Q18" s="15">
        <v>591.22900000000004</v>
      </c>
      <c r="R18" s="21">
        <v>161.79275509999999</v>
      </c>
      <c r="S18" s="15">
        <v>28.238800000000001</v>
      </c>
      <c r="T18" s="31">
        <f t="shared" si="4"/>
        <v>1.7844242673201409</v>
      </c>
      <c r="U18" s="32">
        <f t="shared" si="13"/>
        <v>0.56040484223060139</v>
      </c>
      <c r="V18" s="16">
        <f>((4*3.14*S18)/H18^2)</f>
        <v>0.21457446375007097</v>
      </c>
      <c r="W18" s="16">
        <f t="shared" si="15"/>
        <v>1.0144544748281934</v>
      </c>
      <c r="X18" s="19">
        <f t="shared" si="5"/>
        <v>2.1587929050961634</v>
      </c>
      <c r="Y18" s="19">
        <f t="shared" si="16"/>
        <v>2.2116679659264888</v>
      </c>
      <c r="Z18" s="19">
        <f t="shared" si="6"/>
        <v>1.2394294375115089</v>
      </c>
      <c r="AA18" s="16">
        <f t="shared" si="7"/>
        <v>0.80785753697667229</v>
      </c>
      <c r="AB18" s="16">
        <f t="shared" si="8"/>
        <v>1.1560295550024104</v>
      </c>
      <c r="AC18" s="19">
        <f>J18^2/S18</f>
        <v>1.2378420132618952</v>
      </c>
      <c r="AD18" s="16">
        <f t="shared" si="20"/>
        <v>1.2378420132618952</v>
      </c>
      <c r="AE18" s="19">
        <f t="shared" si="21"/>
        <v>0.89221213366007046</v>
      </c>
      <c r="AF18" s="16">
        <f t="shared" si="9"/>
        <v>8.7387932610250019</v>
      </c>
      <c r="AG18" s="23">
        <v>0.13011144577291164</v>
      </c>
      <c r="AH18" s="23">
        <v>0.45782130705511515</v>
      </c>
      <c r="AI18" s="23">
        <v>8.9640336257297379E-2</v>
      </c>
      <c r="AJ18" s="23">
        <v>0</v>
      </c>
      <c r="AK18" s="23">
        <v>0.32108595146191998</v>
      </c>
      <c r="AL18" s="23">
        <v>0</v>
      </c>
      <c r="AM18" s="23">
        <v>1.3409594527558114E-3</v>
      </c>
    </row>
    <row r="19" spans="1:39" x14ac:dyDescent="0.3">
      <c r="A19" s="26" t="s">
        <v>61</v>
      </c>
      <c r="B19" s="26" t="s">
        <v>62</v>
      </c>
      <c r="C19" s="29" t="s">
        <v>65</v>
      </c>
      <c r="D19" s="24">
        <v>4</v>
      </c>
      <c r="E19" s="25">
        <v>48</v>
      </c>
      <c r="F19" s="27">
        <v>54.67</v>
      </c>
      <c r="G19" s="16">
        <f t="shared" si="0"/>
        <v>1.1389583333333333</v>
      </c>
      <c r="H19" s="15">
        <v>41.989899999999999</v>
      </c>
      <c r="I19" s="15">
        <v>3.64</v>
      </c>
      <c r="J19" s="17">
        <f t="shared" si="10"/>
        <v>7.6788092377062291</v>
      </c>
      <c r="K19" s="18">
        <f t="shared" si="1"/>
        <v>0.31290064102564102</v>
      </c>
      <c r="L19" s="28">
        <f t="shared" si="11"/>
        <v>762.37477999999999</v>
      </c>
      <c r="M19" s="16">
        <f t="shared" si="12"/>
        <v>99.282943018875187</v>
      </c>
      <c r="N19" s="16">
        <f t="shared" si="2"/>
        <v>1194.1251918896155</v>
      </c>
      <c r="O19" s="20">
        <f t="shared" si="3"/>
        <v>4504.0415498551192</v>
      </c>
      <c r="P19" s="15">
        <v>5.5122200000000001</v>
      </c>
      <c r="Q19" s="15">
        <v>767.88699999999994</v>
      </c>
      <c r="R19" s="21">
        <v>907.17773439999996</v>
      </c>
      <c r="S19" s="15">
        <v>34.903399999999998</v>
      </c>
      <c r="T19" s="31">
        <f t="shared" si="4"/>
        <v>1.5663230516224782</v>
      </c>
      <c r="U19" s="32">
        <f t="shared" si="13"/>
        <v>0.63843790012804091</v>
      </c>
      <c r="V19" s="16">
        <f t="shared" si="14"/>
        <v>0.24863810839432449</v>
      </c>
      <c r="W19" s="16">
        <f t="shared" si="15"/>
        <v>0.86837069759239571</v>
      </c>
      <c r="X19" s="19">
        <f t="shared" si="5"/>
        <v>2.0054699249303054</v>
      </c>
      <c r="Y19" s="19">
        <f t="shared" si="16"/>
        <v>2.1540453502489432</v>
      </c>
      <c r="Z19" s="19">
        <f t="shared" si="6"/>
        <v>1.3752241901935056</v>
      </c>
      <c r="AA19" s="16">
        <f t="shared" si="7"/>
        <v>0.59194311972312663</v>
      </c>
      <c r="AB19" s="16">
        <f t="shared" si="8"/>
        <v>1.1193167880847537</v>
      </c>
      <c r="AC19" s="19">
        <f t="shared" si="17"/>
        <v>1.689351504698182</v>
      </c>
      <c r="AD19" s="16">
        <f t="shared" si="20"/>
        <v>1.689351504698182</v>
      </c>
      <c r="AE19" s="19">
        <f t="shared" si="21"/>
        <v>0.7831615258112391</v>
      </c>
      <c r="AF19" s="16">
        <f t="shared" si="9"/>
        <v>14.74102782727063</v>
      </c>
      <c r="AG19" s="23">
        <v>0.61144152509609895</v>
      </c>
      <c r="AH19" s="23">
        <v>0.18000739971288696</v>
      </c>
      <c r="AI19" s="23">
        <v>4.6767904238146554E-3</v>
      </c>
      <c r="AJ19" s="23">
        <v>0</v>
      </c>
      <c r="AK19" s="23">
        <v>0.20387428476719932</v>
      </c>
      <c r="AL19" s="23">
        <v>0</v>
      </c>
      <c r="AM19" s="23">
        <v>0</v>
      </c>
    </row>
    <row r="20" spans="1:39" x14ac:dyDescent="0.3">
      <c r="A20" s="26" t="s">
        <v>61</v>
      </c>
      <c r="B20" s="26" t="s">
        <v>62</v>
      </c>
      <c r="C20" s="29" t="s">
        <v>66</v>
      </c>
      <c r="D20" s="24">
        <v>4</v>
      </c>
      <c r="E20" s="25">
        <v>79</v>
      </c>
      <c r="F20" s="27">
        <v>95.94</v>
      </c>
      <c r="G20" s="16">
        <f t="shared" si="0"/>
        <v>1.2144303797468354</v>
      </c>
      <c r="H20" s="15">
        <v>49.539400000000001</v>
      </c>
      <c r="I20" s="15">
        <v>4.5199999999999996</v>
      </c>
      <c r="J20" s="17">
        <f t="shared" si="10"/>
        <v>13.409249693855775</v>
      </c>
      <c r="K20" s="18">
        <f t="shared" si="1"/>
        <v>0.26867928755460962</v>
      </c>
      <c r="L20" s="28">
        <f t="shared" si="11"/>
        <v>1333.3334400000001</v>
      </c>
      <c r="M20" s="16">
        <f t="shared" si="12"/>
        <v>99.433858749825802</v>
      </c>
      <c r="N20" s="16">
        <f t="shared" si="2"/>
        <v>2075.0201181165207</v>
      </c>
      <c r="O20" s="20">
        <f t="shared" si="3"/>
        <v>10468.798921970532</v>
      </c>
      <c r="P20" s="15">
        <v>7.5965600000000002</v>
      </c>
      <c r="Q20" s="15">
        <v>1340.93</v>
      </c>
      <c r="R20" s="21">
        <v>1510.0660399999999</v>
      </c>
      <c r="S20" s="15">
        <v>61.647599999999997</v>
      </c>
      <c r="T20" s="31">
        <f t="shared" si="4"/>
        <v>1.5562649640861932</v>
      </c>
      <c r="U20" s="32">
        <f t="shared" si="13"/>
        <v>0.64256410256410257</v>
      </c>
      <c r="V20" s="16">
        <f t="shared" si="14"/>
        <v>0.31550360691997498</v>
      </c>
      <c r="W20" s="16">
        <f t="shared" si="15"/>
        <v>0.66087417406894866</v>
      </c>
      <c r="X20" s="19">
        <f t="shared" si="5"/>
        <v>1.7803190366858117</v>
      </c>
      <c r="Y20" s="19">
        <f t="shared" si="16"/>
        <v>1.9943182242748991</v>
      </c>
      <c r="Z20" s="19">
        <f t="shared" si="6"/>
        <v>1.2814773000084352</v>
      </c>
      <c r="AA20" s="16">
        <f t="shared" si="7"/>
        <v>0.34285241905178238</v>
      </c>
      <c r="AB20" s="16">
        <f t="shared" si="8"/>
        <v>0.94873979095427075</v>
      </c>
      <c r="AC20" s="19">
        <f t="shared" si="17"/>
        <v>2.9167068523701039</v>
      </c>
      <c r="AD20" s="16">
        <f t="shared" si="20"/>
        <v>2.9167068523701039</v>
      </c>
      <c r="AE20" s="19">
        <f t="shared" si="21"/>
        <v>0.7781324820430966</v>
      </c>
      <c r="AF20" s="16">
        <f t="shared" si="9"/>
        <v>44.951994338042802</v>
      </c>
      <c r="AG20" s="23">
        <v>0.71116300465388205</v>
      </c>
      <c r="AH20" s="23">
        <v>0.12133937116256749</v>
      </c>
      <c r="AI20" s="23">
        <v>6.8395252401418482E-3</v>
      </c>
      <c r="AJ20" s="23">
        <v>0</v>
      </c>
      <c r="AK20" s="23">
        <v>0.16065809894340871</v>
      </c>
      <c r="AL20" s="23">
        <v>0</v>
      </c>
      <c r="AM20" s="23">
        <v>0</v>
      </c>
    </row>
    <row r="21" spans="1:39" x14ac:dyDescent="0.3">
      <c r="A21" s="26" t="s">
        <v>61</v>
      </c>
      <c r="B21" s="26" t="s">
        <v>62</v>
      </c>
      <c r="C21" s="29" t="s">
        <v>67</v>
      </c>
      <c r="D21" s="24">
        <v>4</v>
      </c>
      <c r="E21" s="25">
        <v>63</v>
      </c>
      <c r="F21" s="27">
        <v>78.319999999999993</v>
      </c>
      <c r="G21" s="16">
        <f t="shared" si="0"/>
        <v>1.2431746031746032</v>
      </c>
      <c r="H21" s="15">
        <v>47.1706</v>
      </c>
      <c r="I21" s="15">
        <v>3.98</v>
      </c>
      <c r="J21" s="17">
        <f t="shared" si="10"/>
        <v>15.582043921707864</v>
      </c>
      <c r="K21" s="18">
        <f t="shared" si="1"/>
        <v>0.31235542793331739</v>
      </c>
      <c r="L21" s="28">
        <f t="shared" si="11"/>
        <v>1550.57339</v>
      </c>
      <c r="M21" s="16">
        <f t="shared" si="12"/>
        <v>99.510269499359111</v>
      </c>
      <c r="N21" s="16">
        <f t="shared" si="2"/>
        <v>2500.3275253201564</v>
      </c>
      <c r="O21" s="20">
        <f t="shared" si="3"/>
        <v>10806.284032024365</v>
      </c>
      <c r="P21" s="15">
        <v>7.6366100000000001</v>
      </c>
      <c r="Q21" s="15">
        <v>1558.21</v>
      </c>
      <c r="R21" s="21">
        <v>1361.7764930000001</v>
      </c>
      <c r="S21" s="15">
        <v>48.57</v>
      </c>
      <c r="T21" s="31">
        <f t="shared" si="4"/>
        <v>1.6125180152357421</v>
      </c>
      <c r="U21" s="32">
        <f t="shared" si="13"/>
        <v>0.62014811031664974</v>
      </c>
      <c r="V21" s="16">
        <f t="shared" si="14"/>
        <v>0.27416684983189599</v>
      </c>
      <c r="W21" s="16">
        <f t="shared" si="15"/>
        <v>0.5048063382493464</v>
      </c>
      <c r="X21" s="19">
        <f t="shared" si="5"/>
        <v>1.9098204042815197</v>
      </c>
      <c r="Y21" s="19">
        <f t="shared" si="16"/>
        <v>2.0915922371803943</v>
      </c>
      <c r="Z21" s="19">
        <f t="shared" si="6"/>
        <v>1.2970969734403952</v>
      </c>
      <c r="AA21" s="16">
        <f t="shared" si="7"/>
        <v>0.20004110972232012</v>
      </c>
      <c r="AB21" s="16">
        <f t="shared" si="8"/>
        <v>0.99638334047054733</v>
      </c>
      <c r="AC21" s="19">
        <f t="shared" si="17"/>
        <v>4.9989724681497423</v>
      </c>
      <c r="AD21" s="16">
        <f t="shared" si="20"/>
        <v>4.9989724681497423</v>
      </c>
      <c r="AE21" s="19">
        <f t="shared" si="21"/>
        <v>0.80625900761787106</v>
      </c>
      <c r="AF21" s="16">
        <f t="shared" si="9"/>
        <v>60.700023194508248</v>
      </c>
      <c r="AG21" s="23">
        <v>0.67436639440597634</v>
      </c>
      <c r="AH21" s="23">
        <v>0.16697909457625654</v>
      </c>
      <c r="AI21" s="23">
        <v>1.1119786825425686E-2</v>
      </c>
      <c r="AJ21" s="23">
        <v>0</v>
      </c>
      <c r="AK21" s="23">
        <v>0.14753472419234154</v>
      </c>
      <c r="AL21" s="23">
        <v>0</v>
      </c>
      <c r="AM21" s="23">
        <v>0</v>
      </c>
    </row>
    <row r="22" spans="1:39" x14ac:dyDescent="0.3">
      <c r="A22" s="26" t="s">
        <v>61</v>
      </c>
      <c r="B22" s="26" t="s">
        <v>62</v>
      </c>
      <c r="C22" s="29" t="s">
        <v>68</v>
      </c>
      <c r="D22" s="24">
        <v>3</v>
      </c>
      <c r="E22" s="25">
        <v>26</v>
      </c>
      <c r="F22" s="27">
        <v>32.549999999999997</v>
      </c>
      <c r="G22" s="16">
        <f t="shared" si="0"/>
        <v>1.2519230769230769</v>
      </c>
      <c r="H22" s="15">
        <v>31.5258</v>
      </c>
      <c r="I22" s="15">
        <v>4.63</v>
      </c>
      <c r="J22" s="17">
        <f t="shared" si="10"/>
        <v>7.770833233252409</v>
      </c>
      <c r="K22" s="18">
        <f t="shared" si="1"/>
        <v>0.27039375311513542</v>
      </c>
      <c r="L22" s="28">
        <f t="shared" si="11"/>
        <v>731.5643</v>
      </c>
      <c r="M22" s="16">
        <f t="shared" si="12"/>
        <v>94.142324000667131</v>
      </c>
      <c r="N22" s="16">
        <f t="shared" si="2"/>
        <v>949.822019792265</v>
      </c>
      <c r="O22" s="20">
        <f t="shared" si="3"/>
        <v>3662.9680920183673</v>
      </c>
      <c r="P22" s="15">
        <v>45.679699999999997</v>
      </c>
      <c r="Q22" s="15">
        <v>777.24400000000003</v>
      </c>
      <c r="R22" s="21">
        <v>284.29577640000002</v>
      </c>
      <c r="S22" s="15">
        <v>25.070399999999999</v>
      </c>
      <c r="T22" s="31">
        <f t="shared" si="4"/>
        <v>1.2983438636798774</v>
      </c>
      <c r="U22" s="32">
        <f t="shared" si="13"/>
        <v>0.77021198156682036</v>
      </c>
      <c r="V22" s="16">
        <f t="shared" si="14"/>
        <v>0.31682443605001431</v>
      </c>
      <c r="W22" s="16">
        <f t="shared" si="15"/>
        <v>0.72724076400824111</v>
      </c>
      <c r="X22" s="19">
        <f t="shared" si="5"/>
        <v>1.7766041193302293</v>
      </c>
      <c r="Y22" s="19">
        <f t="shared" si="16"/>
        <v>1.3464859138935483</v>
      </c>
      <c r="Z22" s="19">
        <f t="shared" si="6"/>
        <v>1.0370795838917608</v>
      </c>
      <c r="AA22" s="16">
        <f t="shared" si="7"/>
        <v>0.41517011613570282</v>
      </c>
      <c r="AB22" s="16">
        <f t="shared" si="8"/>
        <v>1.490842421128092</v>
      </c>
      <c r="AC22" s="19">
        <f t="shared" si="17"/>
        <v>2.4086512037709844</v>
      </c>
      <c r="AD22" s="16">
        <f t="shared" si="20"/>
        <v>2.4086512037709844</v>
      </c>
      <c r="AE22" s="19">
        <f t="shared" si="21"/>
        <v>0.64917193183993871</v>
      </c>
      <c r="AF22" s="16">
        <f t="shared" si="9"/>
        <v>15.096462284755022</v>
      </c>
      <c r="AG22" s="23">
        <v>0.92278362811083237</v>
      </c>
      <c r="AH22" s="23">
        <v>0</v>
      </c>
      <c r="AI22" s="23">
        <v>0</v>
      </c>
      <c r="AJ22" s="23">
        <v>0</v>
      </c>
      <c r="AK22" s="23">
        <v>7.7216371889167676E-2</v>
      </c>
      <c r="AL22" s="23">
        <v>0</v>
      </c>
      <c r="AM22" s="23">
        <v>0</v>
      </c>
    </row>
    <row r="23" spans="1:39" x14ac:dyDescent="0.3">
      <c r="A23" s="26" t="s">
        <v>61</v>
      </c>
      <c r="B23" s="26" t="s">
        <v>62</v>
      </c>
      <c r="C23" s="29" t="s">
        <v>69</v>
      </c>
      <c r="D23" s="24">
        <v>3</v>
      </c>
      <c r="E23" s="25">
        <v>39</v>
      </c>
      <c r="F23" s="27">
        <v>36.659999999999997</v>
      </c>
      <c r="G23" s="16">
        <f t="shared" si="0"/>
        <v>0.94</v>
      </c>
      <c r="H23" s="15">
        <v>26.3932</v>
      </c>
      <c r="I23" s="15">
        <v>5.67</v>
      </c>
      <c r="J23" s="17">
        <f t="shared" si="10"/>
        <v>8.2303126924673382</v>
      </c>
      <c r="K23" s="18">
        <f t="shared" si="1"/>
        <v>0.16578483245149911</v>
      </c>
      <c r="L23" s="28">
        <f t="shared" si="11"/>
        <v>777.54780000000005</v>
      </c>
      <c r="M23" s="16">
        <f t="shared" si="12"/>
        <v>94.473664495352438</v>
      </c>
      <c r="N23" s="16">
        <f t="shared" si="2"/>
        <v>973.24222899011897</v>
      </c>
      <c r="O23" s="20">
        <f t="shared" si="3"/>
        <v>4208.0065129487584</v>
      </c>
      <c r="P23" s="15">
        <v>45.671199999999999</v>
      </c>
      <c r="Q23" s="15">
        <v>823.21900000000005</v>
      </c>
      <c r="R23" s="21">
        <v>243.28033210000001</v>
      </c>
      <c r="S23" s="15">
        <v>29.288599999999999</v>
      </c>
      <c r="T23" s="31">
        <f t="shared" si="4"/>
        <v>1.2516815416237033</v>
      </c>
      <c r="U23" s="32">
        <f t="shared" si="13"/>
        <v>0.79892525913802515</v>
      </c>
      <c r="V23" s="16">
        <f t="shared" si="14"/>
        <v>0.52808539279264188</v>
      </c>
      <c r="W23" s="16">
        <f t="shared" si="15"/>
        <v>0.74216102340396706</v>
      </c>
      <c r="X23" s="19">
        <f t="shared" si="5"/>
        <v>1.3760934339548059</v>
      </c>
      <c r="Y23" s="19">
        <f t="shared" si="16"/>
        <v>1.6667092357888198</v>
      </c>
      <c r="Z23" s="19">
        <f t="shared" si="6"/>
        <v>1.3315761081103228</v>
      </c>
      <c r="AA23" s="16">
        <f t="shared" si="7"/>
        <v>0.43238034295811867</v>
      </c>
      <c r="AB23" s="16">
        <f t="shared" si="8"/>
        <v>1.7807617113498933</v>
      </c>
      <c r="AC23" s="19">
        <f t="shared" si="17"/>
        <v>2.312778590160983</v>
      </c>
      <c r="AD23" s="16">
        <f t="shared" si="20"/>
        <v>2.312778590160983</v>
      </c>
      <c r="AE23" s="19">
        <f t="shared" si="21"/>
        <v>0.62584077081185163</v>
      </c>
      <c r="AF23" s="16">
        <f t="shared" si="9"/>
        <v>16.934511753947241</v>
      </c>
      <c r="AG23" s="23">
        <v>0.89883920604758483</v>
      </c>
      <c r="AH23" s="23">
        <v>0</v>
      </c>
      <c r="AI23" s="23">
        <v>0</v>
      </c>
      <c r="AJ23" s="23">
        <v>0</v>
      </c>
      <c r="AK23" s="23">
        <v>0.10116079395241526</v>
      </c>
      <c r="AL23" s="23">
        <v>0</v>
      </c>
      <c r="AM23" s="23">
        <v>0</v>
      </c>
    </row>
    <row r="24" spans="1:39" x14ac:dyDescent="0.3">
      <c r="A24" s="26" t="s">
        <v>70</v>
      </c>
      <c r="B24" s="26" t="s">
        <v>105</v>
      </c>
      <c r="C24" s="29" t="s">
        <v>106</v>
      </c>
      <c r="D24" s="24">
        <v>5</v>
      </c>
      <c r="E24" s="25">
        <v>19</v>
      </c>
      <c r="F24" s="27">
        <v>5.25</v>
      </c>
      <c r="G24" s="16">
        <f t="shared" si="0"/>
        <v>0.27631578947368424</v>
      </c>
      <c r="H24" s="15">
        <v>6.2448300000000003</v>
      </c>
      <c r="I24" s="15">
        <v>2.8888888888888893</v>
      </c>
      <c r="J24" s="17">
        <f t="shared" si="10"/>
        <v>1.2884500000000001</v>
      </c>
      <c r="K24" s="18">
        <f t="shared" si="1"/>
        <v>9.5647773279352227E-2</v>
      </c>
      <c r="L24" s="28">
        <f t="shared" si="11"/>
        <v>128.845</v>
      </c>
      <c r="M24" s="32">
        <f>L24/J24</f>
        <v>99.999999999999986</v>
      </c>
      <c r="N24" s="19">
        <f t="shared" si="2"/>
        <v>757.37629754201794</v>
      </c>
      <c r="O24" s="20">
        <f t="shared" si="3"/>
        <v>121.76575101309183</v>
      </c>
      <c r="P24" s="15">
        <v>0</v>
      </c>
      <c r="Q24" s="15">
        <v>128.845</v>
      </c>
      <c r="R24" s="21">
        <v>41.595588679999999</v>
      </c>
      <c r="S24" s="15">
        <v>0.89313100000000001</v>
      </c>
      <c r="T24" s="31">
        <f t="shared" si="4"/>
        <v>5.8781970394040739</v>
      </c>
      <c r="U24" s="16">
        <f t="shared" si="13"/>
        <v>0.17012019047619048</v>
      </c>
      <c r="V24" s="16">
        <f t="shared" si="14"/>
        <v>0.2876494596550801</v>
      </c>
      <c r="W24" s="16">
        <f>(2/J24)*((S24/3.14)^0.5)</f>
        <v>0.82785672988064363</v>
      </c>
      <c r="X24" s="19">
        <f t="shared" si="5"/>
        <v>1.8645250337669621</v>
      </c>
      <c r="Y24" s="19">
        <f t="shared" si="16"/>
        <v>125.04967776135574</v>
      </c>
      <c r="Z24" s="19">
        <f t="shared" si="6"/>
        <v>21.273474999748078</v>
      </c>
      <c r="AA24" s="16">
        <f>S24/J24^2</f>
        <v>0.53799721068880824</v>
      </c>
      <c r="AB24" s="16">
        <f t="shared" si="8"/>
        <v>7.5262256938939887</v>
      </c>
      <c r="AC24" s="28">
        <f>J24^2/S24</f>
        <v>1.8587456963200251</v>
      </c>
      <c r="AD24" s="32">
        <f t="shared" si="20"/>
        <v>1.8587456963200248</v>
      </c>
      <c r="AE24" s="19">
        <f t="shared" si="21"/>
        <v>2.9390985197020369</v>
      </c>
      <c r="AF24" s="16">
        <f>J24^2/4</f>
        <v>0.41502585062500008</v>
      </c>
      <c r="AG24" s="23">
        <v>1.1557007964409961E-2</v>
      </c>
      <c r="AH24" s="23">
        <v>0.88907770532428831</v>
      </c>
      <c r="AI24" s="23">
        <v>1.7170832823796181E-2</v>
      </c>
      <c r="AJ24" s="23">
        <v>5.7486203420905345E-2</v>
      </c>
      <c r="AK24" s="23">
        <v>2.4708250466600176E-2</v>
      </c>
      <c r="AL24" s="23">
        <v>0</v>
      </c>
      <c r="AM24" s="23">
        <v>0</v>
      </c>
    </row>
    <row r="25" spans="1:39" x14ac:dyDescent="0.3">
      <c r="A25" s="26" t="s">
        <v>70</v>
      </c>
      <c r="B25" s="26" t="s">
        <v>105</v>
      </c>
      <c r="C25" s="29" t="s">
        <v>107</v>
      </c>
      <c r="D25" s="24">
        <v>5</v>
      </c>
      <c r="E25" s="25">
        <v>50</v>
      </c>
      <c r="F25" s="27">
        <v>8.75</v>
      </c>
      <c r="G25" s="16">
        <f t="shared" si="0"/>
        <v>0.17499999999999999</v>
      </c>
      <c r="H25" s="15">
        <v>6.6284200000000002</v>
      </c>
      <c r="I25" s="15">
        <v>2.90625</v>
      </c>
      <c r="J25" s="17">
        <f t="shared" si="10"/>
        <v>3.3690825970161944</v>
      </c>
      <c r="K25" s="18">
        <f t="shared" si="1"/>
        <v>6.0215053763440857E-2</v>
      </c>
      <c r="L25" s="28">
        <f t="shared" si="11"/>
        <v>330.87915999999996</v>
      </c>
      <c r="M25" s="32">
        <f>L25/J25</f>
        <v>98.210462484072337</v>
      </c>
      <c r="N25" s="19">
        <f t="shared" si="2"/>
        <v>1591.4209976638722</v>
      </c>
      <c r="O25" s="20">
        <f t="shared" si="3"/>
        <v>446.28840781125427</v>
      </c>
      <c r="P25" s="15">
        <v>6.0978399999999997</v>
      </c>
      <c r="Q25" s="15">
        <v>336.97699999999998</v>
      </c>
      <c r="R25" s="21">
        <v>88.708372580000002</v>
      </c>
      <c r="S25" s="15">
        <v>1.81925</v>
      </c>
      <c r="T25" s="31">
        <f t="shared" si="4"/>
        <v>4.8096743163391507</v>
      </c>
      <c r="U25" s="32">
        <f t="shared" si="13"/>
        <v>0.20791428571428572</v>
      </c>
      <c r="V25" s="16">
        <f t="shared" si="14"/>
        <v>0.52007021852840063</v>
      </c>
      <c r="W25" s="16">
        <f>(2/J25)*((S25/3.14)^0.5)</f>
        <v>0.45185563752240782</v>
      </c>
      <c r="X25" s="19">
        <f t="shared" si="5"/>
        <v>1.386656869680442</v>
      </c>
      <c r="Y25" s="19">
        <f>T25*Z25</f>
        <v>132.18838302429987</v>
      </c>
      <c r="Z25" s="19">
        <f t="shared" si="6"/>
        <v>27.48385323622372</v>
      </c>
      <c r="AA25" s="16">
        <f>S25/J25^2</f>
        <v>0.16027621097121358</v>
      </c>
      <c r="AB25" s="16">
        <f t="shared" si="8"/>
        <v>7.0906792267237133</v>
      </c>
      <c r="AC25" s="19">
        <f>J25^2/S25</f>
        <v>6.2392291029365863</v>
      </c>
      <c r="AD25" s="16">
        <f t="shared" si="20"/>
        <v>6.2392291029365863</v>
      </c>
      <c r="AE25" s="19">
        <f t="shared" si="21"/>
        <v>2.4048371581695753</v>
      </c>
      <c r="AF25" s="16">
        <f>J25^2/4</f>
        <v>2.8376793863793464</v>
      </c>
      <c r="AG25" s="23">
        <v>0</v>
      </c>
      <c r="AH25" s="23">
        <v>0.54392676966171705</v>
      </c>
      <c r="AI25" s="23">
        <v>0</v>
      </c>
      <c r="AJ25" s="23">
        <v>0.14722923672774327</v>
      </c>
      <c r="AK25" s="23">
        <v>0.30884399361053977</v>
      </c>
      <c r="AL25" s="23">
        <v>0</v>
      </c>
      <c r="AM25" s="23">
        <v>0</v>
      </c>
    </row>
    <row r="26" spans="1:39" x14ac:dyDescent="0.3">
      <c r="A26" s="26" t="s">
        <v>70</v>
      </c>
      <c r="B26" s="26" t="s">
        <v>105</v>
      </c>
      <c r="C26" s="29" t="s">
        <v>108</v>
      </c>
      <c r="D26" s="24">
        <v>4</v>
      </c>
      <c r="E26" s="25">
        <v>33</v>
      </c>
      <c r="F26" s="27">
        <v>8.6</v>
      </c>
      <c r="G26" s="16">
        <f t="shared" si="0"/>
        <v>0.26060606060606062</v>
      </c>
      <c r="H26" s="15">
        <v>5.21469</v>
      </c>
      <c r="I26" s="15">
        <v>3.8095238095238098</v>
      </c>
      <c r="J26" s="17">
        <f t="shared" si="10"/>
        <v>3.4924208791247002</v>
      </c>
      <c r="K26" s="18">
        <f t="shared" si="1"/>
        <v>6.8409090909090906E-2</v>
      </c>
      <c r="L26" s="28">
        <f t="shared" si="11"/>
        <v>336.27250000000004</v>
      </c>
      <c r="M26" s="32">
        <f>L26/J26</f>
        <v>96.286361706862621</v>
      </c>
      <c r="N26" s="16">
        <f t="shared" si="2"/>
        <v>2466.581517335494</v>
      </c>
      <c r="O26" s="20">
        <f t="shared" si="3"/>
        <v>364.11495616870826</v>
      </c>
      <c r="P26" s="15">
        <v>13.2675</v>
      </c>
      <c r="Q26" s="15">
        <v>349.54</v>
      </c>
      <c r="R26" s="21">
        <v>44.534950260000002</v>
      </c>
      <c r="S26" s="15">
        <v>1.17245</v>
      </c>
      <c r="T26" s="31">
        <f t="shared" si="4"/>
        <v>7.3350675935007885</v>
      </c>
      <c r="U26" s="32">
        <f t="shared" si="13"/>
        <v>0.13633139534883723</v>
      </c>
      <c r="V26" s="16">
        <f t="shared" si="14"/>
        <v>0.54153555851519031</v>
      </c>
      <c r="W26" s="16">
        <f>(2/J26)*((S26/3.14)^0.5)</f>
        <v>0.34993369387059792</v>
      </c>
      <c r="X26" s="19">
        <f t="shared" si="5"/>
        <v>1.3588969085832743</v>
      </c>
      <c r="Y26" s="19">
        <f t="shared" si="16"/>
        <v>206.45420323726046</v>
      </c>
      <c r="Z26" s="19">
        <f t="shared" si="6"/>
        <v>28.146189602968143</v>
      </c>
      <c r="AA26" s="16">
        <f>S26/J26^2</f>
        <v>9.6126068233148274E-2</v>
      </c>
      <c r="AB26" s="16">
        <f t="shared" si="8"/>
        <v>9.0129998139870242</v>
      </c>
      <c r="AC26" s="19">
        <f>J26^2/S26</f>
        <v>10.40300532811305</v>
      </c>
      <c r="AD26" s="16">
        <f t="shared" si="20"/>
        <v>10.40300532811305</v>
      </c>
      <c r="AE26" s="19">
        <f t="shared" si="21"/>
        <v>3.6675337967503943</v>
      </c>
      <c r="AF26" s="16">
        <f>J26^2/4</f>
        <v>3.0492508992365361</v>
      </c>
      <c r="AG26" s="23">
        <v>0.55416584630417531</v>
      </c>
      <c r="AH26" s="23">
        <v>0.40884406028103071</v>
      </c>
      <c r="AI26" s="23">
        <v>0</v>
      </c>
      <c r="AJ26" s="23">
        <v>1.0527014287102521E-5</v>
      </c>
      <c r="AK26" s="23">
        <v>3.6979566400507029E-2</v>
      </c>
      <c r="AL26" s="23">
        <v>0</v>
      </c>
      <c r="AM26" s="23">
        <v>0</v>
      </c>
    </row>
    <row r="27" spans="1:39" x14ac:dyDescent="0.3">
      <c r="A27" s="33" t="s">
        <v>70</v>
      </c>
      <c r="B27" s="26" t="s">
        <v>105</v>
      </c>
      <c r="C27" s="29" t="s">
        <v>109</v>
      </c>
      <c r="D27" s="34">
        <v>4</v>
      </c>
      <c r="E27" s="35">
        <v>69</v>
      </c>
      <c r="F27" s="36">
        <v>15.01</v>
      </c>
      <c r="G27" s="37">
        <f t="shared" si="0"/>
        <v>0.21753623188405796</v>
      </c>
      <c r="H27" s="38">
        <v>5.3982700000000001</v>
      </c>
      <c r="I27" s="38">
        <v>3.8833333333333333</v>
      </c>
      <c r="J27" s="17">
        <f t="shared" si="10"/>
        <v>5.9961629058375285</v>
      </c>
      <c r="K27" s="39">
        <f t="shared" si="1"/>
        <v>5.6017913789886173E-2</v>
      </c>
      <c r="L27" s="40">
        <f t="shared" si="11"/>
        <v>485.60200000000003</v>
      </c>
      <c r="M27" s="41">
        <f>L27/J27</f>
        <v>80.985458138111142</v>
      </c>
      <c r="N27" s="37">
        <f t="shared" si="2"/>
        <v>3346.2886879074467</v>
      </c>
      <c r="O27" s="42">
        <f t="shared" si="3"/>
        <v>716.68669758576709</v>
      </c>
      <c r="P27" s="38">
        <v>115.267</v>
      </c>
      <c r="Q27" s="38">
        <v>600.86900000000003</v>
      </c>
      <c r="R27" s="43">
        <v>92.014156279999995</v>
      </c>
      <c r="S27" s="38">
        <v>2.1781999999999999</v>
      </c>
      <c r="T27" s="22">
        <f t="shared" si="4"/>
        <v>6.8910109264530348</v>
      </c>
      <c r="U27" s="41">
        <f t="shared" si="13"/>
        <v>0.1451165889407062</v>
      </c>
      <c r="V27" s="37">
        <f t="shared" si="14"/>
        <v>0.93881104031926477</v>
      </c>
      <c r="W27" s="16">
        <f>(2/J27)*((S27/3.14)^0.5)</f>
        <v>0.27780536274034179</v>
      </c>
      <c r="X27" s="44">
        <f t="shared" si="5"/>
        <v>1.0320741626605938</v>
      </c>
      <c r="Y27" s="44">
        <f t="shared" si="16"/>
        <v>218.29021849474771</v>
      </c>
      <c r="Z27" s="44">
        <f t="shared" si="6"/>
        <v>31.677531907079242</v>
      </c>
      <c r="AA27" s="16">
        <f>S27/J27^2</f>
        <v>6.0583018360324932E-2</v>
      </c>
      <c r="AB27" s="37">
        <f t="shared" si="8"/>
        <v>8.7064930060926926</v>
      </c>
      <c r="AC27" s="44">
        <f>J27^2/S27</f>
        <v>16.506275637380384</v>
      </c>
      <c r="AD27" s="37">
        <f t="shared" si="20"/>
        <v>16.506275637380384</v>
      </c>
      <c r="AE27" s="44">
        <f t="shared" si="21"/>
        <v>3.4455054632265174</v>
      </c>
      <c r="AF27" s="37">
        <f>J27^2/4</f>
        <v>8.9884923983354881</v>
      </c>
      <c r="AG27" s="45">
        <v>0.8398340107805714</v>
      </c>
      <c r="AH27" s="45">
        <v>1.1649753759431289E-2</v>
      </c>
      <c r="AI27" s="45">
        <v>0</v>
      </c>
      <c r="AJ27" s="45">
        <v>0</v>
      </c>
      <c r="AK27" s="45">
        <v>0.14851623545999729</v>
      </c>
      <c r="AL27" s="45">
        <v>0</v>
      </c>
      <c r="AM27" s="45">
        <v>0</v>
      </c>
    </row>
    <row r="28" spans="1:39" x14ac:dyDescent="0.3">
      <c r="A28" s="33" t="s">
        <v>70</v>
      </c>
      <c r="B28" s="26" t="s">
        <v>105</v>
      </c>
      <c r="C28" s="29" t="s">
        <v>110</v>
      </c>
      <c r="D28" s="34">
        <v>4</v>
      </c>
      <c r="E28" s="35">
        <v>51</v>
      </c>
      <c r="F28" s="36">
        <v>16.809999999999999</v>
      </c>
      <c r="G28" s="37">
        <f t="shared" si="0"/>
        <v>0.32960784313725489</v>
      </c>
      <c r="H28" s="38">
        <v>8.6134599999999999</v>
      </c>
      <c r="I28" s="38">
        <v>3.6666666666666665</v>
      </c>
      <c r="J28" s="17">
        <f t="shared" si="10"/>
        <v>5.4145199999999996</v>
      </c>
      <c r="K28" s="39">
        <f t="shared" si="1"/>
        <v>8.9893048128342243E-2</v>
      </c>
      <c r="L28" s="40">
        <f t="shared" si="11"/>
        <v>541.452</v>
      </c>
      <c r="M28" s="41">
        <f>L28/J28</f>
        <v>100.00000000000001</v>
      </c>
      <c r="N28" s="37">
        <f t="shared" si="2"/>
        <v>2718.783696512583</v>
      </c>
      <c r="O28" s="42">
        <f t="shared" si="3"/>
        <v>990.6870170314719</v>
      </c>
      <c r="P28" s="38">
        <v>0</v>
      </c>
      <c r="Q28" s="38">
        <v>541.452</v>
      </c>
      <c r="R28" s="43">
        <v>21.9076235172883</v>
      </c>
      <c r="S28" s="38">
        <v>3.34775</v>
      </c>
      <c r="T28" s="22">
        <f t="shared" si="4"/>
        <v>5.0212829512359045</v>
      </c>
      <c r="U28" s="41">
        <f t="shared" si="13"/>
        <v>0.19915229030339085</v>
      </c>
      <c r="V28" s="37">
        <f t="shared" si="14"/>
        <v>0.5667445801883324</v>
      </c>
      <c r="W28" s="16">
        <f>(2/J28)*((S28/3.14)^0.5)</f>
        <v>0.38140090458567238</v>
      </c>
      <c r="X28" s="44">
        <f t="shared" si="5"/>
        <v>1.3283310123779122</v>
      </c>
      <c r="Y28" s="44">
        <f t="shared" si="16"/>
        <v>76.494789190659745</v>
      </c>
      <c r="Z28" s="44">
        <f t="shared" si="6"/>
        <v>15.234112463594952</v>
      </c>
      <c r="AA28" s="16">
        <f>S28/J28^2</f>
        <v>0.11419132026473382</v>
      </c>
      <c r="AB28" s="37">
        <f t="shared" si="8"/>
        <v>5.4565761029830053</v>
      </c>
      <c r="AC28" s="44">
        <f>J28^2/S28</f>
        <v>8.7572330163243954</v>
      </c>
      <c r="AD28" s="37">
        <f t="shared" si="20"/>
        <v>8.7572330163243954</v>
      </c>
      <c r="AE28" s="44">
        <f t="shared" si="21"/>
        <v>2.5106414756179523</v>
      </c>
      <c r="AF28" s="37">
        <f>J28^2/4</f>
        <v>7.329256707599999</v>
      </c>
      <c r="AG28" s="45">
        <v>0.62483678949829458</v>
      </c>
      <c r="AH28" s="45">
        <v>0.23531081152001856</v>
      </c>
      <c r="AI28" s="45">
        <v>0</v>
      </c>
      <c r="AJ28" s="45">
        <v>5.1239092971663291E-2</v>
      </c>
      <c r="AK28" s="45">
        <v>8.8613306010023665E-2</v>
      </c>
      <c r="AL28" s="45">
        <v>0</v>
      </c>
      <c r="AM28" s="45">
        <v>0</v>
      </c>
    </row>
    <row r="29" spans="1:39" x14ac:dyDescent="0.3">
      <c r="A29" s="26" t="s">
        <v>71</v>
      </c>
      <c r="B29" s="26" t="s">
        <v>72</v>
      </c>
      <c r="C29" s="26" t="s">
        <v>73</v>
      </c>
      <c r="D29" s="24">
        <v>3</v>
      </c>
      <c r="E29" s="25">
        <v>11</v>
      </c>
      <c r="F29" s="27">
        <v>26.175934899999998</v>
      </c>
      <c r="G29" s="16">
        <f t="shared" si="0"/>
        <v>2.3796304454545454</v>
      </c>
      <c r="H29" s="15">
        <v>33.810499999999998</v>
      </c>
      <c r="I29" s="15">
        <v>3</v>
      </c>
      <c r="J29" s="17">
        <f t="shared" si="10"/>
        <v>11.735126640422068</v>
      </c>
      <c r="K29" s="18">
        <f t="shared" si="1"/>
        <v>0.7932101484848485</v>
      </c>
      <c r="L29" s="28">
        <f t="shared" si="11"/>
        <v>964.80899999999997</v>
      </c>
      <c r="M29" s="32">
        <f t="shared" si="12"/>
        <v>82.215474068825174</v>
      </c>
      <c r="N29" s="16">
        <f t="shared" si="2"/>
        <v>650.23101555712572</v>
      </c>
      <c r="O29" s="16">
        <f t="shared" si="3"/>
        <v>6012.8349030054114</v>
      </c>
      <c r="P29" s="15">
        <v>210.45099999999999</v>
      </c>
      <c r="Q29" s="15">
        <v>1175.26</v>
      </c>
      <c r="R29" s="21">
        <v>120.44106290000001</v>
      </c>
      <c r="S29" s="15">
        <v>38.839700000000001</v>
      </c>
      <c r="T29" s="22">
        <f t="shared" si="4"/>
        <v>0.67394791669348619</v>
      </c>
      <c r="U29" s="32">
        <f t="shared" si="13"/>
        <v>1.483794185322489</v>
      </c>
      <c r="V29" s="16">
        <f>((4*3.14*S29)/H29^2)</f>
        <v>0.42673898464753002</v>
      </c>
      <c r="W29" s="16">
        <f t="shared" si="15"/>
        <v>0.59939804803820207</v>
      </c>
      <c r="X29" s="19">
        <f t="shared" si="5"/>
        <v>1.5308013629428874</v>
      </c>
      <c r="Y29" s="19">
        <f t="shared" si="16"/>
        <v>0.19087240847968309</v>
      </c>
      <c r="Z29" s="19">
        <f t="shared" si="6"/>
        <v>0.28321536984065271</v>
      </c>
      <c r="AA29" s="16">
        <f t="shared" si="7"/>
        <v>0.28203324569372529</v>
      </c>
      <c r="AB29" s="16">
        <f t="shared" si="8"/>
        <v>1.3901007083598291</v>
      </c>
      <c r="AC29" s="19">
        <f t="shared" ref="AC29:AC54" si="22">J29^2/S29</f>
        <v>3.5456812814399634</v>
      </c>
      <c r="AD29" s="16">
        <f t="shared" si="20"/>
        <v>3.5456812814399639</v>
      </c>
      <c r="AE29" s="19">
        <f t="shared" si="21"/>
        <v>0.3369739583467431</v>
      </c>
      <c r="AF29" s="16">
        <f t="shared" ref="AF29:AF54" si="23">J29^2/4</f>
        <v>34.428299316685937</v>
      </c>
      <c r="AG29" s="23">
        <v>0.17493747908528645</v>
      </c>
      <c r="AH29" s="23">
        <v>0.1713207554431162</v>
      </c>
      <c r="AI29" s="23">
        <v>1.5954868121401513E-3</v>
      </c>
      <c r="AJ29" s="23">
        <v>0.44729509012665591</v>
      </c>
      <c r="AK29" s="23">
        <v>0.20476560772363614</v>
      </c>
      <c r="AL29" s="23">
        <v>0</v>
      </c>
      <c r="AM29" s="23">
        <v>8.5580809165235945E-5</v>
      </c>
    </row>
    <row r="30" spans="1:39" x14ac:dyDescent="0.3">
      <c r="A30" s="26" t="s">
        <v>71</v>
      </c>
      <c r="B30" s="26" t="s">
        <v>72</v>
      </c>
      <c r="C30" s="26" t="s">
        <v>74</v>
      </c>
      <c r="D30" s="24">
        <v>5</v>
      </c>
      <c r="E30" s="25">
        <v>42</v>
      </c>
      <c r="F30" s="27">
        <v>81.778401000000002</v>
      </c>
      <c r="G30" s="16">
        <f t="shared" si="0"/>
        <v>1.9471047857142858</v>
      </c>
      <c r="H30" s="15">
        <v>54.876600000000003</v>
      </c>
      <c r="I30" s="15">
        <v>2.15</v>
      </c>
      <c r="J30" s="17">
        <f t="shared" si="10"/>
        <v>9.7580569499625671</v>
      </c>
      <c r="K30" s="18">
        <f t="shared" si="1"/>
        <v>0.90563013289036554</v>
      </c>
      <c r="L30" s="28">
        <f t="shared" si="11"/>
        <v>765.077</v>
      </c>
      <c r="M30" s="32">
        <f t="shared" si="12"/>
        <v>78.404645917027054</v>
      </c>
      <c r="N30" s="16">
        <f t="shared" si="2"/>
        <v>668.52128866475834</v>
      </c>
      <c r="O30" s="16">
        <f t="shared" si="3"/>
        <v>7401.49424604464</v>
      </c>
      <c r="P30" s="15">
        <v>212</v>
      </c>
      <c r="Q30" s="15">
        <v>977.077</v>
      </c>
      <c r="R30" s="21">
        <v>166.7577799</v>
      </c>
      <c r="S30" s="15">
        <v>93.589799999999997</v>
      </c>
      <c r="T30" s="22">
        <f t="shared" si="4"/>
        <v>0.87379608675304365</v>
      </c>
      <c r="U30" s="32">
        <f t="shared" si="13"/>
        <v>1.1444317675030109</v>
      </c>
      <c r="V30" s="16">
        <f t="shared" ref="V30:V54" si="24">((4*3.14*S30)/H30^2)</f>
        <v>0.390340637314191</v>
      </c>
      <c r="W30" s="16">
        <f t="shared" si="15"/>
        <v>1.1189639187104767</v>
      </c>
      <c r="X30" s="19">
        <f t="shared" si="5"/>
        <v>1.6005826929364098</v>
      </c>
      <c r="Y30" s="19">
        <f t="shared" si="16"/>
        <v>0.39213071983942516</v>
      </c>
      <c r="Z30" s="19">
        <f t="shared" si="6"/>
        <v>0.44876685279806133</v>
      </c>
      <c r="AA30" s="16">
        <f t="shared" si="7"/>
        <v>0.98288299733008633</v>
      </c>
      <c r="AB30" s="16">
        <f t="shared" si="8"/>
        <v>0.85646705517470101</v>
      </c>
      <c r="AC30" s="19">
        <f t="shared" si="22"/>
        <v>1.0174150969305711</v>
      </c>
      <c r="AD30" s="16">
        <f t="shared" si="20"/>
        <v>1.0174150969305711</v>
      </c>
      <c r="AE30" s="19">
        <f t="shared" si="21"/>
        <v>0.43689804337652183</v>
      </c>
      <c r="AF30" s="16">
        <f t="shared" si="23"/>
        <v>23.804918859678189</v>
      </c>
      <c r="AG30" s="23">
        <v>5.6496718447289927E-3</v>
      </c>
      <c r="AH30" s="23">
        <v>0.31716609702508936</v>
      </c>
      <c r="AI30" s="23">
        <v>1.4747871845880806E-2</v>
      </c>
      <c r="AJ30" s="23">
        <v>0.58151553410347245</v>
      </c>
      <c r="AK30" s="23">
        <v>6.4757464344022742E-2</v>
      </c>
      <c r="AL30" s="23">
        <v>6.4691895652235773E-3</v>
      </c>
      <c r="AM30" s="23">
        <v>9.6941712715820916E-3</v>
      </c>
    </row>
    <row r="31" spans="1:39" x14ac:dyDescent="0.3">
      <c r="A31" s="26" t="s">
        <v>71</v>
      </c>
      <c r="B31" s="26" t="s">
        <v>72</v>
      </c>
      <c r="C31" s="26" t="s">
        <v>75</v>
      </c>
      <c r="D31" s="24">
        <v>3</v>
      </c>
      <c r="E31" s="25">
        <v>19</v>
      </c>
      <c r="F31" s="27">
        <v>34.736786800000004</v>
      </c>
      <c r="G31" s="16">
        <f t="shared" si="0"/>
        <v>1.8282519368421055</v>
      </c>
      <c r="H31" s="15">
        <v>35.8782</v>
      </c>
      <c r="I31" s="15">
        <v>4</v>
      </c>
      <c r="J31" s="17">
        <f t="shared" si="10"/>
        <v>15.840055986660115</v>
      </c>
      <c r="K31" s="18">
        <f t="shared" si="1"/>
        <v>0.45706298421052638</v>
      </c>
      <c r="L31" s="28">
        <f t="shared" si="11"/>
        <v>1311.92</v>
      </c>
      <c r="M31" s="32">
        <f t="shared" si="12"/>
        <v>82.822939584610594</v>
      </c>
      <c r="N31" s="16">
        <f t="shared" si="2"/>
        <v>817.3933341103841</v>
      </c>
      <c r="O31" s="16">
        <f t="shared" si="3"/>
        <v>9795.8089190649935</v>
      </c>
      <c r="P31" s="15">
        <v>273.60000000000002</v>
      </c>
      <c r="Q31" s="15">
        <v>1585.52</v>
      </c>
      <c r="R31" s="21">
        <v>180.66545099999999</v>
      </c>
      <c r="S31" s="15">
        <v>55.752699999999997</v>
      </c>
      <c r="T31" s="22">
        <f t="shared" si="4"/>
        <v>0.62305120290138427</v>
      </c>
      <c r="U31" s="32">
        <f t="shared" si="13"/>
        <v>1.6050045250587193</v>
      </c>
      <c r="V31" s="16">
        <f t="shared" si="24"/>
        <v>0.54399417673466188</v>
      </c>
      <c r="W31" s="16">
        <f t="shared" si="15"/>
        <v>0.53203648005410042</v>
      </c>
      <c r="X31" s="19">
        <f t="shared" si="5"/>
        <v>1.355822618109235</v>
      </c>
      <c r="Y31" s="19">
        <f t="shared" si="16"/>
        <v>0.21233003702289399</v>
      </c>
      <c r="Z31" s="19">
        <f t="shared" si="6"/>
        <v>0.34079067022763027</v>
      </c>
      <c r="AA31" s="16">
        <f t="shared" si="7"/>
        <v>0.22220431064506047</v>
      </c>
      <c r="AB31" s="16">
        <f t="shared" si="8"/>
        <v>1.3099876805413873</v>
      </c>
      <c r="AC31" s="19">
        <f t="shared" si="22"/>
        <v>4.5003627386750233</v>
      </c>
      <c r="AD31" s="16">
        <f t="shared" si="20"/>
        <v>4.5003627386750233</v>
      </c>
      <c r="AE31" s="19">
        <f t="shared" si="21"/>
        <v>0.31152560145069214</v>
      </c>
      <c r="AF31" s="16">
        <f t="shared" si="23"/>
        <v>62.726843415131739</v>
      </c>
      <c r="AG31" s="23">
        <v>0.44155842788455635</v>
      </c>
      <c r="AH31" s="23">
        <v>4.5958804209466547E-2</v>
      </c>
      <c r="AI31" s="23">
        <v>2.2036976757202941E-3</v>
      </c>
      <c r="AJ31" s="23">
        <v>0.35747664800284062</v>
      </c>
      <c r="AK31" s="23">
        <v>0.14624150382490267</v>
      </c>
      <c r="AL31" s="23">
        <v>6.0426960915313157E-3</v>
      </c>
      <c r="AM31" s="23">
        <v>5.1822231098206371E-4</v>
      </c>
    </row>
    <row r="32" spans="1:39" x14ac:dyDescent="0.3">
      <c r="A32" s="33" t="s">
        <v>71</v>
      </c>
      <c r="B32" s="33" t="s">
        <v>72</v>
      </c>
      <c r="C32" s="33" t="s">
        <v>76</v>
      </c>
      <c r="D32" s="34">
        <v>3</v>
      </c>
      <c r="E32" s="35">
        <v>35</v>
      </c>
      <c r="F32" s="36">
        <v>78.183749199999994</v>
      </c>
      <c r="G32" s="16">
        <f t="shared" si="0"/>
        <v>2.2338214057142856</v>
      </c>
      <c r="H32" s="38">
        <v>50.649099999999997</v>
      </c>
      <c r="I32" s="38">
        <v>5.33</v>
      </c>
      <c r="J32" s="17">
        <f t="shared" si="10"/>
        <v>16.899883802337747</v>
      </c>
      <c r="K32" s="39">
        <f t="shared" si="1"/>
        <v>0.41910345322969711</v>
      </c>
      <c r="L32" s="40">
        <f t="shared" si="11"/>
        <v>1417.9119999999998</v>
      </c>
      <c r="M32" s="41">
        <f t="shared" si="12"/>
        <v>83.900695210925718</v>
      </c>
      <c r="N32" s="16">
        <f t="shared" si="2"/>
        <v>970.3333671402346</v>
      </c>
      <c r="O32" s="37">
        <f t="shared" si="3"/>
        <v>15155.549258190305</v>
      </c>
      <c r="P32" s="38">
        <v>273.70800000000003</v>
      </c>
      <c r="Q32" s="38">
        <v>1691.62</v>
      </c>
      <c r="R32" s="43">
        <v>167.75231930000001</v>
      </c>
      <c r="S32" s="38">
        <v>114.247</v>
      </c>
      <c r="T32" s="46">
        <f t="shared" si="4"/>
        <v>0.68433962554815442</v>
      </c>
      <c r="U32" s="41">
        <f t="shared" si="13"/>
        <v>1.4612627453788056</v>
      </c>
      <c r="V32" s="37">
        <f t="shared" si="24"/>
        <v>0.5593594491152607</v>
      </c>
      <c r="W32" s="37">
        <f t="shared" si="15"/>
        <v>0.71384489074729496</v>
      </c>
      <c r="X32" s="44">
        <f t="shared" si="5"/>
        <v>1.3370711266580124</v>
      </c>
      <c r="Y32" s="44">
        <f t="shared" si="16"/>
        <v>0.20965002927153803</v>
      </c>
      <c r="Z32" s="44">
        <f t="shared" si="6"/>
        <v>0.30635377734207464</v>
      </c>
      <c r="AA32" s="37">
        <f t="shared" si="7"/>
        <v>0.40001600451612374</v>
      </c>
      <c r="AB32" s="37">
        <f t="shared" si="8"/>
        <v>0.92795331012791937</v>
      </c>
      <c r="AC32" s="40">
        <f t="shared" si="22"/>
        <v>2.4998999757763247</v>
      </c>
      <c r="AD32" s="41">
        <f t="shared" si="20"/>
        <v>2.4998999757763247</v>
      </c>
      <c r="AE32" s="44">
        <f t="shared" si="21"/>
        <v>0.34216981277407721</v>
      </c>
      <c r="AF32" s="37">
        <f t="shared" si="23"/>
        <v>71.401518133129443</v>
      </c>
      <c r="AG32" s="45">
        <v>0.34820452326766282</v>
      </c>
      <c r="AH32" s="45">
        <v>8.9614133548608019E-2</v>
      </c>
      <c r="AI32" s="45">
        <v>2.5279875044300396E-3</v>
      </c>
      <c r="AJ32" s="45">
        <v>0.38007694260555624</v>
      </c>
      <c r="AK32" s="45">
        <v>0.17768892794462229</v>
      </c>
      <c r="AL32" s="45">
        <v>6.2431972686288447E-4</v>
      </c>
      <c r="AM32" s="45">
        <v>1.2631654022577856E-3</v>
      </c>
    </row>
    <row r="33" spans="1:39" x14ac:dyDescent="0.3">
      <c r="A33" s="26" t="s">
        <v>77</v>
      </c>
      <c r="B33" s="26" t="s">
        <v>78</v>
      </c>
      <c r="C33" s="26" t="s">
        <v>79</v>
      </c>
      <c r="D33" s="24">
        <v>6</v>
      </c>
      <c r="E33" s="25">
        <v>138</v>
      </c>
      <c r="F33" s="27">
        <v>150.09313800000004</v>
      </c>
      <c r="G33" s="16">
        <f t="shared" si="0"/>
        <v>1.087631434782609</v>
      </c>
      <c r="H33" s="15">
        <v>68.647599999999997</v>
      </c>
      <c r="I33" s="15">
        <v>3.875</v>
      </c>
      <c r="J33" s="17">
        <f t="shared" si="10"/>
        <v>2.8256900000000003</v>
      </c>
      <c r="K33" s="18">
        <f t="shared" si="1"/>
        <v>0.28067907994389912</v>
      </c>
      <c r="L33" s="11">
        <f t="shared" si="11"/>
        <v>282.56900000000002</v>
      </c>
      <c r="M33" s="16">
        <f t="shared" si="12"/>
        <v>100</v>
      </c>
      <c r="N33" s="16">
        <f t="shared" si="2"/>
        <v>417.78308750858986</v>
      </c>
      <c r="O33" s="16">
        <f t="shared" si="3"/>
        <v>2847.0281627651098</v>
      </c>
      <c r="P33" s="15">
        <v>0</v>
      </c>
      <c r="Q33" s="15">
        <v>282.56900000000002</v>
      </c>
      <c r="R33" s="21">
        <v>162.52699999999999</v>
      </c>
      <c r="S33" s="15">
        <v>101.51600000000001</v>
      </c>
      <c r="T33" s="31">
        <f t="shared" si="4"/>
        <v>1.4785170613499352</v>
      </c>
      <c r="U33" s="41">
        <f t="shared" si="13"/>
        <v>0.67635337199759249</v>
      </c>
      <c r="V33" s="16">
        <f t="shared" si="24"/>
        <v>0.2705661236744249</v>
      </c>
      <c r="W33" s="16">
        <f t="shared" si="15"/>
        <v>4.0244626900361959</v>
      </c>
      <c r="X33" s="19">
        <f t="shared" si="5"/>
        <v>1.9224864617644422</v>
      </c>
      <c r="Y33" s="19">
        <f t="shared" si="16"/>
        <v>2.0098837076548626</v>
      </c>
      <c r="Z33" s="19">
        <f t="shared" si="6"/>
        <v>1.3593916229953897</v>
      </c>
      <c r="AA33" s="16">
        <f t="shared" si="7"/>
        <v>12.714095455642299</v>
      </c>
      <c r="AB33" s="16">
        <f t="shared" si="8"/>
        <v>0.68465612781801555</v>
      </c>
      <c r="AC33" s="19">
        <f t="shared" si="22"/>
        <v>7.8652862367508583E-2</v>
      </c>
      <c r="AD33" s="16">
        <f t="shared" si="20"/>
        <v>7.8652862367508569E-2</v>
      </c>
      <c r="AE33" s="19">
        <f t="shared" si="21"/>
        <v>0.73925853067496761</v>
      </c>
      <c r="AF33" s="16">
        <f t="shared" si="23"/>
        <v>1.9961309940250003</v>
      </c>
      <c r="AG33" s="23">
        <v>0.18238640777840934</v>
      </c>
      <c r="AH33" s="23">
        <v>0.74894152226369659</v>
      </c>
      <c r="AI33" s="23">
        <v>3.9072226206056217E-3</v>
      </c>
      <c r="AJ33" s="23">
        <v>0</v>
      </c>
      <c r="AK33" s="23">
        <v>3.941869881048856E-2</v>
      </c>
      <c r="AL33" s="23">
        <v>0</v>
      </c>
      <c r="AM33" s="23">
        <v>2.5346148526799998E-2</v>
      </c>
    </row>
    <row r="34" spans="1:39" x14ac:dyDescent="0.3">
      <c r="A34" s="26" t="s">
        <v>77</v>
      </c>
      <c r="B34" s="26" t="s">
        <v>78</v>
      </c>
      <c r="C34" s="26" t="s">
        <v>80</v>
      </c>
      <c r="D34" s="24">
        <v>4</v>
      </c>
      <c r="E34" s="25">
        <v>60</v>
      </c>
      <c r="F34" s="27">
        <v>68.999341700000002</v>
      </c>
      <c r="G34" s="16">
        <f t="shared" si="0"/>
        <v>1.1499890283333334</v>
      </c>
      <c r="H34" s="15">
        <v>35.2988</v>
      </c>
      <c r="I34" s="15">
        <v>3.6333333333333333</v>
      </c>
      <c r="J34" s="17">
        <f t="shared" si="10"/>
        <v>1.9634797536696473</v>
      </c>
      <c r="K34" s="18">
        <f t="shared" si="1"/>
        <v>0.31651074174311927</v>
      </c>
      <c r="L34" s="40">
        <f t="shared" si="11"/>
        <v>196.04999999999998</v>
      </c>
      <c r="M34" s="32">
        <f t="shared" si="12"/>
        <v>99.848241181806003</v>
      </c>
      <c r="N34" s="19">
        <f t="shared" si="2"/>
        <v>324.46699256396477</v>
      </c>
      <c r="O34" s="16">
        <f t="shared" si="3"/>
        <v>1265.8652614979408</v>
      </c>
      <c r="P34" s="15">
        <v>0.3</v>
      </c>
      <c r="Q34" s="15">
        <v>196.35</v>
      </c>
      <c r="R34" s="21">
        <v>148.17500000000001</v>
      </c>
      <c r="S34" s="15">
        <v>41.690899999999999</v>
      </c>
      <c r="T34" s="22">
        <f t="shared" si="4"/>
        <v>1.6550216402140516</v>
      </c>
      <c r="U34" s="32">
        <f t="shared" si="13"/>
        <v>0.60422170665434038</v>
      </c>
      <c r="V34" s="16">
        <f t="shared" si="24"/>
        <v>0.42025319779931858</v>
      </c>
      <c r="W34" s="16">
        <f t="shared" si="15"/>
        <v>3.7115847314469494</v>
      </c>
      <c r="X34" s="19">
        <f t="shared" si="5"/>
        <v>1.5425685994688911</v>
      </c>
      <c r="Y34" s="19">
        <f t="shared" si="16"/>
        <v>2.3818458803442262</v>
      </c>
      <c r="Z34" s="44">
        <f t="shared" si="6"/>
        <v>1.4391629828091983</v>
      </c>
      <c r="AA34" s="16">
        <f t="shared" si="7"/>
        <v>10.814051056687445</v>
      </c>
      <c r="AB34" s="16">
        <f t="shared" si="8"/>
        <v>1.3314900223237049</v>
      </c>
      <c r="AC34" s="19">
        <f t="shared" si="22"/>
        <v>9.2472283953347584E-2</v>
      </c>
      <c r="AD34" s="16">
        <f t="shared" si="20"/>
        <v>9.2472283953347598E-2</v>
      </c>
      <c r="AE34" s="19">
        <f t="shared" si="21"/>
        <v>0.82751082010702581</v>
      </c>
      <c r="AF34" s="16">
        <f t="shared" si="23"/>
        <v>0.96381318576765473</v>
      </c>
      <c r="AG34" s="23">
        <v>8.909345036573719E-4</v>
      </c>
      <c r="AH34" s="23">
        <v>0.93611052017496799</v>
      </c>
      <c r="AI34" s="23">
        <v>3.5858992243544699E-3</v>
      </c>
      <c r="AJ34" s="23">
        <v>0</v>
      </c>
      <c r="AK34" s="23">
        <v>5.4727838031535657E-2</v>
      </c>
      <c r="AL34" s="23">
        <v>0</v>
      </c>
      <c r="AM34" s="23">
        <v>4.6848080654844906E-3</v>
      </c>
    </row>
    <row r="35" spans="1:39" x14ac:dyDescent="0.3">
      <c r="A35" s="26" t="s">
        <v>77</v>
      </c>
      <c r="B35" s="26" t="s">
        <v>78</v>
      </c>
      <c r="C35" s="26" t="s">
        <v>81</v>
      </c>
      <c r="D35" s="24">
        <v>6</v>
      </c>
      <c r="E35" s="25">
        <v>144</v>
      </c>
      <c r="F35" s="27">
        <v>141.36431350999996</v>
      </c>
      <c r="G35" s="16">
        <f t="shared" si="0"/>
        <v>0.98169662159722193</v>
      </c>
      <c r="H35" s="15">
        <v>51.805999999999997</v>
      </c>
      <c r="I35" s="15">
        <v>4.0844907407407405</v>
      </c>
      <c r="J35" s="17">
        <f t="shared" si="10"/>
        <v>2.4516499999999999</v>
      </c>
      <c r="K35" s="18">
        <f t="shared" si="1"/>
        <v>0.24034737349390756</v>
      </c>
      <c r="L35" s="28">
        <f t="shared" si="11"/>
        <v>245.16499999999999</v>
      </c>
      <c r="M35" s="32">
        <f t="shared" si="12"/>
        <v>100</v>
      </c>
      <c r="N35" s="16">
        <f t="shared" si="2"/>
        <v>388.76367578570444</v>
      </c>
      <c r="O35" s="16">
        <f t="shared" si="3"/>
        <v>2314.806852424138</v>
      </c>
      <c r="P35" s="15">
        <v>0</v>
      </c>
      <c r="Q35" s="15">
        <v>245.16499999999999</v>
      </c>
      <c r="R35" s="21">
        <v>142.71899999999999</v>
      </c>
      <c r="S35" s="15">
        <v>89.148200000000003</v>
      </c>
      <c r="T35" s="22">
        <f t="shared" si="4"/>
        <v>1.58572257779742</v>
      </c>
      <c r="U35" s="32">
        <f t="shared" si="13"/>
        <v>0.63062733292793693</v>
      </c>
      <c r="V35" s="16">
        <f t="shared" si="24"/>
        <v>0.41719788270038832</v>
      </c>
      <c r="W35" s="16">
        <f t="shared" si="15"/>
        <v>4.3467332677231036</v>
      </c>
      <c r="X35" s="19">
        <f t="shared" si="5"/>
        <v>1.5482067341539878</v>
      </c>
      <c r="Y35" s="19">
        <f t="shared" si="16"/>
        <v>2.561398336733983</v>
      </c>
      <c r="Z35" s="19">
        <f t="shared" si="6"/>
        <v>1.6152878016606056</v>
      </c>
      <c r="AA35" s="16">
        <f t="shared" si="7"/>
        <v>14.831860729073655</v>
      </c>
      <c r="AB35" s="16">
        <f t="shared" si="8"/>
        <v>0.90723082268463118</v>
      </c>
      <c r="AC35" s="28">
        <f t="shared" si="22"/>
        <v>6.7422423812258686E-2</v>
      </c>
      <c r="AD35" s="37">
        <f t="shared" si="20"/>
        <v>6.7422423812258672E-2</v>
      </c>
      <c r="AE35" s="19">
        <f t="shared" si="21"/>
        <v>0.79286128889870999</v>
      </c>
      <c r="AF35" s="16">
        <f t="shared" si="23"/>
        <v>1.5026469306249999</v>
      </c>
      <c r="AG35" s="23">
        <v>2.6012795773954964E-2</v>
      </c>
      <c r="AH35" s="23">
        <v>0.87123051704806098</v>
      </c>
      <c r="AI35" s="23">
        <v>1.0156903133804402E-2</v>
      </c>
      <c r="AJ35" s="23">
        <v>3.2501715819902819E-4</v>
      </c>
      <c r="AK35" s="23">
        <v>6.549893117655356E-2</v>
      </c>
      <c r="AL35" s="23">
        <v>0</v>
      </c>
      <c r="AM35" s="23">
        <v>2.6775835709426772E-2</v>
      </c>
    </row>
    <row r="36" spans="1:39" x14ac:dyDescent="0.3">
      <c r="A36" s="26" t="s">
        <v>77</v>
      </c>
      <c r="B36" s="26" t="s">
        <v>78</v>
      </c>
      <c r="C36" s="26" t="s">
        <v>82</v>
      </c>
      <c r="D36" s="24">
        <v>6</v>
      </c>
      <c r="E36" s="25">
        <v>158</v>
      </c>
      <c r="F36" s="27">
        <v>176.20313553300002</v>
      </c>
      <c r="G36" s="16">
        <f t="shared" si="0"/>
        <v>1.1152097185632912</v>
      </c>
      <c r="H36" s="15">
        <v>64.399199999999993</v>
      </c>
      <c r="I36" s="15">
        <v>2.95</v>
      </c>
      <c r="J36" s="17">
        <f t="shared" si="10"/>
        <v>2.6058176229427419</v>
      </c>
      <c r="K36" s="16">
        <f t="shared" si="1"/>
        <v>0.37803719273331904</v>
      </c>
      <c r="L36" s="28">
        <f t="shared" si="11"/>
        <v>259.98400000000004</v>
      </c>
      <c r="M36" s="32">
        <f t="shared" si="12"/>
        <v>99.770604708091923</v>
      </c>
      <c r="N36" s="16">
        <f t="shared" si="2"/>
        <v>467.20865991787372</v>
      </c>
      <c r="O36" s="16">
        <f t="shared" si="3"/>
        <v>2574.3720177497471</v>
      </c>
      <c r="P36" s="15">
        <v>0.60199999999999998</v>
      </c>
      <c r="Q36" s="15">
        <v>260.58600000000001</v>
      </c>
      <c r="R36" s="43">
        <v>142.05799999999999</v>
      </c>
      <c r="S36" s="15">
        <v>98.050399999999996</v>
      </c>
      <c r="T36" s="22">
        <f t="shared" si="4"/>
        <v>1.7970669730363162</v>
      </c>
      <c r="U36" s="32">
        <f t="shared" si="13"/>
        <v>0.55646228827543609</v>
      </c>
      <c r="V36" s="37">
        <f t="shared" si="24"/>
        <v>0.29694639991874405</v>
      </c>
      <c r="W36" s="16">
        <f t="shared" si="15"/>
        <v>4.2888992029320967</v>
      </c>
      <c r="X36" s="19">
        <f t="shared" si="5"/>
        <v>1.835105208251939</v>
      </c>
      <c r="Y36" s="19">
        <f t="shared" si="16"/>
        <v>2.8958227782827808</v>
      </c>
      <c r="Z36" s="19">
        <f t="shared" si="6"/>
        <v>1.6114161696433671</v>
      </c>
      <c r="AA36" s="16">
        <f t="shared" si="7"/>
        <v>14.439805252735585</v>
      </c>
      <c r="AB36" s="37">
        <f t="shared" si="8"/>
        <v>0.72982273071715187</v>
      </c>
      <c r="AC36" s="19">
        <f t="shared" si="22"/>
        <v>6.9253011553639374E-2</v>
      </c>
      <c r="AD36" s="16">
        <f t="shared" si="20"/>
        <v>6.9253011553639374E-2</v>
      </c>
      <c r="AE36" s="19">
        <f t="shared" si="21"/>
        <v>0.89853348651815812</v>
      </c>
      <c r="AF36" s="16">
        <f t="shared" si="23"/>
        <v>1.6975713710097404</v>
      </c>
      <c r="AG36" s="23">
        <v>1.5270762604020712E-2</v>
      </c>
      <c r="AH36" s="23">
        <v>0.87648048920345012</v>
      </c>
      <c r="AI36" s="23">
        <v>4.1610283588265099E-3</v>
      </c>
      <c r="AJ36" s="23">
        <v>0</v>
      </c>
      <c r="AK36" s="23">
        <v>9.4344190095134117E-2</v>
      </c>
      <c r="AL36" s="23">
        <v>0</v>
      </c>
      <c r="AM36" s="23">
        <v>9.7435297385684676E-3</v>
      </c>
    </row>
    <row r="37" spans="1:39" x14ac:dyDescent="0.3">
      <c r="A37" s="26" t="s">
        <v>77</v>
      </c>
      <c r="B37" s="26" t="s">
        <v>78</v>
      </c>
      <c r="C37" s="26" t="s">
        <v>83</v>
      </c>
      <c r="D37" s="24">
        <v>5</v>
      </c>
      <c r="E37" s="25">
        <v>254</v>
      </c>
      <c r="F37" s="27">
        <v>276.96035879999999</v>
      </c>
      <c r="G37" s="37">
        <f t="shared" si="0"/>
        <v>1.0903951133858267</v>
      </c>
      <c r="H37" s="15">
        <v>70.950199999999995</v>
      </c>
      <c r="I37" s="15">
        <v>3.969777562862669</v>
      </c>
      <c r="J37" s="17">
        <f t="shared" si="10"/>
        <v>2.9704794278682543</v>
      </c>
      <c r="K37" s="16">
        <f t="shared" si="1"/>
        <v>0.27467410859149644</v>
      </c>
      <c r="L37" s="28">
        <f t="shared" si="11"/>
        <v>296.05722499999996</v>
      </c>
      <c r="M37" s="32">
        <f t="shared" si="12"/>
        <v>99.666478825764344</v>
      </c>
      <c r="N37" s="16">
        <f t="shared" si="2"/>
        <v>521.71994567067941</v>
      </c>
      <c r="O37" s="16">
        <f t="shared" si="3"/>
        <v>3711.5351897572409</v>
      </c>
      <c r="P37" s="15">
        <v>0.99677499999999997</v>
      </c>
      <c r="Q37" s="15">
        <v>297.05399999999997</v>
      </c>
      <c r="R37" s="21">
        <v>164.56</v>
      </c>
      <c r="S37" s="15">
        <v>157.16499999999999</v>
      </c>
      <c r="T37" s="22">
        <f t="shared" si="4"/>
        <v>1.7622266967836351</v>
      </c>
      <c r="U37" s="41">
        <f t="shared" si="13"/>
        <v>0.56746388068298526</v>
      </c>
      <c r="V37" s="16">
        <f t="shared" si="24"/>
        <v>0.392137366809517</v>
      </c>
      <c r="W37" s="16">
        <f t="shared" si="15"/>
        <v>4.7633943923317732</v>
      </c>
      <c r="X37" s="19">
        <f t="shared" si="5"/>
        <v>1.59691163770068</v>
      </c>
      <c r="Y37" s="19">
        <f t="shared" si="16"/>
        <v>2.8479978429233186</v>
      </c>
      <c r="Z37" s="19">
        <f t="shared" si="6"/>
        <v>1.6161359081220374</v>
      </c>
      <c r="AA37" s="16">
        <f t="shared" si="7"/>
        <v>17.811592017464758</v>
      </c>
      <c r="AB37" s="16">
        <f t="shared" si="8"/>
        <v>0.66243646952369417</v>
      </c>
      <c r="AC37" s="19">
        <f t="shared" si="22"/>
        <v>5.614321274703981E-2</v>
      </c>
      <c r="AD37" s="16">
        <f t="shared" si="20"/>
        <v>5.6143212747039817E-2</v>
      </c>
      <c r="AE37" s="44">
        <f t="shared" si="21"/>
        <v>0.88111334839181754</v>
      </c>
      <c r="AF37" s="16">
        <f t="shared" si="23"/>
        <v>2.2059370078471279</v>
      </c>
      <c r="AG37" s="23">
        <v>7.9094869198348142E-2</v>
      </c>
      <c r="AH37" s="23">
        <v>0.87928340209497668</v>
      </c>
      <c r="AI37" s="23">
        <v>3.2335642491094336E-3</v>
      </c>
      <c r="AJ37" s="23">
        <v>0</v>
      </c>
      <c r="AK37" s="23">
        <v>3.5257267140827143E-2</v>
      </c>
      <c r="AL37" s="23">
        <v>0</v>
      </c>
      <c r="AM37" s="23">
        <v>3.1308973167386376E-3</v>
      </c>
    </row>
    <row r="38" spans="1:39" x14ac:dyDescent="0.3">
      <c r="A38" s="26" t="s">
        <v>77</v>
      </c>
      <c r="B38" s="26" t="s">
        <v>78</v>
      </c>
      <c r="C38" s="26" t="s">
        <v>84</v>
      </c>
      <c r="D38" s="24">
        <v>5</v>
      </c>
      <c r="E38" s="25">
        <v>96</v>
      </c>
      <c r="F38" s="27">
        <v>93.653877520000009</v>
      </c>
      <c r="G38" s="16">
        <f t="shared" si="0"/>
        <v>0.9755612241666668</v>
      </c>
      <c r="H38" s="15">
        <v>42.302999999999997</v>
      </c>
      <c r="I38" s="15">
        <v>4.200980392156862</v>
      </c>
      <c r="J38" s="17">
        <f t="shared" si="10"/>
        <v>2.3872114071519892</v>
      </c>
      <c r="K38" s="16">
        <f t="shared" si="1"/>
        <v>0.23222227506417745</v>
      </c>
      <c r="L38" s="28">
        <f t="shared" si="11"/>
        <v>237.84277500000002</v>
      </c>
      <c r="M38" s="32">
        <f t="shared" si="12"/>
        <v>99.632053653661615</v>
      </c>
      <c r="N38" s="16">
        <f t="shared" si="2"/>
        <v>393.77345625721563</v>
      </c>
      <c r="O38" s="16">
        <f t="shared" si="3"/>
        <v>1788.8528106856922</v>
      </c>
      <c r="P38" s="15">
        <v>0.88522500000000004</v>
      </c>
      <c r="Q38" s="15">
        <v>238.72800000000001</v>
      </c>
      <c r="R38" s="21">
        <v>129.05500000000001</v>
      </c>
      <c r="S38" s="15">
        <v>56.567799999999998</v>
      </c>
      <c r="T38" s="46">
        <f t="shared" si="4"/>
        <v>1.6556040277330921</v>
      </c>
      <c r="U38" s="41">
        <f t="shared" si="13"/>
        <v>0.60400916115747383</v>
      </c>
      <c r="V38" s="16">
        <f t="shared" si="24"/>
        <v>0.39702384732175067</v>
      </c>
      <c r="W38" s="16">
        <f t="shared" si="15"/>
        <v>3.5559769317022654</v>
      </c>
      <c r="X38" s="19">
        <f t="shared" si="5"/>
        <v>1.5870539971573074</v>
      </c>
      <c r="Y38" s="44">
        <f t="shared" si="16"/>
        <v>2.809690082739241</v>
      </c>
      <c r="Z38" s="44">
        <f t="shared" si="6"/>
        <v>1.6970785499878023</v>
      </c>
      <c r="AA38" s="16">
        <f t="shared" si="7"/>
        <v>9.9263029719569484</v>
      </c>
      <c r="AB38" s="16">
        <f t="shared" si="8"/>
        <v>1.1110323144930621</v>
      </c>
      <c r="AC38" s="44">
        <f t="shared" si="22"/>
        <v>0.10074244185626065</v>
      </c>
      <c r="AD38" s="16">
        <f t="shared" si="20"/>
        <v>0.10074244185626063</v>
      </c>
      <c r="AE38" s="19">
        <f t="shared" si="21"/>
        <v>0.82780201386654606</v>
      </c>
      <c r="AF38" s="37">
        <f t="shared" si="23"/>
        <v>1.4246945756091451</v>
      </c>
      <c r="AG38" s="23">
        <v>1.7875351187753786E-2</v>
      </c>
      <c r="AH38" s="23">
        <v>0.9159331591065536</v>
      </c>
      <c r="AI38" s="23">
        <v>4.5899583235861413E-3</v>
      </c>
      <c r="AJ38" s="23">
        <v>7.0435083709273838E-3</v>
      </c>
      <c r="AK38" s="23">
        <v>4.3826259517478934E-2</v>
      </c>
      <c r="AL38" s="23">
        <v>0</v>
      </c>
      <c r="AM38" s="23">
        <v>1.0731763493699989E-2</v>
      </c>
    </row>
    <row r="39" spans="1:39" x14ac:dyDescent="0.3">
      <c r="A39" s="26" t="s">
        <v>77</v>
      </c>
      <c r="B39" s="26" t="s">
        <v>78</v>
      </c>
      <c r="C39" s="26" t="s">
        <v>85</v>
      </c>
      <c r="D39" s="24">
        <v>4</v>
      </c>
      <c r="E39" s="25">
        <v>75</v>
      </c>
      <c r="F39" s="27">
        <v>72.522046999999986</v>
      </c>
      <c r="G39" s="16">
        <f t="shared" si="0"/>
        <v>0.96696062666666649</v>
      </c>
      <c r="H39" s="15">
        <v>33.365600000000001</v>
      </c>
      <c r="I39" s="15">
        <v>2.9825000000000004</v>
      </c>
      <c r="J39" s="17">
        <f t="shared" si="10"/>
        <v>2.5726165222990223</v>
      </c>
      <c r="K39" s="16">
        <f t="shared" si="1"/>
        <v>0.32421144230231896</v>
      </c>
      <c r="L39" s="11">
        <f t="shared" si="11"/>
        <v>243.1474</v>
      </c>
      <c r="M39" s="32">
        <f t="shared" si="12"/>
        <v>94.513658717666559</v>
      </c>
      <c r="N39" s="19">
        <f t="shared" si="2"/>
        <v>390.84475016297353</v>
      </c>
      <c r="O39" s="16">
        <f t="shared" si="3"/>
        <v>1633.1923255930294</v>
      </c>
      <c r="P39" s="15">
        <v>14.224600000000001</v>
      </c>
      <c r="Q39" s="15">
        <v>257.37200000000001</v>
      </c>
      <c r="R39" s="21">
        <v>128.90700000000001</v>
      </c>
      <c r="S39" s="15">
        <v>45.116500000000002</v>
      </c>
      <c r="T39" s="31">
        <f t="shared" si="4"/>
        <v>1.6074395620227628</v>
      </c>
      <c r="U39" s="32">
        <f t="shared" si="13"/>
        <v>0.62210737101780944</v>
      </c>
      <c r="V39" s="16">
        <f t="shared" si="24"/>
        <v>0.50901099376056214</v>
      </c>
      <c r="W39" s="16">
        <f t="shared" si="15"/>
        <v>2.9468485587967495</v>
      </c>
      <c r="X39" s="19">
        <f t="shared" si="5"/>
        <v>1.4016397930548945</v>
      </c>
      <c r="Y39" s="19">
        <f t="shared" si="16"/>
        <v>2.6721480423283546</v>
      </c>
      <c r="Z39" s="19">
        <f t="shared" si="6"/>
        <v>1.6623629935832787</v>
      </c>
      <c r="AA39" s="37">
        <f t="shared" si="7"/>
        <v>6.816874396358747</v>
      </c>
      <c r="AB39" s="16">
        <f t="shared" si="8"/>
        <v>1.4086364399261515</v>
      </c>
      <c r="AC39" s="19">
        <f t="shared" si="22"/>
        <v>0.14669479615674785</v>
      </c>
      <c r="AD39" s="41">
        <f t="shared" si="20"/>
        <v>0.14669479615674785</v>
      </c>
      <c r="AE39" s="19">
        <f t="shared" si="21"/>
        <v>0.80371978101138142</v>
      </c>
      <c r="AF39" s="16">
        <f t="shared" si="23"/>
        <v>1.6545889427014788</v>
      </c>
      <c r="AG39" s="23">
        <v>0.17883619202771461</v>
      </c>
      <c r="AH39" s="23">
        <v>0.66267966015386548</v>
      </c>
      <c r="AI39" s="23">
        <v>0</v>
      </c>
      <c r="AJ39" s="23">
        <v>0</v>
      </c>
      <c r="AK39" s="23">
        <v>0.15848414781841996</v>
      </c>
      <c r="AL39" s="23">
        <v>0</v>
      </c>
      <c r="AM39" s="23">
        <v>0</v>
      </c>
    </row>
    <row r="40" spans="1:39" x14ac:dyDescent="0.3">
      <c r="A40" s="26" t="s">
        <v>77</v>
      </c>
      <c r="B40" s="26" t="s">
        <v>78</v>
      </c>
      <c r="C40" s="26" t="s">
        <v>86</v>
      </c>
      <c r="D40" s="24">
        <v>5</v>
      </c>
      <c r="E40" s="25">
        <v>53</v>
      </c>
      <c r="F40" s="27">
        <v>64.557545770000004</v>
      </c>
      <c r="G40" s="16">
        <f t="shared" si="0"/>
        <v>1.2180669013207548</v>
      </c>
      <c r="H40" s="15">
        <v>44.438600000000001</v>
      </c>
      <c r="I40" s="15">
        <v>3.8809523809523809</v>
      </c>
      <c r="J40" s="17">
        <f t="shared" si="10"/>
        <v>2.5013148962571861</v>
      </c>
      <c r="K40" s="16">
        <f t="shared" si="1"/>
        <v>0.31385772917467303</v>
      </c>
      <c r="L40" s="28">
        <f t="shared" si="11"/>
        <v>249.13800000000001</v>
      </c>
      <c r="M40" s="32">
        <f t="shared" si="12"/>
        <v>99.602813053564262</v>
      </c>
      <c r="N40" s="16">
        <f t="shared" si="2"/>
        <v>397.68608986027994</v>
      </c>
      <c r="O40" s="16">
        <f t="shared" si="3"/>
        <v>1584.3942813742435</v>
      </c>
      <c r="P40" s="15">
        <v>1</v>
      </c>
      <c r="Q40" s="15">
        <v>250.13800000000001</v>
      </c>
      <c r="R40" s="43">
        <v>153.601</v>
      </c>
      <c r="S40" s="15">
        <v>40.443300000000001</v>
      </c>
      <c r="T40" s="22">
        <f t="shared" si="4"/>
        <v>1.5962482233151103</v>
      </c>
      <c r="U40" s="32">
        <f t="shared" si="13"/>
        <v>0.62646898232606096</v>
      </c>
      <c r="V40" s="37">
        <f t="shared" si="24"/>
        <v>0.25722636913706037</v>
      </c>
      <c r="W40" s="16">
        <f t="shared" si="15"/>
        <v>2.8695916146192926</v>
      </c>
      <c r="X40" s="44">
        <f t="shared" si="5"/>
        <v>1.9717064459243856</v>
      </c>
      <c r="Y40" s="19">
        <f t="shared" si="16"/>
        <v>2.0918460124594396</v>
      </c>
      <c r="Z40" s="44">
        <f t="shared" si="6"/>
        <v>1.3104766426082937</v>
      </c>
      <c r="AA40" s="16">
        <f t="shared" si="7"/>
        <v>6.464126487234287</v>
      </c>
      <c r="AB40" s="37">
        <f t="shared" si="8"/>
        <v>1.0576390795389594</v>
      </c>
      <c r="AC40" s="19">
        <f t="shared" si="22"/>
        <v>0.15469994313614607</v>
      </c>
      <c r="AD40" s="16">
        <f t="shared" si="20"/>
        <v>0.1546999431361461</v>
      </c>
      <c r="AE40" s="19">
        <f t="shared" si="21"/>
        <v>0.79812411165755515</v>
      </c>
      <c r="AF40" s="16">
        <f t="shared" si="23"/>
        <v>1.5641440525595243</v>
      </c>
      <c r="AG40" s="23">
        <v>0.38280034723838291</v>
      </c>
      <c r="AH40" s="23">
        <v>0.27516787296048956</v>
      </c>
      <c r="AI40" s="23">
        <v>4.2521542188556647E-3</v>
      </c>
      <c r="AJ40" s="23">
        <v>0</v>
      </c>
      <c r="AK40" s="23">
        <v>0.32764792322829267</v>
      </c>
      <c r="AL40" s="23">
        <v>0</v>
      </c>
      <c r="AM40" s="23">
        <v>1.0131702353979095E-2</v>
      </c>
    </row>
    <row r="41" spans="1:39" x14ac:dyDescent="0.3">
      <c r="A41" s="26" t="s">
        <v>77</v>
      </c>
      <c r="B41" s="26" t="s">
        <v>78</v>
      </c>
      <c r="C41" s="26" t="s">
        <v>87</v>
      </c>
      <c r="D41" s="24">
        <v>4</v>
      </c>
      <c r="E41" s="25">
        <v>54</v>
      </c>
      <c r="F41" s="27">
        <v>71.456288629999989</v>
      </c>
      <c r="G41" s="16">
        <f t="shared" si="0"/>
        <v>1.3232646042592591</v>
      </c>
      <c r="H41" s="15">
        <v>42.5593</v>
      </c>
      <c r="I41" s="15">
        <v>5.0666666666666664</v>
      </c>
      <c r="J41" s="17">
        <f t="shared" si="10"/>
        <v>4.5771785702693926</v>
      </c>
      <c r="K41" s="16">
        <f t="shared" si="1"/>
        <v>0.26117064557748537</v>
      </c>
      <c r="L41" s="28">
        <f t="shared" si="11"/>
        <v>391.44630000000001</v>
      </c>
      <c r="M41" s="16">
        <f t="shared" si="12"/>
        <v>85.521308375993996</v>
      </c>
      <c r="N41" s="16">
        <f t="shared" si="2"/>
        <v>621.03241110003478</v>
      </c>
      <c r="O41" s="16">
        <f t="shared" si="3"/>
        <v>2627.0684171710104</v>
      </c>
      <c r="P41" s="15">
        <v>66.813699999999997</v>
      </c>
      <c r="Q41" s="15">
        <v>458.26</v>
      </c>
      <c r="R41" s="21">
        <v>123.24</v>
      </c>
      <c r="S41" s="15">
        <v>45.04</v>
      </c>
      <c r="T41" s="22">
        <f t="shared" si="4"/>
        <v>1.586507296403197</v>
      </c>
      <c r="U41" s="32">
        <f t="shared" si="13"/>
        <v>0.63031541189071139</v>
      </c>
      <c r="V41" s="16">
        <f t="shared" si="24"/>
        <v>0.31231947704229784</v>
      </c>
      <c r="W41" s="16">
        <f t="shared" si="15"/>
        <v>1.6548799971213468</v>
      </c>
      <c r="X41" s="19">
        <f t="shared" si="5"/>
        <v>1.7893712928191632</v>
      </c>
      <c r="Y41" s="19">
        <f t="shared" si="16"/>
        <v>1.9021179841423765</v>
      </c>
      <c r="Z41" s="19">
        <f t="shared" si="6"/>
        <v>1.1989342806394316</v>
      </c>
      <c r="AA41" s="16">
        <f t="shared" si="7"/>
        <v>2.1498228268247939</v>
      </c>
      <c r="AB41" s="16">
        <f t="shared" si="8"/>
        <v>1.1043414717817257</v>
      </c>
      <c r="AC41" s="19">
        <f t="shared" si="22"/>
        <v>0.46515461066015457</v>
      </c>
      <c r="AD41" s="16">
        <f t="shared" si="20"/>
        <v>0.46515461066015462</v>
      </c>
      <c r="AE41" s="44">
        <f t="shared" si="21"/>
        <v>0.79325364820159849</v>
      </c>
      <c r="AF41" s="16">
        <f t="shared" si="23"/>
        <v>5.2376409160333406</v>
      </c>
      <c r="AG41" s="23">
        <v>0.99181303314862845</v>
      </c>
      <c r="AH41" s="23">
        <v>1.7194445374012813E-3</v>
      </c>
      <c r="AI41" s="23">
        <v>0</v>
      </c>
      <c r="AJ41" s="23">
        <v>0</v>
      </c>
      <c r="AK41" s="23">
        <v>3.8940882033938214E-4</v>
      </c>
      <c r="AL41" s="23">
        <v>0</v>
      </c>
      <c r="AM41" s="23">
        <v>6.0781134936309343E-3</v>
      </c>
    </row>
    <row r="42" spans="1:39" x14ac:dyDescent="0.3">
      <c r="A42" s="26" t="s">
        <v>77</v>
      </c>
      <c r="B42" s="26" t="s">
        <v>78</v>
      </c>
      <c r="C42" s="26" t="s">
        <v>88</v>
      </c>
      <c r="D42" s="24">
        <v>4</v>
      </c>
      <c r="E42" s="25">
        <v>51</v>
      </c>
      <c r="F42" s="27">
        <v>63.232722100000004</v>
      </c>
      <c r="G42" s="16">
        <f t="shared" si="0"/>
        <v>1.2398572960784315</v>
      </c>
      <c r="H42" s="15">
        <v>43.763599999999997</v>
      </c>
      <c r="I42" s="15">
        <v>3.6666666666666665</v>
      </c>
      <c r="J42" s="17">
        <f t="shared" si="10"/>
        <v>6.0136723640118142</v>
      </c>
      <c r="K42" s="16">
        <f t="shared" si="1"/>
        <v>0.33814289893048133</v>
      </c>
      <c r="L42" s="28">
        <f t="shared" si="11"/>
        <v>442.99</v>
      </c>
      <c r="M42" s="32">
        <f t="shared" si="12"/>
        <v>73.663806936178759</v>
      </c>
      <c r="N42" s="16">
        <f t="shared" si="2"/>
        <v>681.0784734300637</v>
      </c>
      <c r="O42" s="16">
        <f t="shared" si="3"/>
        <v>2840.9477478557769</v>
      </c>
      <c r="P42" s="15">
        <v>159.41900000000001</v>
      </c>
      <c r="Q42" s="15">
        <v>602.40899999999999</v>
      </c>
      <c r="R42" s="21">
        <v>153.02799999999999</v>
      </c>
      <c r="S42" s="15">
        <v>41.128100000000003</v>
      </c>
      <c r="T42" s="22">
        <f t="shared" si="4"/>
        <v>1.5374578961829017</v>
      </c>
      <c r="U42" s="41">
        <f t="shared" si="13"/>
        <v>0.6504243156724705</v>
      </c>
      <c r="V42" s="16">
        <f t="shared" si="24"/>
        <v>0.26971320288778949</v>
      </c>
      <c r="W42" s="16">
        <f t="shared" si="15"/>
        <v>1.2036347890157688</v>
      </c>
      <c r="X42" s="19">
        <f t="shared" si="5"/>
        <v>1.9255238258139038</v>
      </c>
      <c r="Y42" s="44">
        <f t="shared" si="16"/>
        <v>1.9064910050629129</v>
      </c>
      <c r="Z42" s="19">
        <f t="shared" si="6"/>
        <v>1.2400281073037656</v>
      </c>
      <c r="AA42" s="16">
        <f t="shared" si="7"/>
        <v>1.1372583136832917</v>
      </c>
      <c r="AB42" s="16">
        <f t="shared" si="8"/>
        <v>1.0739518686762515</v>
      </c>
      <c r="AC42" s="40">
        <f t="shared" si="22"/>
        <v>0.87930770693709259</v>
      </c>
      <c r="AD42" s="37">
        <f t="shared" si="20"/>
        <v>0.87930770693709259</v>
      </c>
      <c r="AE42" s="19">
        <f t="shared" si="21"/>
        <v>0.76872894809145087</v>
      </c>
      <c r="AF42" s="37">
        <f t="shared" si="23"/>
        <v>9.0410638254198599</v>
      </c>
      <c r="AG42" s="23">
        <v>1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</row>
    <row r="43" spans="1:39" x14ac:dyDescent="0.3">
      <c r="A43" s="26" t="s">
        <v>77</v>
      </c>
      <c r="B43" s="26" t="s">
        <v>78</v>
      </c>
      <c r="C43" s="26" t="s">
        <v>89</v>
      </c>
      <c r="D43" s="24">
        <v>3</v>
      </c>
      <c r="E43" s="25">
        <v>61</v>
      </c>
      <c r="F43" s="27">
        <v>65.264497899999995</v>
      </c>
      <c r="G43" s="16">
        <f t="shared" si="0"/>
        <v>1.0699098016393442</v>
      </c>
      <c r="H43" s="15">
        <v>40.934899999999999</v>
      </c>
      <c r="I43" s="15">
        <v>7.7272727272727266</v>
      </c>
      <c r="J43" s="17">
        <f t="shared" si="10"/>
        <v>5.4843471290134609</v>
      </c>
      <c r="K43" s="16">
        <f t="shared" si="1"/>
        <v>0.1384589155062681</v>
      </c>
      <c r="L43" s="28">
        <f t="shared" si="11"/>
        <v>480.36059999999998</v>
      </c>
      <c r="M43" s="32">
        <f t="shared" si="12"/>
        <v>87.58756305901602</v>
      </c>
      <c r="N43" s="16">
        <f t="shared" si="2"/>
        <v>721.33444472945757</v>
      </c>
      <c r="O43" s="16">
        <f t="shared" si="3"/>
        <v>3166.804351948068</v>
      </c>
      <c r="P43" s="15">
        <v>68.567400000000006</v>
      </c>
      <c r="Q43" s="15">
        <v>548.928</v>
      </c>
      <c r="R43" s="21">
        <v>139.001</v>
      </c>
      <c r="S43" s="15">
        <v>43.461799999999997</v>
      </c>
      <c r="T43" s="22">
        <f t="shared" si="4"/>
        <v>1.5016519771385446</v>
      </c>
      <c r="U43" s="41">
        <f t="shared" si="13"/>
        <v>0.66593326231657102</v>
      </c>
      <c r="V43" s="16">
        <f t="shared" si="24"/>
        <v>0.32576909456748343</v>
      </c>
      <c r="W43" s="37">
        <f t="shared" si="15"/>
        <v>1.3567320694698288</v>
      </c>
      <c r="X43" s="19">
        <f t="shared" si="5"/>
        <v>1.7520442056392962</v>
      </c>
      <c r="Y43" s="19">
        <f t="shared" si="16"/>
        <v>2.1076156672169866</v>
      </c>
      <c r="Z43" s="19">
        <f t="shared" si="6"/>
        <v>1.4035313769793245</v>
      </c>
      <c r="AA43" s="16">
        <f t="shared" si="7"/>
        <v>1.4449666980373896</v>
      </c>
      <c r="AB43" s="16">
        <f t="shared" si="8"/>
        <v>1.1481645246476724</v>
      </c>
      <c r="AC43" s="19">
        <f t="shared" si="22"/>
        <v>0.69205747188377364</v>
      </c>
      <c r="AD43" s="16">
        <f t="shared" si="20"/>
        <v>0.69205747188377364</v>
      </c>
      <c r="AE43" s="19">
        <f t="shared" si="21"/>
        <v>0.7508259885692723</v>
      </c>
      <c r="AF43" s="16">
        <f t="shared" si="23"/>
        <v>7.519515857879548</v>
      </c>
      <c r="AG43" s="23">
        <v>0.84761941496772508</v>
      </c>
      <c r="AH43" s="23">
        <v>7.3693933512592458E-3</v>
      </c>
      <c r="AI43" s="23">
        <v>0</v>
      </c>
      <c r="AJ43" s="23">
        <v>0</v>
      </c>
      <c r="AK43" s="23">
        <v>0.14501111541273193</v>
      </c>
      <c r="AL43" s="23">
        <v>0</v>
      </c>
      <c r="AM43" s="23">
        <v>7.6268283750844084E-8</v>
      </c>
    </row>
    <row r="44" spans="1:39" x14ac:dyDescent="0.3">
      <c r="A44" s="26" t="s">
        <v>77</v>
      </c>
      <c r="B44" s="26" t="s">
        <v>78</v>
      </c>
      <c r="C44" s="26" t="s">
        <v>90</v>
      </c>
      <c r="D44" s="24">
        <v>4</v>
      </c>
      <c r="E44" s="25">
        <v>50</v>
      </c>
      <c r="F44" s="27">
        <v>50.436860170000003</v>
      </c>
      <c r="G44" s="16">
        <f t="shared" si="0"/>
        <v>1.0087372033999999</v>
      </c>
      <c r="H44" s="15">
        <v>36.396000000000001</v>
      </c>
      <c r="I44" s="15">
        <v>3.625</v>
      </c>
      <c r="J44" s="17">
        <f t="shared" si="10"/>
        <v>5.7836915704948968</v>
      </c>
      <c r="K44" s="16">
        <f t="shared" si="1"/>
        <v>0.2782723319724138</v>
      </c>
      <c r="L44" s="28">
        <f t="shared" si="11"/>
        <v>506.51200000000006</v>
      </c>
      <c r="M44" s="32">
        <f t="shared" si="12"/>
        <v>87.575900932189413</v>
      </c>
      <c r="N44" s="19">
        <f t="shared" si="2"/>
        <v>731.48235404145612</v>
      </c>
      <c r="O44" s="16">
        <f t="shared" si="3"/>
        <v>2993.344504680003</v>
      </c>
      <c r="P44" s="15">
        <v>72.462000000000003</v>
      </c>
      <c r="Q44" s="15">
        <v>578.97400000000005</v>
      </c>
      <c r="R44" s="43">
        <v>119.803</v>
      </c>
      <c r="S44" s="15">
        <v>34.924799999999998</v>
      </c>
      <c r="T44" s="46">
        <f t="shared" si="4"/>
        <v>1.4441560200774237</v>
      </c>
      <c r="U44" s="32">
        <f t="shared" si="13"/>
        <v>0.69244595881433102</v>
      </c>
      <c r="V44" s="37">
        <f t="shared" si="24"/>
        <v>0.33114351504444262</v>
      </c>
      <c r="W44" s="16">
        <f t="shared" si="15"/>
        <v>1.1532594193202939</v>
      </c>
      <c r="X44" s="44">
        <f t="shared" si="5"/>
        <v>1.7377683084936539</v>
      </c>
      <c r="Y44" s="19">
        <f t="shared" si="16"/>
        <v>2.0675222479118331</v>
      </c>
      <c r="Z44" s="44">
        <f t="shared" si="6"/>
        <v>1.4316474253252705</v>
      </c>
      <c r="AA44" s="16">
        <f t="shared" si="7"/>
        <v>1.0440557212770207</v>
      </c>
      <c r="AB44" s="37">
        <f t="shared" si="8"/>
        <v>1.2913506978788878</v>
      </c>
      <c r="AC44" s="19">
        <f t="shared" si="22"/>
        <v>0.95780328541935034</v>
      </c>
      <c r="AD44" s="16">
        <f t="shared" si="20"/>
        <v>0.95780328541935034</v>
      </c>
      <c r="AE44" s="19">
        <f t="shared" si="21"/>
        <v>0.72207801003871186</v>
      </c>
      <c r="AF44" s="16">
        <f t="shared" si="23"/>
        <v>8.3627720456534309</v>
      </c>
      <c r="AG44" s="23">
        <v>0.96347888108426116</v>
      </c>
      <c r="AH44" s="23">
        <v>0</v>
      </c>
      <c r="AI44" s="23">
        <v>0</v>
      </c>
      <c r="AJ44" s="23">
        <v>0</v>
      </c>
      <c r="AK44" s="23">
        <v>3.6084394774858003E-2</v>
      </c>
      <c r="AL44" s="23">
        <v>0</v>
      </c>
      <c r="AM44" s="23">
        <v>4.3672414088072244E-4</v>
      </c>
    </row>
    <row r="45" spans="1:39" x14ac:dyDescent="0.3">
      <c r="A45" s="26" t="s">
        <v>77</v>
      </c>
      <c r="B45" s="26" t="s">
        <v>78</v>
      </c>
      <c r="C45" s="26" t="s">
        <v>91</v>
      </c>
      <c r="D45" s="24">
        <v>5</v>
      </c>
      <c r="E45" s="25">
        <v>110</v>
      </c>
      <c r="F45" s="27">
        <v>116.14411399999997</v>
      </c>
      <c r="G45" s="16">
        <f t="shared" si="0"/>
        <v>1.0558555818181816</v>
      </c>
      <c r="H45" s="15">
        <v>54.992199999999997</v>
      </c>
      <c r="I45" s="15">
        <v>3.1671052631578949</v>
      </c>
      <c r="J45" s="17">
        <f t="shared" si="10"/>
        <v>2.4519500000000001</v>
      </c>
      <c r="K45" s="16">
        <f t="shared" si="1"/>
        <v>0.33338190368999504</v>
      </c>
      <c r="L45" s="11">
        <f t="shared" si="11"/>
        <v>245.19499999999999</v>
      </c>
      <c r="M45" s="32">
        <f t="shared" si="12"/>
        <v>100</v>
      </c>
      <c r="N45" s="16">
        <f t="shared" si="2"/>
        <v>402.70254340506034</v>
      </c>
      <c r="O45" s="16">
        <f t="shared" si="3"/>
        <v>2061.9295903164898</v>
      </c>
      <c r="P45" s="15">
        <v>0</v>
      </c>
      <c r="Q45" s="15">
        <v>245.19499999999999</v>
      </c>
      <c r="R45" s="21">
        <v>297.24697880000002</v>
      </c>
      <c r="S45" s="15">
        <v>70.717100000000002</v>
      </c>
      <c r="T45" s="31">
        <f t="shared" si="4"/>
        <v>1.6423766528887633</v>
      </c>
      <c r="U45" s="32">
        <f t="shared" si="13"/>
        <v>0.60887373078587537</v>
      </c>
      <c r="V45" s="37">
        <f t="shared" si="24"/>
        <v>0.29370537432797972</v>
      </c>
      <c r="W45" s="16">
        <f t="shared" si="15"/>
        <v>3.8709341471315852</v>
      </c>
      <c r="X45" s="19">
        <f t="shared" si="5"/>
        <v>1.8452025803688248</v>
      </c>
      <c r="Y45" s="19">
        <f t="shared" si="16"/>
        <v>2.5547064545599856</v>
      </c>
      <c r="Z45" s="19">
        <f t="shared" si="6"/>
        <v>1.5554936500506948</v>
      </c>
      <c r="AA45" s="16">
        <f t="shared" si="7"/>
        <v>11.762542969572028</v>
      </c>
      <c r="AB45" s="16">
        <f t="shared" si="8"/>
        <v>0.85466666181749418</v>
      </c>
      <c r="AC45" s="19">
        <f t="shared" si="22"/>
        <v>8.5015629918364866E-2</v>
      </c>
      <c r="AD45" s="41">
        <f t="shared" si="20"/>
        <v>8.5015629918364866E-2</v>
      </c>
      <c r="AE45" s="19">
        <f t="shared" si="21"/>
        <v>0.82118832644438167</v>
      </c>
      <c r="AF45" s="16">
        <f t="shared" si="23"/>
        <v>1.5030147006250001</v>
      </c>
      <c r="AG45" s="23">
        <v>0.63137330566448679</v>
      </c>
      <c r="AH45" s="23">
        <v>0.16358679629545936</v>
      </c>
      <c r="AI45" s="23">
        <v>2.767465940494042E-4</v>
      </c>
      <c r="AJ45" s="23">
        <v>4.6880497167821646E-3</v>
      </c>
      <c r="AK45" s="23">
        <v>0.20007510172922235</v>
      </c>
      <c r="AL45" s="23">
        <v>0</v>
      </c>
      <c r="AM45" s="23">
        <v>0</v>
      </c>
    </row>
    <row r="46" spans="1:39" x14ac:dyDescent="0.3">
      <c r="A46" s="26" t="s">
        <v>92</v>
      </c>
      <c r="B46" s="26" t="s">
        <v>93</v>
      </c>
      <c r="C46" s="26" t="s">
        <v>94</v>
      </c>
      <c r="D46" s="47">
        <v>4</v>
      </c>
      <c r="E46" s="48">
        <v>20</v>
      </c>
      <c r="F46" s="49">
        <v>24.991310900000002</v>
      </c>
      <c r="G46" s="16">
        <f t="shared" si="0"/>
        <v>1.2495655450000001</v>
      </c>
      <c r="H46" s="50">
        <v>27.081299999999999</v>
      </c>
      <c r="I46" s="50">
        <v>3.5166666666666671</v>
      </c>
      <c r="J46" s="17">
        <f t="shared" si="10"/>
        <v>0.45108899999999996</v>
      </c>
      <c r="K46" s="16">
        <f t="shared" si="1"/>
        <v>0.35532669526066346</v>
      </c>
      <c r="L46" s="28">
        <f t="shared" si="11"/>
        <v>45.108899999999998</v>
      </c>
      <c r="M46" s="32">
        <f t="shared" si="12"/>
        <v>100</v>
      </c>
      <c r="N46" s="16">
        <f t="shared" si="2"/>
        <v>74.339126013505705</v>
      </c>
      <c r="O46" s="32">
        <f t="shared" si="3"/>
        <v>175.66253603447117</v>
      </c>
      <c r="P46" s="15">
        <v>0</v>
      </c>
      <c r="Q46" s="50">
        <v>45.108899999999998</v>
      </c>
      <c r="R46" s="51">
        <v>66.942344669999997</v>
      </c>
      <c r="S46" s="50">
        <v>15.1647</v>
      </c>
      <c r="T46" s="22">
        <f t="shared" si="4"/>
        <v>1.6479924363818605</v>
      </c>
      <c r="U46" s="41">
        <f t="shared" si="13"/>
        <v>0.60679890145338478</v>
      </c>
      <c r="V46" s="37">
        <f t="shared" si="24"/>
        <v>0.25970747279431083</v>
      </c>
      <c r="W46" s="16">
        <f t="shared" si="15"/>
        <v>9.7436089675831106</v>
      </c>
      <c r="X46" s="19">
        <f t="shared" si="5"/>
        <v>1.9622655390797064</v>
      </c>
      <c r="Y46" s="19">
        <f t="shared" si="16"/>
        <v>2.1734586722874316</v>
      </c>
      <c r="Z46" s="19">
        <f t="shared" si="6"/>
        <v>1.3188523346983456</v>
      </c>
      <c r="AA46" s="16">
        <f t="shared" si="7"/>
        <v>74.526263834835305</v>
      </c>
      <c r="AB46" s="16">
        <f t="shared" si="8"/>
        <v>1.7355149125042004</v>
      </c>
      <c r="AC46" s="19">
        <f t="shared" si="22"/>
        <v>1.3418088450216619E-2</v>
      </c>
      <c r="AD46" s="41">
        <f t="shared" si="20"/>
        <v>1.3418088450216617E-2</v>
      </c>
      <c r="AE46" s="19">
        <f t="shared" si="21"/>
        <v>0.82399621819093027</v>
      </c>
      <c r="AF46" s="16">
        <f t="shared" si="23"/>
        <v>5.0870321480249989E-2</v>
      </c>
      <c r="AG46" s="23">
        <v>0.69982609414823971</v>
      </c>
      <c r="AH46" s="23">
        <v>0.12608875652402268</v>
      </c>
      <c r="AI46" s="23">
        <v>1.1371417805375431E-2</v>
      </c>
      <c r="AJ46" s="23">
        <v>0</v>
      </c>
      <c r="AK46" s="23">
        <v>0.12382691454405091</v>
      </c>
      <c r="AL46" s="23">
        <v>0</v>
      </c>
      <c r="AM46" s="23">
        <v>3.8886816978311145E-2</v>
      </c>
    </row>
    <row r="47" spans="1:39" x14ac:dyDescent="0.3">
      <c r="A47" s="26" t="s">
        <v>92</v>
      </c>
      <c r="B47" s="26" t="s">
        <v>93</v>
      </c>
      <c r="C47" s="26" t="s">
        <v>95</v>
      </c>
      <c r="D47" s="24">
        <v>4</v>
      </c>
      <c r="E47" s="25">
        <v>21</v>
      </c>
      <c r="F47" s="27">
        <v>27.304714959999998</v>
      </c>
      <c r="G47" s="16">
        <f t="shared" si="0"/>
        <v>1.3002245219047619</v>
      </c>
      <c r="H47" s="15">
        <v>22.355899999999998</v>
      </c>
      <c r="I47" s="15">
        <v>2.5</v>
      </c>
      <c r="J47" s="17">
        <f t="shared" si="10"/>
        <v>1.7601100000000001</v>
      </c>
      <c r="K47" s="16">
        <f t="shared" si="1"/>
        <v>0.5200898087619048</v>
      </c>
      <c r="L47" s="28">
        <f t="shared" si="11"/>
        <v>176.011</v>
      </c>
      <c r="M47" s="32">
        <f t="shared" si="12"/>
        <v>100</v>
      </c>
      <c r="N47" s="19">
        <f t="shared" si="2"/>
        <v>324.55834739083707</v>
      </c>
      <c r="O47" s="32">
        <f t="shared" si="3"/>
        <v>677.30167164928775</v>
      </c>
      <c r="P47" s="15">
        <v>0</v>
      </c>
      <c r="Q47" s="15">
        <v>176.011</v>
      </c>
      <c r="R47" s="21">
        <v>73.016548159999999</v>
      </c>
      <c r="S47" s="15">
        <v>14.807600000000001</v>
      </c>
      <c r="T47" s="46">
        <f t="shared" si="4"/>
        <v>1.8439662713741589</v>
      </c>
      <c r="U47" s="41">
        <f t="shared" si="13"/>
        <v>0.54230926862603668</v>
      </c>
      <c r="V47" s="16">
        <f t="shared" si="24"/>
        <v>0.3721259848361459</v>
      </c>
      <c r="W47" s="16">
        <f t="shared" si="15"/>
        <v>2.4675598682418647</v>
      </c>
      <c r="X47" s="44">
        <f t="shared" si="5"/>
        <v>1.6392870251799116</v>
      </c>
      <c r="Y47" s="19">
        <f t="shared" si="16"/>
        <v>2.6150957412988829</v>
      </c>
      <c r="Z47" s="19">
        <f t="shared" si="6"/>
        <v>1.4181906588508604</v>
      </c>
      <c r="AA47" s="16">
        <f t="shared" si="7"/>
        <v>4.7797485871358809</v>
      </c>
      <c r="AB47" s="16">
        <f t="shared" si="8"/>
        <v>2.1023532937613787</v>
      </c>
      <c r="AC47" s="40">
        <f t="shared" si="22"/>
        <v>0.2092160250209352</v>
      </c>
      <c r="AD47" s="16">
        <f t="shared" si="20"/>
        <v>0.20921602502093517</v>
      </c>
      <c r="AE47" s="44">
        <f t="shared" si="21"/>
        <v>0.92198313568707946</v>
      </c>
      <c r="AF47" s="16">
        <f t="shared" si="23"/>
        <v>0.77449680302500001</v>
      </c>
      <c r="AG47" s="23">
        <v>5.0883070997790165E-2</v>
      </c>
      <c r="AH47" s="23">
        <v>0.8805066603519105</v>
      </c>
      <c r="AI47" s="23">
        <v>7.8416069281480594E-3</v>
      </c>
      <c r="AJ47" s="23">
        <v>0</v>
      </c>
      <c r="AK47" s="23">
        <v>5.7909589877158447E-2</v>
      </c>
      <c r="AL47" s="23">
        <v>0</v>
      </c>
      <c r="AM47" s="23">
        <v>2.859071844992794E-3</v>
      </c>
    </row>
    <row r="48" spans="1:39" x14ac:dyDescent="0.3">
      <c r="A48" s="26" t="s">
        <v>92</v>
      </c>
      <c r="B48" s="26" t="s">
        <v>93</v>
      </c>
      <c r="C48" s="26" t="s">
        <v>96</v>
      </c>
      <c r="D48" s="24">
        <v>4</v>
      </c>
      <c r="E48" s="25">
        <v>24</v>
      </c>
      <c r="F48" s="27">
        <v>24.0913656</v>
      </c>
      <c r="G48" s="16">
        <f t="shared" si="0"/>
        <v>1.0038069000000001</v>
      </c>
      <c r="H48" s="15">
        <v>23.648199999999999</v>
      </c>
      <c r="I48" s="15">
        <v>2.5666666666666669</v>
      </c>
      <c r="J48" s="17">
        <f t="shared" si="10"/>
        <v>1.8710282570424082</v>
      </c>
      <c r="K48" s="16">
        <f t="shared" si="1"/>
        <v>0.39109359740259741</v>
      </c>
      <c r="L48" s="28">
        <f t="shared" si="11"/>
        <v>183.91693000000001</v>
      </c>
      <c r="M48" s="32">
        <f t="shared" si="12"/>
        <v>98.29724874958498</v>
      </c>
      <c r="N48" s="16">
        <f t="shared" si="2"/>
        <v>313.88788533919961</v>
      </c>
      <c r="O48" s="32">
        <f t="shared" si="3"/>
        <v>690.99673525520154</v>
      </c>
      <c r="P48" s="15">
        <v>3.20207</v>
      </c>
      <c r="Q48" s="15">
        <v>187.119</v>
      </c>
      <c r="R48" s="21">
        <v>197.97276170000001</v>
      </c>
      <c r="S48" s="15">
        <v>14.1159</v>
      </c>
      <c r="T48" s="31">
        <f t="shared" si="4"/>
        <v>1.7066829320128365</v>
      </c>
      <c r="U48" s="32">
        <f t="shared" si="13"/>
        <v>0.58593191578977988</v>
      </c>
      <c r="V48" s="16">
        <f t="shared" si="24"/>
        <v>0.31703122082691126</v>
      </c>
      <c r="W48" s="16">
        <f t="shared" si="15"/>
        <v>2.2664133084764373</v>
      </c>
      <c r="X48" s="19">
        <f t="shared" si="5"/>
        <v>1.776024626543355</v>
      </c>
      <c r="Y48" s="44">
        <f t="shared" si="16"/>
        <v>2.9017200722807668</v>
      </c>
      <c r="Z48" s="19">
        <f t="shared" si="6"/>
        <v>1.7002104010371284</v>
      </c>
      <c r="AA48" s="16">
        <f t="shared" si="7"/>
        <v>4.0322539885987005</v>
      </c>
      <c r="AB48" s="37">
        <f t="shared" si="8"/>
        <v>1.9874662765030744</v>
      </c>
      <c r="AC48" s="19">
        <f t="shared" si="22"/>
        <v>0.2480002506854789</v>
      </c>
      <c r="AD48" s="16">
        <f t="shared" si="20"/>
        <v>0.24800025068547893</v>
      </c>
      <c r="AE48" s="19">
        <f t="shared" si="21"/>
        <v>0.85334146600641825</v>
      </c>
      <c r="AF48" s="16">
        <f t="shared" si="23"/>
        <v>0.87518668466278793</v>
      </c>
      <c r="AG48" s="23">
        <v>0</v>
      </c>
      <c r="AH48" s="23">
        <v>0.68817180525594235</v>
      </c>
      <c r="AI48" s="23">
        <v>7.1338407608013297E-3</v>
      </c>
      <c r="AJ48" s="23">
        <v>0</v>
      </c>
      <c r="AK48" s="23">
        <v>0.30469435398325623</v>
      </c>
      <c r="AL48" s="23">
        <v>0</v>
      </c>
      <c r="AM48" s="23">
        <v>0</v>
      </c>
    </row>
    <row r="49" spans="1:39" x14ac:dyDescent="0.3">
      <c r="A49" s="26" t="s">
        <v>92</v>
      </c>
      <c r="B49" s="26" t="s">
        <v>93</v>
      </c>
      <c r="C49" s="26" t="s">
        <v>97</v>
      </c>
      <c r="D49" s="24">
        <v>3</v>
      </c>
      <c r="E49" s="25">
        <v>20</v>
      </c>
      <c r="F49" s="27">
        <v>24.905364500000001</v>
      </c>
      <c r="G49" s="16">
        <f t="shared" si="0"/>
        <v>1.245268225</v>
      </c>
      <c r="H49" s="15">
        <v>20.033000000000001</v>
      </c>
      <c r="I49" s="15">
        <v>2.6</v>
      </c>
      <c r="J49" s="17">
        <f t="shared" si="10"/>
        <v>2.3461231887259921</v>
      </c>
      <c r="K49" s="16">
        <f t="shared" si="1"/>
        <v>0.4789493173076923</v>
      </c>
      <c r="L49" s="28">
        <f t="shared" si="11"/>
        <v>233.708462</v>
      </c>
      <c r="M49" s="32">
        <f t="shared" si="12"/>
        <v>99.614744495539455</v>
      </c>
      <c r="N49" s="16">
        <f t="shared" si="2"/>
        <v>429.6053815380368</v>
      </c>
      <c r="O49" s="32">
        <f t="shared" si="3"/>
        <v>860.24716626224358</v>
      </c>
      <c r="P49" s="15">
        <v>0.90853799999999996</v>
      </c>
      <c r="Q49" s="15">
        <v>234.61699999999999</v>
      </c>
      <c r="R49" s="21">
        <v>194.08529659999999</v>
      </c>
      <c r="S49" s="15">
        <v>13.5487</v>
      </c>
      <c r="T49" s="22">
        <f t="shared" si="4"/>
        <v>1.8382106401352161</v>
      </c>
      <c r="U49" s="32">
        <f t="shared" si="13"/>
        <v>0.54400729609879828</v>
      </c>
      <c r="V49" s="16">
        <f t="shared" si="24"/>
        <v>0.42402873077023867</v>
      </c>
      <c r="W49" s="37">
        <f t="shared" si="15"/>
        <v>1.7707741476416619</v>
      </c>
      <c r="X49" s="19">
        <f t="shared" si="5"/>
        <v>1.535685762972367</v>
      </c>
      <c r="Y49" s="19">
        <f t="shared" si="16"/>
        <v>2.7134863715857849</v>
      </c>
      <c r="Z49" s="44">
        <f t="shared" si="6"/>
        <v>1.4761563840073217</v>
      </c>
      <c r="AA49" s="16">
        <f t="shared" si="7"/>
        <v>2.4614782493355034</v>
      </c>
      <c r="AB49" s="16">
        <f t="shared" si="8"/>
        <v>2.3461288873358956</v>
      </c>
      <c r="AC49" s="19">
        <f t="shared" si="22"/>
        <v>0.40625993760861318</v>
      </c>
      <c r="AD49" s="37">
        <f t="shared" si="20"/>
        <v>0.40625993760861318</v>
      </c>
      <c r="AE49" s="19">
        <f t="shared" si="21"/>
        <v>0.91910532006760803</v>
      </c>
      <c r="AF49" s="37">
        <f t="shared" si="23"/>
        <v>1.3760735041694543</v>
      </c>
      <c r="AG49" s="23">
        <v>0</v>
      </c>
      <c r="AH49" s="23">
        <v>0.64774393266687569</v>
      </c>
      <c r="AI49" s="23">
        <v>3.3054286517898761E-2</v>
      </c>
      <c r="AJ49" s="23">
        <v>0.11930729010528947</v>
      </c>
      <c r="AK49" s="23">
        <v>0.19989449070993598</v>
      </c>
      <c r="AL49" s="23">
        <v>0</v>
      </c>
      <c r="AM49" s="23">
        <v>0</v>
      </c>
    </row>
    <row r="50" spans="1:39" x14ac:dyDescent="0.3">
      <c r="A50" s="26" t="s">
        <v>98</v>
      </c>
      <c r="B50" s="26" t="s">
        <v>99</v>
      </c>
      <c r="C50" s="26" t="s">
        <v>100</v>
      </c>
      <c r="D50" s="24">
        <v>7</v>
      </c>
      <c r="E50" s="25">
        <v>177</v>
      </c>
      <c r="F50" s="27">
        <v>254.02202374999996</v>
      </c>
      <c r="G50" s="16">
        <f t="shared" si="0"/>
        <v>1.4351526765536722</v>
      </c>
      <c r="H50" s="15">
        <v>97.081199999999995</v>
      </c>
      <c r="I50" s="15">
        <v>2.7222222222222219</v>
      </c>
      <c r="J50" s="17">
        <f t="shared" si="10"/>
        <v>13.238177664873342</v>
      </c>
      <c r="K50" s="16">
        <f t="shared" si="1"/>
        <v>0.52719894240747145</v>
      </c>
      <c r="L50" s="28">
        <f t="shared" si="11"/>
        <v>1246.8799999999999</v>
      </c>
      <c r="M50" s="32">
        <f t="shared" si="12"/>
        <v>94.188190517227781</v>
      </c>
      <c r="N50" s="16">
        <f t="shared" si="2"/>
        <v>2468.4558928043143</v>
      </c>
      <c r="O50" s="32">
        <f t="shared" si="3"/>
        <v>14124.074134259816</v>
      </c>
      <c r="P50" s="15">
        <v>77.2</v>
      </c>
      <c r="Q50" s="15">
        <v>1324.08</v>
      </c>
      <c r="R50" s="21">
        <v>294.39410400000003</v>
      </c>
      <c r="S50" s="15">
        <v>128.31299999999999</v>
      </c>
      <c r="T50" s="22">
        <f t="shared" si="4"/>
        <v>1.9797060605706358</v>
      </c>
      <c r="U50" s="41">
        <f t="shared" si="13"/>
        <v>0.50512549308040067</v>
      </c>
      <c r="V50" s="37">
        <f t="shared" si="24"/>
        <v>0.17099760457776186</v>
      </c>
      <c r="W50" s="37">
        <f t="shared" si="15"/>
        <v>0.96576685379659399</v>
      </c>
      <c r="X50" s="19">
        <f t="shared" si="5"/>
        <v>2.4182711050470265</v>
      </c>
      <c r="Y50" s="19">
        <f t="shared" si="16"/>
        <v>2.7308844210719299</v>
      </c>
      <c r="Z50" s="19">
        <f t="shared" si="6"/>
        <v>1.3794393397395432</v>
      </c>
      <c r="AA50" s="16">
        <f t="shared" si="7"/>
        <v>0.73217390847535502</v>
      </c>
      <c r="AB50" s="37">
        <f t="shared" si="8"/>
        <v>0.48413081008475384</v>
      </c>
      <c r="AC50" s="19">
        <f t="shared" si="22"/>
        <v>1.3657957329869259</v>
      </c>
      <c r="AD50" s="16">
        <f t="shared" si="20"/>
        <v>1.3657957329869261</v>
      </c>
      <c r="AE50" s="19">
        <f t="shared" si="21"/>
        <v>0.9898530302853179</v>
      </c>
      <c r="AF50" s="16">
        <f t="shared" si="23"/>
        <v>43.812336971687856</v>
      </c>
      <c r="AG50" s="23">
        <v>5.1399314628335968E-2</v>
      </c>
      <c r="AH50" s="23">
        <v>0.53679329474497872</v>
      </c>
      <c r="AI50" s="23">
        <v>1.1002656264897071E-2</v>
      </c>
      <c r="AJ50" s="23">
        <v>0.33625534791504663</v>
      </c>
      <c r="AK50" s="23">
        <v>1.8513887572141653E-2</v>
      </c>
      <c r="AL50" s="23">
        <v>3.2224679013170541E-3</v>
      </c>
      <c r="AM50" s="23">
        <v>4.2813030973283032E-2</v>
      </c>
    </row>
    <row r="51" spans="1:39" x14ac:dyDescent="0.3">
      <c r="A51" s="26" t="s">
        <v>98</v>
      </c>
      <c r="B51" s="26" t="s">
        <v>99</v>
      </c>
      <c r="C51" s="26" t="s">
        <v>101</v>
      </c>
      <c r="D51" s="24">
        <v>5</v>
      </c>
      <c r="E51" s="25">
        <v>284</v>
      </c>
      <c r="F51" s="27">
        <v>290.84376637999998</v>
      </c>
      <c r="G51" s="16">
        <f t="shared" si="0"/>
        <v>1.0240977689436619</v>
      </c>
      <c r="H51" s="15">
        <v>86.434200000000004</v>
      </c>
      <c r="I51" s="15">
        <v>4.0576690821256038</v>
      </c>
      <c r="J51" s="17">
        <f t="shared" si="10"/>
        <v>14.749248062736729</v>
      </c>
      <c r="K51" s="16">
        <f t="shared" si="1"/>
        <v>0.2523857289040411</v>
      </c>
      <c r="L51" s="28">
        <f t="shared" si="11"/>
        <v>1316.0509999999999</v>
      </c>
      <c r="M51" s="32">
        <f t="shared" si="12"/>
        <v>89.228345363919942</v>
      </c>
      <c r="N51" s="19">
        <f t="shared" si="2"/>
        <v>1926.4637501417565</v>
      </c>
      <c r="O51" s="32">
        <f t="shared" si="3"/>
        <v>18550.62467229617</v>
      </c>
      <c r="P51" s="15">
        <v>159.559</v>
      </c>
      <c r="Q51" s="15">
        <v>1475.61</v>
      </c>
      <c r="R51" s="21">
        <v>232.86698910000001</v>
      </c>
      <c r="S51" s="15">
        <v>198.68799999999999</v>
      </c>
      <c r="T51" s="46">
        <f t="shared" si="4"/>
        <v>1.463821500946207</v>
      </c>
      <c r="U51" s="32">
        <f t="shared" si="13"/>
        <v>0.68314340194730361</v>
      </c>
      <c r="V51" s="37">
        <f t="shared" si="24"/>
        <v>0.33403351543649967</v>
      </c>
      <c r="W51" s="16">
        <f t="shared" si="15"/>
        <v>1.0786513982201404</v>
      </c>
      <c r="X51" s="19">
        <f t="shared" si="5"/>
        <v>1.7302345419651903</v>
      </c>
      <c r="Y51" s="19">
        <f t="shared" si="16"/>
        <v>2.0923523628438701</v>
      </c>
      <c r="Z51" s="44">
        <f t="shared" si="6"/>
        <v>1.4293767112256404</v>
      </c>
      <c r="AA51" s="16">
        <f t="shared" si="7"/>
        <v>0.9133387385225773</v>
      </c>
      <c r="AB51" s="16">
        <f t="shared" si="8"/>
        <v>0.54376624067787982</v>
      </c>
      <c r="AC51" s="19">
        <f t="shared" si="22"/>
        <v>1.0948840313262158</v>
      </c>
      <c r="AD51" s="16">
        <f t="shared" si="20"/>
        <v>1.0948840313262158</v>
      </c>
      <c r="AE51" s="19">
        <f t="shared" si="21"/>
        <v>0.7319107504731035</v>
      </c>
      <c r="AF51" s="16">
        <f t="shared" si="23"/>
        <v>54.385079604035788</v>
      </c>
      <c r="AG51" s="23">
        <v>0.25112151175483238</v>
      </c>
      <c r="AH51" s="23">
        <v>4.8835236469383411E-2</v>
      </c>
      <c r="AI51" s="23">
        <v>3.5152049563174362E-4</v>
      </c>
      <c r="AJ51" s="23">
        <v>0.60027496888826126</v>
      </c>
      <c r="AK51" s="23">
        <v>9.682860178876794E-2</v>
      </c>
      <c r="AL51" s="23">
        <v>0</v>
      </c>
      <c r="AM51" s="23">
        <v>2.5881606031232874E-3</v>
      </c>
    </row>
    <row r="52" spans="1:39" x14ac:dyDescent="0.3">
      <c r="A52" s="26" t="s">
        <v>98</v>
      </c>
      <c r="B52" s="26" t="s">
        <v>99</v>
      </c>
      <c r="C52" s="26" t="s">
        <v>102</v>
      </c>
      <c r="D52" s="24">
        <v>5</v>
      </c>
      <c r="E52" s="25">
        <v>171</v>
      </c>
      <c r="F52" s="27">
        <v>178.49197379999998</v>
      </c>
      <c r="G52" s="16">
        <f t="shared" si="0"/>
        <v>1.0438127122807017</v>
      </c>
      <c r="H52" s="15">
        <v>71.728800000000007</v>
      </c>
      <c r="I52" s="15">
        <v>3.6875</v>
      </c>
      <c r="J52" s="17">
        <f t="shared" si="10"/>
        <v>18.527215396984555</v>
      </c>
      <c r="K52" s="16">
        <f t="shared" si="1"/>
        <v>0.28306785417781744</v>
      </c>
      <c r="L52" s="28">
        <f t="shared" si="11"/>
        <v>1693.777</v>
      </c>
      <c r="M52" s="32">
        <f t="shared" si="12"/>
        <v>91.421023813199426</v>
      </c>
      <c r="N52" s="16">
        <f t="shared" si="2"/>
        <v>2427.4991561645274</v>
      </c>
      <c r="O52" s="32">
        <f t="shared" si="3"/>
        <v>18902.278128187121</v>
      </c>
      <c r="P52" s="15">
        <v>159.51300000000001</v>
      </c>
      <c r="Q52" s="15">
        <v>1853.29</v>
      </c>
      <c r="R52" s="21">
        <v>280.60534669999998</v>
      </c>
      <c r="S52" s="15">
        <v>124.542</v>
      </c>
      <c r="T52" s="31">
        <f t="shared" si="4"/>
        <v>1.4331869875222816</v>
      </c>
      <c r="U52" s="32">
        <f t="shared" si="13"/>
        <v>0.69774565964265223</v>
      </c>
      <c r="V52" s="37">
        <f t="shared" si="24"/>
        <v>0.30403133362878221</v>
      </c>
      <c r="W52" s="16">
        <f t="shared" si="15"/>
        <v>0.67984974476669957</v>
      </c>
      <c r="X52" s="44">
        <f t="shared" si="5"/>
        <v>1.8135971629131156</v>
      </c>
      <c r="Y52" s="19">
        <f t="shared" si="16"/>
        <v>1.9678098542364033</v>
      </c>
      <c r="Z52" s="19">
        <f t="shared" si="6"/>
        <v>1.3730307847954906</v>
      </c>
      <c r="AA52" s="16">
        <f t="shared" si="7"/>
        <v>0.36282360523558715</v>
      </c>
      <c r="AB52" s="16">
        <f t="shared" si="8"/>
        <v>0.65524587055687533</v>
      </c>
      <c r="AC52" s="19">
        <f t="shared" si="22"/>
        <v>2.7561602541011188</v>
      </c>
      <c r="AD52" s="41">
        <f t="shared" si="20"/>
        <v>2.7561602541011192</v>
      </c>
      <c r="AE52" s="19">
        <f t="shared" si="21"/>
        <v>0.71659349376114079</v>
      </c>
      <c r="AF52" s="16">
        <f t="shared" si="23"/>
        <v>85.814427591565391</v>
      </c>
      <c r="AG52" s="23">
        <v>0.2977688435007278</v>
      </c>
      <c r="AH52" s="23">
        <v>6.5768219682905735E-2</v>
      </c>
      <c r="AI52" s="23">
        <v>1.932052202098457E-3</v>
      </c>
      <c r="AJ52" s="23">
        <v>0.56761595109816398</v>
      </c>
      <c r="AK52" s="23">
        <v>6.2431262617002894E-2</v>
      </c>
      <c r="AL52" s="23">
        <v>0</v>
      </c>
      <c r="AM52" s="23">
        <v>4.483670899101122E-3</v>
      </c>
    </row>
    <row r="53" spans="1:39" x14ac:dyDescent="0.3">
      <c r="A53" s="26" t="s">
        <v>98</v>
      </c>
      <c r="B53" s="26" t="s">
        <v>99</v>
      </c>
      <c r="C53" s="26" t="s">
        <v>103</v>
      </c>
      <c r="D53" s="34">
        <v>6</v>
      </c>
      <c r="E53" s="35">
        <v>314</v>
      </c>
      <c r="F53" s="36">
        <v>372.11019505339993</v>
      </c>
      <c r="G53" s="37">
        <f t="shared" si="0"/>
        <v>1.1850643154566878</v>
      </c>
      <c r="H53" s="38">
        <v>90.967500000000001</v>
      </c>
      <c r="I53" s="38">
        <v>3.6453996983408743</v>
      </c>
      <c r="J53" s="17">
        <f t="shared" si="10"/>
        <v>19.44699114876569</v>
      </c>
      <c r="K53" s="16">
        <f t="shared" si="1"/>
        <v>0.32508487779708889</v>
      </c>
      <c r="L53" s="28">
        <f t="shared" si="11"/>
        <v>1804.1089999999999</v>
      </c>
      <c r="M53" s="32">
        <f t="shared" si="12"/>
        <v>92.770598094014531</v>
      </c>
      <c r="N53" s="16">
        <f t="shared" si="2"/>
        <v>3077.6761896115781</v>
      </c>
      <c r="O53" s="32">
        <f t="shared" si="3"/>
        <v>26645.169158299497</v>
      </c>
      <c r="P53" s="15">
        <v>141.15100000000001</v>
      </c>
      <c r="Q53" s="38">
        <v>1945.26</v>
      </c>
      <c r="R53" s="43">
        <v>251.6575928</v>
      </c>
      <c r="S53" s="38">
        <v>218.12799999999999</v>
      </c>
      <c r="T53" s="46">
        <f t="shared" si="4"/>
        <v>1.7059258557058239</v>
      </c>
      <c r="U53" s="41">
        <f t="shared" si="13"/>
        <v>0.58619194770704253</v>
      </c>
      <c r="V53" s="37">
        <f t="shared" si="24"/>
        <v>0.33107663912821439</v>
      </c>
      <c r="W53" s="37">
        <f t="shared" si="15"/>
        <v>0.85717296247686758</v>
      </c>
      <c r="X53" s="44">
        <f t="shared" si="5"/>
        <v>1.7379438101237434</v>
      </c>
      <c r="Y53" s="44">
        <f t="shared" si="16"/>
        <v>2.4557173709548006</v>
      </c>
      <c r="Z53" s="44">
        <f t="shared" si="6"/>
        <v>1.4395217486980123</v>
      </c>
      <c r="AA53" s="37">
        <f t="shared" si="7"/>
        <v>0.57677520776707503</v>
      </c>
      <c r="AB53" s="37">
        <f t="shared" si="8"/>
        <v>0.51666804078379636</v>
      </c>
      <c r="AC53" s="44">
        <f t="shared" si="22"/>
        <v>1.7337777118947182</v>
      </c>
      <c r="AD53" s="41">
        <f t="shared" si="20"/>
        <v>1.7337777118947182</v>
      </c>
      <c r="AE53" s="44">
        <f t="shared" si="21"/>
        <v>0.85296292785291195</v>
      </c>
      <c r="AF53" s="37">
        <f t="shared" si="23"/>
        <v>94.546366185042771</v>
      </c>
      <c r="AG53" s="23">
        <v>0.12395547093433436</v>
      </c>
      <c r="AH53" s="23">
        <v>0.50217267796461784</v>
      </c>
      <c r="AI53" s="23">
        <v>1.676376393751176E-2</v>
      </c>
      <c r="AJ53" s="23">
        <v>0.27767452682923222</v>
      </c>
      <c r="AK53" s="23">
        <v>3.2276773123092434E-2</v>
      </c>
      <c r="AL53" s="23">
        <v>2.0804548599270552E-3</v>
      </c>
      <c r="AM53" s="23">
        <v>4.5076332351284346E-2</v>
      </c>
    </row>
    <row r="54" spans="1:39" x14ac:dyDescent="0.3">
      <c r="A54" s="26" t="s">
        <v>98</v>
      </c>
      <c r="B54" s="26" t="s">
        <v>99</v>
      </c>
      <c r="C54" s="26" t="s">
        <v>104</v>
      </c>
      <c r="D54" s="24">
        <v>5</v>
      </c>
      <c r="E54" s="25">
        <v>442</v>
      </c>
      <c r="F54" s="27">
        <v>546.54676608340014</v>
      </c>
      <c r="G54" s="16">
        <f t="shared" si="0"/>
        <v>1.2365311449850682</v>
      </c>
      <c r="H54" s="15">
        <v>107.9</v>
      </c>
      <c r="I54" s="15">
        <v>4.4464285714285712</v>
      </c>
      <c r="J54" s="17">
        <f t="shared" si="10"/>
        <v>20.149158153812603</v>
      </c>
      <c r="K54" s="16">
        <f t="shared" si="1"/>
        <v>0.27809535790828843</v>
      </c>
      <c r="L54" s="28">
        <f t="shared" si="11"/>
        <v>1766.57</v>
      </c>
      <c r="M54" s="32">
        <f t="shared" si="12"/>
        <v>87.674630697448336</v>
      </c>
      <c r="N54" s="19">
        <f t="shared" si="2"/>
        <v>2865.2876690732742</v>
      </c>
      <c r="O54" s="32">
        <f t="shared" si="3"/>
        <v>32428.422710868748</v>
      </c>
      <c r="P54" s="15">
        <v>248.8</v>
      </c>
      <c r="Q54" s="15">
        <v>2015.37</v>
      </c>
      <c r="R54" s="21">
        <v>547.79486080000004</v>
      </c>
      <c r="S54" s="15">
        <v>336.96899999999999</v>
      </c>
      <c r="T54" s="22">
        <f t="shared" si="4"/>
        <v>1.6219496929492034</v>
      </c>
      <c r="U54" s="32">
        <f t="shared" si="13"/>
        <v>0.6165419336660759</v>
      </c>
      <c r="V54" s="16">
        <f t="shared" si="24"/>
        <v>0.36352702232613349</v>
      </c>
      <c r="W54" s="16">
        <f t="shared" si="15"/>
        <v>1.0282607071345389</v>
      </c>
      <c r="X54" s="19">
        <f t="shared" si="5"/>
        <v>1.6585617692358943</v>
      </c>
      <c r="Y54" s="19">
        <f t="shared" si="16"/>
        <v>2.1275006433338022</v>
      </c>
      <c r="Z54" s="19">
        <f t="shared" si="6"/>
        <v>1.3116933605168428</v>
      </c>
      <c r="AA54" s="16">
        <f t="shared" si="7"/>
        <v>0.82999626424190509</v>
      </c>
      <c r="AB54" s="16">
        <f t="shared" si="8"/>
        <v>0.43558850787766445</v>
      </c>
      <c r="AC54" s="28">
        <f t="shared" si="22"/>
        <v>1.2048246999200309</v>
      </c>
      <c r="AD54" s="16">
        <f t="shared" si="20"/>
        <v>1.2048246999200309</v>
      </c>
      <c r="AE54" s="19">
        <f t="shared" si="21"/>
        <v>0.81097484647460172</v>
      </c>
      <c r="AF54" s="16">
        <f t="shared" si="23"/>
        <v>101.49714357683823</v>
      </c>
      <c r="AG54" s="23">
        <v>0.29453178048663298</v>
      </c>
      <c r="AH54" s="23">
        <v>0.19286055758583071</v>
      </c>
      <c r="AI54" s="23">
        <v>9.0862705752497962E-3</v>
      </c>
      <c r="AJ54" s="23">
        <v>0.4314716705597037</v>
      </c>
      <c r="AK54" s="23">
        <v>5.2064696354157253E-2</v>
      </c>
      <c r="AL54" s="23">
        <v>1.4185461469633769E-3</v>
      </c>
      <c r="AM54" s="23">
        <v>1.8566478291462199E-2</v>
      </c>
    </row>
    <row r="55" spans="1:39" x14ac:dyDescent="0.3">
      <c r="A55" s="26"/>
      <c r="B55" s="26"/>
      <c r="C55" s="26"/>
      <c r="D55" s="24"/>
      <c r="E55" s="25"/>
      <c r="F55" s="27"/>
      <c r="G55" s="16"/>
      <c r="H55" s="15"/>
      <c r="I55" s="15"/>
      <c r="J55" s="17"/>
      <c r="K55" s="16"/>
      <c r="L55" s="28"/>
      <c r="M55" s="32"/>
      <c r="N55" s="19"/>
      <c r="O55" s="32"/>
      <c r="P55" s="15"/>
      <c r="Q55" s="15"/>
      <c r="R55" s="21"/>
      <c r="S55" s="15"/>
      <c r="T55" s="22"/>
      <c r="U55" s="32"/>
      <c r="V55" s="16"/>
      <c r="W55" s="16"/>
      <c r="X55" s="19"/>
      <c r="Y55" s="19"/>
      <c r="Z55" s="19"/>
      <c r="AA55" s="16"/>
      <c r="AB55" s="16"/>
      <c r="AC55" s="28"/>
      <c r="AD55" s="16"/>
      <c r="AE55" s="19"/>
      <c r="AF55" s="16"/>
      <c r="AG55" s="23"/>
      <c r="AH55" s="23"/>
      <c r="AI55" s="23"/>
      <c r="AJ55" s="23"/>
      <c r="AK55" s="23"/>
      <c r="AL55" s="23"/>
      <c r="AM55" s="23"/>
    </row>
  </sheetData>
  <mergeCells count="7">
    <mergeCell ref="AG1:AM1"/>
    <mergeCell ref="A1:A2"/>
    <mergeCell ref="B1:B2"/>
    <mergeCell ref="C1:C2"/>
    <mergeCell ref="D1:K1"/>
    <mergeCell ref="L1:R1"/>
    <mergeCell ref="S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annefrances08</dc:creator>
  <cp:lastModifiedBy>jumar28damiar</cp:lastModifiedBy>
  <dcterms:created xsi:type="dcterms:W3CDTF">2017-11-03T09:07:29Z</dcterms:created>
  <dcterms:modified xsi:type="dcterms:W3CDTF">2018-04-08T14:47:34Z</dcterms:modified>
</cp:coreProperties>
</file>