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SG\Desktop\"/>
    </mc:Choice>
  </mc:AlternateContent>
  <bookViews>
    <workbookView xWindow="0" yWindow="0" windowWidth="17256" windowHeight="5688"/>
  </bookViews>
  <sheets>
    <sheet name="Sheet1" sheetId="1" r:id="rId1"/>
  </sheets>
  <definedNames>
    <definedName name="solver_adj" localSheetId="0" hidden="1">Sheet1!$D$18:$D$20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Sheet1!$O$14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4" i="1"/>
  <c r="P5" i="1"/>
  <c r="P6" i="1"/>
  <c r="P7" i="1"/>
  <c r="P8" i="1"/>
  <c r="P9" i="1"/>
  <c r="P3" i="1"/>
  <c r="H20" i="1"/>
  <c r="E17" i="1"/>
  <c r="O5" i="1" s="1"/>
  <c r="E18" i="1"/>
  <c r="E19" i="1"/>
  <c r="E16" i="1"/>
  <c r="K3" i="1"/>
  <c r="H14" i="1"/>
  <c r="I14" i="1"/>
  <c r="K4" i="1"/>
  <c r="K5" i="1"/>
  <c r="K6" i="1"/>
  <c r="K7" i="1"/>
  <c r="K8" i="1"/>
  <c r="K9" i="1"/>
  <c r="K10" i="1"/>
  <c r="L3" i="1"/>
  <c r="L4" i="1"/>
  <c r="L5" i="1"/>
  <c r="L6" i="1"/>
  <c r="L7" i="1"/>
  <c r="L8" i="1"/>
  <c r="L9" i="1"/>
  <c r="L10" i="1"/>
  <c r="O6" i="1" l="1"/>
  <c r="O8" i="1"/>
  <c r="P12" i="1"/>
  <c r="O3" i="1"/>
  <c r="O4" i="1"/>
  <c r="O10" i="1"/>
  <c r="O9" i="1"/>
  <c r="O7" i="1"/>
  <c r="K12" i="1"/>
  <c r="L12" i="1"/>
  <c r="O12" i="1" l="1"/>
  <c r="O14" i="1" s="1"/>
  <c r="I12" i="1"/>
</calcChain>
</file>

<file path=xl/sharedStrings.xml><?xml version="1.0" encoding="utf-8"?>
<sst xmlns="http://schemas.openxmlformats.org/spreadsheetml/2006/main" count="31" uniqueCount="30">
  <si>
    <t>위치</t>
    <phoneticPr fontId="1" type="noConversion"/>
  </si>
  <si>
    <t>위도</t>
    <phoneticPr fontId="1" type="noConversion"/>
  </si>
  <si>
    <t>경도</t>
    <phoneticPr fontId="1" type="noConversion"/>
  </si>
  <si>
    <t>픽셀x</t>
    <phoneticPr fontId="1" type="noConversion"/>
  </si>
  <si>
    <t>픽셀y</t>
    <phoneticPr fontId="1" type="noConversion"/>
  </si>
  <si>
    <t>독도</t>
    <phoneticPr fontId="1" type="noConversion"/>
  </si>
  <si>
    <t>태안 서부</t>
    <phoneticPr fontId="1" type="noConversion"/>
  </si>
  <si>
    <t>호미곶</t>
    <phoneticPr fontId="1" type="noConversion"/>
  </si>
  <si>
    <t>제주 성산</t>
    <phoneticPr fontId="1" type="noConversion"/>
  </si>
  <si>
    <t>부산</t>
    <phoneticPr fontId="1" type="noConversion"/>
  </si>
  <si>
    <t>대마도 남단</t>
    <phoneticPr fontId="1" type="noConversion"/>
  </si>
  <si>
    <t>북한 최서단</t>
    <phoneticPr fontId="1" type="noConversion"/>
  </si>
  <si>
    <t>강원 고성</t>
    <phoneticPr fontId="1" type="noConversion"/>
  </si>
  <si>
    <t>위도-픽셀y</t>
    <phoneticPr fontId="1" type="noConversion"/>
  </si>
  <si>
    <t>경도-픽셀x</t>
    <phoneticPr fontId="1" type="noConversion"/>
  </si>
  <si>
    <t>행렬</t>
    <phoneticPr fontId="1" type="noConversion"/>
  </si>
  <si>
    <t>상단 위도</t>
    <phoneticPr fontId="1" type="noConversion"/>
  </si>
  <si>
    <t>하단 위도</t>
    <phoneticPr fontId="1" type="noConversion"/>
  </si>
  <si>
    <t>중심 경도</t>
    <phoneticPr fontId="1" type="noConversion"/>
  </si>
  <si>
    <t>deg</t>
    <phoneticPr fontId="1" type="noConversion"/>
  </si>
  <si>
    <t>rad</t>
    <phoneticPr fontId="1" type="noConversion"/>
  </si>
  <si>
    <t>위도</t>
    <phoneticPr fontId="1" type="noConversion"/>
  </si>
  <si>
    <t>x</t>
    <phoneticPr fontId="1" type="noConversion"/>
  </si>
  <si>
    <t>y</t>
    <phoneticPr fontId="1" type="noConversion"/>
  </si>
  <si>
    <t>하단 좌측 경도</t>
    <phoneticPr fontId="1" type="noConversion"/>
  </si>
  <si>
    <t>중심 픽셀</t>
    <phoneticPr fontId="1" type="noConversion"/>
  </si>
  <si>
    <t>세로 픽셀</t>
    <phoneticPr fontId="1" type="noConversion"/>
  </si>
  <si>
    <t>계산</t>
    <phoneticPr fontId="1" type="noConversion"/>
  </si>
  <si>
    <t>위도(y)</t>
    <phoneticPr fontId="1" type="noConversion"/>
  </si>
  <si>
    <t>경도(x)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</si>
</sst>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abSelected="1" topLeftCell="B1" workbookViewId="0">
      <selection activeCell="F18" sqref="F18"/>
    </sheetView>
  </sheetViews>
  <sheetFormatPr defaultRowHeight="17.399999999999999" x14ac:dyDescent="0.4"/>
  <cols>
    <col min="4" max="4" width="20" customWidth="1"/>
    <col min="5" max="5" width="13.19921875" customWidth="1"/>
  </cols>
  <sheetData>
    <row r="1" spans="2:16" x14ac:dyDescent="0.4">
      <c r="P1" t="s">
        <v>27</v>
      </c>
    </row>
    <row r="2" spans="2:16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13</v>
      </c>
      <c r="I2" t="s">
        <v>14</v>
      </c>
      <c r="O2" t="s">
        <v>29</v>
      </c>
      <c r="P2" t="s">
        <v>28</v>
      </c>
    </row>
    <row r="3" spans="2:16" x14ac:dyDescent="0.4">
      <c r="B3" t="s">
        <v>5</v>
      </c>
      <c r="C3">
        <v>37.241070000000001</v>
      </c>
      <c r="D3">
        <v>131.86619999999999</v>
      </c>
      <c r="E3">
        <v>444</v>
      </c>
      <c r="F3">
        <v>128</v>
      </c>
      <c r="H3">
        <v>39.10289797692694</v>
      </c>
      <c r="I3">
        <v>124.17068094346374</v>
      </c>
      <c r="K3">
        <f>$H$3+F3*$H$4</f>
        <v>37.365589968911294</v>
      </c>
      <c r="L3">
        <f>$I$3+E3*$I$4</f>
        <v>131.79148717337767</v>
      </c>
      <c r="O3">
        <f>$D$20*(1-($D$18-D3)/($D$18-$D$19)*COS($E$17)/COS(C3*PI()/180))</f>
        <v>446.64665388489601</v>
      </c>
      <c r="P3">
        <f>$D$21*($D$16-C3)/($D$16-$D$17)</f>
        <v>137.24863741438767</v>
      </c>
    </row>
    <row r="4" spans="2:16" x14ac:dyDescent="0.4">
      <c r="B4" t="s">
        <v>6</v>
      </c>
      <c r="C4">
        <v>36.7682</v>
      </c>
      <c r="D4">
        <v>126.1161</v>
      </c>
      <c r="E4">
        <v>112</v>
      </c>
      <c r="F4">
        <v>175</v>
      </c>
      <c r="H4">
        <v>-1.3572718812622236E-2</v>
      </c>
      <c r="I4">
        <v>1.7163977995301654E-2</v>
      </c>
      <c r="K4">
        <f t="shared" ref="K4:K10" si="0">$H$3+F4*$H$4</f>
        <v>36.727672184718045</v>
      </c>
      <c r="L4">
        <f t="shared" ref="L4:L10" si="1">$I$3+E4*$I$4</f>
        <v>126.09304647893752</v>
      </c>
      <c r="O4">
        <f t="shared" ref="O4:O10" si="2">$D$20*(1-($D$18-D4)/($D$18-$D$19)*COS($E$17)/COS(C4*PI()/180))</f>
        <v>114.16905054047038</v>
      </c>
      <c r="P4">
        <f t="shared" ref="P4:P10" si="3">$D$21*($D$16-C4)/($D$16-$D$17)</f>
        <v>172.05489047763544</v>
      </c>
    </row>
    <row r="5" spans="2:16" x14ac:dyDescent="0.4">
      <c r="B5" t="s">
        <v>7</v>
      </c>
      <c r="C5">
        <v>36.085709999999999</v>
      </c>
      <c r="D5">
        <v>129.55529999999999</v>
      </c>
      <c r="E5">
        <v>315</v>
      </c>
      <c r="F5">
        <v>221</v>
      </c>
      <c r="K5">
        <f t="shared" si="0"/>
        <v>36.103327119337422</v>
      </c>
      <c r="L5">
        <f t="shared" si="1"/>
        <v>129.57733401198377</v>
      </c>
      <c r="O5">
        <f>$D$20*(1-($D$18-D5)/($D$18-$D$19)*COS($E$17)/COS(C5*PI()/180))</f>
        <v>312.9635779585725</v>
      </c>
      <c r="P5">
        <f t="shared" si="3"/>
        <v>222.29051475732334</v>
      </c>
    </row>
    <row r="6" spans="2:16" x14ac:dyDescent="0.4">
      <c r="B6" t="s">
        <v>8</v>
      </c>
      <c r="C6">
        <v>33.469479999999997</v>
      </c>
      <c r="D6">
        <v>126.93300000000001</v>
      </c>
      <c r="E6">
        <v>162</v>
      </c>
      <c r="F6">
        <v>418</v>
      </c>
      <c r="H6" t="s">
        <v>15</v>
      </c>
      <c r="K6">
        <f t="shared" si="0"/>
        <v>33.429501513250848</v>
      </c>
      <c r="L6">
        <f t="shared" si="1"/>
        <v>126.95124537870261</v>
      </c>
      <c r="O6">
        <f t="shared" si="2"/>
        <v>168.70287481309251</v>
      </c>
      <c r="P6">
        <f t="shared" si="3"/>
        <v>414.86175727992088</v>
      </c>
    </row>
    <row r="7" spans="2:16" x14ac:dyDescent="0.4">
      <c r="B7" t="s">
        <v>9</v>
      </c>
      <c r="C7">
        <v>35.102460000000001</v>
      </c>
      <c r="D7">
        <v>129.1199</v>
      </c>
      <c r="E7">
        <v>291</v>
      </c>
      <c r="F7">
        <v>294</v>
      </c>
      <c r="H7">
        <v>-1.3522954933557691E-2</v>
      </c>
      <c r="I7">
        <v>-4.1443847490283488E-4</v>
      </c>
      <c r="K7">
        <f t="shared" si="0"/>
        <v>35.112518646015999</v>
      </c>
      <c r="L7">
        <f t="shared" si="1"/>
        <v>129.1653985400965</v>
      </c>
      <c r="O7">
        <f t="shared" si="2"/>
        <v>288.77923618423614</v>
      </c>
      <c r="P7">
        <f t="shared" si="3"/>
        <v>294.66399652702387</v>
      </c>
    </row>
    <row r="8" spans="2:16" x14ac:dyDescent="0.4">
      <c r="B8" t="s">
        <v>10</v>
      </c>
      <c r="C8">
        <v>34.090910000000001</v>
      </c>
      <c r="D8">
        <v>129.21629999999999</v>
      </c>
      <c r="E8">
        <v>301</v>
      </c>
      <c r="F8">
        <v>368</v>
      </c>
      <c r="H8">
        <v>-4.0374657979713464E-4</v>
      </c>
      <c r="I8">
        <v>1.721739945528097E-2</v>
      </c>
      <c r="K8">
        <f t="shared" si="0"/>
        <v>34.108137453881959</v>
      </c>
      <c r="L8">
        <f t="shared" si="1"/>
        <v>129.33703832004954</v>
      </c>
      <c r="O8">
        <f t="shared" si="2"/>
        <v>294.87042233286417</v>
      </c>
      <c r="P8">
        <f t="shared" si="3"/>
        <v>369.1205390992493</v>
      </c>
    </row>
    <row r="9" spans="2:16" x14ac:dyDescent="0.4">
      <c r="B9" t="s">
        <v>11</v>
      </c>
      <c r="C9">
        <v>38.130299999999998</v>
      </c>
      <c r="D9">
        <v>124.6593</v>
      </c>
      <c r="E9">
        <v>28</v>
      </c>
      <c r="F9">
        <v>76</v>
      </c>
      <c r="H9">
        <v>39.189981886432413</v>
      </c>
      <c r="I9">
        <v>124.24437235641368</v>
      </c>
      <c r="K9">
        <f t="shared" si="0"/>
        <v>38.071371347167648</v>
      </c>
      <c r="L9">
        <f t="shared" si="1"/>
        <v>124.65127232733218</v>
      </c>
      <c r="O9">
        <f t="shared" si="2"/>
        <v>24.260139833343271</v>
      </c>
      <c r="P9">
        <f t="shared" si="3"/>
        <v>71.795628317951596</v>
      </c>
    </row>
    <row r="10" spans="2:16" x14ac:dyDescent="0.4">
      <c r="B10" t="s">
        <v>12</v>
      </c>
      <c r="C10">
        <v>38.739370000000001</v>
      </c>
      <c r="D10">
        <v>128.27090000000001</v>
      </c>
      <c r="E10">
        <v>233</v>
      </c>
      <c r="F10">
        <v>29</v>
      </c>
      <c r="K10">
        <f t="shared" si="0"/>
        <v>38.709289131360897</v>
      </c>
      <c r="L10">
        <f t="shared" si="1"/>
        <v>128.16988781636903</v>
      </c>
      <c r="O10">
        <f>$D$20*(1-($D$18-D10)/($D$18-$D$19)*COS($E$17)/COS(C10*PI()/180))</f>
        <v>235.59175978384144</v>
      </c>
      <c r="P10">
        <f>$D$21*($D$16-C10)/($D$16-$D$17)</f>
        <v>26.96418510262308</v>
      </c>
    </row>
    <row r="12" spans="2:16" x14ac:dyDescent="0.4">
      <c r="I12">
        <f>K12+L12</f>
        <v>5.7679401748387857E-2</v>
      </c>
      <c r="K12">
        <f>SUMXMY2(C3:C10,K3:K10)</f>
        <v>2.3831775075347464E-2</v>
      </c>
      <c r="L12">
        <f>SUMXMY2(D3:D10,L3:L10)</f>
        <v>3.3847626673040393E-2</v>
      </c>
      <c r="O12">
        <f>SUMXMY2(E3:E10,O3:O10)</f>
        <v>123.9923896704916</v>
      </c>
      <c r="P12">
        <f>SUMXMY2(F3:F10,P3:P10)</f>
        <v>129.24274262857131</v>
      </c>
    </row>
    <row r="13" spans="2:16" x14ac:dyDescent="0.4">
      <c r="H13">
        <v>131</v>
      </c>
      <c r="I13">
        <v>259</v>
      </c>
    </row>
    <row r="14" spans="2:16" x14ac:dyDescent="0.4">
      <c r="H14">
        <f>H3+H4*I13</f>
        <v>35.58756380445778</v>
      </c>
      <c r="I14">
        <f>I3+I4*H13</f>
        <v>126.41916206084825</v>
      </c>
      <c r="O14">
        <f>SUM(O12:P12)</f>
        <v>253.23513229906291</v>
      </c>
    </row>
    <row r="15" spans="2:16" x14ac:dyDescent="0.4">
      <c r="D15" t="s">
        <v>19</v>
      </c>
      <c r="E15" t="s">
        <v>20</v>
      </c>
    </row>
    <row r="16" spans="2:16" x14ac:dyDescent="0.4">
      <c r="C16" t="s">
        <v>16</v>
      </c>
      <c r="D16">
        <v>39.105699411738399</v>
      </c>
      <c r="E16">
        <f>D16*PI()/180</f>
        <v>0.68252321103004465</v>
      </c>
      <c r="G16" t="s">
        <v>21</v>
      </c>
      <c r="H16" t="s">
        <v>2</v>
      </c>
    </row>
    <row r="17" spans="3:8" x14ac:dyDescent="0.4">
      <c r="C17" t="s">
        <v>17</v>
      </c>
      <c r="D17">
        <v>32.638869454747983</v>
      </c>
      <c r="E17">
        <f t="shared" ref="E17:E20" si="4">D17*PI()/180</f>
        <v>0.5696557361139587</v>
      </c>
      <c r="G17">
        <v>38</v>
      </c>
      <c r="H17">
        <v>127</v>
      </c>
    </row>
    <row r="18" spans="3:8" x14ac:dyDescent="0.4">
      <c r="C18" t="s">
        <v>18</v>
      </c>
      <c r="D18">
        <v>130.15715181204618</v>
      </c>
      <c r="E18">
        <f t="shared" si="4"/>
        <v>2.2716708441383093</v>
      </c>
    </row>
    <row r="19" spans="3:8" x14ac:dyDescent="0.4">
      <c r="C19" t="s">
        <v>24</v>
      </c>
      <c r="D19">
        <v>123.82967001397735</v>
      </c>
      <c r="E19">
        <f>D19*PI()/180</f>
        <v>2.1612354534019973</v>
      </c>
      <c r="G19" t="s">
        <v>22</v>
      </c>
      <c r="H19" t="s">
        <v>23</v>
      </c>
    </row>
    <row r="20" spans="3:8" x14ac:dyDescent="0.4">
      <c r="C20" t="s">
        <v>25</v>
      </c>
      <c r="D20">
        <v>347.39492888848173</v>
      </c>
      <c r="H20">
        <f>(D16-G17)/(D16-D17)</f>
        <v>0.17098012768113333</v>
      </c>
    </row>
    <row r="21" spans="3:8" x14ac:dyDescent="0.4">
      <c r="C21" t="s">
        <v>26</v>
      </c>
      <c r="D21">
        <v>476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2017-09-20T19:04:37Z</dcterms:created>
  <dcterms:modified xsi:type="dcterms:W3CDTF">2017-09-20T21:05:15Z</dcterms:modified>
</cp:coreProperties>
</file>