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naid\web\project\iccbs\sir Shehzaad\"/>
    </mc:Choice>
  </mc:AlternateContent>
  <xr:revisionPtr revIDLastSave="0" documentId="13_ncr:1_{E4A01EBA-133A-4A68-B1D0-90B4DAD1CF63}" xr6:coauthVersionLast="47" xr6:coauthVersionMax="47" xr10:uidLastSave="{00000000-0000-0000-0000-000000000000}"/>
  <bookViews>
    <workbookView xWindow="-108" yWindow="-108" windowWidth="23256" windowHeight="12456" activeTab="4" xr2:uid="{42A8FC2E-4DFA-475B-AAE5-0EB3FDA9BAC2}"/>
  </bookViews>
  <sheets>
    <sheet name="Sheet1" sheetId="1" r:id="rId1"/>
    <sheet name="Sheet2" sheetId="2" r:id="rId2"/>
    <sheet name="Sheet5" sheetId="5" r:id="rId3"/>
    <sheet name="Sheet6" sheetId="6" r:id="rId4"/>
    <sheet name="Sheet3" sheetId="7" r:id="rId5"/>
  </sheets>
  <definedNames>
    <definedName name="_xlchart.v1.0" hidden="1">Sheet3!$B$31:$B$41</definedName>
    <definedName name="_xlchart.v1.1" hidden="1">Sheet3!$B$31:$B$41</definedName>
    <definedName name="_xlchart.v1.2" hidden="1">Sheet3!$B$31:$B$40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7" l="1"/>
  <c r="B51" i="7"/>
  <c r="B50" i="7"/>
  <c r="B47" i="7"/>
  <c r="B45" i="7"/>
  <c r="B44" i="7"/>
  <c r="B49" i="7"/>
  <c r="B48" i="7"/>
  <c r="B46" i="7"/>
  <c r="J4" i="7"/>
  <c r="J3" i="7"/>
  <c r="G2" i="7"/>
  <c r="E75" i="2"/>
  <c r="E74" i="2"/>
  <c r="E73" i="2"/>
  <c r="E68" i="2"/>
  <c r="E65" i="2"/>
  <c r="E64" i="2"/>
  <c r="E63" i="2"/>
  <c r="E62" i="2"/>
  <c r="E60" i="2"/>
  <c r="E61" i="2"/>
  <c r="E66" i="2"/>
  <c r="E67" i="2"/>
  <c r="E69" i="2"/>
  <c r="E70" i="2"/>
  <c r="E71" i="2"/>
  <c r="E72" i="2"/>
</calcChain>
</file>

<file path=xl/sharedStrings.xml><?xml version="1.0" encoding="utf-8"?>
<sst xmlns="http://schemas.openxmlformats.org/spreadsheetml/2006/main" count="107" uniqueCount="79">
  <si>
    <t>persone</t>
  </si>
  <si>
    <t>Junaid</t>
  </si>
  <si>
    <t>khulaid</t>
  </si>
  <si>
    <t>khalid</t>
  </si>
  <si>
    <t>saad</t>
  </si>
  <si>
    <t>owais</t>
  </si>
  <si>
    <t>rabia</t>
  </si>
  <si>
    <t xml:space="preserve">weight </t>
  </si>
  <si>
    <t>net result</t>
  </si>
  <si>
    <t>Column1</t>
  </si>
  <si>
    <t>Column2</t>
  </si>
  <si>
    <t>Column3</t>
  </si>
  <si>
    <t>Column4</t>
  </si>
  <si>
    <t>T 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</si>
  <si>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</si>
  <si>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</si>
  <si>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</si>
  <si>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</si>
  <si>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</si>
  <si>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</si>
  <si>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</si>
  <si>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</si>
  <si>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</si>
  <si>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</si>
  <si>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</si>
  <si>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Area sq ft</t>
  </si>
  <si>
    <t>Price</t>
  </si>
  <si>
    <t>y (dependent variable)</t>
  </si>
  <si>
    <t>x  (independent variable)</t>
  </si>
  <si>
    <t>?</t>
  </si>
  <si>
    <t>Relation b/w x &amp; y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</si>
  <si>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</si>
  <si>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</si>
  <si>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</si>
  <si>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</si>
  <si>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</si>
  <si>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</si>
  <si>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</si>
  <si>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</si>
  <si>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</si>
  <si>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</si>
  <si>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</si>
  <si>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</si>
  <si>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</si>
  <si>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</si>
  <si>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</si>
  <si>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</si>
  <si>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</si>
  <si>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</si>
  <si>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Intercept</t>
  </si>
  <si>
    <t>RESIDUAL OUTPUT</t>
  </si>
  <si>
    <t>Observation</t>
  </si>
  <si>
    <t>Predicted 1800000</t>
  </si>
  <si>
    <t>Residuals</t>
  </si>
  <si>
    <t>Standard Residuals</t>
  </si>
  <si>
    <t>Column5</t>
  </si>
  <si>
    <t>Column6</t>
  </si>
  <si>
    <t>Column7</t>
  </si>
  <si>
    <t>Column8</t>
  </si>
  <si>
    <t>Column9</t>
  </si>
  <si>
    <t>Column10</t>
  </si>
  <si>
    <t>y = mx + c</t>
  </si>
  <si>
    <t>c = intercept</t>
  </si>
  <si>
    <t>m = slope</t>
  </si>
  <si>
    <t>x = independent variable</t>
  </si>
  <si>
    <t>price = co-efficient + Area + intercept</t>
  </si>
  <si>
    <t>Linear Regression Equation</t>
  </si>
  <si>
    <t>predict price</t>
  </si>
  <si>
    <t>slope</t>
  </si>
  <si>
    <t>intercept</t>
  </si>
  <si>
    <t>Box Plotting ()</t>
  </si>
  <si>
    <t>Min</t>
  </si>
  <si>
    <t>Q1</t>
  </si>
  <si>
    <t>Median</t>
  </si>
  <si>
    <t>Q3</t>
  </si>
  <si>
    <t>Max</t>
  </si>
  <si>
    <t>IQR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</si>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</sst>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(dependent variable) Price +ve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426071741032"/>
          <c:y val="0.17171296296296298"/>
          <c:w val="0.81430796150481188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Sheet2!$B$3:$B$15</c:f>
              <c:strCache>
                <c:ptCount val="13"/>
                <c:pt idx="0">
                  <c:v>x  (independent variable)</c:v>
                </c:pt>
                <c:pt idx="1">
                  <c:v>Area sq ft</c:v>
                </c:pt>
                <c:pt idx="3">
                  <c:v>350</c:v>
                </c:pt>
                <c:pt idx="4">
                  <c:v>450</c:v>
                </c:pt>
                <c:pt idx="5">
                  <c:v>460</c:v>
                </c:pt>
                <c:pt idx="6">
                  <c:v>500</c:v>
                </c:pt>
                <c:pt idx="7">
                  <c:v>570</c:v>
                </c:pt>
                <c:pt idx="8">
                  <c:v>600</c:v>
                </c:pt>
                <c:pt idx="9">
                  <c:v>700</c:v>
                </c:pt>
                <c:pt idx="10">
                  <c:v>840</c:v>
                </c:pt>
                <c:pt idx="11">
                  <c:v>1100</c:v>
                </c:pt>
                <c:pt idx="12">
                  <c:v>1200</c:v>
                </c:pt>
              </c:strCache>
            </c:strRef>
          </c:xVal>
          <c:yVal>
            <c:numRef>
              <c:f>Sheet2!$C$3:$C$15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3">
                  <c:v>1800000</c:v>
                </c:pt>
                <c:pt idx="4">
                  <c:v>2100000</c:v>
                </c:pt>
                <c:pt idx="5">
                  <c:v>2300000</c:v>
                </c:pt>
                <c:pt idx="6">
                  <c:v>2300000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3100000</c:v>
                </c:pt>
                <c:pt idx="11">
                  <c:v>5200000</c:v>
                </c:pt>
                <c:pt idx="12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0-4329-8FF3-ED36DD53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01103"/>
        <c:axId val="880509263"/>
      </c:scatterChart>
      <c:valAx>
        <c:axId val="8805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09263"/>
        <c:crosses val="autoZero"/>
        <c:crossBetween val="midCat"/>
      </c:valAx>
      <c:valAx>
        <c:axId val="8805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350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Sheet5!$A$1:$A$9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500</c:v>
                </c:pt>
                <c:pt idx="3">
                  <c:v>570</c:v>
                </c:pt>
                <c:pt idx="4">
                  <c:v>600</c:v>
                </c:pt>
                <c:pt idx="5">
                  <c:v>700</c:v>
                </c:pt>
                <c:pt idx="6">
                  <c:v>840</c:v>
                </c:pt>
                <c:pt idx="7">
                  <c:v>1100</c:v>
                </c:pt>
                <c:pt idx="8">
                  <c:v>1200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154635.95302619785</c:v>
                </c:pt>
                <c:pt idx="1">
                  <c:v>308679.31345980242</c:v>
                </c:pt>
                <c:pt idx="2">
                  <c:v>124852.75519421929</c:v>
                </c:pt>
                <c:pt idx="3">
                  <c:v>-96843.721770550124</c:v>
                </c:pt>
                <c:pt idx="4">
                  <c:v>-34713.640469737351</c:v>
                </c:pt>
                <c:pt idx="5">
                  <c:v>-294280.036133694</c:v>
                </c:pt>
                <c:pt idx="6">
                  <c:v>-637672.99006323377</c:v>
                </c:pt>
                <c:pt idx="7">
                  <c:v>267454.38121047895</c:v>
                </c:pt>
                <c:pt idx="8">
                  <c:v>207887.98554652184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CF1-98C9-5ED671A8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71631"/>
        <c:axId val="887763471"/>
      </c:scatterChart>
      <c:valAx>
        <c:axId val="8877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63471"/>
        <c:crosses val="autoZero"/>
        <c:crossBetween val="midCat"/>
      </c:valAx>
      <c:valAx>
        <c:axId val="8877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16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350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Sheet6!$A$1:$A$9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500</c:v>
                </c:pt>
                <c:pt idx="3">
                  <c:v>570</c:v>
                </c:pt>
                <c:pt idx="4">
                  <c:v>600</c:v>
                </c:pt>
                <c:pt idx="5">
                  <c:v>700</c:v>
                </c:pt>
                <c:pt idx="6">
                  <c:v>840</c:v>
                </c:pt>
                <c:pt idx="7">
                  <c:v>1100</c:v>
                </c:pt>
                <c:pt idx="8">
                  <c:v>1200</c:v>
                </c:pt>
              </c:numCache>
            </c:numRef>
          </c:xVal>
          <c:yVal>
            <c:numRef>
              <c:f>Sheet6!$B$1:$B$9</c:f>
              <c:numCache>
                <c:formatCode>General</c:formatCode>
                <c:ptCount val="9"/>
                <c:pt idx="0">
                  <c:v>154635.95302619785</c:v>
                </c:pt>
                <c:pt idx="1">
                  <c:v>308679.31345980242</c:v>
                </c:pt>
                <c:pt idx="2">
                  <c:v>124852.75519421929</c:v>
                </c:pt>
                <c:pt idx="3">
                  <c:v>-96843.721770550124</c:v>
                </c:pt>
                <c:pt idx="4">
                  <c:v>-34713.640469737351</c:v>
                </c:pt>
                <c:pt idx="5">
                  <c:v>-294280.036133694</c:v>
                </c:pt>
                <c:pt idx="6">
                  <c:v>-637672.99006323377</c:v>
                </c:pt>
                <c:pt idx="7">
                  <c:v>267454.38121047895</c:v>
                </c:pt>
                <c:pt idx="8">
                  <c:v>207887.98554652184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408B-AB5D-F904D48B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50031"/>
        <c:axId val="887751951"/>
      </c:scatterChart>
      <c:valAx>
        <c:axId val="8877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51951"/>
        <c:crosses val="autoZero"/>
        <c:crossBetween val="midCat"/>
      </c:valAx>
      <c:valAx>
        <c:axId val="8877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Sheet3!$C$9:$C$17</c:f>
              <c:numCache>
                <c:formatCode>General</c:formatCode>
                <c:ptCount val="9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</c:numCache>
            </c:numRef>
          </c:xVal>
          <c:yVal>
            <c:numRef>
              <c:f>Sheet3!$D$9:$D$17</c:f>
              <c:numCache>
                <c:formatCode>General</c:formatCode>
                <c:ptCount val="9"/>
                <c:pt idx="0">
                  <c:v>1800000</c:v>
                </c:pt>
                <c:pt idx="1">
                  <c:v>2100000</c:v>
                </c:pt>
                <c:pt idx="2">
                  <c:v>2300000</c:v>
                </c:pt>
                <c:pt idx="3">
                  <c:v>2300000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3100000</c:v>
                </c:pt>
                <c:pt idx="8">
                  <c:v>5200000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0-47FE-B9CE-76FE7B9D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41471"/>
        <c:axId val="854651071"/>
      </c:scatterChart>
      <c:valAx>
        <c:axId val="8546414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51071"/>
        <c:crosses val="autoZero"/>
        <c:crossBetween val="midCat"/>
      </c:valAx>
      <c:valAx>
        <c:axId val="8546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9B8130B-F94E-4D79-AF2A-E0AFCF3E96A1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312420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3C37E-2D16-618E-4DAF-51CC0235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16</xdr:row>
      <xdr:rowOff>156210</xdr:rowOff>
    </xdr:from>
    <xdr:to>
      <xdr:col>19</xdr:col>
      <xdr:colOff>251460</xdr:colOff>
      <xdr:row>31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DF0744-BEEB-5D53-3A50-BF819E5C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0</xdr:row>
      <xdr:rowOff>137160</xdr:rowOff>
    </xdr:from>
    <xdr:to>
      <xdr:col>19</xdr:col>
      <xdr:colOff>266700</xdr:colOff>
      <xdr:row>15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139F2-B723-7C55-C7CA-D7F30D5D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41910</xdr:rowOff>
    </xdr:from>
    <xdr:to>
      <xdr:col>13</xdr:col>
      <xdr:colOff>358140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9026C-B16C-A25B-1334-7A060D02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891540</xdr:colOff>
      <xdr:row>32</xdr:row>
      <xdr:rowOff>41910</xdr:rowOff>
    </xdr:from>
    <xdr:to>
      <xdr:col>10</xdr:col>
      <xdr:colOff>556260</xdr:colOff>
      <xdr:row>47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7912BA-3FC8-1625-6458-FF2BC1F1C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5894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6B427-8ED9-4D9E-B388-ECEF0A2BB976}" name="Table1" displayName="Table1" ref="B2:C15" totalsRowShown="0" headerRowDxfId="38" headerRowBorderDxfId="37" tableBorderDxfId="36" totalsRowBorderDxfId="35">
  <autoFilter ref="B2:C15" xr:uid="{D546B427-8ED9-4D9E-B388-ECEF0A2BB976}"/>
  <tableColumns count="2">
    <tableColumn id="1" xr3:uid="{C68A0D70-7258-4B25-8F49-E7517F993B84}" name="Column1" dataDxfId="34"/>
    <tableColumn id="2" xr3:uid="{AC34760E-BB8A-4B03-8F36-3A4FBFEF6F17}" name="Column2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6B72D-F9A4-4C7F-94E2-FB7177EED616}" name="Table2" displayName="Table2" ref="B22:C30" totalsRowShown="0" headerRowDxfId="32" headerRowBorderDxfId="31" tableBorderDxfId="30" totalsRowBorderDxfId="29">
  <autoFilter ref="B22:C30" xr:uid="{1D36B72D-F9A4-4C7F-94E2-FB7177EED616}"/>
  <tableColumns count="2">
    <tableColumn id="1" xr3:uid="{F08D9317-DCC2-4F6F-B510-B3F8E5AC4686}" name="Column1" dataDxfId="28"/>
    <tableColumn id="2" xr3:uid="{4BD6F240-EC7E-4F15-A041-745CCD6D7110}" name="Column2" dataDxfId="2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843530-7BD4-40A4-A3BA-088E051CA614}" name="Table3" displayName="Table3" ref="A31:J40" totalsRowShown="0" headerRowDxfId="26" headerRowBorderDxfId="25" tableBorderDxfId="24" totalsRowBorderDxfId="23">
  <autoFilter ref="A31:J40" xr:uid="{50843530-7BD4-40A4-A3BA-088E051CA614}"/>
  <tableColumns count="10">
    <tableColumn id="1" xr3:uid="{88ECF86A-BA37-4072-977C-BFEC8BF4C41D}" name="Column1" dataDxfId="22"/>
    <tableColumn id="2" xr3:uid="{C17E8D75-072A-4B05-88ED-F08417B2593D}" name="Column2" dataDxfId="21"/>
    <tableColumn id="3" xr3:uid="{177D6810-AA27-4CC3-8B18-AACA36060557}" name="Column3" dataDxfId="20"/>
    <tableColumn id="4" xr3:uid="{EFA079B0-7D54-4831-80CD-DE93AE13D010}" name="Column4" dataDxfId="19"/>
    <tableColumn id="5" xr3:uid="{55CB4B76-70A6-4C30-B07E-D8C26279A86F}" name="Column5" dataDxfId="18"/>
    <tableColumn id="6" xr3:uid="{5657AA6D-41FF-4D48-8427-81E2E716DE46}" name="Column6" dataDxfId="17"/>
    <tableColumn id="7" xr3:uid="{B2DB50A5-00FC-471A-8C75-B055E0CD2972}" name="Column7" dataDxfId="16"/>
    <tableColumn id="8" xr3:uid="{385BFE46-C17F-450D-A3FA-3CBC1ED37C03}" name="Column8" dataDxfId="15"/>
    <tableColumn id="9" xr3:uid="{3F3CBBAD-FDBF-401E-AF76-7200D05E9B53}" name="Column9" dataDxfId="14"/>
    <tableColumn id="10" xr3:uid="{4AC9D895-AAEC-47F8-8E9B-F54AAD0199D7}" name="Column10" dataDxfId="1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99E5DA-EE4D-4F0D-A785-D4EA671E3C37}" name="Table4" displayName="Table4" ref="B45:F54" totalsRowShown="0">
  <autoFilter ref="B45:F54" xr:uid="{E899E5DA-EE4D-4F0D-A785-D4EA671E3C37}"/>
  <tableColumns count="5">
    <tableColumn id="1" xr3:uid="{67CFB538-7F74-4A3C-A6CA-FC27891CD061}" name="Observation"/>
    <tableColumn id="2" xr3:uid="{8CA98CC7-F524-4C7A-B0F9-3E7906928D3A}" name="Predicted 1800000"/>
    <tableColumn id="3" xr3:uid="{97470AE8-B784-4F6A-91A1-CE4E39DCF2E5}" name="Residuals"/>
    <tableColumn id="4" xr3:uid="{31FFC45E-DA1C-4140-A479-8532EA39619E}" name="Standard Residuals"/>
    <tableColumn id="5" xr3:uid="{A56BAE57-F49D-4931-A390-F20B3123383B}" name="Column1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6D1ED5-0CEE-4368-8ED3-430D5D34351A}" name="Table16" displayName="Table16" ref="C59:E75" totalsRowShown="0" headerRowDxfId="12" headerRowBorderDxfId="11" tableBorderDxfId="10" totalsRowBorderDxfId="9">
  <autoFilter ref="C59:E75" xr:uid="{7C6D1ED5-0CEE-4368-8ED3-430D5D34351A}"/>
  <tableColumns count="3">
    <tableColumn id="1" xr3:uid="{83BCF722-E407-4383-A1A5-216DE9F228C9}" name="Column1" dataDxfId="8"/>
    <tableColumn id="2" xr3:uid="{AFC3DA96-E5D1-486F-AA32-209C2B16809F}" name="Column2" dataDxfId="7"/>
    <tableColumn id="3" xr3:uid="{15F98477-D94A-4DB4-8E10-F4D2AA4C4390}" name="predict price" dataDxfId="6">
      <calculatedColumnFormula>$I$64*C60+$I$63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68037C-E6B7-4BE9-BDA7-ED5B5A0F99AA}" name="Table17" displayName="Table17" ref="C5:D18" totalsRowShown="0" headerRowDxfId="5" headerRowBorderDxfId="3" tableBorderDxfId="4" totalsRowBorderDxfId="2">
  <autoFilter ref="C5:D18" xr:uid="{2368037C-E6B7-4BE9-BDA7-ED5B5A0F99AA}"/>
  <tableColumns count="2">
    <tableColumn id="1" xr3:uid="{178D3647-E720-4DE6-8F9B-7C414B991FB7}" name="Column1" dataDxfId="1"/>
    <tableColumn id="2" xr3:uid="{7039CF2D-DCF9-426F-8321-10E6AA61879C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897EA7-0D23-49BE-87FF-E8BBF302C93E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DAD68A8F-90AD-4B56-BB2A-FFFE2F1C1DFB}"/>
    <we:binding id="Input1" type="matrix" appref="{F16D40D9-E737-47A9-A218-72A6F5C15664}"/>
    <we:binding id="Input2" type="matrix" appref="{A9EDD125-A564-4C10-BDED-720884B33497}"/>
    <we:binding id="Output" type="matrix" appref="{7ECAB8CC-F9DE-4922-AFEA-1FA371680AC5}"/>
    <we:binding id="InputY" type="matrix" appref="{B303A212-392E-42F3-B922-502F888A1646}"/>
    <we:binding id="InputX" type="matrix" appref="{BCBABFFE-2FF0-4A94-96FF-F10780721109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8490-BE88-47ED-8E49-FABBC8489DBF}">
  <dimension ref="B1:I16"/>
  <sheetViews>
    <sheetView workbookViewId="0">
      <selection activeCell="F12" sqref="F12"/>
    </sheetView>
  </sheetViews>
  <sheetFormatPr defaultRowHeight="14.4" x14ac:dyDescent="0.3"/>
  <sheetData>
    <row r="1" spans="2:9" x14ac:dyDescent="0.3">
      <c r="B1" t="s">
        <v>0</v>
      </c>
      <c r="C1" t="s">
        <v>7</v>
      </c>
      <c r="D1" t="s">
        <v>8</v>
      </c>
    </row>
    <row r="3" spans="2:9" x14ac:dyDescent="0.3">
      <c r="B3" t="s">
        <v>1</v>
      </c>
      <c r="C3">
        <v>32</v>
      </c>
      <c r="D3">
        <v>32</v>
      </c>
      <c r="G3" t="s">
        <v>13</v>
      </c>
    </row>
    <row r="4" spans="2:9" x14ac:dyDescent="0.3">
      <c r="B4" t="s">
        <v>2</v>
      </c>
      <c r="C4">
        <v>43</v>
      </c>
      <c r="D4">
        <v>43</v>
      </c>
    </row>
    <row r="5" spans="2:9" x14ac:dyDescent="0.3">
      <c r="B5" t="s">
        <v>3</v>
      </c>
      <c r="C5">
        <v>432</v>
      </c>
      <c r="D5">
        <v>55</v>
      </c>
      <c r="H5">
        <v>32</v>
      </c>
      <c r="I5">
        <v>32</v>
      </c>
    </row>
    <row r="6" spans="2:9" x14ac:dyDescent="0.3">
      <c r="B6" t="s">
        <v>4</v>
      </c>
      <c r="C6">
        <v>42</v>
      </c>
      <c r="D6">
        <v>33</v>
      </c>
      <c r="G6" t="s">
        <v>14</v>
      </c>
      <c r="H6">
        <v>125.4</v>
      </c>
      <c r="I6">
        <v>47.8</v>
      </c>
    </row>
    <row r="7" spans="2:9" x14ac:dyDescent="0.3">
      <c r="B7" t="s">
        <v>5</v>
      </c>
      <c r="C7">
        <v>44</v>
      </c>
      <c r="D7">
        <v>56</v>
      </c>
      <c r="G7" t="s">
        <v>15</v>
      </c>
      <c r="H7">
        <v>29475.800000000003</v>
      </c>
      <c r="I7">
        <v>94.699999999999989</v>
      </c>
    </row>
    <row r="8" spans="2:9" x14ac:dyDescent="0.3">
      <c r="B8" t="s">
        <v>6</v>
      </c>
      <c r="C8">
        <v>66</v>
      </c>
      <c r="D8">
        <v>52</v>
      </c>
      <c r="G8" t="s">
        <v>16</v>
      </c>
      <c r="H8">
        <v>5</v>
      </c>
      <c r="I8">
        <v>5</v>
      </c>
    </row>
    <row r="9" spans="2:9" x14ac:dyDescent="0.3">
      <c r="G9" t="s">
        <v>17</v>
      </c>
      <c r="H9">
        <v>0.43699307863521425</v>
      </c>
    </row>
    <row r="10" spans="2:9" x14ac:dyDescent="0.3">
      <c r="G10" t="s">
        <v>18</v>
      </c>
      <c r="H10">
        <v>0</v>
      </c>
    </row>
    <row r="11" spans="2:9" x14ac:dyDescent="0.3">
      <c r="G11" t="s">
        <v>19</v>
      </c>
      <c r="H11">
        <v>4</v>
      </c>
    </row>
    <row r="12" spans="2:9" x14ac:dyDescent="0.3">
      <c r="G12" t="s">
        <v>20</v>
      </c>
      <c r="H12">
        <v>1.0349371655957553</v>
      </c>
    </row>
    <row r="13" spans="2:9" x14ac:dyDescent="0.3">
      <c r="G13" t="s">
        <v>21</v>
      </c>
      <c r="H13">
        <v>0.17958115990456178</v>
      </c>
    </row>
    <row r="14" spans="2:9" x14ac:dyDescent="0.3">
      <c r="G14" t="s">
        <v>22</v>
      </c>
      <c r="H14">
        <v>2.1318467819779605</v>
      </c>
    </row>
    <row r="15" spans="2:9" x14ac:dyDescent="0.3">
      <c r="G15" t="s">
        <v>23</v>
      </c>
      <c r="H15">
        <v>0.35916231980912355</v>
      </c>
    </row>
    <row r="16" spans="2:9" x14ac:dyDescent="0.3">
      <c r="G16" t="s">
        <v>24</v>
      </c>
      <c r="H16">
        <v>2.7764450983119073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DAD68A8F-90AD-4B56-BB2A-FFFE2F1C1DFB}">
          <xm:f>Sheet2!1:1048576</xm:f>
        </x15:webExtension>
        <x15:webExtension appRef="{F16D40D9-E737-47A9-A218-72A6F5C15664}">
          <xm:f>Sheet1!$C$3:$C$8</xm:f>
        </x15:webExtension>
        <x15:webExtension appRef="{A9EDD125-A564-4C10-BDED-720884B33497}">
          <xm:f>Sheet1!$D$3:$D$8</xm:f>
        </x15:webExtension>
        <x15:webExtension appRef="{7ECAB8CC-F9DE-4922-AFEA-1FA371680AC5}">
          <xm:f>Sheet2!$B$22:$K$55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BD2-D24F-4EA0-9B92-195F04A4133D}">
  <dimension ref="A1:L75"/>
  <sheetViews>
    <sheetView workbookViewId="0">
      <selection sqref="A1:C15"/>
    </sheetView>
  </sheetViews>
  <sheetFormatPr defaultRowHeight="14.4" x14ac:dyDescent="0.3"/>
  <cols>
    <col min="1" max="1" width="10.109375" customWidth="1"/>
    <col min="2" max="2" width="20.6640625" customWidth="1"/>
    <col min="3" max="3" width="22.21875" customWidth="1"/>
    <col min="4" max="4" width="20.109375" customWidth="1"/>
    <col min="5" max="5" width="18.21875" customWidth="1"/>
    <col min="6" max="9" width="10.109375" customWidth="1"/>
    <col min="10" max="10" width="11.109375" customWidth="1"/>
  </cols>
  <sheetData>
    <row r="1" spans="2:12" x14ac:dyDescent="0.3">
      <c r="H1" s="13" t="s">
        <v>30</v>
      </c>
      <c r="I1" s="13"/>
      <c r="J1" s="13"/>
      <c r="K1" s="13"/>
      <c r="L1" s="13"/>
    </row>
    <row r="2" spans="2:12" x14ac:dyDescent="0.3">
      <c r="B2" s="4" t="s">
        <v>9</v>
      </c>
      <c r="C2" s="5" t="s">
        <v>10</v>
      </c>
    </row>
    <row r="3" spans="2:12" x14ac:dyDescent="0.3">
      <c r="B3" s="2" t="s">
        <v>28</v>
      </c>
      <c r="C3" s="3" t="s">
        <v>27</v>
      </c>
    </row>
    <row r="4" spans="2:12" x14ac:dyDescent="0.3">
      <c r="B4" s="2" t="s">
        <v>25</v>
      </c>
      <c r="C4" s="3" t="s">
        <v>26</v>
      </c>
    </row>
    <row r="5" spans="2:12" x14ac:dyDescent="0.3">
      <c r="B5" s="2"/>
      <c r="C5" s="3"/>
    </row>
    <row r="6" spans="2:12" x14ac:dyDescent="0.3">
      <c r="B6" s="2">
        <v>350</v>
      </c>
      <c r="C6" s="3">
        <v>1800000</v>
      </c>
    </row>
    <row r="7" spans="2:12" x14ac:dyDescent="0.3">
      <c r="B7" s="2">
        <v>450</v>
      </c>
      <c r="C7" s="3">
        <v>2100000</v>
      </c>
    </row>
    <row r="8" spans="2:12" x14ac:dyDescent="0.3">
      <c r="B8" s="2">
        <v>460</v>
      </c>
      <c r="C8" s="3">
        <v>2300000</v>
      </c>
    </row>
    <row r="9" spans="2:12" x14ac:dyDescent="0.3">
      <c r="B9" s="2">
        <v>500</v>
      </c>
      <c r="C9" s="3">
        <v>2300000</v>
      </c>
    </row>
    <row r="10" spans="2:12" x14ac:dyDescent="0.3">
      <c r="B10" s="2">
        <v>570</v>
      </c>
      <c r="C10" s="3">
        <v>2400000</v>
      </c>
    </row>
    <row r="11" spans="2:12" x14ac:dyDescent="0.3">
      <c r="B11" s="2">
        <v>600</v>
      </c>
      <c r="C11" s="3">
        <v>2600000</v>
      </c>
    </row>
    <row r="12" spans="2:12" x14ac:dyDescent="0.3">
      <c r="B12" s="2">
        <v>700</v>
      </c>
      <c r="C12" s="3">
        <v>2800000</v>
      </c>
    </row>
    <row r="13" spans="2:12" x14ac:dyDescent="0.3">
      <c r="B13" s="2">
        <v>840</v>
      </c>
      <c r="C13" s="3">
        <v>3100000</v>
      </c>
    </row>
    <row r="14" spans="2:12" x14ac:dyDescent="0.3">
      <c r="B14" s="2">
        <v>1100</v>
      </c>
      <c r="C14" s="3">
        <v>5200000</v>
      </c>
    </row>
    <row r="15" spans="2:12" x14ac:dyDescent="0.3">
      <c r="B15" s="6">
        <v>1200</v>
      </c>
      <c r="C15" s="7">
        <v>5600000</v>
      </c>
    </row>
    <row r="17" spans="1:10" x14ac:dyDescent="0.3">
      <c r="B17">
        <v>1500</v>
      </c>
      <c r="C17" t="s">
        <v>29</v>
      </c>
    </row>
    <row r="18" spans="1:10" x14ac:dyDescent="0.3">
      <c r="B18">
        <v>900</v>
      </c>
      <c r="C18" t="s">
        <v>29</v>
      </c>
    </row>
    <row r="19" spans="1:10" x14ac:dyDescent="0.3">
      <c r="B19">
        <v>690</v>
      </c>
      <c r="C19" t="s">
        <v>29</v>
      </c>
    </row>
    <row r="22" spans="1:10" x14ac:dyDescent="0.3">
      <c r="B22" s="4" t="s">
        <v>9</v>
      </c>
      <c r="C22" s="5" t="s">
        <v>10</v>
      </c>
    </row>
    <row r="23" spans="1:10" x14ac:dyDescent="0.3">
      <c r="B23" s="2" t="s">
        <v>31</v>
      </c>
      <c r="C23" s="3"/>
    </row>
    <row r="24" spans="1:10" x14ac:dyDescent="0.3">
      <c r="B24" s="2"/>
      <c r="C24" s="3"/>
    </row>
    <row r="25" spans="1:10" x14ac:dyDescent="0.3">
      <c r="B25" s="2" t="s">
        <v>32</v>
      </c>
      <c r="C25" s="3"/>
    </row>
    <row r="26" spans="1:10" x14ac:dyDescent="0.3">
      <c r="B26" s="2" t="s">
        <v>33</v>
      </c>
      <c r="C26" s="3">
        <v>0.97220385561761391</v>
      </c>
    </row>
    <row r="27" spans="1:10" x14ac:dyDescent="0.3">
      <c r="B27" s="2" t="s">
        <v>34</v>
      </c>
      <c r="C27" s="3">
        <v>0.94518033687775427</v>
      </c>
    </row>
    <row r="28" spans="1:10" x14ac:dyDescent="0.3">
      <c r="B28" s="2" t="s">
        <v>35</v>
      </c>
      <c r="C28" s="3">
        <v>0.93734895643171923</v>
      </c>
    </row>
    <row r="29" spans="1:10" x14ac:dyDescent="0.3">
      <c r="B29" s="2" t="s">
        <v>36</v>
      </c>
      <c r="C29" s="3">
        <v>328055.74281847314</v>
      </c>
    </row>
    <row r="30" spans="1:10" ht="14.4" customHeight="1" x14ac:dyDescent="0.3">
      <c r="B30" s="6" t="s">
        <v>16</v>
      </c>
      <c r="C30" s="7">
        <v>9</v>
      </c>
    </row>
    <row r="31" spans="1:10" x14ac:dyDescent="0.3">
      <c r="A31" s="4" t="s">
        <v>9</v>
      </c>
      <c r="B31" s="8" t="s">
        <v>10</v>
      </c>
      <c r="C31" s="8" t="s">
        <v>11</v>
      </c>
      <c r="D31" s="8" t="s">
        <v>12</v>
      </c>
      <c r="E31" s="8" t="s">
        <v>55</v>
      </c>
      <c r="F31" s="8" t="s">
        <v>56</v>
      </c>
      <c r="G31" s="8" t="s">
        <v>57</v>
      </c>
      <c r="H31" s="8" t="s">
        <v>58</v>
      </c>
      <c r="I31" s="8" t="s">
        <v>59</v>
      </c>
      <c r="J31" s="5" t="s">
        <v>60</v>
      </c>
    </row>
    <row r="32" spans="1:10" x14ac:dyDescent="0.3">
      <c r="A32" s="2"/>
      <c r="B32" s="1" t="s">
        <v>37</v>
      </c>
      <c r="C32" s="1"/>
      <c r="D32" s="1"/>
      <c r="E32" s="1"/>
      <c r="F32" s="1"/>
      <c r="G32" s="1"/>
      <c r="H32" s="1"/>
      <c r="I32" s="1"/>
      <c r="J32" s="3"/>
    </row>
    <row r="33" spans="1:11" x14ac:dyDescent="0.3">
      <c r="A33" s="2"/>
      <c r="B33" s="1"/>
      <c r="C33" s="1" t="s">
        <v>19</v>
      </c>
      <c r="D33" s="1" t="s">
        <v>38</v>
      </c>
      <c r="E33" s="1" t="s">
        <v>39</v>
      </c>
      <c r="F33" s="1" t="s">
        <v>40</v>
      </c>
      <c r="G33" s="1" t="s">
        <v>41</v>
      </c>
      <c r="H33" s="1"/>
      <c r="I33" s="1"/>
      <c r="J33" s="3"/>
    </row>
    <row r="34" spans="1:11" x14ac:dyDescent="0.3">
      <c r="A34" s="2"/>
      <c r="B34" s="1" t="s">
        <v>42</v>
      </c>
      <c r="C34" s="1">
        <v>1</v>
      </c>
      <c r="D34" s="1">
        <v>12988878229448.961</v>
      </c>
      <c r="E34" s="1">
        <v>12988878229448.961</v>
      </c>
      <c r="F34" s="1">
        <v>120.69140854423476</v>
      </c>
      <c r="G34" s="1">
        <v>1.1473284824314867E-5</v>
      </c>
      <c r="H34" s="1"/>
      <c r="I34" s="1"/>
      <c r="J34" s="3"/>
    </row>
    <row r="35" spans="1:11" x14ac:dyDescent="0.3">
      <c r="A35" s="2"/>
      <c r="B35" s="1" t="s">
        <v>43</v>
      </c>
      <c r="C35" s="1">
        <v>7</v>
      </c>
      <c r="D35" s="1">
        <v>753343992773.26135</v>
      </c>
      <c r="E35" s="1">
        <v>107620570396.18019</v>
      </c>
      <c r="F35" s="1"/>
      <c r="G35" s="1"/>
      <c r="H35" s="1"/>
      <c r="I35" s="1"/>
      <c r="J35" s="3"/>
    </row>
    <row r="36" spans="1:11" x14ac:dyDescent="0.3">
      <c r="A36" s="2"/>
      <c r="B36" s="1" t="s">
        <v>44</v>
      </c>
      <c r="C36" s="1">
        <v>8</v>
      </c>
      <c r="D36" s="1">
        <v>13742222222222.223</v>
      </c>
      <c r="E36" s="1"/>
      <c r="F36" s="1"/>
      <c r="G36" s="1"/>
      <c r="H36" s="1"/>
      <c r="I36" s="1"/>
      <c r="J36" s="3"/>
    </row>
    <row r="37" spans="1:11" x14ac:dyDescent="0.3">
      <c r="A37" s="2"/>
      <c r="B37" s="1"/>
      <c r="C37" s="1"/>
      <c r="D37" s="1"/>
      <c r="E37" s="1"/>
      <c r="F37" s="1"/>
      <c r="G37" s="1"/>
      <c r="H37" s="1"/>
      <c r="I37" s="1"/>
      <c r="J37" s="3"/>
    </row>
    <row r="38" spans="1:11" x14ac:dyDescent="0.3">
      <c r="A38" s="2"/>
      <c r="B38" s="1"/>
      <c r="C38" s="1" t="s">
        <v>45</v>
      </c>
      <c r="D38" s="1" t="s">
        <v>36</v>
      </c>
      <c r="E38" s="1" t="s">
        <v>20</v>
      </c>
      <c r="F38" s="1" t="s">
        <v>46</v>
      </c>
      <c r="G38" s="1" t="s">
        <v>47</v>
      </c>
      <c r="H38" s="1" t="s">
        <v>48</v>
      </c>
      <c r="I38" s="1" t="s">
        <v>47</v>
      </c>
      <c r="J38" s="3" t="s">
        <v>48</v>
      </c>
    </row>
    <row r="39" spans="1:11" x14ac:dyDescent="0.3">
      <c r="A39" s="2"/>
      <c r="B39" s="1" t="s">
        <v>49</v>
      </c>
      <c r="C39" s="1">
        <v>-122684.73351400346</v>
      </c>
      <c r="D39" s="1">
        <v>317808.04572245415</v>
      </c>
      <c r="E39" s="1">
        <v>-0.38603407045630811</v>
      </c>
      <c r="F39" s="1">
        <v>0.71093610806631957</v>
      </c>
      <c r="G39" s="1">
        <v>-874181.34081765078</v>
      </c>
      <c r="H39" s="1">
        <v>628811.87378964387</v>
      </c>
      <c r="I39" s="1">
        <v>-874181.34081765078</v>
      </c>
      <c r="J39" s="3">
        <v>628811.87378964387</v>
      </c>
    </row>
    <row r="40" spans="1:11" x14ac:dyDescent="0.3">
      <c r="A40" s="6"/>
      <c r="B40" s="9">
        <v>350</v>
      </c>
      <c r="C40" s="9">
        <v>4595.6639566395679</v>
      </c>
      <c r="D40" s="9">
        <v>418.32140441550791</v>
      </c>
      <c r="E40" s="9">
        <v>10.985964160884325</v>
      </c>
      <c r="F40" s="9">
        <v>1.1473284824315861E-5</v>
      </c>
      <c r="G40" s="9">
        <v>3606.4910253309249</v>
      </c>
      <c r="H40" s="9">
        <v>5584.8368879482105</v>
      </c>
      <c r="I40" s="9">
        <v>3606.4910253309249</v>
      </c>
      <c r="J40" s="7">
        <v>5584.8368879482105</v>
      </c>
    </row>
    <row r="43" spans="1:11" x14ac:dyDescent="0.3">
      <c r="B43" t="s">
        <v>50</v>
      </c>
    </row>
    <row r="44" spans="1:11" x14ac:dyDescent="0.3">
      <c r="H44" s="13" t="s">
        <v>66</v>
      </c>
      <c r="I44" s="13"/>
      <c r="J44" s="13"/>
      <c r="K44" s="13"/>
    </row>
    <row r="45" spans="1:11" x14ac:dyDescent="0.3">
      <c r="B45" t="s">
        <v>51</v>
      </c>
      <c r="C45" t="s">
        <v>52</v>
      </c>
      <c r="D45" t="s">
        <v>53</v>
      </c>
      <c r="E45" t="s">
        <v>54</v>
      </c>
      <c r="F45" t="s">
        <v>9</v>
      </c>
    </row>
    <row r="46" spans="1:11" x14ac:dyDescent="0.3">
      <c r="B46">
        <v>1</v>
      </c>
      <c r="C46">
        <v>1945364.0469738021</v>
      </c>
      <c r="D46">
        <v>154635.95302619785</v>
      </c>
      <c r="E46">
        <v>0.50391676115801531</v>
      </c>
      <c r="H46" t="s">
        <v>61</v>
      </c>
    </row>
    <row r="47" spans="1:11" x14ac:dyDescent="0.3">
      <c r="B47">
        <v>2</v>
      </c>
      <c r="C47">
        <v>1991320.6865401976</v>
      </c>
      <c r="D47">
        <v>308679.31345980242</v>
      </c>
      <c r="E47">
        <v>1.0059024232792158</v>
      </c>
      <c r="H47" t="s">
        <v>62</v>
      </c>
    </row>
    <row r="48" spans="1:11" x14ac:dyDescent="0.3">
      <c r="B48">
        <v>3</v>
      </c>
      <c r="C48">
        <v>2175147.2448057807</v>
      </c>
      <c r="D48">
        <v>124852.75519421929</v>
      </c>
      <c r="E48">
        <v>0.40686137206699058</v>
      </c>
      <c r="H48" t="s">
        <v>63</v>
      </c>
    </row>
    <row r="49" spans="2:9" x14ac:dyDescent="0.3">
      <c r="B49">
        <v>4</v>
      </c>
      <c r="C49">
        <v>2496843.7217705501</v>
      </c>
      <c r="D49">
        <v>-96843.721770550124</v>
      </c>
      <c r="E49">
        <v>-0.31558750509227229</v>
      </c>
      <c r="H49" t="s">
        <v>64</v>
      </c>
    </row>
    <row r="50" spans="2:9" x14ac:dyDescent="0.3">
      <c r="B50">
        <v>5</v>
      </c>
      <c r="C50">
        <v>2634713.6404697374</v>
      </c>
      <c r="D50">
        <v>-34713.640469737351</v>
      </c>
      <c r="E50">
        <v>-0.1131223685771852</v>
      </c>
    </row>
    <row r="51" spans="2:9" x14ac:dyDescent="0.3">
      <c r="B51">
        <v>6</v>
      </c>
      <c r="C51">
        <v>3094280.036133694</v>
      </c>
      <c r="D51">
        <v>-294280.036133694</v>
      </c>
      <c r="E51">
        <v>-0.95897907168348884</v>
      </c>
    </row>
    <row r="52" spans="2:9" x14ac:dyDescent="0.3">
      <c r="B52">
        <v>7</v>
      </c>
      <c r="C52">
        <v>3737672.9900632338</v>
      </c>
      <c r="D52">
        <v>-637672.99006323377</v>
      </c>
      <c r="E52">
        <v>-2.0780038635398896</v>
      </c>
      <c r="H52" t="s">
        <v>65</v>
      </c>
    </row>
    <row r="53" spans="2:9" x14ac:dyDescent="0.3">
      <c r="B53">
        <v>8</v>
      </c>
      <c r="C53">
        <v>4932545.618789521</v>
      </c>
      <c r="D53">
        <v>267454.38121047895</v>
      </c>
      <c r="E53">
        <v>0.87156151528534032</v>
      </c>
    </row>
    <row r="54" spans="2:9" x14ac:dyDescent="0.3">
      <c r="B54">
        <v>9</v>
      </c>
      <c r="C54">
        <v>5392112.0144534782</v>
      </c>
      <c r="D54">
        <v>207887.98554652184</v>
      </c>
      <c r="E54">
        <v>0.67745073710329085</v>
      </c>
    </row>
    <row r="59" spans="2:9" x14ac:dyDescent="0.3">
      <c r="C59" s="4" t="s">
        <v>9</v>
      </c>
      <c r="D59" s="5" t="s">
        <v>10</v>
      </c>
      <c r="E59" s="8" t="s">
        <v>67</v>
      </c>
    </row>
    <row r="60" spans="2:9" x14ac:dyDescent="0.3">
      <c r="C60" s="2" t="s">
        <v>28</v>
      </c>
      <c r="D60" s="3" t="s">
        <v>27</v>
      </c>
      <c r="E60" t="e">
        <f t="shared" ref="E60:E72" si="0">$I$64*C60+$I$63</f>
        <v>#VALUE!</v>
      </c>
    </row>
    <row r="61" spans="2:9" x14ac:dyDescent="0.3">
      <c r="C61" s="2" t="s">
        <v>25</v>
      </c>
      <c r="D61" s="3" t="s">
        <v>26</v>
      </c>
      <c r="E61" t="e">
        <f t="shared" si="0"/>
        <v>#VALUE!</v>
      </c>
    </row>
    <row r="62" spans="2:9" x14ac:dyDescent="0.3">
      <c r="C62" s="2"/>
      <c r="D62" s="3"/>
      <c r="E62">
        <f>$I$64*C62+$I$63</f>
        <v>-122684.73351400346</v>
      </c>
      <c r="H62" s="1"/>
      <c r="I62" s="1" t="s">
        <v>45</v>
      </c>
    </row>
    <row r="63" spans="2:9" x14ac:dyDescent="0.3">
      <c r="C63" s="2">
        <v>350</v>
      </c>
      <c r="D63" s="3">
        <v>1800000</v>
      </c>
      <c r="E63">
        <f>$I$64*C63+$I$63</f>
        <v>1485797.6513098453</v>
      </c>
      <c r="H63" s="1" t="s">
        <v>49</v>
      </c>
      <c r="I63" s="1">
        <v>-122684.73351400346</v>
      </c>
    </row>
    <row r="64" spans="2:9" x14ac:dyDescent="0.3">
      <c r="C64" s="2">
        <v>450</v>
      </c>
      <c r="D64" s="3">
        <v>2100000</v>
      </c>
      <c r="E64">
        <f>$I$64*C64+$I$63</f>
        <v>1945364.0469738021</v>
      </c>
      <c r="H64" s="1">
        <v>350</v>
      </c>
      <c r="I64" s="1">
        <v>4595.6639566395679</v>
      </c>
    </row>
    <row r="65" spans="3:5" x14ac:dyDescent="0.3">
      <c r="C65" s="2">
        <v>460</v>
      </c>
      <c r="D65" s="3">
        <v>2300000</v>
      </c>
      <c r="E65">
        <f>$I$64*C65+$I$63</f>
        <v>1991320.6865401976</v>
      </c>
    </row>
    <row r="66" spans="3:5" x14ac:dyDescent="0.3">
      <c r="C66" s="2">
        <v>500</v>
      </c>
      <c r="D66" s="3">
        <v>2300000</v>
      </c>
      <c r="E66">
        <f t="shared" si="0"/>
        <v>2175147.2448057807</v>
      </c>
    </row>
    <row r="67" spans="3:5" x14ac:dyDescent="0.3">
      <c r="C67" s="2">
        <v>570</v>
      </c>
      <c r="D67" s="3">
        <v>2400000</v>
      </c>
      <c r="E67">
        <f t="shared" si="0"/>
        <v>2496843.7217705501</v>
      </c>
    </row>
    <row r="68" spans="3:5" x14ac:dyDescent="0.3">
      <c r="C68" s="2">
        <v>600</v>
      </c>
      <c r="D68" s="3">
        <v>2600000</v>
      </c>
      <c r="E68">
        <f>$I$64*C68+$I$63</f>
        <v>2634713.6404697374</v>
      </c>
    </row>
    <row r="69" spans="3:5" x14ac:dyDescent="0.3">
      <c r="C69" s="2">
        <v>700</v>
      </c>
      <c r="D69" s="3">
        <v>2800000</v>
      </c>
      <c r="E69">
        <f t="shared" si="0"/>
        <v>3094280.036133694</v>
      </c>
    </row>
    <row r="70" spans="3:5" x14ac:dyDescent="0.3">
      <c r="C70" s="2">
        <v>840</v>
      </c>
      <c r="D70" s="3">
        <v>3100000</v>
      </c>
      <c r="E70">
        <f t="shared" si="0"/>
        <v>3737672.9900632338</v>
      </c>
    </row>
    <row r="71" spans="3:5" x14ac:dyDescent="0.3">
      <c r="C71" s="2">
        <v>1100</v>
      </c>
      <c r="D71" s="3">
        <v>5200000</v>
      </c>
      <c r="E71">
        <f t="shared" si="0"/>
        <v>4932545.618789521</v>
      </c>
    </row>
    <row r="72" spans="3:5" x14ac:dyDescent="0.3">
      <c r="C72" s="6">
        <v>1200</v>
      </c>
      <c r="D72" s="7">
        <v>5600000</v>
      </c>
      <c r="E72">
        <f t="shared" si="0"/>
        <v>5392112.0144534782</v>
      </c>
    </row>
    <row r="73" spans="3:5" x14ac:dyDescent="0.3">
      <c r="C73" s="10">
        <v>1500</v>
      </c>
      <c r="D73" s="11"/>
      <c r="E73" s="12">
        <f>$I$64*C73+$I$63</f>
        <v>6770811.2014453486</v>
      </c>
    </row>
    <row r="74" spans="3:5" x14ac:dyDescent="0.3">
      <c r="C74" s="10">
        <v>900</v>
      </c>
      <c r="D74" s="11"/>
      <c r="E74" s="12">
        <f>$I$64*C74+$I$63</f>
        <v>4013412.8274616078</v>
      </c>
    </row>
    <row r="75" spans="3:5" x14ac:dyDescent="0.3">
      <c r="C75" s="10">
        <v>690</v>
      </c>
      <c r="D75" s="11"/>
      <c r="E75" s="12">
        <f>$I$64*C75+$I$63</f>
        <v>3048323.3965672986</v>
      </c>
    </row>
  </sheetData>
  <mergeCells count="2">
    <mergeCell ref="H1:L1"/>
    <mergeCell ref="H44:K44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303A212-392E-42F3-B922-502F888A1646}">
          <xm:f>Sheet2!$C$6:$C$15</xm:f>
        </x15:webExtension>
        <x15:webExtension appRef="{BCBABFFE-2FF0-4A94-96FF-F10780721109}">
          <xm:f>Sheet2!$B$6:$B$15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EEB8-35D4-4785-9595-10512E7AA5E7}">
  <dimension ref="A1:C18"/>
  <sheetViews>
    <sheetView workbookViewId="0">
      <selection activeCell="F11" sqref="F11"/>
    </sheetView>
  </sheetViews>
  <sheetFormatPr defaultRowHeight="14.4" x14ac:dyDescent="0.3"/>
  <sheetData>
    <row r="1" spans="1:3" x14ac:dyDescent="0.3">
      <c r="A1">
        <v>450</v>
      </c>
      <c r="B1">
        <v>154635.95302619785</v>
      </c>
      <c r="C1">
        <v>0</v>
      </c>
    </row>
    <row r="2" spans="1:3" x14ac:dyDescent="0.3">
      <c r="A2">
        <v>460</v>
      </c>
      <c r="B2">
        <v>308679.31345980242</v>
      </c>
      <c r="C2">
        <v>0</v>
      </c>
    </row>
    <row r="3" spans="1:3" x14ac:dyDescent="0.3">
      <c r="A3">
        <v>500</v>
      </c>
      <c r="B3">
        <v>124852.75519421929</v>
      </c>
      <c r="C3">
        <v>0</v>
      </c>
    </row>
    <row r="4" spans="1:3" x14ac:dyDescent="0.3">
      <c r="A4">
        <v>570</v>
      </c>
      <c r="B4">
        <v>-96843.721770550124</v>
      </c>
      <c r="C4">
        <v>0</v>
      </c>
    </row>
    <row r="5" spans="1:3" x14ac:dyDescent="0.3">
      <c r="A5">
        <v>600</v>
      </c>
      <c r="B5">
        <v>-34713.640469737351</v>
      </c>
      <c r="C5">
        <v>0</v>
      </c>
    </row>
    <row r="6" spans="1:3" x14ac:dyDescent="0.3">
      <c r="A6">
        <v>700</v>
      </c>
      <c r="B6">
        <v>-294280.036133694</v>
      </c>
      <c r="C6">
        <v>0</v>
      </c>
    </row>
    <row r="7" spans="1:3" x14ac:dyDescent="0.3">
      <c r="A7">
        <v>840</v>
      </c>
      <c r="B7">
        <v>-637672.99006323377</v>
      </c>
      <c r="C7">
        <v>0</v>
      </c>
    </row>
    <row r="8" spans="1:3" x14ac:dyDescent="0.3">
      <c r="A8">
        <v>1100</v>
      </c>
      <c r="B8">
        <v>267454.38121047895</v>
      </c>
      <c r="C8">
        <v>0</v>
      </c>
    </row>
    <row r="9" spans="1:3" x14ac:dyDescent="0.3">
      <c r="A9">
        <v>1200</v>
      </c>
      <c r="B9">
        <v>207887.98554652184</v>
      </c>
      <c r="C9">
        <v>0</v>
      </c>
    </row>
    <row r="10" spans="1:3" x14ac:dyDescent="0.3">
      <c r="A10">
        <v>450</v>
      </c>
      <c r="B10">
        <v>1945364.0469738019</v>
      </c>
      <c r="C10">
        <v>2100000</v>
      </c>
    </row>
    <row r="11" spans="1:3" x14ac:dyDescent="0.3">
      <c r="A11">
        <v>460</v>
      </c>
      <c r="B11">
        <v>1991320.6865401976</v>
      </c>
      <c r="C11">
        <v>2300000</v>
      </c>
    </row>
    <row r="12" spans="1:3" x14ac:dyDescent="0.3">
      <c r="A12">
        <v>500</v>
      </c>
      <c r="B12">
        <v>2175147.2448057807</v>
      </c>
      <c r="C12">
        <v>2300000</v>
      </c>
    </row>
    <row r="13" spans="1:3" x14ac:dyDescent="0.3">
      <c r="A13">
        <v>570</v>
      </c>
      <c r="B13">
        <v>2496843.7217705501</v>
      </c>
      <c r="C13">
        <v>2400000</v>
      </c>
    </row>
    <row r="14" spans="1:3" x14ac:dyDescent="0.3">
      <c r="A14">
        <v>600</v>
      </c>
      <c r="B14">
        <v>2634713.6404697378</v>
      </c>
      <c r="C14">
        <v>2600000</v>
      </c>
    </row>
    <row r="15" spans="1:3" x14ac:dyDescent="0.3">
      <c r="A15">
        <v>700</v>
      </c>
      <c r="B15">
        <v>3094280.036133694</v>
      </c>
      <c r="C15">
        <v>2800000</v>
      </c>
    </row>
    <row r="16" spans="1:3" x14ac:dyDescent="0.3">
      <c r="A16">
        <v>840</v>
      </c>
      <c r="B16">
        <v>3737672.9900632338</v>
      </c>
      <c r="C16">
        <v>3100000</v>
      </c>
    </row>
    <row r="17" spans="1:3" x14ac:dyDescent="0.3">
      <c r="A17">
        <v>1100</v>
      </c>
      <c r="B17">
        <v>4932545.618789521</v>
      </c>
      <c r="C17">
        <v>5200000</v>
      </c>
    </row>
    <row r="18" spans="1:3" x14ac:dyDescent="0.3">
      <c r="A18">
        <v>1200</v>
      </c>
      <c r="B18">
        <v>5392112.0144534782</v>
      </c>
      <c r="C18">
        <v>5600000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AFB7-95DE-463C-87AC-7691E788FB73}">
  <dimension ref="A1:C18"/>
  <sheetViews>
    <sheetView workbookViewId="0"/>
  </sheetViews>
  <sheetFormatPr defaultRowHeight="14.4" x14ac:dyDescent="0.3"/>
  <sheetData>
    <row r="1" spans="1:3" x14ac:dyDescent="0.3">
      <c r="A1">
        <v>450</v>
      </c>
      <c r="B1">
        <v>154635.95302619785</v>
      </c>
      <c r="C1">
        <v>0</v>
      </c>
    </row>
    <row r="2" spans="1:3" x14ac:dyDescent="0.3">
      <c r="A2">
        <v>460</v>
      </c>
      <c r="B2">
        <v>308679.31345980242</v>
      </c>
      <c r="C2">
        <v>0</v>
      </c>
    </row>
    <row r="3" spans="1:3" x14ac:dyDescent="0.3">
      <c r="A3">
        <v>500</v>
      </c>
      <c r="B3">
        <v>124852.75519421929</v>
      </c>
      <c r="C3">
        <v>0</v>
      </c>
    </row>
    <row r="4" spans="1:3" x14ac:dyDescent="0.3">
      <c r="A4">
        <v>570</v>
      </c>
      <c r="B4">
        <v>-96843.721770550124</v>
      </c>
      <c r="C4">
        <v>0</v>
      </c>
    </row>
    <row r="5" spans="1:3" x14ac:dyDescent="0.3">
      <c r="A5">
        <v>600</v>
      </c>
      <c r="B5">
        <v>-34713.640469737351</v>
      </c>
      <c r="C5">
        <v>0</v>
      </c>
    </row>
    <row r="6" spans="1:3" x14ac:dyDescent="0.3">
      <c r="A6">
        <v>700</v>
      </c>
      <c r="B6">
        <v>-294280.036133694</v>
      </c>
      <c r="C6">
        <v>0</v>
      </c>
    </row>
    <row r="7" spans="1:3" x14ac:dyDescent="0.3">
      <c r="A7">
        <v>840</v>
      </c>
      <c r="B7">
        <v>-637672.99006323377</v>
      </c>
      <c r="C7">
        <v>0</v>
      </c>
    </row>
    <row r="8" spans="1:3" x14ac:dyDescent="0.3">
      <c r="A8">
        <v>1100</v>
      </c>
      <c r="B8">
        <v>267454.38121047895</v>
      </c>
      <c r="C8">
        <v>0</v>
      </c>
    </row>
    <row r="9" spans="1:3" x14ac:dyDescent="0.3">
      <c r="A9">
        <v>1200</v>
      </c>
      <c r="B9">
        <v>207887.98554652184</v>
      </c>
      <c r="C9">
        <v>0</v>
      </c>
    </row>
    <row r="10" spans="1:3" x14ac:dyDescent="0.3">
      <c r="A10">
        <v>450</v>
      </c>
      <c r="B10">
        <v>1945364.0469738019</v>
      </c>
      <c r="C10">
        <v>2100000</v>
      </c>
    </row>
    <row r="11" spans="1:3" x14ac:dyDescent="0.3">
      <c r="A11">
        <v>460</v>
      </c>
      <c r="B11">
        <v>1991320.6865401976</v>
      </c>
      <c r="C11">
        <v>2300000</v>
      </c>
    </row>
    <row r="12" spans="1:3" x14ac:dyDescent="0.3">
      <c r="A12">
        <v>500</v>
      </c>
      <c r="B12">
        <v>2175147.2448057807</v>
      </c>
      <c r="C12">
        <v>2300000</v>
      </c>
    </row>
    <row r="13" spans="1:3" x14ac:dyDescent="0.3">
      <c r="A13">
        <v>570</v>
      </c>
      <c r="B13">
        <v>2496843.7217705501</v>
      </c>
      <c r="C13">
        <v>2400000</v>
      </c>
    </row>
    <row r="14" spans="1:3" x14ac:dyDescent="0.3">
      <c r="A14">
        <v>600</v>
      </c>
      <c r="B14">
        <v>2634713.6404697378</v>
      </c>
      <c r="C14">
        <v>2600000</v>
      </c>
    </row>
    <row r="15" spans="1:3" x14ac:dyDescent="0.3">
      <c r="A15">
        <v>700</v>
      </c>
      <c r="B15">
        <v>3094280.036133694</v>
      </c>
      <c r="C15">
        <v>2800000</v>
      </c>
    </row>
    <row r="16" spans="1:3" x14ac:dyDescent="0.3">
      <c r="A16">
        <v>840</v>
      </c>
      <c r="B16">
        <v>3737672.9900632338</v>
      </c>
      <c r="C16">
        <v>3100000</v>
      </c>
    </row>
    <row r="17" spans="1:3" x14ac:dyDescent="0.3">
      <c r="A17">
        <v>1100</v>
      </c>
      <c r="B17">
        <v>4932545.618789521</v>
      </c>
      <c r="C17">
        <v>5200000</v>
      </c>
    </row>
    <row r="18" spans="1:3" x14ac:dyDescent="0.3">
      <c r="A18">
        <v>1200</v>
      </c>
      <c r="B18">
        <v>5392112.0144534782</v>
      </c>
      <c r="C18">
        <v>5600000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91D4-2528-4ACB-B1BF-D1B19F3FA08F}">
  <dimension ref="A2:K52"/>
  <sheetViews>
    <sheetView tabSelected="1" topLeftCell="A27" workbookViewId="0">
      <selection activeCell="D41" sqref="D41"/>
    </sheetView>
  </sheetViews>
  <sheetFormatPr defaultRowHeight="14.4" x14ac:dyDescent="0.3"/>
  <cols>
    <col min="1" max="1" width="12.88671875" customWidth="1"/>
    <col min="3" max="3" width="15.44140625" customWidth="1"/>
    <col min="4" max="4" width="18.21875" customWidth="1"/>
  </cols>
  <sheetData>
    <row r="2" spans="3:10" x14ac:dyDescent="0.3">
      <c r="G2" s="14">
        <f>CORREL(C9:C18,D9:D18)</f>
        <v>0.97274467168486034</v>
      </c>
    </row>
    <row r="3" spans="3:10" x14ac:dyDescent="0.3">
      <c r="I3" t="s">
        <v>68</v>
      </c>
      <c r="J3">
        <f>SLOPE(D9:D18,C9:C18)</f>
        <v>4455.6492825118221</v>
      </c>
    </row>
    <row r="4" spans="3:10" x14ac:dyDescent="0.3">
      <c r="I4" t="s">
        <v>69</v>
      </c>
      <c r="J4">
        <f>INTERCEPT(D9:D18,C9:C18)</f>
        <v>3525.4357394962572</v>
      </c>
    </row>
    <row r="5" spans="3:10" x14ac:dyDescent="0.3">
      <c r="C5" s="4" t="s">
        <v>9</v>
      </c>
      <c r="D5" s="5" t="s">
        <v>10</v>
      </c>
    </row>
    <row r="6" spans="3:10" x14ac:dyDescent="0.3">
      <c r="C6" s="2" t="s">
        <v>28</v>
      </c>
      <c r="D6" s="3" t="s">
        <v>27</v>
      </c>
    </row>
    <row r="7" spans="3:10" x14ac:dyDescent="0.3">
      <c r="C7" s="2" t="s">
        <v>25</v>
      </c>
      <c r="D7" s="3" t="s">
        <v>26</v>
      </c>
    </row>
    <row r="8" spans="3:10" x14ac:dyDescent="0.3">
      <c r="C8" s="2"/>
      <c r="D8" s="3"/>
    </row>
    <row r="9" spans="3:10" x14ac:dyDescent="0.3">
      <c r="C9" s="2">
        <v>350</v>
      </c>
      <c r="D9" s="3">
        <v>1800000</v>
      </c>
    </row>
    <row r="10" spans="3:10" x14ac:dyDescent="0.3">
      <c r="C10" s="2">
        <v>450</v>
      </c>
      <c r="D10" s="3">
        <v>2100000</v>
      </c>
    </row>
    <row r="11" spans="3:10" x14ac:dyDescent="0.3">
      <c r="C11" s="2">
        <v>460</v>
      </c>
      <c r="D11" s="3">
        <v>2300000</v>
      </c>
    </row>
    <row r="12" spans="3:10" x14ac:dyDescent="0.3">
      <c r="C12" s="2">
        <v>500</v>
      </c>
      <c r="D12" s="3">
        <v>2300000</v>
      </c>
    </row>
    <row r="13" spans="3:10" x14ac:dyDescent="0.3">
      <c r="C13" s="2">
        <v>570</v>
      </c>
      <c r="D13" s="3">
        <v>2400000</v>
      </c>
    </row>
    <row r="14" spans="3:10" x14ac:dyDescent="0.3">
      <c r="C14" s="2">
        <v>600</v>
      </c>
      <c r="D14" s="3">
        <v>2600000</v>
      </c>
    </row>
    <row r="15" spans="3:10" x14ac:dyDescent="0.3">
      <c r="C15" s="2">
        <v>700</v>
      </c>
      <c r="D15" s="3">
        <v>2800000</v>
      </c>
    </row>
    <row r="16" spans="3:10" x14ac:dyDescent="0.3">
      <c r="C16" s="2">
        <v>840</v>
      </c>
      <c r="D16" s="3">
        <v>3100000</v>
      </c>
    </row>
    <row r="17" spans="2:11" x14ac:dyDescent="0.3">
      <c r="C17" s="2">
        <v>1100</v>
      </c>
      <c r="D17" s="3">
        <v>5200000</v>
      </c>
    </row>
    <row r="18" spans="2:11" x14ac:dyDescent="0.3">
      <c r="C18" s="6">
        <v>1200</v>
      </c>
      <c r="D18" s="7">
        <v>5600000</v>
      </c>
    </row>
    <row r="27" spans="2:11" x14ac:dyDescent="0.3">
      <c r="C27" s="13" t="s">
        <v>70</v>
      </c>
      <c r="D27" s="13"/>
      <c r="E27" s="13"/>
      <c r="F27" s="13"/>
      <c r="G27" s="13"/>
      <c r="H27" s="13"/>
      <c r="I27" s="13"/>
      <c r="J27" s="13"/>
      <c r="K27" s="13"/>
    </row>
    <row r="28" spans="2:11" x14ac:dyDescent="0.3">
      <c r="C28" s="13"/>
      <c r="D28" s="13"/>
      <c r="E28" s="13"/>
      <c r="F28" s="13"/>
      <c r="G28" s="13"/>
      <c r="H28" s="13"/>
      <c r="I28" s="13"/>
      <c r="J28" s="13"/>
      <c r="K28" s="13"/>
    </row>
    <row r="31" spans="2:11" x14ac:dyDescent="0.3">
      <c r="B31">
        <v>72</v>
      </c>
    </row>
    <row r="32" spans="2:11" x14ac:dyDescent="0.3">
      <c r="B32">
        <v>80</v>
      </c>
    </row>
    <row r="33" spans="1:2" x14ac:dyDescent="0.3">
      <c r="B33">
        <v>58</v>
      </c>
    </row>
    <row r="34" spans="1:2" x14ac:dyDescent="0.3">
      <c r="B34">
        <v>60</v>
      </c>
    </row>
    <row r="35" spans="1:2" x14ac:dyDescent="0.3">
      <c r="B35">
        <v>63</v>
      </c>
    </row>
    <row r="36" spans="1:2" x14ac:dyDescent="0.3">
      <c r="B36">
        <v>67</v>
      </c>
    </row>
    <row r="37" spans="1:2" x14ac:dyDescent="0.3">
      <c r="B37">
        <v>58</v>
      </c>
    </row>
    <row r="38" spans="1:2" x14ac:dyDescent="0.3">
      <c r="B38">
        <v>70</v>
      </c>
    </row>
    <row r="39" spans="1:2" x14ac:dyDescent="0.3">
      <c r="B39">
        <v>61</v>
      </c>
    </row>
    <row r="40" spans="1:2" x14ac:dyDescent="0.3">
      <c r="B40">
        <v>45</v>
      </c>
    </row>
    <row r="41" spans="1:2" x14ac:dyDescent="0.3">
      <c r="B41">
        <v>30</v>
      </c>
    </row>
    <row r="44" spans="1:2" x14ac:dyDescent="0.3">
      <c r="A44" t="s">
        <v>71</v>
      </c>
      <c r="B44">
        <f>MIN(B31:B41)</f>
        <v>30</v>
      </c>
    </row>
    <row r="45" spans="1:2" x14ac:dyDescent="0.3">
      <c r="A45" t="s">
        <v>72</v>
      </c>
      <c r="B45">
        <f>_xlfn.QUARTILE.EXC(B31:B41,1)</f>
        <v>58</v>
      </c>
    </row>
    <row r="46" spans="1:2" x14ac:dyDescent="0.3">
      <c r="A46" t="s">
        <v>73</v>
      </c>
      <c r="B46">
        <f>MEDIAN(B31:B40)</f>
        <v>62</v>
      </c>
    </row>
    <row r="47" spans="1:2" x14ac:dyDescent="0.3">
      <c r="A47" t="s">
        <v>74</v>
      </c>
      <c r="B47">
        <f>_xlfn.QUARTILE.INC(B31:B41,3)</f>
        <v>68.5</v>
      </c>
    </row>
    <row r="48" spans="1:2" x14ac:dyDescent="0.3">
      <c r="A48" t="s">
        <v>75</v>
      </c>
      <c r="B48">
        <f>MAX(B31:B40)</f>
        <v>80</v>
      </c>
    </row>
    <row r="49" spans="1:2" x14ac:dyDescent="0.3">
      <c r="A49" t="s">
        <v>14</v>
      </c>
      <c r="B49">
        <f>AVERAGE(B31:B40)</f>
        <v>63.4</v>
      </c>
    </row>
    <row r="50" spans="1:2" x14ac:dyDescent="0.3">
      <c r="A50" t="s">
        <v>76</v>
      </c>
      <c r="B50">
        <f>B47-B45</f>
        <v>10.5</v>
      </c>
    </row>
    <row r="51" spans="1:2" x14ac:dyDescent="0.3">
      <c r="A51" t="s">
        <v>77</v>
      </c>
      <c r="B51">
        <f>B45-(B50*1.5)</f>
        <v>42.25</v>
      </c>
    </row>
    <row r="52" spans="1:2" x14ac:dyDescent="0.3">
      <c r="A52" t="s">
        <v>78</v>
      </c>
      <c r="B52">
        <f>B47+(B50*1.5)</f>
        <v>84.25</v>
      </c>
    </row>
  </sheetData>
  <mergeCells count="1">
    <mergeCell ref="C27:K2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CSC20F106</dc:creator>
  <cp:lastModifiedBy>CSC20F106</cp:lastModifiedBy>
  <dcterms:created xsi:type="dcterms:W3CDTF">2024-08-21T14:25:51Z</dcterms:created>
  <dcterms:modified xsi:type="dcterms:W3CDTF">2024-08-22T08:12:54Z</dcterms:modified>
</cp:coreProperties>
</file>