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a8go/Documents/Scania/Confluent/Invoice model/"/>
    </mc:Choice>
  </mc:AlternateContent>
  <xr:revisionPtr revIDLastSave="0" documentId="13_ncr:1_{D9C1154C-2EA1-9A40-9E8F-AE7EBE80C8D7}" xr6:coauthVersionLast="47" xr6:coauthVersionMax="47" xr10:uidLastSave="{00000000-0000-0000-0000-000000000000}"/>
  <bookViews>
    <workbookView xWindow="0" yWindow="500" windowWidth="28800" windowHeight="15800" xr2:uid="{15494159-BB24-4B4A-B30B-6F5CFB2589A3}"/>
  </bookViews>
  <sheets>
    <sheet name="China" sheetId="1" r:id="rId1"/>
    <sheet name="Europé_org" sheetId="4" r:id="rId2"/>
    <sheet name="Europé_WAR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D23" i="4" s="1"/>
  <c r="E23" i="4" s="1"/>
  <c r="C14" i="4"/>
  <c r="D14" i="4" s="1"/>
  <c r="E14" i="4" s="1"/>
  <c r="B10" i="4"/>
  <c r="E26" i="4" s="1"/>
  <c r="B9" i="4"/>
  <c r="D17" i="4" s="1"/>
  <c r="C14" i="2"/>
  <c r="G31" i="3"/>
  <c r="G48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3" i="3"/>
  <c r="E17" i="4" l="1"/>
  <c r="B26" i="4"/>
  <c r="B17" i="4"/>
  <c r="C26" i="4"/>
  <c r="C17" i="4"/>
  <c r="D26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48" i="3" s="1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B10" i="2"/>
  <c r="B9" i="2"/>
  <c r="C23" i="2"/>
  <c r="D23" i="2" s="1"/>
  <c r="D9" i="1"/>
  <c r="F9" i="1" s="1"/>
  <c r="H9" i="1" s="1"/>
  <c r="J9" i="1" s="1"/>
  <c r="D5" i="1"/>
  <c r="F5" i="1" s="1"/>
  <c r="H5" i="1" s="1"/>
  <c r="J5" i="1" s="1"/>
  <c r="C7" i="1"/>
  <c r="C9" i="1" s="1"/>
  <c r="C5" i="1"/>
  <c r="C3" i="1"/>
  <c r="C26" i="2" l="1"/>
  <c r="D26" i="2"/>
  <c r="B26" i="2"/>
  <c r="E23" i="2"/>
  <c r="E26" i="2" s="1"/>
  <c r="B17" i="2"/>
  <c r="E5" i="1"/>
  <c r="E6" i="1" s="1"/>
  <c r="K5" i="1"/>
  <c r="G5" i="1"/>
  <c r="G6" i="1" s="1"/>
  <c r="I5" i="1"/>
  <c r="I6" i="1" s="1"/>
  <c r="K9" i="1"/>
  <c r="E9" i="1"/>
  <c r="E10" i="1" s="1"/>
  <c r="I9" i="1"/>
  <c r="I10" i="1" s="1"/>
  <c r="G9" i="1"/>
  <c r="G10" i="1" s="1"/>
  <c r="D14" i="2"/>
  <c r="D17" i="2" s="1"/>
  <c r="C17" i="2"/>
  <c r="E14" i="2" l="1"/>
  <c r="E17" i="2" s="1"/>
</calcChain>
</file>

<file path=xl/sharedStrings.xml><?xml version="1.0" encoding="utf-8"?>
<sst xmlns="http://schemas.openxmlformats.org/spreadsheetml/2006/main" count="133" uniqueCount="86">
  <si>
    <t>year 1</t>
  </si>
  <si>
    <t>year 2</t>
  </si>
  <si>
    <t>Max</t>
  </si>
  <si>
    <t>Min</t>
  </si>
  <si>
    <t>year 3</t>
  </si>
  <si>
    <t>Year 4</t>
  </si>
  <si>
    <t>Increase</t>
  </si>
  <si>
    <t>Applications</t>
  </si>
  <si>
    <t>Item</t>
  </si>
  <si>
    <t>Application Name</t>
  </si>
  <si>
    <t>Streaming platform Europé</t>
  </si>
  <si>
    <t>Business Plan</t>
  </si>
  <si>
    <t>Vendor</t>
  </si>
  <si>
    <t>Confluent Platform</t>
  </si>
  <si>
    <t>streaming licence</t>
  </si>
  <si>
    <t>Gold</t>
  </si>
  <si>
    <t>managed service</t>
  </si>
  <si>
    <t>Silver</t>
  </si>
  <si>
    <t>Cost for AWS</t>
  </si>
  <si>
    <t>Bronze</t>
  </si>
  <si>
    <t>Resource cost</t>
  </si>
  <si>
    <t>cost for cloud</t>
  </si>
  <si>
    <t>Total cost for Platform</t>
  </si>
  <si>
    <t>Items</t>
  </si>
  <si>
    <t>Year 1</t>
  </si>
  <si>
    <t>Year 2</t>
  </si>
  <si>
    <t>Year 3</t>
  </si>
  <si>
    <t>Total number of customers</t>
  </si>
  <si>
    <t>customer increase</t>
  </si>
  <si>
    <t>loss percentage considered</t>
  </si>
  <si>
    <t>Cost per month in general</t>
  </si>
  <si>
    <t>Description</t>
  </si>
  <si>
    <t>Confluent paltform</t>
  </si>
  <si>
    <t>Confluent Cloud</t>
  </si>
  <si>
    <t>Total cost for Cloud</t>
  </si>
  <si>
    <t>Application</t>
  </si>
  <si>
    <t>No. of topics</t>
  </si>
  <si>
    <t>No. of transactions</t>
  </si>
  <si>
    <t>Volume</t>
  </si>
  <si>
    <t> (Dec KB)</t>
  </si>
  <si>
    <t>Avg Size (KB)</t>
  </si>
  <si>
    <t>AGDA</t>
  </si>
  <si>
    <t>CADVPDM</t>
  </si>
  <si>
    <t>CDC</t>
  </si>
  <si>
    <t>COREENTITIES</t>
  </si>
  <si>
    <t>COW</t>
  </si>
  <si>
    <t>DATALAKE</t>
  </si>
  <si>
    <t>DIGITAL DEALER</t>
  </si>
  <si>
    <t>DOIT</t>
  </si>
  <si>
    <t>EBBA</t>
  </si>
  <si>
    <t>ENOVIA</t>
  </si>
  <si>
    <t>FMAT</t>
  </si>
  <si>
    <t>FMS</t>
  </si>
  <si>
    <t>FMSSP</t>
  </si>
  <si>
    <t>IACOB</t>
  </si>
  <si>
    <t>INAD</t>
  </si>
  <si>
    <t>IOT-MQTT</t>
  </si>
  <si>
    <t>LEXICON</t>
  </si>
  <si>
    <t>MONA</t>
  </si>
  <si>
    <t>PII</t>
  </si>
  <si>
    <t>PLUS </t>
  </si>
  <si>
    <t>PRICEPOINT</t>
  </si>
  <si>
    <t>PRINS</t>
  </si>
  <si>
    <t>QING</t>
  </si>
  <si>
    <t>QUERI</t>
  </si>
  <si>
    <t>RECO2</t>
  </si>
  <si>
    <t>RPA</t>
  </si>
  <si>
    <t>SALES PORTAL</t>
  </si>
  <si>
    <t>SAP</t>
  </si>
  <si>
    <t>SAP-SALSA</t>
  </si>
  <si>
    <t>SDP3-OEM</t>
  </si>
  <si>
    <t>SDS</t>
  </si>
  <si>
    <t>SECM</t>
  </si>
  <si>
    <t>SLIP</t>
  </si>
  <si>
    <t>SMA</t>
  </si>
  <si>
    <t>SMA-MAC</t>
  </si>
  <si>
    <t>SMA-MAM</t>
  </si>
  <si>
    <t>SMDS | SURE</t>
  </si>
  <si>
    <t>SPARTA</t>
  </si>
  <si>
    <t>SPCT</t>
  </si>
  <si>
    <t>SUSY</t>
  </si>
  <si>
    <t>SWS</t>
  </si>
  <si>
    <t>VDM</t>
  </si>
  <si>
    <t>TPS</t>
  </si>
  <si>
    <t>Storage in GB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</si>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</sst>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6" fillId="0" borderId="1" xfId="0" applyFont="1" applyBorder="1"/>
    <xf numFmtId="0" fontId="0" fillId="0" borderId="1" xfId="0" applyBorder="1"/>
    <xf numFmtId="0" fontId="5" fillId="0" borderId="1" xfId="0" applyFont="1" applyBorder="1"/>
    <xf numFmtId="11" fontId="0" fillId="0" borderId="1" xfId="0" applyNumberFormat="1" applyBorder="1"/>
    <xf numFmtId="0" fontId="7" fillId="3" borderId="0" xfId="0" applyFont="1" applyFill="1"/>
    <xf numFmtId="0" fontId="6" fillId="4" borderId="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0" fontId="4" fillId="0" borderId="0" xfId="0" applyFont="1"/>
    <xf numFmtId="0" fontId="4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4319-3CEB-44C6-B8D7-55F0AE3FB6A0}">
  <dimension ref="A1:K13"/>
  <sheetViews>
    <sheetView tabSelected="1" workbookViewId="0">
      <selection activeCell="E6" sqref="E6"/>
    </sheetView>
  </sheetViews>
  <sheetFormatPr baseColWidth="10" defaultColWidth="8.83203125" defaultRowHeight="13" x14ac:dyDescent="0.15"/>
  <cols>
    <col min="1" max="1" width="11.6640625" bestFit="1" customWidth="1"/>
  </cols>
  <sheetData>
    <row r="1" spans="1:11" x14ac:dyDescent="0.15">
      <c r="E1" t="s">
        <v>0</v>
      </c>
      <c r="G1" t="s">
        <v>1</v>
      </c>
      <c r="I1" t="s">
        <v>4</v>
      </c>
      <c r="K1" t="s">
        <v>5</v>
      </c>
    </row>
    <row r="3" spans="1:11" x14ac:dyDescent="0.15">
      <c r="A3" s="1">
        <v>6000000</v>
      </c>
      <c r="B3">
        <v>12</v>
      </c>
      <c r="C3" s="1">
        <f>SUM(A3/B3)</f>
        <v>500000</v>
      </c>
    </row>
    <row r="4" spans="1:11" x14ac:dyDescent="0.15">
      <c r="C4" s="1">
        <v>486910</v>
      </c>
    </row>
    <row r="5" spans="1:11" x14ac:dyDescent="0.15">
      <c r="A5" t="s">
        <v>2</v>
      </c>
      <c r="C5" s="1">
        <f>SUM(C3:C4)</f>
        <v>986910</v>
      </c>
      <c r="D5">
        <f>SUM(B13)</f>
        <v>17</v>
      </c>
      <c r="E5" s="1">
        <f>SUM(C5/D5)</f>
        <v>58053.529411764706</v>
      </c>
      <c r="F5">
        <f>SUM(D5+B12)</f>
        <v>23</v>
      </c>
      <c r="G5" s="1">
        <f>SUM(C5/F5)</f>
        <v>42909.130434782608</v>
      </c>
      <c r="H5">
        <f>SUM(F5+B12)</f>
        <v>29</v>
      </c>
      <c r="I5" s="1">
        <f>SUM(C5/H5)</f>
        <v>34031.379310344826</v>
      </c>
      <c r="J5">
        <f>SUM(H5+B12)</f>
        <v>35</v>
      </c>
      <c r="K5" s="1">
        <f>SUM(C5/J5)</f>
        <v>28197.428571428572</v>
      </c>
    </row>
    <row r="6" spans="1:11" x14ac:dyDescent="0.15">
      <c r="D6" s="2">
        <v>0.3</v>
      </c>
      <c r="E6" s="1">
        <f>SUM(E5*0.7)</f>
        <v>40637.470588235294</v>
      </c>
      <c r="F6" s="2">
        <v>0.2</v>
      </c>
      <c r="G6" s="1">
        <f>SUM(G5*0.8)</f>
        <v>34327.304347826088</v>
      </c>
      <c r="H6" s="2">
        <v>0.1</v>
      </c>
      <c r="I6" s="1">
        <f>SUM(I5*0.9)</f>
        <v>30628.241379310344</v>
      </c>
      <c r="J6" s="2">
        <v>0</v>
      </c>
      <c r="K6" s="1"/>
    </row>
    <row r="7" spans="1:11" x14ac:dyDescent="0.15">
      <c r="A7" s="1">
        <v>2974000</v>
      </c>
      <c r="B7">
        <v>12</v>
      </c>
      <c r="C7" s="1">
        <f>SUM(A7/B7)</f>
        <v>247833.33333333334</v>
      </c>
    </row>
    <row r="8" spans="1:11" x14ac:dyDescent="0.15">
      <c r="C8" s="1">
        <v>414360</v>
      </c>
    </row>
    <row r="9" spans="1:11" x14ac:dyDescent="0.15">
      <c r="A9" t="s">
        <v>3</v>
      </c>
      <c r="C9" s="1">
        <f>SUM(C7:C8)</f>
        <v>662193.33333333337</v>
      </c>
      <c r="D9">
        <f>SUM(B13)</f>
        <v>17</v>
      </c>
      <c r="E9" s="1">
        <f>SUM(C9/D9)</f>
        <v>38952.549019607846</v>
      </c>
      <c r="F9">
        <f>SUM(D9+B12)</f>
        <v>23</v>
      </c>
      <c r="G9" s="1">
        <f>SUM(C9/F9)</f>
        <v>28791.014492753624</v>
      </c>
      <c r="H9">
        <f>SUM(F9+B12)</f>
        <v>29</v>
      </c>
      <c r="I9" s="1">
        <f>SUM(C9/H9)</f>
        <v>22834.252873563219</v>
      </c>
      <c r="J9">
        <f>SUM(H9+B12)</f>
        <v>35</v>
      </c>
      <c r="K9" s="1">
        <f>SUM(C9/J9)</f>
        <v>18919.809523809527</v>
      </c>
    </row>
    <row r="10" spans="1:11" x14ac:dyDescent="0.15">
      <c r="D10" s="2">
        <v>0.3</v>
      </c>
      <c r="E10" s="1">
        <f>SUM(E9*0.7)</f>
        <v>27266.784313725489</v>
      </c>
      <c r="F10" s="2">
        <v>0.2</v>
      </c>
      <c r="G10" s="1">
        <f>SUM(G9*0.8)</f>
        <v>23032.8115942029</v>
      </c>
      <c r="H10" s="2">
        <v>0.1</v>
      </c>
      <c r="I10" s="1">
        <f>SUM(I9*0.9)</f>
        <v>20550.827586206899</v>
      </c>
      <c r="J10" s="2">
        <v>0</v>
      </c>
    </row>
    <row r="12" spans="1:11" x14ac:dyDescent="0.15">
      <c r="A12" t="s">
        <v>6</v>
      </c>
      <c r="B12">
        <v>6</v>
      </c>
    </row>
    <row r="13" spans="1:11" x14ac:dyDescent="0.15">
      <c r="A13" t="s">
        <v>7</v>
      </c>
      <c r="B13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89AF-440F-5247-B45C-1CD8A50218CA}">
  <dimension ref="A1:E26"/>
  <sheetViews>
    <sheetView topLeftCell="A2" workbookViewId="0">
      <selection activeCell="E5" sqref="E5"/>
    </sheetView>
  </sheetViews>
  <sheetFormatPr baseColWidth="10" defaultRowHeight="13" x14ac:dyDescent="0.15"/>
  <cols>
    <col min="1" max="1" width="39" bestFit="1" customWidth="1"/>
    <col min="2" max="2" width="38.1640625" bestFit="1" customWidth="1"/>
    <col min="3" max="3" width="18.1640625" bestFit="1" customWidth="1"/>
    <col min="4" max="4" width="20.6640625" bestFit="1" customWidth="1"/>
    <col min="5" max="5" width="18.1640625" bestFit="1" customWidth="1"/>
  </cols>
  <sheetData>
    <row r="1" spans="1:5" ht="23" x14ac:dyDescent="0.25">
      <c r="A1" s="5" t="s">
        <v>8</v>
      </c>
      <c r="B1" s="5" t="s">
        <v>31</v>
      </c>
      <c r="C1" s="3"/>
      <c r="D1" s="5" t="s">
        <v>11</v>
      </c>
      <c r="E1" s="5"/>
    </row>
    <row r="2" spans="1:5" ht="23" x14ac:dyDescent="0.25">
      <c r="A2" s="6" t="s">
        <v>9</v>
      </c>
      <c r="B2" s="6" t="s">
        <v>10</v>
      </c>
      <c r="C2" s="3"/>
      <c r="D2" s="6"/>
      <c r="E2" s="6"/>
    </row>
    <row r="3" spans="1:5" ht="23" x14ac:dyDescent="0.25">
      <c r="A3" s="6" t="s">
        <v>12</v>
      </c>
      <c r="B3" s="6" t="s">
        <v>13</v>
      </c>
      <c r="C3" s="3"/>
      <c r="D3" s="6" t="s">
        <v>15</v>
      </c>
      <c r="E3" s="6">
        <v>30000</v>
      </c>
    </row>
    <row r="4" spans="1:5" ht="23" x14ac:dyDescent="0.25">
      <c r="A4" s="6" t="s">
        <v>14</v>
      </c>
      <c r="B4" s="6">
        <v>7500000</v>
      </c>
      <c r="C4" s="3"/>
      <c r="D4" s="6" t="s">
        <v>17</v>
      </c>
      <c r="E4" s="7">
        <v>15000</v>
      </c>
    </row>
    <row r="5" spans="1:5" ht="23" x14ac:dyDescent="0.25">
      <c r="A5" s="6" t="s">
        <v>16</v>
      </c>
      <c r="B5" s="6">
        <v>10000000</v>
      </c>
      <c r="C5" s="3"/>
      <c r="D5" s="6" t="s">
        <v>19</v>
      </c>
      <c r="E5" s="7">
        <v>10000</v>
      </c>
    </row>
    <row r="6" spans="1:5" ht="23" x14ac:dyDescent="0.25">
      <c r="A6" s="6" t="s">
        <v>18</v>
      </c>
      <c r="B6" s="6">
        <v>11500000</v>
      </c>
      <c r="C6" s="3"/>
    </row>
    <row r="7" spans="1:5" ht="23" x14ac:dyDescent="0.25">
      <c r="A7" s="6" t="s">
        <v>20</v>
      </c>
      <c r="B7" s="6">
        <v>3800000</v>
      </c>
      <c r="C7" s="3"/>
      <c r="D7" s="3"/>
      <c r="E7" s="3"/>
    </row>
    <row r="8" spans="1:5" ht="23" x14ac:dyDescent="0.25">
      <c r="A8" s="6" t="s">
        <v>21</v>
      </c>
      <c r="B8" s="6">
        <v>6500000</v>
      </c>
      <c r="C8" s="3"/>
      <c r="D8" s="3"/>
      <c r="E8" s="3"/>
    </row>
    <row r="9" spans="1:5" ht="23" x14ac:dyDescent="0.25">
      <c r="A9" s="6" t="s">
        <v>22</v>
      </c>
      <c r="B9" s="6">
        <f>B4+B5+B6+B7 -B8</f>
        <v>26300000</v>
      </c>
      <c r="C9" s="3"/>
      <c r="D9" s="3"/>
      <c r="E9" s="3"/>
    </row>
    <row r="10" spans="1:5" ht="23" x14ac:dyDescent="0.25">
      <c r="A10" s="6" t="s">
        <v>34</v>
      </c>
      <c r="B10" s="6">
        <f>B4* 0-7+B5+B6+B7 -B8</f>
        <v>18799993</v>
      </c>
      <c r="C10" s="3"/>
      <c r="D10" s="3"/>
      <c r="E10" s="3"/>
    </row>
    <row r="11" spans="1:5" ht="23" x14ac:dyDescent="0.25">
      <c r="A11" s="3"/>
      <c r="B11" s="3"/>
      <c r="C11" s="3"/>
      <c r="D11" s="3"/>
      <c r="E11" s="3"/>
    </row>
    <row r="12" spans="1:5" ht="23" x14ac:dyDescent="0.25">
      <c r="A12" s="3" t="s">
        <v>32</v>
      </c>
      <c r="B12" s="3"/>
      <c r="C12" s="3"/>
      <c r="D12" s="3"/>
      <c r="E12" s="3"/>
    </row>
    <row r="13" spans="1:5" ht="23" x14ac:dyDescent="0.25">
      <c r="A13" s="5" t="s">
        <v>23</v>
      </c>
      <c r="B13" s="5" t="s">
        <v>24</v>
      </c>
      <c r="C13" s="5" t="s">
        <v>25</v>
      </c>
      <c r="D13" s="5" t="s">
        <v>26</v>
      </c>
      <c r="E13" s="5" t="s">
        <v>5</v>
      </c>
    </row>
    <row r="14" spans="1:5" ht="23" x14ac:dyDescent="0.25">
      <c r="A14" s="6" t="s">
        <v>27</v>
      </c>
      <c r="B14" s="6">
        <v>47</v>
      </c>
      <c r="C14" s="6">
        <f>B14 + C15</f>
        <v>53</v>
      </c>
      <c r="D14" s="6">
        <f t="shared" ref="D14:E14" si="0">C14 + D15</f>
        <v>59</v>
      </c>
      <c r="E14" s="6">
        <f t="shared" si="0"/>
        <v>65</v>
      </c>
    </row>
    <row r="15" spans="1:5" ht="23" x14ac:dyDescent="0.25">
      <c r="A15" s="6" t="s">
        <v>28</v>
      </c>
      <c r="B15" s="6">
        <v>0</v>
      </c>
      <c r="C15" s="6">
        <v>6</v>
      </c>
      <c r="D15" s="6">
        <v>6</v>
      </c>
      <c r="E15" s="6">
        <v>6</v>
      </c>
    </row>
    <row r="16" spans="1:5" ht="23" x14ac:dyDescent="0.25">
      <c r="A16" s="6" t="s">
        <v>29</v>
      </c>
      <c r="B16" s="6">
        <v>75</v>
      </c>
      <c r="C16" s="6">
        <v>50</v>
      </c>
      <c r="D16" s="6">
        <v>25</v>
      </c>
      <c r="E16" s="6">
        <v>0</v>
      </c>
    </row>
    <row r="17" spans="1:5" ht="23" x14ac:dyDescent="0.25">
      <c r="A17" s="6" t="s">
        <v>30</v>
      </c>
      <c r="B17" s="8">
        <f>B9 / B14 / 12 * ((100- B16)/100)</f>
        <v>11657.801418439716</v>
      </c>
      <c r="C17" s="8">
        <f xml:space="preserve"> (B9 / C14 / 12) * ((100-C16)/100)</f>
        <v>20676.100628930817</v>
      </c>
      <c r="D17" s="8">
        <f xml:space="preserve"> (B9 / D14 / 12) * ((100-D16)/100)</f>
        <v>27860.169491525419</v>
      </c>
      <c r="E17" s="8">
        <f xml:space="preserve"> (B9 / E14 / 12) * ((100-E16)/100)</f>
        <v>33717.948717948719</v>
      </c>
    </row>
    <row r="18" spans="1:5" ht="18" x14ac:dyDescent="0.2">
      <c r="A18" s="4"/>
      <c r="B18" s="4"/>
      <c r="C18" s="4"/>
      <c r="D18" s="4"/>
      <c r="E18" s="4"/>
    </row>
    <row r="19" spans="1:5" ht="18" x14ac:dyDescent="0.2">
      <c r="A19" s="4"/>
      <c r="B19" s="4"/>
      <c r="C19" s="4"/>
      <c r="D19" s="4"/>
      <c r="E19" s="4"/>
    </row>
    <row r="21" spans="1:5" ht="23" x14ac:dyDescent="0.25">
      <c r="A21" s="3" t="s">
        <v>33</v>
      </c>
      <c r="B21" s="3"/>
      <c r="C21" s="3"/>
      <c r="D21" s="3"/>
      <c r="E21" s="3"/>
    </row>
    <row r="22" spans="1:5" ht="23" x14ac:dyDescent="0.25">
      <c r="A22" s="5" t="s">
        <v>23</v>
      </c>
      <c r="B22" s="5" t="s">
        <v>24</v>
      </c>
      <c r="C22" s="5" t="s">
        <v>25</v>
      </c>
      <c r="D22" s="5" t="s">
        <v>26</v>
      </c>
      <c r="E22" s="5" t="s">
        <v>5</v>
      </c>
    </row>
    <row r="23" spans="1:5" ht="23" x14ac:dyDescent="0.25">
      <c r="A23" s="6" t="s">
        <v>27</v>
      </c>
      <c r="B23" s="6">
        <v>73</v>
      </c>
      <c r="C23" s="6">
        <f>B23 + C24</f>
        <v>98</v>
      </c>
      <c r="D23" s="6">
        <f t="shared" ref="D23:E23" si="1">C23 + D24</f>
        <v>123</v>
      </c>
      <c r="E23" s="6">
        <f t="shared" si="1"/>
        <v>148</v>
      </c>
    </row>
    <row r="24" spans="1:5" ht="23" x14ac:dyDescent="0.25">
      <c r="A24" s="6" t="s">
        <v>28</v>
      </c>
      <c r="B24" s="6">
        <v>0</v>
      </c>
      <c r="C24" s="6">
        <v>25</v>
      </c>
      <c r="D24" s="6">
        <v>25</v>
      </c>
      <c r="E24" s="6">
        <v>25</v>
      </c>
    </row>
    <row r="25" spans="1:5" ht="23" x14ac:dyDescent="0.25">
      <c r="A25" s="6" t="s">
        <v>29</v>
      </c>
      <c r="B25" s="6">
        <v>50</v>
      </c>
      <c r="C25" s="6">
        <v>35</v>
      </c>
      <c r="D25" s="6">
        <v>20</v>
      </c>
      <c r="E25" s="6">
        <v>0</v>
      </c>
    </row>
    <row r="26" spans="1:5" ht="23" x14ac:dyDescent="0.25">
      <c r="A26" s="6" t="s">
        <v>30</v>
      </c>
      <c r="B26" s="8">
        <f>B10 / B23 / 12 * ((100- B25)/100)</f>
        <v>10730.589611872147</v>
      </c>
      <c r="C26" s="8">
        <f xml:space="preserve"> (B10 / C23 / 12) * ((100-C25)/100)</f>
        <v>10391.152593537416</v>
      </c>
      <c r="D26" s="8">
        <f xml:space="preserve"> (B10 / D23 / 12) * ((100-D25)/100)</f>
        <v>10189.698102981032</v>
      </c>
      <c r="E26" s="8">
        <f xml:space="preserve"> (B10 / E23 / 12) * ((100-E25)/100)</f>
        <v>10585.581644144144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3CF3-3ADE-8549-8EE9-1376BBDE1744}">
  <dimension ref="A1:E26"/>
  <sheetViews>
    <sheetView workbookViewId="0">
      <selection activeCell="H23" sqref="H23"/>
    </sheetView>
  </sheetViews>
  <sheetFormatPr baseColWidth="10" defaultRowHeight="13" x14ac:dyDescent="0.15"/>
  <cols>
    <col min="1" max="1" width="39" bestFit="1" customWidth="1"/>
    <col min="2" max="2" width="38.1640625" bestFit="1" customWidth="1"/>
    <col min="3" max="3" width="18.1640625" bestFit="1" customWidth="1"/>
    <col min="4" max="4" width="20.6640625" bestFit="1" customWidth="1"/>
    <col min="5" max="5" width="18.1640625" bestFit="1" customWidth="1"/>
  </cols>
  <sheetData>
    <row r="1" spans="1:5" ht="23" x14ac:dyDescent="0.25">
      <c r="A1" s="5" t="s">
        <v>8</v>
      </c>
      <c r="B1" s="5" t="s">
        <v>31</v>
      </c>
      <c r="C1" s="3"/>
      <c r="D1" s="5" t="s">
        <v>11</v>
      </c>
      <c r="E1" s="5"/>
    </row>
    <row r="2" spans="1:5" ht="23" x14ac:dyDescent="0.25">
      <c r="A2" s="6" t="s">
        <v>9</v>
      </c>
      <c r="B2" s="6" t="s">
        <v>10</v>
      </c>
      <c r="C2" s="3"/>
      <c r="D2" s="6"/>
      <c r="E2" s="6"/>
    </row>
    <row r="3" spans="1:5" ht="23" x14ac:dyDescent="0.25">
      <c r="A3" s="6" t="s">
        <v>12</v>
      </c>
      <c r="B3" s="6" t="s">
        <v>13</v>
      </c>
      <c r="C3" s="3"/>
      <c r="D3" s="6" t="s">
        <v>15</v>
      </c>
      <c r="E3" s="6">
        <v>30000</v>
      </c>
    </row>
    <row r="4" spans="1:5" ht="23" x14ac:dyDescent="0.25">
      <c r="A4" s="6" t="s">
        <v>14</v>
      </c>
      <c r="B4" s="6">
        <v>7500000</v>
      </c>
      <c r="C4" s="3"/>
      <c r="D4" s="6" t="s">
        <v>17</v>
      </c>
      <c r="E4" s="7">
        <v>15000</v>
      </c>
    </row>
    <row r="5" spans="1:5" ht="23" x14ac:dyDescent="0.25">
      <c r="A5" s="6" t="s">
        <v>16</v>
      </c>
      <c r="B5" s="6">
        <v>10000000</v>
      </c>
      <c r="C5" s="3"/>
      <c r="D5" s="6" t="s">
        <v>19</v>
      </c>
      <c r="E5" s="7">
        <v>10000</v>
      </c>
    </row>
    <row r="6" spans="1:5" ht="23" x14ac:dyDescent="0.25">
      <c r="A6" s="6" t="s">
        <v>18</v>
      </c>
      <c r="B6" s="6">
        <v>6000000</v>
      </c>
      <c r="C6" s="3"/>
    </row>
    <row r="7" spans="1:5" ht="23" x14ac:dyDescent="0.25">
      <c r="A7" s="6" t="s">
        <v>20</v>
      </c>
      <c r="B7" s="6">
        <v>3800000</v>
      </c>
      <c r="C7" s="3"/>
      <c r="D7" s="3"/>
      <c r="E7" s="3"/>
    </row>
    <row r="8" spans="1:5" ht="23" x14ac:dyDescent="0.25">
      <c r="A8" s="6" t="s">
        <v>21</v>
      </c>
      <c r="B8" s="6">
        <v>6500000</v>
      </c>
      <c r="C8" s="3"/>
      <c r="D8" s="3"/>
      <c r="E8" s="3"/>
    </row>
    <row r="9" spans="1:5" ht="23" x14ac:dyDescent="0.25">
      <c r="A9" s="6" t="s">
        <v>22</v>
      </c>
      <c r="B9" s="6">
        <f>B4+B5+B6+B7 -B8</f>
        <v>20800000</v>
      </c>
      <c r="C9" s="3"/>
      <c r="D9" s="3"/>
      <c r="E9" s="3"/>
    </row>
    <row r="10" spans="1:5" ht="23" x14ac:dyDescent="0.25">
      <c r="A10" s="6" t="s">
        <v>34</v>
      </c>
      <c r="B10" s="6">
        <f>B4* 0-7+B5+B6+B7 -B8</f>
        <v>13299993</v>
      </c>
      <c r="C10" s="3"/>
      <c r="D10" s="3"/>
      <c r="E10" s="3"/>
    </row>
    <row r="11" spans="1:5" ht="23" x14ac:dyDescent="0.25">
      <c r="A11" s="3"/>
      <c r="B11" s="3"/>
      <c r="C11" s="3"/>
      <c r="D11" s="3"/>
      <c r="E11" s="3"/>
    </row>
    <row r="12" spans="1:5" ht="23" x14ac:dyDescent="0.25">
      <c r="A12" s="3" t="s">
        <v>32</v>
      </c>
      <c r="B12" s="3"/>
      <c r="C12" s="3"/>
      <c r="D12" s="3"/>
      <c r="E12" s="3"/>
    </row>
    <row r="13" spans="1:5" ht="23" x14ac:dyDescent="0.25">
      <c r="A13" s="5" t="s">
        <v>23</v>
      </c>
      <c r="B13" s="5" t="s">
        <v>24</v>
      </c>
      <c r="C13" s="5" t="s">
        <v>25</v>
      </c>
      <c r="D13" s="5" t="s">
        <v>26</v>
      </c>
      <c r="E13" s="5" t="s">
        <v>5</v>
      </c>
    </row>
    <row r="14" spans="1:5" ht="23" x14ac:dyDescent="0.25">
      <c r="A14" s="6" t="s">
        <v>27</v>
      </c>
      <c r="B14" s="6">
        <v>47</v>
      </c>
      <c r="C14" s="6">
        <f>B14 + C15</f>
        <v>53</v>
      </c>
      <c r="D14" s="6">
        <f t="shared" ref="D14:E14" si="0">C14 + D15</f>
        <v>59</v>
      </c>
      <c r="E14" s="6">
        <f t="shared" si="0"/>
        <v>65</v>
      </c>
    </row>
    <row r="15" spans="1:5" ht="23" x14ac:dyDescent="0.25">
      <c r="A15" s="6" t="s">
        <v>28</v>
      </c>
      <c r="B15" s="6">
        <v>0</v>
      </c>
      <c r="C15" s="6">
        <v>6</v>
      </c>
      <c r="D15" s="6">
        <v>6</v>
      </c>
      <c r="E15" s="6">
        <v>6</v>
      </c>
    </row>
    <row r="16" spans="1:5" ht="23" x14ac:dyDescent="0.25">
      <c r="A16" s="6" t="s">
        <v>29</v>
      </c>
      <c r="B16" s="6">
        <v>75</v>
      </c>
      <c r="C16" s="6">
        <v>50</v>
      </c>
      <c r="D16" s="6">
        <v>25</v>
      </c>
      <c r="E16" s="6">
        <v>0</v>
      </c>
    </row>
    <row r="17" spans="1:5" ht="23" x14ac:dyDescent="0.25">
      <c r="A17" s="6" t="s">
        <v>30</v>
      </c>
      <c r="B17" s="8">
        <f>B9 / B14 / 12 * ((100- B16)/100)</f>
        <v>9219.8581560283692</v>
      </c>
      <c r="C17" s="8">
        <f xml:space="preserve"> (B9 / C14 / 12) * ((100-C16)/100)</f>
        <v>16352.201257861634</v>
      </c>
      <c r="D17" s="8">
        <f xml:space="preserve"> (B9 / D14 / 12) * ((100-D16)/100)</f>
        <v>22033.898305084746</v>
      </c>
      <c r="E17" s="8">
        <f xml:space="preserve"> (B9 / E14 / 12) * ((100-E16)/100)</f>
        <v>26666.666666666668</v>
      </c>
    </row>
    <row r="18" spans="1:5" ht="18" x14ac:dyDescent="0.2">
      <c r="A18" s="4"/>
      <c r="B18" s="4"/>
      <c r="C18" s="4"/>
      <c r="D18" s="4"/>
      <c r="E18" s="4"/>
    </row>
    <row r="19" spans="1:5" ht="18" x14ac:dyDescent="0.2">
      <c r="A19" s="4"/>
      <c r="B19" s="4"/>
      <c r="C19" s="4"/>
      <c r="D19" s="4"/>
      <c r="E19" s="4"/>
    </row>
    <row r="21" spans="1:5" ht="23" x14ac:dyDescent="0.25">
      <c r="A21" s="3" t="s">
        <v>33</v>
      </c>
      <c r="B21" s="3"/>
      <c r="C21" s="3"/>
      <c r="D21" s="3"/>
      <c r="E21" s="3"/>
    </row>
    <row r="22" spans="1:5" ht="23" x14ac:dyDescent="0.25">
      <c r="A22" s="5" t="s">
        <v>23</v>
      </c>
      <c r="B22" s="5" t="s">
        <v>24</v>
      </c>
      <c r="C22" s="5" t="s">
        <v>25</v>
      </c>
      <c r="D22" s="5" t="s">
        <v>26</v>
      </c>
      <c r="E22" s="5" t="s">
        <v>5</v>
      </c>
    </row>
    <row r="23" spans="1:5" ht="23" x14ac:dyDescent="0.25">
      <c r="A23" s="6" t="s">
        <v>27</v>
      </c>
      <c r="B23" s="6">
        <v>47</v>
      </c>
      <c r="C23" s="6">
        <f>B23 + C24</f>
        <v>53</v>
      </c>
      <c r="D23" s="6">
        <f t="shared" ref="D23" si="1">C23 + D24</f>
        <v>59</v>
      </c>
      <c r="E23" s="6">
        <f t="shared" ref="E23" si="2">D23 + E24</f>
        <v>65</v>
      </c>
    </row>
    <row r="24" spans="1:5" ht="23" x14ac:dyDescent="0.25">
      <c r="A24" s="6" t="s">
        <v>28</v>
      </c>
      <c r="B24" s="6">
        <v>0</v>
      </c>
      <c r="C24" s="6">
        <v>6</v>
      </c>
      <c r="D24" s="6">
        <v>6</v>
      </c>
      <c r="E24" s="6">
        <v>6</v>
      </c>
    </row>
    <row r="25" spans="1:5" ht="23" x14ac:dyDescent="0.25">
      <c r="A25" s="6" t="s">
        <v>29</v>
      </c>
      <c r="B25" s="6">
        <v>50</v>
      </c>
      <c r="C25" s="6">
        <v>35</v>
      </c>
      <c r="D25" s="6">
        <v>20</v>
      </c>
      <c r="E25" s="6">
        <v>0</v>
      </c>
    </row>
    <row r="26" spans="1:5" ht="23" x14ac:dyDescent="0.25">
      <c r="A26" s="6" t="s">
        <v>30</v>
      </c>
      <c r="B26" s="8">
        <f>B10 / B23 / 12 * ((100- B25)/100)</f>
        <v>11790.773936170213</v>
      </c>
      <c r="C26" s="8">
        <f xml:space="preserve"> (B10 / C23 / 12) * ((100-C25)/100)</f>
        <v>13592.760141509434</v>
      </c>
      <c r="D26" s="8">
        <f xml:space="preserve"> (B10 / D23 / 12) * ((100-D25)/100)</f>
        <v>15028.240677966103</v>
      </c>
      <c r="E26" s="8">
        <f xml:space="preserve"> (B10 / E23 / 12) * ((100-E25)/100)</f>
        <v>17051.273076923077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BD39-16FB-A44E-AC3E-57278F881733}">
  <dimension ref="A1:K48"/>
  <sheetViews>
    <sheetView workbookViewId="0">
      <selection activeCell="D18" sqref="D18"/>
    </sheetView>
  </sheetViews>
  <sheetFormatPr baseColWidth="10" defaultRowHeight="13" x14ac:dyDescent="0.15"/>
  <cols>
    <col min="1" max="1" width="13.5" bestFit="1" customWidth="1"/>
    <col min="2" max="2" width="11.33203125" bestFit="1" customWidth="1"/>
    <col min="3" max="3" width="26.83203125" customWidth="1"/>
    <col min="4" max="4" width="19.33203125" customWidth="1"/>
    <col min="5" max="5" width="12.1640625" bestFit="1" customWidth="1"/>
    <col min="6" max="6" width="18.33203125" customWidth="1"/>
    <col min="7" max="7" width="12.5" bestFit="1" customWidth="1"/>
  </cols>
  <sheetData>
    <row r="1" spans="1:11" x14ac:dyDescent="0.15">
      <c r="A1" s="21" t="s">
        <v>35</v>
      </c>
      <c r="B1" s="21" t="s">
        <v>36</v>
      </c>
      <c r="C1" s="21" t="s">
        <v>37</v>
      </c>
      <c r="D1" s="11" t="s">
        <v>38</v>
      </c>
      <c r="E1" s="21" t="s">
        <v>40</v>
      </c>
      <c r="F1" s="22" t="s">
        <v>83</v>
      </c>
      <c r="G1" s="21" t="s">
        <v>84</v>
      </c>
      <c r="H1" s="20"/>
      <c r="I1" s="20"/>
      <c r="J1" s="20"/>
      <c r="K1" s="9"/>
    </row>
    <row r="2" spans="1:11" x14ac:dyDescent="0.15">
      <c r="A2" s="21"/>
      <c r="B2" s="21"/>
      <c r="C2" s="21"/>
      <c r="D2" s="11" t="s">
        <v>39</v>
      </c>
      <c r="E2" s="21"/>
      <c r="F2" s="22"/>
      <c r="G2" s="21"/>
      <c r="H2" s="20"/>
      <c r="I2" s="20"/>
      <c r="J2" s="20"/>
      <c r="K2" s="9"/>
    </row>
    <row r="3" spans="1:11" ht="15" x14ac:dyDescent="0.2">
      <c r="A3" s="12" t="s">
        <v>41</v>
      </c>
      <c r="B3" s="13">
        <v>4</v>
      </c>
      <c r="C3" s="13">
        <v>105154</v>
      </c>
      <c r="D3" s="13">
        <v>46935.67</v>
      </c>
      <c r="E3" s="14">
        <v>0.446351732</v>
      </c>
      <c r="F3" s="14">
        <f xml:space="preserve"> C3 / 30 / 24 / 60 / 60</f>
        <v>4.0568672839506173E-2</v>
      </c>
      <c r="G3" s="14">
        <f>D3/1048576</f>
        <v>4.4761343002319334E-2</v>
      </c>
      <c r="H3" s="10"/>
      <c r="I3" s="10"/>
      <c r="J3" s="10"/>
      <c r="K3" s="10"/>
    </row>
    <row r="4" spans="1:11" ht="15" x14ac:dyDescent="0.2">
      <c r="A4" s="12" t="s">
        <v>42</v>
      </c>
      <c r="B4" s="13">
        <v>1</v>
      </c>
      <c r="C4" s="13">
        <v>175</v>
      </c>
      <c r="D4" s="13">
        <v>8638.9159999999993</v>
      </c>
      <c r="E4" s="14">
        <v>49.365234289999997</v>
      </c>
      <c r="F4" s="14">
        <f t="shared" ref="F4:F44" si="0" xml:space="preserve"> C4 / 30 / 24 / 60 / 60</f>
        <v>6.7515432098765426E-5</v>
      </c>
      <c r="G4" s="14">
        <f t="shared" ref="G4:G44" si="1">D4/1048576</f>
        <v>8.2387123107910149E-3</v>
      </c>
      <c r="H4" s="10"/>
      <c r="I4" s="10"/>
      <c r="J4" s="10"/>
      <c r="K4" s="10"/>
    </row>
    <row r="5" spans="1:11" ht="15" x14ac:dyDescent="0.2">
      <c r="A5" s="12" t="s">
        <v>43</v>
      </c>
      <c r="B5" s="13">
        <v>11</v>
      </c>
      <c r="C5" s="13">
        <v>230043</v>
      </c>
      <c r="D5" s="13">
        <v>518126.8</v>
      </c>
      <c r="E5" s="14">
        <v>2.2523041340000001</v>
      </c>
      <c r="F5" s="14">
        <f t="shared" si="0"/>
        <v>8.8751157407407397E-2</v>
      </c>
      <c r="G5" s="14">
        <f t="shared" si="1"/>
        <v>0.4941242218017578</v>
      </c>
      <c r="H5" s="10"/>
      <c r="I5" s="10"/>
      <c r="J5" s="10"/>
      <c r="K5" s="10"/>
    </row>
    <row r="6" spans="1:11" ht="15" x14ac:dyDescent="0.2">
      <c r="A6" s="12" t="s">
        <v>44</v>
      </c>
      <c r="B6" s="13">
        <v>1</v>
      </c>
      <c r="C6" s="13">
        <v>0</v>
      </c>
      <c r="D6" s="13">
        <v>0</v>
      </c>
      <c r="E6" s="14"/>
      <c r="F6" s="14">
        <f t="shared" si="0"/>
        <v>0</v>
      </c>
      <c r="G6" s="14">
        <f t="shared" si="1"/>
        <v>0</v>
      </c>
      <c r="H6" s="10"/>
      <c r="I6" s="10"/>
      <c r="J6" s="10"/>
      <c r="K6" s="10"/>
    </row>
    <row r="7" spans="1:11" ht="15" x14ac:dyDescent="0.2">
      <c r="A7" s="12" t="s">
        <v>45</v>
      </c>
      <c r="B7" s="13">
        <v>29</v>
      </c>
      <c r="C7" s="13">
        <v>333582</v>
      </c>
      <c r="D7" s="13">
        <v>10379658</v>
      </c>
      <c r="E7" s="14">
        <v>31.115761639999999</v>
      </c>
      <c r="F7" s="14">
        <f t="shared" si="0"/>
        <v>0.12869675925925927</v>
      </c>
      <c r="G7" s="14">
        <f t="shared" si="1"/>
        <v>9.8988132476806641</v>
      </c>
      <c r="H7" s="10"/>
      <c r="I7" s="10"/>
      <c r="J7" s="10"/>
      <c r="K7" s="10"/>
    </row>
    <row r="8" spans="1:11" ht="15" x14ac:dyDescent="0.2">
      <c r="A8" s="12" t="s">
        <v>46</v>
      </c>
      <c r="B8" s="13">
        <v>2</v>
      </c>
      <c r="C8" s="15">
        <v>1040000000</v>
      </c>
      <c r="D8" s="15">
        <v>234000000</v>
      </c>
      <c r="E8" s="14">
        <v>0.22500000000000001</v>
      </c>
      <c r="F8" s="14">
        <f t="shared" si="0"/>
        <v>401.23456790123447</v>
      </c>
      <c r="G8" s="14">
        <f t="shared" si="1"/>
        <v>223.1597900390625</v>
      </c>
      <c r="H8" s="10"/>
      <c r="I8" s="10"/>
      <c r="J8" s="10"/>
      <c r="K8" s="10"/>
    </row>
    <row r="9" spans="1:11" ht="15" x14ac:dyDescent="0.2">
      <c r="A9" s="12" t="s">
        <v>47</v>
      </c>
      <c r="B9" s="13">
        <v>11</v>
      </c>
      <c r="C9" s="13">
        <v>19035377</v>
      </c>
      <c r="D9" s="13">
        <v>15116610</v>
      </c>
      <c r="E9" s="14">
        <v>0.79413241999999995</v>
      </c>
      <c r="F9" s="14">
        <f t="shared" si="0"/>
        <v>7.3438954475308647</v>
      </c>
      <c r="G9" s="14">
        <f t="shared" si="1"/>
        <v>14.416322708129883</v>
      </c>
      <c r="H9" s="10"/>
      <c r="I9" s="10"/>
      <c r="J9" s="10"/>
      <c r="K9" s="10"/>
    </row>
    <row r="10" spans="1:11" ht="15" x14ac:dyDescent="0.2">
      <c r="A10" s="12" t="s">
        <v>48</v>
      </c>
      <c r="B10" s="13">
        <v>6</v>
      </c>
      <c r="C10" s="13">
        <v>219676</v>
      </c>
      <c r="D10" s="13">
        <v>336863.6</v>
      </c>
      <c r="E10" s="14">
        <v>1.5334565449999999</v>
      </c>
      <c r="F10" s="14">
        <f t="shared" si="0"/>
        <v>8.4751543209876531E-2</v>
      </c>
      <c r="G10" s="14">
        <f t="shared" si="1"/>
        <v>0.32125816345214842</v>
      </c>
      <c r="H10" s="10"/>
      <c r="I10" s="10"/>
      <c r="J10" s="10"/>
      <c r="K10" s="10"/>
    </row>
    <row r="11" spans="1:11" ht="15" x14ac:dyDescent="0.2">
      <c r="A11" s="12" t="s">
        <v>49</v>
      </c>
      <c r="B11" s="13">
        <v>10</v>
      </c>
      <c r="C11" s="13">
        <v>16789</v>
      </c>
      <c r="D11" s="13">
        <v>10511.75</v>
      </c>
      <c r="E11" s="14">
        <v>0.62610935700000003</v>
      </c>
      <c r="F11" s="14">
        <f t="shared" si="0"/>
        <v>6.4772376543209874E-3</v>
      </c>
      <c r="G11" s="14">
        <f t="shared" si="1"/>
        <v>1.0024785995483398E-2</v>
      </c>
      <c r="H11" s="10"/>
      <c r="I11" s="10"/>
      <c r="J11" s="10"/>
      <c r="K11" s="10"/>
    </row>
    <row r="12" spans="1:11" ht="15" x14ac:dyDescent="0.2">
      <c r="A12" s="12" t="s">
        <v>50</v>
      </c>
      <c r="B12" s="13">
        <v>7</v>
      </c>
      <c r="C12" s="13">
        <v>433</v>
      </c>
      <c r="D12" s="13">
        <v>14839.68</v>
      </c>
      <c r="E12" s="14">
        <v>34.27177829</v>
      </c>
      <c r="F12" s="14">
        <f t="shared" si="0"/>
        <v>1.6705246913580244E-4</v>
      </c>
      <c r="G12" s="14">
        <f t="shared" si="1"/>
        <v>1.41522216796875E-2</v>
      </c>
      <c r="H12" s="10"/>
      <c r="I12" s="10"/>
      <c r="J12" s="10"/>
      <c r="K12" s="10"/>
    </row>
    <row r="13" spans="1:11" ht="15" x14ac:dyDescent="0.2">
      <c r="A13" s="12" t="s">
        <v>51</v>
      </c>
      <c r="B13" s="13">
        <v>5</v>
      </c>
      <c r="C13" s="13">
        <v>77300</v>
      </c>
      <c r="D13" s="13">
        <v>96537.71</v>
      </c>
      <c r="E13" s="14">
        <v>1.248870763</v>
      </c>
      <c r="F13" s="14">
        <f t="shared" si="0"/>
        <v>2.9822530864197526E-2</v>
      </c>
      <c r="G13" s="14">
        <f t="shared" si="1"/>
        <v>9.2065534591674811E-2</v>
      </c>
      <c r="H13" s="10"/>
      <c r="I13" s="10"/>
      <c r="J13" s="10"/>
      <c r="K13" s="10"/>
    </row>
    <row r="14" spans="1:11" ht="15" x14ac:dyDescent="0.2">
      <c r="A14" s="12" t="s">
        <v>52</v>
      </c>
      <c r="B14" s="13">
        <v>3</v>
      </c>
      <c r="C14" s="13">
        <v>43027225</v>
      </c>
      <c r="D14" s="13">
        <v>0</v>
      </c>
      <c r="E14" s="14">
        <v>0</v>
      </c>
      <c r="F14" s="14">
        <f t="shared" si="0"/>
        <v>16.600009645061728</v>
      </c>
      <c r="G14" s="14">
        <f t="shared" si="1"/>
        <v>0</v>
      </c>
      <c r="H14" s="10"/>
      <c r="I14" s="10"/>
      <c r="J14" s="10"/>
      <c r="K14" s="10"/>
    </row>
    <row r="15" spans="1:11" ht="15" x14ac:dyDescent="0.2">
      <c r="A15" s="12" t="s">
        <v>53</v>
      </c>
      <c r="B15" s="13">
        <v>3</v>
      </c>
      <c r="C15" s="13">
        <v>77602</v>
      </c>
      <c r="D15" s="13">
        <v>29500.66</v>
      </c>
      <c r="E15" s="14">
        <v>0.38015334699999997</v>
      </c>
      <c r="F15" s="14">
        <f t="shared" si="0"/>
        <v>2.9939043209876542E-2</v>
      </c>
      <c r="G15" s="14">
        <f t="shared" si="1"/>
        <v>2.8134021759033203E-2</v>
      </c>
      <c r="H15" s="10"/>
      <c r="I15" s="10"/>
      <c r="J15" s="10"/>
      <c r="K15" s="10"/>
    </row>
    <row r="16" spans="1:11" ht="15" x14ac:dyDescent="0.2">
      <c r="A16" s="12" t="s">
        <v>54</v>
      </c>
      <c r="B16" s="13">
        <v>15</v>
      </c>
      <c r="C16" s="13">
        <v>581171</v>
      </c>
      <c r="D16" s="13">
        <v>76541822</v>
      </c>
      <c r="E16" s="14">
        <v>131.70275530000001</v>
      </c>
      <c r="F16" s="14">
        <f t="shared" si="0"/>
        <v>0.22421720679012347</v>
      </c>
      <c r="G16" s="14">
        <f t="shared" si="1"/>
        <v>72.995969772338867</v>
      </c>
      <c r="H16" s="10"/>
      <c r="I16" s="10"/>
      <c r="J16" s="10"/>
      <c r="K16" s="10"/>
    </row>
    <row r="17" spans="1:11" ht="15" x14ac:dyDescent="0.2">
      <c r="A17" s="12" t="s">
        <v>55</v>
      </c>
      <c r="B17" s="13">
        <v>35</v>
      </c>
      <c r="C17" s="13">
        <v>76122234</v>
      </c>
      <c r="D17" s="13">
        <v>61632791</v>
      </c>
      <c r="E17" s="14">
        <v>0.80965557300000002</v>
      </c>
      <c r="F17" s="14">
        <f t="shared" si="0"/>
        <v>29.368145833333333</v>
      </c>
      <c r="G17" s="14">
        <f t="shared" si="1"/>
        <v>58.777609825134277</v>
      </c>
      <c r="H17" s="10"/>
      <c r="I17" s="10"/>
      <c r="J17" s="10"/>
      <c r="K17" s="10"/>
    </row>
    <row r="18" spans="1:11" ht="15" x14ac:dyDescent="0.2">
      <c r="A18" s="12" t="s">
        <v>56</v>
      </c>
      <c r="B18" s="13">
        <v>1</v>
      </c>
      <c r="C18" s="13">
        <v>0</v>
      </c>
      <c r="D18" s="13">
        <v>0</v>
      </c>
      <c r="E18" s="14"/>
      <c r="F18" s="14">
        <f t="shared" si="0"/>
        <v>0</v>
      </c>
      <c r="G18" s="14">
        <f t="shared" si="1"/>
        <v>0</v>
      </c>
      <c r="H18" s="10"/>
      <c r="I18" s="10"/>
      <c r="J18" s="10"/>
      <c r="K18" s="10"/>
    </row>
    <row r="19" spans="1:11" ht="15" x14ac:dyDescent="0.2">
      <c r="A19" s="12" t="s">
        <v>57</v>
      </c>
      <c r="B19" s="13">
        <v>1</v>
      </c>
      <c r="C19" s="13">
        <v>2432756</v>
      </c>
      <c r="D19" s="13">
        <v>15503.95</v>
      </c>
      <c r="E19" s="14">
        <v>6.3729980000000004E-3</v>
      </c>
      <c r="F19" s="14">
        <f t="shared" si="0"/>
        <v>0.93856327160493835</v>
      </c>
      <c r="G19" s="14">
        <f t="shared" si="1"/>
        <v>1.478571891784668E-2</v>
      </c>
      <c r="H19" s="10"/>
      <c r="I19" s="10"/>
      <c r="J19" s="10"/>
      <c r="K19" s="10"/>
    </row>
    <row r="20" spans="1:11" ht="15" x14ac:dyDescent="0.2">
      <c r="A20" s="12" t="s">
        <v>58</v>
      </c>
      <c r="B20" s="13">
        <v>99</v>
      </c>
      <c r="C20" s="13">
        <v>21488417</v>
      </c>
      <c r="D20" s="13">
        <v>64199515</v>
      </c>
      <c r="E20" s="14">
        <v>2.987633524</v>
      </c>
      <c r="F20" s="14">
        <f t="shared" si="0"/>
        <v>8.290284336419754</v>
      </c>
      <c r="G20" s="14">
        <f t="shared" si="1"/>
        <v>61.225428581237793</v>
      </c>
      <c r="H20" s="10"/>
      <c r="I20" s="10"/>
      <c r="J20" s="10"/>
      <c r="K20" s="10"/>
    </row>
    <row r="21" spans="1:11" ht="15" x14ac:dyDescent="0.2">
      <c r="A21" s="12" t="s">
        <v>59</v>
      </c>
      <c r="B21" s="13">
        <v>14</v>
      </c>
      <c r="C21" s="13">
        <v>152914</v>
      </c>
      <c r="D21" s="13">
        <v>1313683</v>
      </c>
      <c r="E21" s="14">
        <v>8.590992322</v>
      </c>
      <c r="F21" s="14">
        <f t="shared" si="0"/>
        <v>5.8994598765432102E-2</v>
      </c>
      <c r="G21" s="14">
        <f t="shared" si="1"/>
        <v>1.2528257369995117</v>
      </c>
      <c r="H21" s="10"/>
      <c r="I21" s="10"/>
      <c r="J21" s="10"/>
      <c r="K21" s="10"/>
    </row>
    <row r="22" spans="1:11" ht="15" x14ac:dyDescent="0.2">
      <c r="A22" s="12" t="s">
        <v>60</v>
      </c>
      <c r="B22" s="13">
        <v>1</v>
      </c>
      <c r="C22" s="13">
        <v>288485</v>
      </c>
      <c r="D22" s="13">
        <v>119058.4</v>
      </c>
      <c r="E22" s="14">
        <v>0.41270222000000001</v>
      </c>
      <c r="F22" s="14">
        <f t="shared" si="0"/>
        <v>0.11129822530864196</v>
      </c>
      <c r="G22" s="14">
        <f t="shared" si="1"/>
        <v>0.11354293823242187</v>
      </c>
      <c r="H22" s="10"/>
      <c r="I22" s="10"/>
      <c r="J22" s="10"/>
      <c r="K22" s="10"/>
    </row>
    <row r="23" spans="1:11" ht="15" x14ac:dyDescent="0.2">
      <c r="A23" s="12" t="s">
        <v>61</v>
      </c>
      <c r="B23" s="13">
        <v>49</v>
      </c>
      <c r="C23" s="13">
        <v>0</v>
      </c>
      <c r="D23" s="13">
        <v>0</v>
      </c>
      <c r="E23" s="14"/>
      <c r="F23" s="14">
        <f t="shared" si="0"/>
        <v>0</v>
      </c>
      <c r="G23" s="14">
        <f t="shared" si="1"/>
        <v>0</v>
      </c>
      <c r="H23" s="10"/>
      <c r="I23" s="10"/>
      <c r="J23" s="10"/>
      <c r="K23" s="10"/>
    </row>
    <row r="24" spans="1:11" ht="15" x14ac:dyDescent="0.2">
      <c r="A24" s="12" t="s">
        <v>62</v>
      </c>
      <c r="B24" s="13">
        <v>2</v>
      </c>
      <c r="C24" s="13">
        <v>12</v>
      </c>
      <c r="D24" s="13">
        <v>14.25977</v>
      </c>
      <c r="E24" s="14">
        <v>1.1883141669999999</v>
      </c>
      <c r="F24" s="14">
        <f t="shared" si="0"/>
        <v>4.6296296296296296E-6</v>
      </c>
      <c r="G24" s="14">
        <f t="shared" si="1"/>
        <v>1.3599176406860351E-5</v>
      </c>
      <c r="H24" s="10"/>
      <c r="I24" s="10"/>
      <c r="J24" s="10"/>
      <c r="K24" s="10"/>
    </row>
    <row r="25" spans="1:11" ht="15" x14ac:dyDescent="0.2">
      <c r="A25" s="12" t="s">
        <v>63</v>
      </c>
      <c r="B25" s="13">
        <v>5</v>
      </c>
      <c r="C25" s="13">
        <v>2598801</v>
      </c>
      <c r="D25" s="13">
        <v>29559048</v>
      </c>
      <c r="E25" s="14">
        <v>11.37410983</v>
      </c>
      <c r="F25" s="14">
        <f t="shared" si="0"/>
        <v>1.0026238425925926</v>
      </c>
      <c r="G25" s="14">
        <f t="shared" si="1"/>
        <v>28.189704895019531</v>
      </c>
      <c r="H25" s="10"/>
      <c r="I25" s="10"/>
      <c r="J25" s="10"/>
      <c r="K25" s="10"/>
    </row>
    <row r="26" spans="1:11" ht="15" x14ac:dyDescent="0.2">
      <c r="A26" s="12" t="s">
        <v>64</v>
      </c>
      <c r="B26" s="13">
        <v>5</v>
      </c>
      <c r="C26" s="13">
        <v>192085</v>
      </c>
      <c r="D26" s="13">
        <v>29274656</v>
      </c>
      <c r="E26" s="14">
        <v>152.40469580000001</v>
      </c>
      <c r="F26" s="14">
        <f t="shared" si="0"/>
        <v>7.410686728395062E-2</v>
      </c>
      <c r="G26" s="14">
        <f t="shared" si="1"/>
        <v>27.918487548828125</v>
      </c>
      <c r="H26" s="10"/>
      <c r="I26" s="10"/>
      <c r="J26" s="10"/>
      <c r="K26" s="10"/>
    </row>
    <row r="27" spans="1:11" ht="15" x14ac:dyDescent="0.2">
      <c r="A27" s="12" t="s">
        <v>65</v>
      </c>
      <c r="B27" s="13">
        <v>4</v>
      </c>
      <c r="C27" s="13">
        <v>6307</v>
      </c>
      <c r="D27" s="13">
        <v>43963.79</v>
      </c>
      <c r="E27" s="14">
        <v>6.9706342159999997</v>
      </c>
      <c r="F27" s="14">
        <f t="shared" si="0"/>
        <v>2.4332561728395061E-3</v>
      </c>
      <c r="G27" s="14">
        <f t="shared" si="1"/>
        <v>4.1927137374877931E-2</v>
      </c>
      <c r="H27" s="10"/>
      <c r="I27" s="10"/>
      <c r="J27" s="10"/>
      <c r="K27" s="10"/>
    </row>
    <row r="28" spans="1:11" ht="15" x14ac:dyDescent="0.2">
      <c r="A28" s="12" t="s">
        <v>66</v>
      </c>
      <c r="B28" s="13">
        <v>1</v>
      </c>
      <c r="C28" s="13">
        <v>1239</v>
      </c>
      <c r="D28" s="13">
        <v>2147.8580000000002</v>
      </c>
      <c r="E28" s="14">
        <v>1.733541566</v>
      </c>
      <c r="F28" s="14">
        <f t="shared" si="0"/>
        <v>4.7800925925925924E-4</v>
      </c>
      <c r="G28" s="14">
        <f t="shared" si="1"/>
        <v>2.0483570098876955E-3</v>
      </c>
      <c r="H28" s="10"/>
      <c r="I28" s="10"/>
      <c r="J28" s="10"/>
      <c r="K28" s="10"/>
    </row>
    <row r="29" spans="1:11" ht="15" x14ac:dyDescent="0.2">
      <c r="A29" s="12" t="s">
        <v>67</v>
      </c>
      <c r="B29" s="13">
        <v>2</v>
      </c>
      <c r="C29" s="13">
        <v>7607</v>
      </c>
      <c r="D29" s="13">
        <v>5201.8040000000001</v>
      </c>
      <c r="E29" s="14">
        <v>0.68381806199999995</v>
      </c>
      <c r="F29" s="14">
        <f t="shared" si="0"/>
        <v>2.9347993827160495E-3</v>
      </c>
      <c r="G29" s="14">
        <f t="shared" si="1"/>
        <v>4.960826873779297E-3</v>
      </c>
      <c r="H29" s="10"/>
      <c r="I29" s="10"/>
      <c r="J29" s="10"/>
      <c r="K29" s="10"/>
    </row>
    <row r="30" spans="1:11" ht="15" x14ac:dyDescent="0.2">
      <c r="A30" s="12" t="s">
        <v>68</v>
      </c>
      <c r="B30" s="13">
        <v>8</v>
      </c>
      <c r="C30" s="13">
        <v>60013</v>
      </c>
      <c r="D30" s="13">
        <v>102060.3</v>
      </c>
      <c r="E30" s="14">
        <v>1.7006365290000001</v>
      </c>
      <c r="F30" s="14">
        <f t="shared" si="0"/>
        <v>2.3153163580246917E-2</v>
      </c>
      <c r="G30" s="14">
        <f t="shared" si="1"/>
        <v>9.73322868347168E-2</v>
      </c>
      <c r="H30" s="10"/>
      <c r="I30" s="10"/>
      <c r="J30" s="10"/>
      <c r="K30" s="10"/>
    </row>
    <row r="31" spans="1:11" ht="15" x14ac:dyDescent="0.2">
      <c r="A31" s="17" t="s">
        <v>69</v>
      </c>
      <c r="B31" s="18">
        <v>1</v>
      </c>
      <c r="C31" s="18">
        <v>10417</v>
      </c>
      <c r="D31" s="18">
        <v>263785.2</v>
      </c>
      <c r="E31" s="19">
        <v>28.810091740000001</v>
      </c>
      <c r="F31" s="19">
        <f t="shared" si="0"/>
        <v>4.0189043209876542E-3</v>
      </c>
      <c r="G31" s="19">
        <f t="shared" si="1"/>
        <v>0.25156517028808595</v>
      </c>
      <c r="H31" s="10"/>
      <c r="I31" s="10"/>
      <c r="J31" s="10"/>
      <c r="K31" s="10"/>
    </row>
    <row r="32" spans="1:11" ht="15" x14ac:dyDescent="0.2">
      <c r="A32" s="12" t="s">
        <v>70</v>
      </c>
      <c r="B32" s="13">
        <v>1</v>
      </c>
      <c r="C32" s="13">
        <v>0</v>
      </c>
      <c r="D32" s="13">
        <v>0</v>
      </c>
      <c r="E32" s="14"/>
      <c r="F32" s="14">
        <f t="shared" si="0"/>
        <v>0</v>
      </c>
      <c r="G32" s="14">
        <f t="shared" si="1"/>
        <v>0</v>
      </c>
      <c r="H32" s="10"/>
      <c r="I32" s="10"/>
      <c r="J32" s="10"/>
      <c r="K32" s="10"/>
    </row>
    <row r="33" spans="1:11" ht="15" x14ac:dyDescent="0.2">
      <c r="A33" s="12" t="s">
        <v>71</v>
      </c>
      <c r="B33" s="13">
        <v>2</v>
      </c>
      <c r="C33" s="13">
        <v>105952</v>
      </c>
      <c r="D33" s="13">
        <v>114172.5</v>
      </c>
      <c r="E33" s="14">
        <v>1.077587021</v>
      </c>
      <c r="F33" s="14">
        <f t="shared" si="0"/>
        <v>4.0876543209876541E-2</v>
      </c>
      <c r="G33" s="14">
        <f t="shared" si="1"/>
        <v>0.10888338088989258</v>
      </c>
      <c r="H33" s="10"/>
      <c r="I33" s="10"/>
      <c r="J33" s="10"/>
      <c r="K33" s="10"/>
    </row>
    <row r="34" spans="1:11" ht="15" x14ac:dyDescent="0.2">
      <c r="A34" s="12" t="s">
        <v>72</v>
      </c>
      <c r="B34" s="13">
        <v>1</v>
      </c>
      <c r="C34" s="13">
        <v>1859</v>
      </c>
      <c r="D34" s="13">
        <v>41032.49</v>
      </c>
      <c r="E34" s="14">
        <v>22.072345349999999</v>
      </c>
      <c r="F34" s="14">
        <f t="shared" si="0"/>
        <v>7.1720679012345675E-4</v>
      </c>
      <c r="G34" s="14">
        <f t="shared" si="1"/>
        <v>3.9131631851196287E-2</v>
      </c>
      <c r="H34" s="10"/>
      <c r="I34" s="10"/>
      <c r="J34" s="10"/>
      <c r="K34" s="10"/>
    </row>
    <row r="35" spans="1:11" ht="15" x14ac:dyDescent="0.2">
      <c r="A35" s="12" t="s">
        <v>73</v>
      </c>
      <c r="B35" s="13">
        <v>25</v>
      </c>
      <c r="C35" s="13">
        <v>2034</v>
      </c>
      <c r="D35" s="13">
        <v>560.55960000000005</v>
      </c>
      <c r="E35" s="14">
        <v>0.27559468999999998</v>
      </c>
      <c r="F35" s="14">
        <f t="shared" si="0"/>
        <v>7.8472222222222214E-4</v>
      </c>
      <c r="G35" s="14">
        <f t="shared" si="1"/>
        <v>5.3459129333496098E-4</v>
      </c>
      <c r="H35" s="10"/>
      <c r="I35" s="10"/>
      <c r="J35" s="10"/>
      <c r="K35" s="10"/>
    </row>
    <row r="36" spans="1:11" ht="15" x14ac:dyDescent="0.2">
      <c r="A36" s="12" t="s">
        <v>74</v>
      </c>
      <c r="B36" s="13">
        <v>3</v>
      </c>
      <c r="C36" s="13">
        <v>48488</v>
      </c>
      <c r="D36" s="13">
        <v>678668.80000000005</v>
      </c>
      <c r="E36" s="14">
        <v>13.996634220000001</v>
      </c>
      <c r="F36" s="14">
        <f t="shared" si="0"/>
        <v>1.8706790123456791E-2</v>
      </c>
      <c r="G36" s="14">
        <f t="shared" si="1"/>
        <v>0.64722900390625004</v>
      </c>
      <c r="H36" s="10"/>
      <c r="I36" s="10"/>
      <c r="J36" s="10"/>
      <c r="K36" s="10"/>
    </row>
    <row r="37" spans="1:11" ht="15" x14ac:dyDescent="0.2">
      <c r="A37" s="12" t="s">
        <v>75</v>
      </c>
      <c r="B37" s="13">
        <v>1</v>
      </c>
      <c r="C37" s="13">
        <v>2976298</v>
      </c>
      <c r="D37" s="15">
        <v>100000000</v>
      </c>
      <c r="E37" s="14">
        <v>33.598786140000001</v>
      </c>
      <c r="F37" s="14">
        <f t="shared" si="0"/>
        <v>1.1482631172839506</v>
      </c>
      <c r="G37" s="14">
        <f t="shared" si="1"/>
        <v>95.367431640625</v>
      </c>
      <c r="H37" s="10"/>
      <c r="I37" s="10"/>
      <c r="J37" s="10"/>
      <c r="K37" s="10"/>
    </row>
    <row r="38" spans="1:11" ht="15" x14ac:dyDescent="0.2">
      <c r="A38" s="12" t="s">
        <v>76</v>
      </c>
      <c r="B38" s="13">
        <v>3</v>
      </c>
      <c r="C38" s="13">
        <v>0</v>
      </c>
      <c r="D38" s="13">
        <v>0</v>
      </c>
      <c r="E38" s="14"/>
      <c r="F38" s="14">
        <f t="shared" si="0"/>
        <v>0</v>
      </c>
      <c r="G38" s="14">
        <f t="shared" si="1"/>
        <v>0</v>
      </c>
      <c r="H38" s="10"/>
      <c r="I38" s="10"/>
      <c r="J38" s="10"/>
      <c r="K38" s="10"/>
    </row>
    <row r="39" spans="1:11" ht="15" x14ac:dyDescent="0.2">
      <c r="A39" s="12" t="s">
        <v>77</v>
      </c>
      <c r="B39" s="13">
        <v>2</v>
      </c>
      <c r="C39" s="13">
        <v>1876</v>
      </c>
      <c r="D39" s="13">
        <v>1428.6010000000001</v>
      </c>
      <c r="E39" s="14">
        <v>0.76151439200000004</v>
      </c>
      <c r="F39" s="14">
        <f t="shared" si="0"/>
        <v>7.2376543209876553E-4</v>
      </c>
      <c r="G39" s="14">
        <f t="shared" si="1"/>
        <v>1.3624200820922853E-3</v>
      </c>
      <c r="H39" s="10"/>
      <c r="I39" s="10"/>
      <c r="J39" s="10"/>
      <c r="K39" s="10"/>
    </row>
    <row r="40" spans="1:11" ht="15" x14ac:dyDescent="0.2">
      <c r="A40" s="12" t="s">
        <v>78</v>
      </c>
      <c r="B40" s="13">
        <v>5</v>
      </c>
      <c r="C40" s="13">
        <v>1117672</v>
      </c>
      <c r="D40" s="13">
        <v>41757803</v>
      </c>
      <c r="E40" s="14">
        <v>37.36141104</v>
      </c>
      <c r="F40" s="14">
        <f t="shared" si="0"/>
        <v>0.43120061728395059</v>
      </c>
      <c r="G40" s="14">
        <f t="shared" si="1"/>
        <v>39.823344230651855</v>
      </c>
      <c r="H40" s="10"/>
      <c r="I40" s="10"/>
      <c r="J40" s="10"/>
      <c r="K40" s="10"/>
    </row>
    <row r="41" spans="1:11" ht="15" x14ac:dyDescent="0.2">
      <c r="A41" s="12" t="s">
        <v>79</v>
      </c>
      <c r="B41" s="13">
        <v>3</v>
      </c>
      <c r="C41" s="13">
        <v>0</v>
      </c>
      <c r="D41" s="13">
        <v>0</v>
      </c>
      <c r="E41" s="14"/>
      <c r="F41" s="14">
        <f t="shared" si="0"/>
        <v>0</v>
      </c>
      <c r="G41" s="14">
        <f t="shared" si="1"/>
        <v>0</v>
      </c>
      <c r="H41" s="10"/>
      <c r="I41" s="10"/>
      <c r="J41" s="10"/>
      <c r="K41" s="10"/>
    </row>
    <row r="42" spans="1:11" ht="15" x14ac:dyDescent="0.2">
      <c r="A42" s="12" t="s">
        <v>80</v>
      </c>
      <c r="B42" s="13">
        <v>2</v>
      </c>
      <c r="C42" s="13">
        <v>30999</v>
      </c>
      <c r="D42" s="13">
        <v>19239.740000000002</v>
      </c>
      <c r="E42" s="14">
        <v>0.62065679500000004</v>
      </c>
      <c r="F42" s="14">
        <f t="shared" si="0"/>
        <v>1.1959490740740741E-2</v>
      </c>
      <c r="G42" s="14">
        <f t="shared" si="1"/>
        <v>1.8348445892333986E-2</v>
      </c>
      <c r="H42" s="10"/>
      <c r="I42" s="10"/>
      <c r="J42" s="10"/>
      <c r="K42" s="10"/>
    </row>
    <row r="43" spans="1:11" ht="15" x14ac:dyDescent="0.2">
      <c r="A43" s="12" t="s">
        <v>81</v>
      </c>
      <c r="B43" s="13">
        <v>2</v>
      </c>
      <c r="C43" s="13">
        <v>149139</v>
      </c>
      <c r="D43" s="13">
        <v>124871.8</v>
      </c>
      <c r="E43" s="14">
        <v>0.83728468099999998</v>
      </c>
      <c r="F43" s="14">
        <f t="shared" si="0"/>
        <v>5.7538194444444447E-2</v>
      </c>
      <c r="G43" s="14">
        <f t="shared" si="1"/>
        <v>0.11908702850341797</v>
      </c>
      <c r="H43" s="10"/>
      <c r="I43" s="10"/>
      <c r="J43" s="10"/>
      <c r="K43" s="10"/>
    </row>
    <row r="44" spans="1:11" ht="15" x14ac:dyDescent="0.2">
      <c r="A44" s="12" t="s">
        <v>82</v>
      </c>
      <c r="B44" s="13">
        <v>4</v>
      </c>
      <c r="C44" s="13">
        <v>75226</v>
      </c>
      <c r="D44" s="13">
        <v>157957.6</v>
      </c>
      <c r="E44" s="14">
        <v>2.0997740139999999</v>
      </c>
      <c r="F44" s="14">
        <f t="shared" si="0"/>
        <v>2.9022376543209875E-2</v>
      </c>
      <c r="G44" s="14">
        <f t="shared" si="1"/>
        <v>0.15064010620117188</v>
      </c>
      <c r="H44" s="10"/>
      <c r="I44" s="10"/>
      <c r="J44" s="10"/>
      <c r="K44" s="10"/>
    </row>
    <row r="45" spans="1:11" ht="1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8" spans="1:11" ht="25" x14ac:dyDescent="0.25">
      <c r="A48" s="16" t="s">
        <v>85</v>
      </c>
      <c r="B48" s="16"/>
      <c r="C48" s="16"/>
      <c r="D48" s="16"/>
      <c r="E48" s="16"/>
      <c r="F48" s="16">
        <f>SUM(F3:F44)</f>
        <v>467.42876427469139</v>
      </c>
      <c r="G48" s="16">
        <f>SUM(G3:G44)</f>
        <v>635.64987987362861</v>
      </c>
      <c r="H48" s="16"/>
    </row>
  </sheetData>
  <mergeCells count="9">
    <mergeCell ref="H1:H2"/>
    <mergeCell ref="I1:I2"/>
    <mergeCell ref="J1:J2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</vt:lpstr>
      <vt:lpstr>Europé_org</vt:lpstr>
      <vt:lpstr>Europé_WAR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Zwierzak Andrej</dc:creator>
  <cp:lastModifiedBy>Jameel Junaid Ahmed</cp:lastModifiedBy>
  <dcterms:created xsi:type="dcterms:W3CDTF">2024-01-31T11:10:37Z</dcterms:created>
  <dcterms:modified xsi:type="dcterms:W3CDTF">2024-03-09T09:30:41Z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etDate">
    <vt:lpwstr>2024-01-31T15:02:22Z</vt:lpwstr>
  </property>
  <property fmtid="{D5CDD505-2E9C-101B-9397-08002B2CF9AE}" pid="4" name="MSIP_Label_a7f2ec83-e677-438d-afb7-4c7c0dbc872b_Method">
    <vt:lpwstr>Standard</vt:lpwstr>
  </property>
  <property fmtid="{D5CDD505-2E9C-101B-9397-08002B2CF9AE}" pid="5" name="MSIP_Label_a7f2ec83-e677-438d-afb7-4c7c0dbc872b_Name">
    <vt:lpwstr>a7f2ec83-e677-438d-afb7-4c7c0dbc872b</vt:lpwstr>
  </property>
  <property fmtid="{D5CDD505-2E9C-101B-9397-08002B2CF9AE}" pid="6" name="MSIP_Label_a7f2ec83-e677-438d-afb7-4c7c0dbc872b_SiteId">
    <vt:lpwstr>3bc062e4-ac9d-4c17-b4dd-3aad637ff1ac</vt:lpwstr>
  </property>
  <property fmtid="{D5CDD505-2E9C-101B-9397-08002B2CF9AE}" pid="7" name="MSIP_Label_a7f2ec83-e677-438d-afb7-4c7c0dbc872b_ActionId">
    <vt:lpwstr>a72b21de-30c6-4a83-9191-837ef52c136d</vt:lpwstr>
  </property>
  <property fmtid="{D5CDD505-2E9C-101B-9397-08002B2CF9AE}" pid="8" name="MSIP_Label_a7f2ec83-e677-438d-afb7-4c7c0dbc872b_ContentBits">
    <vt:lpwstr>0</vt:lpwstr>
  </property>
</Properties>
</file>