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a8go/Documents/Scania/Confluent/platform/China/Documentation/"/>
    </mc:Choice>
  </mc:AlternateContent>
  <xr:revisionPtr revIDLastSave="0" documentId="13_ncr:1_{A8A28327-86C2-C04D-AA16-6CB2C42147F7}" xr6:coauthVersionLast="47" xr6:coauthVersionMax="47" xr10:uidLastSave="{00000000-0000-0000-0000-000000000000}"/>
  <bookViews>
    <workbookView xWindow="0" yWindow="0" windowWidth="28800" windowHeight="18000" firstSheet="5" activeTab="6" xr2:uid="{22FCAFBA-CDFF-4FA3-9F15-E56EFA9A2A7F}"/>
  </bookViews>
  <sheets>
    <sheet name="F1" sheetId="1" r:id="rId1"/>
    <sheet name="APR-AUG" sheetId="3" r:id="rId2"/>
    <sheet name="SEP" sheetId="2" r:id="rId3"/>
    <sheet name="Oct" sheetId="5" r:id="rId4"/>
    <sheet name="Nov" sheetId="6" r:id="rId5"/>
    <sheet name="Dec" sheetId="7" r:id="rId6"/>
    <sheet name="Year 2023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8" i="4"/>
  <c r="E39" i="4"/>
  <c r="E40" i="4"/>
  <c r="E41" i="4"/>
  <c r="E42" i="4"/>
  <c r="E4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E3" i="7"/>
  <c r="E4" i="7"/>
  <c r="E6" i="7"/>
  <c r="E7" i="7"/>
  <c r="E8" i="7"/>
  <c r="E9" i="7"/>
  <c r="E10" i="7"/>
  <c r="E11" i="7"/>
  <c r="E12" i="7"/>
  <c r="E13" i="7"/>
  <c r="E14" i="7"/>
  <c r="E15" i="7"/>
  <c r="E16" i="7"/>
  <c r="E18" i="7"/>
  <c r="E19" i="7"/>
  <c r="E20" i="7"/>
  <c r="E21" i="7"/>
  <c r="E23" i="7"/>
  <c r="E24" i="7"/>
  <c r="E25" i="7"/>
  <c r="E26" i="7"/>
  <c r="E27" i="7"/>
  <c r="E28" i="7"/>
  <c r="E29" i="7"/>
  <c r="E30" i="7"/>
  <c r="E32" i="7"/>
  <c r="E33" i="7"/>
  <c r="E34" i="7"/>
  <c r="E35" i="7"/>
  <c r="E36" i="7"/>
  <c r="E38" i="7"/>
  <c r="E39" i="7"/>
  <c r="E41" i="7"/>
  <c r="E42" i="7"/>
  <c r="E43" i="7"/>
  <c r="K2" i="6"/>
  <c r="J2" i="6"/>
  <c r="I2" i="7"/>
  <c r="I2" i="6"/>
  <c r="H2" i="7"/>
  <c r="H2" i="6"/>
  <c r="G2" i="7"/>
  <c r="G2" i="6"/>
  <c r="E2" i="7"/>
  <c r="J2" i="7" s="1"/>
  <c r="E2" i="6"/>
  <c r="E18" i="2"/>
  <c r="G18" i="2"/>
  <c r="H18" i="2"/>
  <c r="I18" i="2"/>
  <c r="J18" i="2"/>
  <c r="K18" i="2"/>
  <c r="G17" i="6"/>
  <c r="J17" i="6"/>
  <c r="I17" i="6"/>
  <c r="H17" i="6"/>
  <c r="J17" i="5"/>
  <c r="I17" i="5"/>
  <c r="H17" i="5"/>
  <c r="G17" i="5"/>
  <c r="J5" i="6"/>
  <c r="J13" i="6"/>
  <c r="J22" i="6"/>
  <c r="J31" i="6"/>
  <c r="J37" i="6"/>
  <c r="J40" i="6"/>
  <c r="J2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2" i="5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2" i="5"/>
  <c r="G3" i="6"/>
  <c r="G4" i="6"/>
  <c r="G5" i="6"/>
  <c r="K5" i="6" s="1"/>
  <c r="G6" i="6"/>
  <c r="G7" i="6"/>
  <c r="G8" i="6"/>
  <c r="G9" i="6"/>
  <c r="G10" i="6"/>
  <c r="G11" i="6"/>
  <c r="G12" i="6"/>
  <c r="G13" i="6"/>
  <c r="K13" i="6" s="1"/>
  <c r="G14" i="6"/>
  <c r="G15" i="6"/>
  <c r="G16" i="6"/>
  <c r="G19" i="6"/>
  <c r="G20" i="6"/>
  <c r="G21" i="6"/>
  <c r="G22" i="6"/>
  <c r="K22" i="6" s="1"/>
  <c r="G23" i="6"/>
  <c r="G24" i="6"/>
  <c r="G25" i="6"/>
  <c r="G26" i="6"/>
  <c r="G27" i="6"/>
  <c r="G28" i="6"/>
  <c r="G29" i="6"/>
  <c r="G30" i="6"/>
  <c r="G31" i="6"/>
  <c r="K31" i="6" s="1"/>
  <c r="G32" i="6"/>
  <c r="G33" i="6"/>
  <c r="G34" i="6"/>
  <c r="G35" i="6"/>
  <c r="G36" i="6"/>
  <c r="G37" i="6"/>
  <c r="K37" i="6" s="1"/>
  <c r="G38" i="6"/>
  <c r="G39" i="6"/>
  <c r="G40" i="6"/>
  <c r="K40" i="6" s="1"/>
  <c r="G41" i="6"/>
  <c r="G42" i="6"/>
  <c r="G43" i="6"/>
  <c r="E3" i="6"/>
  <c r="J3" i="6" s="1"/>
  <c r="E4" i="6"/>
  <c r="J4" i="6" s="1"/>
  <c r="E6" i="6"/>
  <c r="J6" i="6" s="1"/>
  <c r="E7" i="6"/>
  <c r="J7" i="6" s="1"/>
  <c r="E8" i="6"/>
  <c r="J8" i="6" s="1"/>
  <c r="E9" i="6"/>
  <c r="J9" i="6" s="1"/>
  <c r="E10" i="6"/>
  <c r="J10" i="6" s="1"/>
  <c r="E11" i="6"/>
  <c r="J11" i="6" s="1"/>
  <c r="E12" i="6"/>
  <c r="J12" i="6" s="1"/>
  <c r="E14" i="6"/>
  <c r="J14" i="6" s="1"/>
  <c r="E15" i="6"/>
  <c r="J15" i="6" s="1"/>
  <c r="E16" i="6"/>
  <c r="J16" i="6" s="1"/>
  <c r="E19" i="6"/>
  <c r="J19" i="6" s="1"/>
  <c r="E20" i="6"/>
  <c r="J20" i="6" s="1"/>
  <c r="E21" i="6"/>
  <c r="J21" i="6" s="1"/>
  <c r="E23" i="6"/>
  <c r="J23" i="6" s="1"/>
  <c r="E24" i="6"/>
  <c r="J24" i="6" s="1"/>
  <c r="E25" i="6"/>
  <c r="J25" i="6" s="1"/>
  <c r="E26" i="6"/>
  <c r="J26" i="6" s="1"/>
  <c r="E27" i="6"/>
  <c r="J27" i="6" s="1"/>
  <c r="E28" i="6"/>
  <c r="J28" i="6" s="1"/>
  <c r="E29" i="6"/>
  <c r="J29" i="6" s="1"/>
  <c r="E30" i="6"/>
  <c r="J30" i="6" s="1"/>
  <c r="E32" i="6"/>
  <c r="J32" i="6" s="1"/>
  <c r="E33" i="6"/>
  <c r="J33" i="6" s="1"/>
  <c r="E34" i="6"/>
  <c r="J34" i="6" s="1"/>
  <c r="E35" i="6"/>
  <c r="J35" i="6" s="1"/>
  <c r="E36" i="6"/>
  <c r="J36" i="6" s="1"/>
  <c r="E38" i="6"/>
  <c r="J38" i="6" s="1"/>
  <c r="E39" i="6"/>
  <c r="J39" i="6" s="1"/>
  <c r="E41" i="6"/>
  <c r="J41" i="6" s="1"/>
  <c r="E42" i="6"/>
  <c r="J42" i="6" s="1"/>
  <c r="E43" i="6"/>
  <c r="J43" i="6" s="1"/>
  <c r="F2" i="4"/>
  <c r="D2" i="4"/>
  <c r="I2" i="4" s="1"/>
  <c r="J5" i="5"/>
  <c r="J13" i="5"/>
  <c r="J23" i="5"/>
  <c r="J31" i="5"/>
  <c r="J37" i="5"/>
  <c r="J40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I2" i="2"/>
  <c r="C2" i="4"/>
  <c r="G3" i="5"/>
  <c r="G4" i="5"/>
  <c r="G5" i="5"/>
  <c r="K5" i="5" s="1"/>
  <c r="G6" i="5"/>
  <c r="G7" i="5"/>
  <c r="G8" i="5"/>
  <c r="G9" i="5"/>
  <c r="G10" i="5"/>
  <c r="G11" i="5"/>
  <c r="G12" i="5"/>
  <c r="G13" i="5"/>
  <c r="K13" i="5" s="1"/>
  <c r="G14" i="5"/>
  <c r="G15" i="5"/>
  <c r="G16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K31" i="5" s="1"/>
  <c r="G32" i="5"/>
  <c r="G33" i="5"/>
  <c r="G34" i="5"/>
  <c r="G35" i="5"/>
  <c r="G36" i="5"/>
  <c r="G37" i="5"/>
  <c r="G38" i="5"/>
  <c r="G39" i="5"/>
  <c r="G40" i="5"/>
  <c r="K40" i="5" s="1"/>
  <c r="G41" i="5"/>
  <c r="G42" i="5"/>
  <c r="G43" i="5"/>
  <c r="G2" i="5"/>
  <c r="K2" i="5" s="1"/>
  <c r="E4" i="5"/>
  <c r="J4" i="5" s="1"/>
  <c r="E6" i="5"/>
  <c r="J6" i="5" s="1"/>
  <c r="E7" i="5"/>
  <c r="J7" i="5" s="1"/>
  <c r="K7" i="5" s="1"/>
  <c r="E8" i="5"/>
  <c r="J8" i="5" s="1"/>
  <c r="E9" i="5"/>
  <c r="J9" i="5" s="1"/>
  <c r="E10" i="5"/>
  <c r="J10" i="5" s="1"/>
  <c r="E11" i="5"/>
  <c r="J11" i="5" s="1"/>
  <c r="E12" i="5"/>
  <c r="J12" i="5" s="1"/>
  <c r="E14" i="5"/>
  <c r="J14" i="5" s="1"/>
  <c r="E15" i="5"/>
  <c r="J15" i="5" s="1"/>
  <c r="E16" i="5"/>
  <c r="J16" i="5" s="1"/>
  <c r="E19" i="5"/>
  <c r="J19" i="5" s="1"/>
  <c r="E20" i="5"/>
  <c r="J20" i="5" s="1"/>
  <c r="E21" i="5"/>
  <c r="J21" i="5" s="1"/>
  <c r="E22" i="5"/>
  <c r="J22" i="5" s="1"/>
  <c r="E24" i="5"/>
  <c r="J24" i="5" s="1"/>
  <c r="E25" i="5"/>
  <c r="J25" i="5" s="1"/>
  <c r="E26" i="5"/>
  <c r="J26" i="5" s="1"/>
  <c r="E27" i="5"/>
  <c r="J27" i="5" s="1"/>
  <c r="E28" i="5"/>
  <c r="J28" i="5" s="1"/>
  <c r="E29" i="5"/>
  <c r="J29" i="5" s="1"/>
  <c r="E30" i="5"/>
  <c r="J30" i="5" s="1"/>
  <c r="E32" i="5"/>
  <c r="J32" i="5" s="1"/>
  <c r="E33" i="5"/>
  <c r="J33" i="5" s="1"/>
  <c r="E34" i="5"/>
  <c r="J34" i="5" s="1"/>
  <c r="E35" i="5"/>
  <c r="J35" i="5" s="1"/>
  <c r="E36" i="5"/>
  <c r="J36" i="5" s="1"/>
  <c r="E38" i="5"/>
  <c r="J38" i="5" s="1"/>
  <c r="E39" i="5"/>
  <c r="J39" i="5" s="1"/>
  <c r="E41" i="5"/>
  <c r="J41" i="5" s="1"/>
  <c r="E42" i="5"/>
  <c r="J42" i="5" s="1"/>
  <c r="E43" i="5"/>
  <c r="J43" i="5" s="1"/>
  <c r="E3" i="5"/>
  <c r="J3" i="5" s="1"/>
  <c r="K2" i="7" l="1"/>
  <c r="K19" i="6"/>
  <c r="K17" i="6"/>
  <c r="K17" i="5"/>
  <c r="K43" i="6"/>
  <c r="K42" i="6"/>
  <c r="K41" i="6"/>
  <c r="K39" i="6"/>
  <c r="K38" i="6"/>
  <c r="K36" i="6"/>
  <c r="K35" i="6"/>
  <c r="K34" i="6"/>
  <c r="K33" i="6"/>
  <c r="K32" i="6"/>
  <c r="K30" i="6"/>
  <c r="K29" i="6"/>
  <c r="K28" i="6"/>
  <c r="K27" i="6"/>
  <c r="K26" i="6"/>
  <c r="K25" i="6"/>
  <c r="K24" i="6"/>
  <c r="K23" i="6"/>
  <c r="K21" i="6"/>
  <c r="K20" i="6"/>
  <c r="K16" i="6"/>
  <c r="K15" i="6"/>
  <c r="K14" i="6"/>
  <c r="K12" i="6"/>
  <c r="K11" i="6"/>
  <c r="K10" i="6"/>
  <c r="K9" i="6"/>
  <c r="K8" i="6"/>
  <c r="K7" i="6"/>
  <c r="K6" i="6"/>
  <c r="K4" i="6"/>
  <c r="K3" i="6"/>
  <c r="K38" i="5"/>
  <c r="K35" i="5"/>
  <c r="K34" i="5"/>
  <c r="K32" i="5"/>
  <c r="K20" i="5"/>
  <c r="K15" i="5"/>
  <c r="K12" i="5"/>
  <c r="K11" i="5"/>
  <c r="K9" i="5"/>
  <c r="K8" i="5"/>
  <c r="K6" i="5"/>
  <c r="K26" i="5"/>
  <c r="K29" i="5"/>
  <c r="K41" i="5"/>
  <c r="K43" i="5"/>
  <c r="K28" i="5"/>
  <c r="K22" i="5"/>
  <c r="K14" i="5"/>
  <c r="K23" i="5"/>
  <c r="K25" i="5"/>
  <c r="K19" i="5"/>
  <c r="K42" i="5"/>
  <c r="K39" i="5"/>
  <c r="K36" i="5"/>
  <c r="K33" i="5"/>
  <c r="K30" i="5"/>
  <c r="K27" i="5"/>
  <c r="K24" i="5"/>
  <c r="K21" i="5"/>
  <c r="K16" i="5"/>
  <c r="K10" i="5"/>
  <c r="K4" i="5"/>
  <c r="K3" i="5"/>
  <c r="K37" i="5"/>
  <c r="H2" i="4"/>
  <c r="E2" i="4" l="1"/>
  <c r="J2" i="4" s="1"/>
  <c r="E3" i="2"/>
  <c r="J3" i="2" s="1"/>
  <c r="E4" i="2"/>
  <c r="E6" i="2"/>
  <c r="J6" i="2" s="1"/>
  <c r="E7" i="2"/>
  <c r="J7" i="2" s="1"/>
  <c r="E8" i="2"/>
  <c r="E9" i="2"/>
  <c r="J9" i="2" s="1"/>
  <c r="E10" i="2"/>
  <c r="J10" i="2" s="1"/>
  <c r="E11" i="2"/>
  <c r="J11" i="2" s="1"/>
  <c r="E12" i="2"/>
  <c r="E14" i="2"/>
  <c r="J14" i="2" s="1"/>
  <c r="E15" i="2"/>
  <c r="E16" i="2"/>
  <c r="J16" i="2" s="1"/>
  <c r="E20" i="2"/>
  <c r="E21" i="2"/>
  <c r="J21" i="2" s="1"/>
  <c r="E24" i="2"/>
  <c r="J24" i="2" s="1"/>
  <c r="E25" i="2"/>
  <c r="J25" i="2" s="1"/>
  <c r="E26" i="2"/>
  <c r="J26" i="2" s="1"/>
  <c r="E27" i="2"/>
  <c r="E28" i="2"/>
  <c r="J28" i="2" s="1"/>
  <c r="E29" i="2"/>
  <c r="J29" i="2" s="1"/>
  <c r="E32" i="2"/>
  <c r="J32" i="2" s="1"/>
  <c r="E34" i="2"/>
  <c r="J34" i="2" s="1"/>
  <c r="E35" i="2"/>
  <c r="J35" i="2" s="1"/>
  <c r="E36" i="2"/>
  <c r="J36" i="2" s="1"/>
  <c r="E38" i="2"/>
  <c r="J38" i="2" s="1"/>
  <c r="E39" i="2"/>
  <c r="E41" i="2"/>
  <c r="J41" i="2" s="1"/>
  <c r="E42" i="2"/>
  <c r="J42" i="2" s="1"/>
  <c r="G2" i="2"/>
  <c r="G2" i="4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0" i="2"/>
  <c r="G21" i="2"/>
  <c r="G22" i="2"/>
  <c r="G24" i="2"/>
  <c r="G25" i="2"/>
  <c r="G26" i="2"/>
  <c r="G27" i="2"/>
  <c r="G28" i="2"/>
  <c r="G29" i="2"/>
  <c r="G31" i="2"/>
  <c r="G32" i="2"/>
  <c r="G34" i="2"/>
  <c r="G35" i="2"/>
  <c r="G36" i="2"/>
  <c r="G38" i="2"/>
  <c r="G39" i="2"/>
  <c r="G41" i="2"/>
  <c r="G4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0" i="2"/>
  <c r="H21" i="2"/>
  <c r="H22" i="2"/>
  <c r="H24" i="2"/>
  <c r="H25" i="2"/>
  <c r="H26" i="2"/>
  <c r="H27" i="2"/>
  <c r="H28" i="2"/>
  <c r="H29" i="2"/>
  <c r="H31" i="2"/>
  <c r="H32" i="2"/>
  <c r="H34" i="2"/>
  <c r="H35" i="2"/>
  <c r="H36" i="2"/>
  <c r="H38" i="2"/>
  <c r="H39" i="2"/>
  <c r="H41" i="2"/>
  <c r="H4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0" i="2"/>
  <c r="I21" i="2"/>
  <c r="I22" i="2"/>
  <c r="I24" i="2"/>
  <c r="I25" i="2"/>
  <c r="I26" i="2"/>
  <c r="I27" i="2"/>
  <c r="I28" i="2"/>
  <c r="I29" i="2"/>
  <c r="I31" i="2"/>
  <c r="I32" i="2"/>
  <c r="I34" i="2"/>
  <c r="I35" i="2"/>
  <c r="I36" i="2"/>
  <c r="I38" i="2"/>
  <c r="I39" i="2"/>
  <c r="I41" i="2"/>
  <c r="I42" i="2"/>
  <c r="J4" i="2"/>
  <c r="J8" i="2"/>
  <c r="J12" i="2"/>
  <c r="J15" i="2"/>
  <c r="J20" i="2"/>
  <c r="J22" i="2"/>
  <c r="J27" i="2"/>
  <c r="J39" i="2"/>
  <c r="I33" i="2"/>
  <c r="I40" i="2"/>
  <c r="I19" i="2"/>
  <c r="H33" i="2"/>
  <c r="H40" i="2"/>
  <c r="H19" i="2"/>
  <c r="G33" i="2"/>
  <c r="G40" i="2"/>
  <c r="G19" i="2"/>
  <c r="E33" i="2"/>
  <c r="J33" i="2" s="1"/>
  <c r="E40" i="2"/>
  <c r="J40" i="2" s="1"/>
  <c r="E19" i="2"/>
  <c r="J19" i="2" s="1"/>
  <c r="K16" i="2" l="1"/>
  <c r="K42" i="2"/>
  <c r="K28" i="2"/>
  <c r="K24" i="2"/>
  <c r="K14" i="2"/>
  <c r="K2" i="4"/>
  <c r="M2" i="4" s="1"/>
  <c r="K26" i="2"/>
  <c r="K36" i="2"/>
  <c r="K21" i="2"/>
  <c r="K10" i="2"/>
  <c r="K6" i="2"/>
  <c r="K39" i="2"/>
  <c r="K8" i="2"/>
  <c r="K34" i="2"/>
  <c r="K12" i="2"/>
  <c r="K4" i="2"/>
  <c r="K41" i="2"/>
  <c r="K38" i="2"/>
  <c r="K35" i="2"/>
  <c r="K32" i="2"/>
  <c r="K29" i="2"/>
  <c r="K27" i="2"/>
  <c r="K25" i="2"/>
  <c r="K22" i="2"/>
  <c r="K20" i="2"/>
  <c r="K15" i="2"/>
  <c r="K11" i="2"/>
  <c r="K9" i="2"/>
  <c r="K7" i="2"/>
  <c r="K3" i="2"/>
  <c r="K33" i="2"/>
  <c r="K40" i="2"/>
  <c r="K19" i="2"/>
  <c r="M44" i="4" l="1"/>
  <c r="K44" i="4"/>
  <c r="L17" i="4" s="1"/>
  <c r="L4" i="4" l="1"/>
  <c r="L6" i="4"/>
  <c r="L8" i="4"/>
  <c r="L10" i="4"/>
  <c r="L12" i="4"/>
  <c r="L14" i="4"/>
  <c r="L16" i="4"/>
  <c r="L20" i="4"/>
  <c r="L22" i="4"/>
  <c r="L24" i="4"/>
  <c r="L26" i="4"/>
  <c r="L28" i="4"/>
  <c r="L30" i="4"/>
  <c r="L32" i="4"/>
  <c r="L34" i="4"/>
  <c r="L36" i="4"/>
  <c r="L38" i="4"/>
  <c r="L40" i="4"/>
  <c r="L42" i="4"/>
  <c r="L3" i="4"/>
  <c r="L5" i="4"/>
  <c r="L7" i="4"/>
  <c r="L9" i="4"/>
  <c r="L11" i="4"/>
  <c r="L13" i="4"/>
  <c r="L15" i="4"/>
  <c r="L19" i="4"/>
  <c r="L21" i="4"/>
  <c r="L23" i="4"/>
  <c r="L25" i="4"/>
  <c r="L27" i="4"/>
  <c r="L29" i="4"/>
  <c r="L31" i="4"/>
  <c r="L33" i="4"/>
  <c r="L35" i="4"/>
  <c r="L37" i="4"/>
  <c r="L39" i="4"/>
  <c r="L41" i="4"/>
  <c r="L43" i="4"/>
  <c r="L2" i="4"/>
</calcChain>
</file>

<file path=xl/sharedStrings.xml><?xml version="1.0" encoding="utf-8"?>
<sst xmlns="http://schemas.openxmlformats.org/spreadsheetml/2006/main" count="449" uniqueCount="120">
  <si>
    <t xml:space="preserve">Three variables will determine the cost. </t>
  </si>
  <si>
    <t>Type</t>
  </si>
  <si>
    <t>Price</t>
  </si>
  <si>
    <t>Comment</t>
  </si>
  <si>
    <t>Cost per transaction</t>
  </si>
  <si>
    <t xml:space="preserve"> Kr/ per transaction </t>
  </si>
  <si>
    <t>0,1 Kr Per 100k messages</t>
  </si>
  <si>
    <t>&lt;-- ska stämma men jag ändrar för att justera</t>
  </si>
  <si>
    <t>Topics - Streaming</t>
  </si>
  <si>
    <t>Kr per topic / month</t>
  </si>
  <si>
    <t>grouped per customer</t>
  </si>
  <si>
    <t>Tot Avg message size</t>
  </si>
  <si>
    <t>Kr  avg / month (KB)</t>
  </si>
  <si>
    <t>weighted transaction (monthly)</t>
  </si>
  <si>
    <t>Tot volume sent storage</t>
  </si>
  <si>
    <t>volume (storage) per KB</t>
  </si>
  <si>
    <t>subscriber / publisher</t>
  </si>
  <si>
    <t>st</t>
  </si>
  <si>
    <t>(Will come later)</t>
  </si>
  <si>
    <t>Application</t>
  </si>
  <si>
    <t>No. of topics</t>
  </si>
  <si>
    <t>No. of transactions</t>
  </si>
  <si>
    <t>Volume
 (Apr28-Sep01) (KB)</t>
  </si>
  <si>
    <t>Avg Size (KB)</t>
  </si>
  <si>
    <t>Months</t>
  </si>
  <si>
    <t>Cost Topics (Kr)</t>
  </si>
  <si>
    <t>Cost Transcations (Kr)</t>
  </si>
  <si>
    <t>Volume Cost (Kr)</t>
  </si>
  <si>
    <t>Cost Avg Size (Kr)</t>
  </si>
  <si>
    <t>Total Cost  
(Apr28-Sep01) (Kr)</t>
  </si>
  <si>
    <t>Distribution %</t>
  </si>
  <si>
    <t>Yearly Cost</t>
  </si>
  <si>
    <t>Contact Details</t>
  </si>
  <si>
    <t>Cost Code</t>
  </si>
  <si>
    <t>AGDA</t>
  </si>
  <si>
    <t>david.nilsson@scania.com</t>
  </si>
  <si>
    <t>CADVPDM</t>
  </si>
  <si>
    <t>nicolas.chadzimarjotis@scania.com</t>
  </si>
  <si>
    <t>CDC</t>
  </si>
  <si>
    <t>vignesh.sekar@scania.com</t>
  </si>
  <si>
    <t>COREENTITIES</t>
  </si>
  <si>
    <t>mathias.dohn@scania.com</t>
  </si>
  <si>
    <t>COW</t>
  </si>
  <si>
    <t>philip.afrim@scania.com</t>
  </si>
  <si>
    <t>DATALAKE</t>
  </si>
  <si>
    <t>johan.berg@scania.com</t>
  </si>
  <si>
    <t>DIGITAL DEALER</t>
  </si>
  <si>
    <t>xuemei.wang@scania.com</t>
  </si>
  <si>
    <t>DOIT</t>
  </si>
  <si>
    <t xml:space="preserve"> Ralf.Mueller@scania.de/talat.minhas@scania.com</t>
  </si>
  <si>
    <t>EBBA</t>
  </si>
  <si>
    <t>john.doran@scania.com</t>
  </si>
  <si>
    <t>ENOVIA</t>
  </si>
  <si>
    <t>ossian.gustafsson@scania.com</t>
  </si>
  <si>
    <t>FMAT</t>
  </si>
  <si>
    <t>fmat.20team@scania.com</t>
  </si>
  <si>
    <t>FMS</t>
  </si>
  <si>
    <t>maria.bingaker@scania.com , sofie.jalonen@scania.com</t>
  </si>
  <si>
    <t>FMSSP</t>
  </si>
  <si>
    <t>simon.nilsson@scania.com</t>
  </si>
  <si>
    <t>IACOB</t>
  </si>
  <si>
    <t>richard.fahlstrom@scania.com</t>
  </si>
  <si>
    <t>INAD</t>
  </si>
  <si>
    <t>sari.nordenberg@scania.com</t>
  </si>
  <si>
    <t>IOT-MQTT</t>
  </si>
  <si>
    <t>LEXICON</t>
  </si>
  <si>
    <t>MONA</t>
  </si>
  <si>
    <t>PII</t>
  </si>
  <si>
    <t>jonathan.sterky@scania.com</t>
  </si>
  <si>
    <t xml:space="preserve">PLUS </t>
  </si>
  <si>
    <t>lillemor.pettersson@scania.com</t>
  </si>
  <si>
    <t>PRICEPOINT</t>
  </si>
  <si>
    <t>per-erik.eineus@scania.com</t>
  </si>
  <si>
    <t>PRINS</t>
  </si>
  <si>
    <t>QING</t>
  </si>
  <si>
    <t>robert.ciborowski@scania.com</t>
  </si>
  <si>
    <t>QUERI</t>
  </si>
  <si>
    <t xml:space="preserve">  - queridevopsteam@scania.com
  - christian.beckeld@scania.com</t>
  </si>
  <si>
    <t>RECO2</t>
  </si>
  <si>
    <t>ankusha.agarwal@scania.com</t>
  </si>
  <si>
    <t>RPA</t>
  </si>
  <si>
    <t xml:space="preserve"> david.jonsson@roboyo.se</t>
  </si>
  <si>
    <t>SALES PORTAL</t>
  </si>
  <si>
    <t>talat.minhas@scania.com</t>
  </si>
  <si>
    <t>SAP</t>
  </si>
  <si>
    <t>SAP-SALSA</t>
  </si>
  <si>
    <t>SDP3-OEM</t>
  </si>
  <si>
    <t>pia.x.eriksson@scania.com</t>
  </si>
  <si>
    <t>SDS</t>
  </si>
  <si>
    <t>abhishek.chaurasia@scania.com</t>
  </si>
  <si>
    <t>SECM</t>
  </si>
  <si>
    <t>SLIP</t>
  </si>
  <si>
    <t>senthil.shanmugam@scania.com</t>
  </si>
  <si>
    <t>SMA</t>
  </si>
  <si>
    <t>fredrik.fagervall@scania.com</t>
  </si>
  <si>
    <t>SMA-MAC</t>
  </si>
  <si>
    <t>joachim.jansson@scania.com</t>
  </si>
  <si>
    <t>SMA-MAM</t>
  </si>
  <si>
    <t>SMDS | SURE</t>
  </si>
  <si>
    <t>divya.sengupta@scania.com and hussein.muganlinskij@scania.com</t>
  </si>
  <si>
    <t>SPARTA</t>
  </si>
  <si>
    <t>cenk.oguz@scania.com</t>
  </si>
  <si>
    <t>SPCT</t>
  </si>
  <si>
    <t>SUSY</t>
  </si>
  <si>
    <t>roman.aberg@scania.com</t>
  </si>
  <si>
    <t>SWS</t>
  </si>
  <si>
    <t>sergio.munoz.lomparte@scania.com</t>
  </si>
  <si>
    <t>VDM</t>
  </si>
  <si>
    <t>Volume
 (sep KB)</t>
  </si>
  <si>
    <t>Total Cost  
(sep) (Kr)</t>
  </si>
  <si>
    <t>Volume
 (Oct KB)</t>
  </si>
  <si>
    <t>Total Cost  
(Oct) (Kr)</t>
  </si>
  <si>
    <t>Volume
 (Nov KB)</t>
  </si>
  <si>
    <t>Total Cost  
(Nov) (Kr)</t>
  </si>
  <si>
    <t>Volume
 (Dec KB)</t>
  </si>
  <si>
    <t>Total Cost  
(Dec) (Kr)</t>
  </si>
  <si>
    <t>Volume
  (KB)</t>
  </si>
  <si>
    <t>Total Cost  
 (Kr)</t>
  </si>
  <si>
    <t>Yearly Cost (approx)</t>
  </si>
  <si>
    <t>257 MB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</si>
</sst>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_-* #,##0_-;\-* #,##0_-;_-* &quot;-&quot;??_-;_-@_-"/>
    <numFmt numFmtId="166" formatCode="_-* #,##0.000000000_-;\-* #,##0.000000000_-;_-* &quot;-&quot;??_-;_-@_-"/>
    <numFmt numFmtId="167" formatCode="_ * #,##0_ ;_ * \-#,##0_ ;_ * &quot;-&quot;??_ ;_ @_ "/>
    <numFmt numFmtId="168" formatCode="0.0%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4" fillId="0" borderId="0" xfId="2"/>
    <xf numFmtId="0" fontId="5" fillId="0" borderId="0" xfId="2" applyFont="1"/>
    <xf numFmtId="0" fontId="4" fillId="2" borderId="0" xfId="2" applyFill="1"/>
    <xf numFmtId="0" fontId="6" fillId="0" borderId="0" xfId="2" applyFont="1"/>
    <xf numFmtId="0" fontId="6" fillId="2" borderId="0" xfId="2" applyFont="1" applyFill="1"/>
    <xf numFmtId="0" fontId="0" fillId="0" borderId="3" xfId="0" applyBorder="1" applyAlignment="1">
      <alignment horizontal="center" vertical="center"/>
    </xf>
    <xf numFmtId="0" fontId="2" fillId="0" borderId="3" xfId="5" applyBorder="1" applyAlignment="1">
      <alignment horizontal="center" vertical="center"/>
    </xf>
    <xf numFmtId="167" fontId="0" fillId="0" borderId="3" xfId="1" applyNumberFormat="1" applyFont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5" xfId="1" applyNumberFormat="1" applyFont="1" applyBorder="1" applyAlignment="1">
      <alignment horizontal="center" vertical="center"/>
    </xf>
    <xf numFmtId="0" fontId="5" fillId="3" borderId="1" xfId="4" applyFont="1" applyFill="1" applyBorder="1" applyAlignment="1">
      <alignment horizontal="center" vertical="center"/>
    </xf>
    <xf numFmtId="0" fontId="5" fillId="3" borderId="2" xfId="4" applyFont="1" applyFill="1" applyBorder="1" applyAlignment="1">
      <alignment horizontal="center" vertical="center"/>
    </xf>
    <xf numFmtId="0" fontId="5" fillId="3" borderId="3" xfId="4" applyFont="1" applyFill="1" applyBorder="1" applyAlignment="1">
      <alignment horizontal="center" vertical="center" wrapText="1"/>
    </xf>
    <xf numFmtId="0" fontId="5" fillId="3" borderId="3" xfId="4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5" fillId="3" borderId="4" xfId="4" applyFont="1" applyFill="1" applyBorder="1" applyAlignment="1">
      <alignment horizontal="center" vertical="center"/>
    </xf>
    <xf numFmtId="167" fontId="0" fillId="0" borderId="0" xfId="0" applyNumberFormat="1"/>
    <xf numFmtId="167" fontId="0" fillId="0" borderId="0" xfId="1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5" applyBorder="1" applyAlignment="1">
      <alignment horizontal="center" vertical="center"/>
    </xf>
    <xf numFmtId="0" fontId="5" fillId="4" borderId="3" xfId="7" applyFont="1" applyFill="1" applyBorder="1" applyAlignment="1">
      <alignment horizontal="center" vertical="center" wrapText="1"/>
    </xf>
    <xf numFmtId="0" fontId="5" fillId="4" borderId="3" xfId="7" applyFont="1" applyFill="1" applyBorder="1" applyAlignment="1">
      <alignment horizontal="center" vertical="center"/>
    </xf>
    <xf numFmtId="0" fontId="5" fillId="4" borderId="1" xfId="7" applyFont="1" applyFill="1" applyBorder="1" applyAlignment="1">
      <alignment horizontal="center" vertical="center"/>
    </xf>
    <xf numFmtId="0" fontId="5" fillId="4" borderId="2" xfId="7" applyFont="1" applyFill="1" applyBorder="1" applyAlignment="1">
      <alignment horizontal="center" vertical="center"/>
    </xf>
    <xf numFmtId="0" fontId="3" fillId="0" borderId="3" xfId="0" applyFont="1" applyBorder="1"/>
    <xf numFmtId="168" fontId="0" fillId="0" borderId="7" xfId="6" applyNumberFormat="1" applyFont="1" applyBorder="1"/>
    <xf numFmtId="0" fontId="3" fillId="4" borderId="3" xfId="0" applyFont="1" applyFill="1" applyBorder="1" applyAlignment="1">
      <alignment vertical="center"/>
    </xf>
    <xf numFmtId="0" fontId="5" fillId="4" borderId="7" xfId="7" applyFont="1" applyFill="1" applyBorder="1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168" fontId="0" fillId="0" borderId="3" xfId="6" applyNumberFormat="1" applyFont="1" applyBorder="1"/>
    <xf numFmtId="0" fontId="9" fillId="3" borderId="1" xfId="4" applyFont="1" applyFill="1" applyBorder="1" applyAlignment="1">
      <alignment horizontal="center" vertical="center"/>
    </xf>
    <xf numFmtId="0" fontId="9" fillId="3" borderId="2" xfId="4" applyFont="1" applyFill="1" applyBorder="1" applyAlignment="1">
      <alignment horizontal="center" vertical="center"/>
    </xf>
    <xf numFmtId="0" fontId="9" fillId="3" borderId="3" xfId="4" applyFont="1" applyFill="1" applyBorder="1" applyAlignment="1">
      <alignment horizontal="center" vertical="center" wrapText="1"/>
    </xf>
    <xf numFmtId="0" fontId="9" fillId="3" borderId="3" xfId="4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0" fillId="0" borderId="3" xfId="5" applyFont="1" applyBorder="1" applyAlignment="1">
      <alignment horizontal="center" vertical="center"/>
    </xf>
    <xf numFmtId="43" fontId="0" fillId="0" borderId="0" xfId="0" applyNumberFormat="1"/>
    <xf numFmtId="0" fontId="9" fillId="3" borderId="8" xfId="7" applyFont="1" applyFill="1" applyBorder="1" applyAlignment="1">
      <alignment horizontal="center" vertical="center"/>
    </xf>
    <xf numFmtId="167" fontId="0" fillId="0" borderId="8" xfId="1" applyNumberFormat="1" applyFont="1" applyBorder="1" applyAlignment="1">
      <alignment horizontal="center" vertical="center"/>
    </xf>
    <xf numFmtId="43" fontId="0" fillId="0" borderId="3" xfId="0" applyNumberFormat="1" applyBorder="1"/>
    <xf numFmtId="0" fontId="5" fillId="5" borderId="1" xfId="4" applyFont="1" applyFill="1" applyBorder="1" applyAlignment="1">
      <alignment horizontal="center" vertical="center"/>
    </xf>
    <xf numFmtId="0" fontId="5" fillId="5" borderId="2" xfId="4" applyFont="1" applyFill="1" applyBorder="1" applyAlignment="1">
      <alignment horizontal="center" vertical="center"/>
    </xf>
    <xf numFmtId="0" fontId="5" fillId="5" borderId="3" xfId="4" applyFont="1" applyFill="1" applyBorder="1" applyAlignment="1">
      <alignment horizontal="center" vertical="center" wrapText="1"/>
    </xf>
    <xf numFmtId="0" fontId="5" fillId="5" borderId="3" xfId="4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5" fillId="5" borderId="4" xfId="4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5" xfId="5" applyBorder="1" applyAlignment="1">
      <alignment horizontal="center" vertical="center"/>
    </xf>
    <xf numFmtId="0" fontId="0" fillId="0" borderId="3" xfId="0" applyBorder="1"/>
    <xf numFmtId="167" fontId="0" fillId="0" borderId="3" xfId="0" applyNumberFormat="1" applyBorder="1"/>
    <xf numFmtId="0" fontId="11" fillId="0" borderId="3" xfId="0" applyFont="1" applyBorder="1"/>
    <xf numFmtId="165" fontId="1" fillId="0" borderId="0" xfId="3" applyNumberFormat="1" applyFont="1" applyFill="1" applyBorder="1"/>
    <xf numFmtId="166" fontId="1" fillId="0" borderId="0" xfId="3" applyNumberFormat="1" applyFont="1" applyFill="1" applyBorder="1"/>
    <xf numFmtId="0" fontId="3" fillId="6" borderId="3" xfId="0" applyFont="1" applyFill="1" applyBorder="1" applyAlignment="1">
      <alignment horizontal="center" vertical="center"/>
    </xf>
    <xf numFmtId="0" fontId="8" fillId="0" borderId="6" xfId="0" applyFont="1" applyBorder="1"/>
    <xf numFmtId="0" fontId="0" fillId="0" borderId="6" xfId="0" applyBorder="1"/>
    <xf numFmtId="11" fontId="8" fillId="0" borderId="6" xfId="0" applyNumberFormat="1" applyFont="1" applyBorder="1"/>
    <xf numFmtId="0" fontId="3" fillId="0" borderId="7" xfId="0" applyFont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5" borderId="10" xfId="4" applyFont="1" applyFill="1" applyBorder="1" applyAlignment="1">
      <alignment horizontal="center" vertical="center"/>
    </xf>
    <xf numFmtId="0" fontId="5" fillId="5" borderId="5" xfId="4" applyFont="1" applyFill="1" applyBorder="1" applyAlignment="1">
      <alignment horizontal="center" vertical="center" wrapText="1"/>
    </xf>
    <xf numFmtId="0" fontId="5" fillId="5" borderId="5" xfId="4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8" fillId="0" borderId="0" xfId="0" applyFont="1"/>
    <xf numFmtId="0" fontId="11" fillId="0" borderId="0" xfId="0" applyFont="1"/>
    <xf numFmtId="11" fontId="8" fillId="0" borderId="0" xfId="0" applyNumberFormat="1" applyFont="1"/>
    <xf numFmtId="0" fontId="3" fillId="7" borderId="3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5" applyFont="1" applyFill="1" applyBorder="1" applyAlignment="1">
      <alignment horizontal="center" vertical="center"/>
    </xf>
    <xf numFmtId="167" fontId="0" fillId="7" borderId="3" xfId="1" applyNumberFormat="1" applyFont="1" applyFill="1" applyBorder="1" applyAlignment="1">
      <alignment horizontal="center" vertical="center"/>
    </xf>
    <xf numFmtId="168" fontId="0" fillId="7" borderId="3" xfId="6" applyNumberFormat="1" applyFont="1" applyFill="1" applyBorder="1"/>
    <xf numFmtId="43" fontId="0" fillId="7" borderId="3" xfId="0" applyNumberFormat="1" applyFill="1" applyBorder="1"/>
    <xf numFmtId="0" fontId="0" fillId="7" borderId="0" xfId="0" applyFill="1"/>
    <xf numFmtId="0" fontId="3" fillId="7" borderId="7" xfId="0" applyFont="1" applyFill="1" applyBorder="1" applyAlignment="1">
      <alignment horizontal="center" vertical="center"/>
    </xf>
    <xf numFmtId="0" fontId="8" fillId="7" borderId="0" xfId="0" applyFont="1" applyFill="1"/>
    <xf numFmtId="0" fontId="3" fillId="8" borderId="7" xfId="0" applyFont="1" applyFill="1" applyBorder="1" applyAlignment="1">
      <alignment horizontal="center" vertical="center"/>
    </xf>
    <xf numFmtId="0" fontId="8" fillId="8" borderId="0" xfId="0" applyFont="1" applyFill="1"/>
    <xf numFmtId="0" fontId="0" fillId="8" borderId="0" xfId="0" applyFill="1"/>
    <xf numFmtId="0" fontId="5" fillId="9" borderId="1" xfId="4" applyFont="1" applyFill="1" applyBorder="1" applyAlignment="1">
      <alignment horizontal="center" vertical="center"/>
    </xf>
    <xf numFmtId="0" fontId="5" fillId="9" borderId="2" xfId="4" applyFont="1" applyFill="1" applyBorder="1" applyAlignment="1">
      <alignment horizontal="center" vertical="center"/>
    </xf>
    <xf numFmtId="0" fontId="5" fillId="9" borderId="3" xfId="4" applyFont="1" applyFill="1" applyBorder="1" applyAlignment="1">
      <alignment horizontal="center" vertical="center" wrapText="1"/>
    </xf>
    <xf numFmtId="0" fontId="5" fillId="9" borderId="3" xfId="4" applyFont="1" applyFill="1" applyBorder="1" applyAlignment="1">
      <alignment horizontal="center" vertical="center"/>
    </xf>
    <xf numFmtId="0" fontId="3" fillId="9" borderId="3" xfId="0" applyFont="1" applyFill="1" applyBorder="1" applyAlignment="1">
      <alignment vertical="center"/>
    </xf>
  </cellXfs>
  <cellStyles count="8">
    <cellStyle name="Comma" xfId="1" builtinId="3"/>
    <cellStyle name="Comma_Sheet4" xfId="3" xr:uid="{B1A1C1D1-286A-43D7-8166-B701342C51C7}"/>
    <cellStyle name="Normal" xfId="0" builtinId="0"/>
    <cellStyle name="Normal_Sheet1" xfId="4" xr:uid="{810881F8-6751-4EDD-BF79-CFEC5333E775}"/>
    <cellStyle name="Normal_Sheet1 2" xfId="7" xr:uid="{0D500F20-A4F5-4BE9-B957-04AA8C213F4C}"/>
    <cellStyle name="Normal_Sheet2_1" xfId="5" xr:uid="{DBB53AFA-49FC-4F81-B665-2C7941BA366F}"/>
    <cellStyle name="Normal_Sheet4" xfId="2" xr:uid="{7EB7CE71-925B-4DBD-AD36-19DE61A5DE43}"/>
    <cellStyle name="Per cent" xfId="6" builtin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 * #,##0_ ;_ * \-#,##0_ ;_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B3628-9C7C-4477-B5DF-FCF78C0843E4}" name="Table2" displayName="Table2" ref="A1:M42" totalsRowShown="0" headerRowDxfId="17" dataDxfId="15" headerRowBorderDxfId="16" tableBorderDxfId="14" totalsRowBorderDxfId="13" headerRowCellStyle="Normal_Sheet1" dataCellStyle="Comma">
  <autoFilter ref="A1:M42" xr:uid="{794B3628-9C7C-4477-B5DF-FCF78C0843E4}"/>
  <sortState xmlns:xlrd2="http://schemas.microsoft.com/office/spreadsheetml/2017/richdata2" ref="A2:M42">
    <sortCondition ref="A42"/>
  </sortState>
  <tableColumns count="13">
    <tableColumn id="1" xr3:uid="{17286972-5538-41E1-A1DC-3F73212E1259}" name="Application" dataDxfId="12"/>
    <tableColumn id="2" xr3:uid="{BADD4C55-D358-4977-A480-0F3791BAF8AF}" name="No. of topics" dataDxfId="11"/>
    <tableColumn id="3" xr3:uid="{1681799D-4467-4A3B-8FDA-49EBC091F0FB}" name="No. of transactions" dataDxfId="10"/>
    <tableColumn id="4" xr3:uid="{770D5DB6-9F76-4960-A405-5110D5B054CC}" name="Volume_x000a_ (sep KB)" dataDxfId="9"/>
    <tableColumn id="5" xr3:uid="{FD4CF371-4F7E-4959-B729-813D9D842DC6}" name="Avg Size (KB)" dataDxfId="8">
      <calculatedColumnFormula>D2/C2</calculatedColumnFormula>
    </tableColumn>
    <tableColumn id="6" xr3:uid="{E7F3C30A-DA7A-4028-9D9F-7DC6959E7693}" name="Months" dataDxfId="7" dataCellStyle="Normal_Sheet2_1"/>
    <tableColumn id="7" xr3:uid="{47D3CA2C-1B86-49BE-B25A-2DC50471BA72}" name="Cost Topics (Kr)" dataDxfId="6" dataCellStyle="Comma">
      <calculatedColumnFormula>B2*100*F2</calculatedColumnFormula>
    </tableColumn>
    <tableColumn id="8" xr3:uid="{17006F18-B207-454F-A1E2-3AFFFFE678B4}" name="Cost Transcations (Kr)" dataDxfId="5" dataCellStyle="Comma">
      <calculatedColumnFormula>C2*0.0001</calculatedColumnFormula>
    </tableColumn>
    <tableColumn id="9" xr3:uid="{3BEC3208-361C-45A0-B453-FFF40030047C}" name="Volume Cost (Kr)" dataDxfId="4" dataCellStyle="Comma">
      <calculatedColumnFormula>D2*0.00001</calculatedColumnFormula>
    </tableColumn>
    <tableColumn id="10" xr3:uid="{629AEB47-6E0B-4F0B-A708-C2322386CA01}" name="Cost Avg Size (Kr)" dataDxfId="3" dataCellStyle="Comma">
      <calculatedColumnFormula>E2*4000</calculatedColumnFormula>
    </tableColumn>
    <tableColumn id="11" xr3:uid="{6DE627DF-9F94-4DD5-86CB-934203CAE2DE}" name="Total Cost  _x000a_(sep) (Kr)" dataDxfId="2" dataCellStyle="Comma">
      <calculatedColumnFormula>SUM(G2:J2)</calculatedColumnFormula>
    </tableColumn>
    <tableColumn id="14" xr3:uid="{3DD4D246-E9DD-405D-A370-EE32EE85935E}" name="Contact Details" dataDxfId="1" dataCellStyle="Comma"/>
    <tableColumn id="15" xr3:uid="{9D4E45CB-4C84-4526-81D0-CAF394DEAAE3}" name="Cost Code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nk.oguz@scania.com" TargetMode="External"/><Relationship Id="rId3" Type="http://schemas.openxmlformats.org/officeDocument/2006/relationships/hyperlink" Target="mailto:talat.minhas@scania.com" TargetMode="External"/><Relationship Id="rId7" Type="http://schemas.openxmlformats.org/officeDocument/2006/relationships/hyperlink" Target="mailto:joachim.jansson@scania.com" TargetMode="External"/><Relationship Id="rId2" Type="http://schemas.openxmlformats.org/officeDocument/2006/relationships/hyperlink" Target="mailto:fmat.20team@scania.com" TargetMode="External"/><Relationship Id="rId1" Type="http://schemas.openxmlformats.org/officeDocument/2006/relationships/hyperlink" Target="mailto:ossian.gustafsson@scania.com" TargetMode="External"/><Relationship Id="rId6" Type="http://schemas.openxmlformats.org/officeDocument/2006/relationships/hyperlink" Target="mailto:senthil.shanmugam@scania.com" TargetMode="External"/><Relationship Id="rId5" Type="http://schemas.openxmlformats.org/officeDocument/2006/relationships/hyperlink" Target="mailto:abhishek.chaurasia@scania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john.doran@scania.com" TargetMode="External"/><Relationship Id="rId9" Type="http://schemas.openxmlformats.org/officeDocument/2006/relationships/hyperlink" Target="mailto:roman.aberg@scani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enk.oguz@scania.com" TargetMode="External"/><Relationship Id="rId3" Type="http://schemas.openxmlformats.org/officeDocument/2006/relationships/hyperlink" Target="mailto:talat.minhas@scania.com" TargetMode="External"/><Relationship Id="rId7" Type="http://schemas.openxmlformats.org/officeDocument/2006/relationships/hyperlink" Target="mailto:joachim.jansson@scania.com" TargetMode="External"/><Relationship Id="rId2" Type="http://schemas.openxmlformats.org/officeDocument/2006/relationships/hyperlink" Target="mailto:fmat.20team@scania.com" TargetMode="External"/><Relationship Id="rId1" Type="http://schemas.openxmlformats.org/officeDocument/2006/relationships/hyperlink" Target="mailto:ossian.gustafsson@scania.com" TargetMode="External"/><Relationship Id="rId6" Type="http://schemas.openxmlformats.org/officeDocument/2006/relationships/hyperlink" Target="mailto:senthil.shanmugam@scania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abhishek.chaurasia@scania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john.doran@scania.com" TargetMode="External"/><Relationship Id="rId9" Type="http://schemas.openxmlformats.org/officeDocument/2006/relationships/hyperlink" Target="mailto:roman.aberg@scan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cenk.oguz@scania.com" TargetMode="External"/><Relationship Id="rId3" Type="http://schemas.openxmlformats.org/officeDocument/2006/relationships/hyperlink" Target="mailto:talat.minhas@scania.com" TargetMode="External"/><Relationship Id="rId7" Type="http://schemas.openxmlformats.org/officeDocument/2006/relationships/hyperlink" Target="mailto:joachim.jansson@scania.com" TargetMode="External"/><Relationship Id="rId2" Type="http://schemas.openxmlformats.org/officeDocument/2006/relationships/hyperlink" Target="mailto:fmat.20team@scania.com" TargetMode="External"/><Relationship Id="rId1" Type="http://schemas.openxmlformats.org/officeDocument/2006/relationships/hyperlink" Target="mailto:ossian.gustafsson@scania.com" TargetMode="External"/><Relationship Id="rId6" Type="http://schemas.openxmlformats.org/officeDocument/2006/relationships/hyperlink" Target="mailto:senthil.shanmugam@scania.com" TargetMode="External"/><Relationship Id="rId5" Type="http://schemas.openxmlformats.org/officeDocument/2006/relationships/hyperlink" Target="mailto:abhishek.chaurasia@scania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john.doran@scania.com" TargetMode="External"/><Relationship Id="rId9" Type="http://schemas.openxmlformats.org/officeDocument/2006/relationships/hyperlink" Target="mailto:roman.aberg@scan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D556-C584-459A-B70B-2941C6348573}">
  <dimension ref="A1:F10"/>
  <sheetViews>
    <sheetView workbookViewId="0">
      <selection activeCell="F13" sqref="F13"/>
    </sheetView>
  </sheetViews>
  <sheetFormatPr baseColWidth="10" defaultColWidth="8.83203125" defaultRowHeight="15" x14ac:dyDescent="0.2"/>
  <cols>
    <col min="2" max="2" width="21" bestFit="1" customWidth="1"/>
    <col min="3" max="3" width="8" bestFit="1" customWidth="1"/>
    <col min="4" max="4" width="21.1640625" bestFit="1" customWidth="1"/>
    <col min="5" max="5" width="26.832031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57"/>
      <c r="C2" s="57"/>
      <c r="D2" s="57"/>
      <c r="E2" s="58"/>
      <c r="F2" s="57"/>
    </row>
    <row r="3" spans="1:6" x14ac:dyDescent="0.2">
      <c r="A3" s="2"/>
      <c r="B3" s="2" t="s">
        <v>1</v>
      </c>
      <c r="C3" s="2" t="s">
        <v>2</v>
      </c>
      <c r="D3" s="2" t="s">
        <v>3</v>
      </c>
      <c r="E3" s="1"/>
      <c r="F3" s="57"/>
    </row>
    <row r="4" spans="1:6" x14ac:dyDescent="0.2">
      <c r="A4" s="1"/>
      <c r="B4" s="1" t="s">
        <v>4</v>
      </c>
      <c r="C4" s="3">
        <v>1E-4</v>
      </c>
      <c r="D4" s="1" t="s">
        <v>5</v>
      </c>
      <c r="E4" s="1" t="s">
        <v>6</v>
      </c>
      <c r="F4" s="57" t="s">
        <v>7</v>
      </c>
    </row>
    <row r="5" spans="1:6" x14ac:dyDescent="0.2">
      <c r="A5" s="1"/>
      <c r="B5" s="1" t="s">
        <v>8</v>
      </c>
      <c r="C5" s="3">
        <v>100</v>
      </c>
      <c r="D5" s="1" t="s">
        <v>9</v>
      </c>
      <c r="E5" s="1" t="s">
        <v>10</v>
      </c>
      <c r="F5" s="57"/>
    </row>
    <row r="6" spans="1:6" x14ac:dyDescent="0.2">
      <c r="A6" s="1"/>
      <c r="B6" s="1" t="s">
        <v>11</v>
      </c>
      <c r="C6" s="3">
        <v>4000</v>
      </c>
      <c r="D6" s="1" t="s">
        <v>12</v>
      </c>
      <c r="E6" s="1" t="s">
        <v>13</v>
      </c>
      <c r="F6" s="57"/>
    </row>
    <row r="7" spans="1:6" x14ac:dyDescent="0.2">
      <c r="A7" s="1"/>
      <c r="B7" s="1" t="s">
        <v>14</v>
      </c>
      <c r="C7" s="3">
        <v>1.0000000000000001E-5</v>
      </c>
      <c r="D7" s="1" t="s">
        <v>15</v>
      </c>
      <c r="E7" s="1"/>
      <c r="F7" s="57"/>
    </row>
    <row r="8" spans="1:6" x14ac:dyDescent="0.2">
      <c r="A8" s="1"/>
      <c r="B8" s="1"/>
      <c r="C8" s="1"/>
      <c r="D8" s="1"/>
      <c r="E8" s="1"/>
      <c r="F8" s="57"/>
    </row>
    <row r="9" spans="1:6" x14ac:dyDescent="0.2">
      <c r="A9" s="1"/>
      <c r="B9" s="4"/>
      <c r="C9" s="5"/>
      <c r="D9" s="1"/>
      <c r="E9" s="58"/>
      <c r="F9" s="57"/>
    </row>
    <row r="10" spans="1:6" x14ac:dyDescent="0.2">
      <c r="A10" s="1"/>
      <c r="B10" s="4" t="s">
        <v>16</v>
      </c>
      <c r="C10" s="5">
        <v>1000</v>
      </c>
      <c r="D10" s="4" t="s">
        <v>17</v>
      </c>
      <c r="E10" s="1" t="s">
        <v>18</v>
      </c>
      <c r="F10" s="5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66A1-DE72-42F6-A9EB-7416BB7240CA}">
  <dimension ref="A1:O43"/>
  <sheetViews>
    <sheetView topLeftCell="A5" workbookViewId="0">
      <selection activeCell="A18" sqref="A18"/>
    </sheetView>
  </sheetViews>
  <sheetFormatPr baseColWidth="10" defaultColWidth="8.83203125" defaultRowHeight="15" x14ac:dyDescent="0.2"/>
  <cols>
    <col min="1" max="1" width="15.1640625" bestFit="1" customWidth="1"/>
    <col min="2" max="2" width="12.1640625" bestFit="1" customWidth="1"/>
    <col min="3" max="3" width="18" bestFit="1" customWidth="1"/>
    <col min="4" max="4" width="12" bestFit="1" customWidth="1"/>
    <col min="5" max="5" width="13.5" bestFit="1" customWidth="1"/>
    <col min="7" max="7" width="15.1640625" bestFit="1" customWidth="1"/>
    <col min="8" max="8" width="20.83203125" bestFit="1" customWidth="1"/>
    <col min="9" max="9" width="16.33203125" bestFit="1" customWidth="1"/>
    <col min="10" max="10" width="17.5" bestFit="1" customWidth="1"/>
    <col min="11" max="11" width="10" bestFit="1" customWidth="1"/>
    <col min="12" max="12" width="13.5" bestFit="1" customWidth="1"/>
    <col min="13" max="13" width="11.1640625" bestFit="1" customWidth="1"/>
    <col min="14" max="14" width="63.1640625" bestFit="1" customWidth="1"/>
  </cols>
  <sheetData>
    <row r="1" spans="1:15" ht="56" x14ac:dyDescent="0.2">
      <c r="A1" s="28" t="s">
        <v>19</v>
      </c>
      <c r="B1" s="29" t="s">
        <v>20</v>
      </c>
      <c r="C1" s="29" t="s">
        <v>21</v>
      </c>
      <c r="D1" s="26" t="s">
        <v>22</v>
      </c>
      <c r="E1" s="27" t="s">
        <v>23</v>
      </c>
      <c r="F1" s="32" t="s">
        <v>24</v>
      </c>
      <c r="G1" s="27" t="s">
        <v>25</v>
      </c>
      <c r="H1" s="27" t="s">
        <v>26</v>
      </c>
      <c r="I1" s="27" t="s">
        <v>27</v>
      </c>
      <c r="J1" s="27" t="s">
        <v>28</v>
      </c>
      <c r="K1" s="26" t="s">
        <v>29</v>
      </c>
      <c r="L1" s="33" t="s">
        <v>30</v>
      </c>
      <c r="M1" s="34" t="s">
        <v>31</v>
      </c>
      <c r="N1" s="34" t="s">
        <v>32</v>
      </c>
      <c r="O1" s="34" t="s">
        <v>33</v>
      </c>
    </row>
    <row r="2" spans="1:15" x14ac:dyDescent="0.2">
      <c r="A2" s="30" t="s">
        <v>34</v>
      </c>
      <c r="B2" s="6">
        <v>3</v>
      </c>
      <c r="C2" s="6">
        <v>249385</v>
      </c>
      <c r="D2" s="6">
        <v>754561.59</v>
      </c>
      <c r="E2" s="6">
        <v>3.0256895563085187</v>
      </c>
      <c r="F2" s="7">
        <v>4</v>
      </c>
      <c r="G2" s="8">
        <v>1200</v>
      </c>
      <c r="H2" s="8">
        <v>24.938500000000001</v>
      </c>
      <c r="I2" s="8">
        <v>7.5456159000000005</v>
      </c>
      <c r="J2" s="8">
        <v>12102.758225234074</v>
      </c>
      <c r="K2" s="8">
        <v>13335.242341134075</v>
      </c>
      <c r="L2" s="31">
        <v>1.0801323152531354E-3</v>
      </c>
      <c r="M2" s="9">
        <v>40005.727023402229</v>
      </c>
      <c r="N2" s="9" t="s">
        <v>35</v>
      </c>
      <c r="O2" s="9"/>
    </row>
    <row r="3" spans="1:15" x14ac:dyDescent="0.2">
      <c r="A3" s="30" t="s">
        <v>36</v>
      </c>
      <c r="B3" s="6">
        <v>1</v>
      </c>
      <c r="C3" s="6">
        <v>1211</v>
      </c>
      <c r="D3" s="6">
        <v>38043.48747</v>
      </c>
      <c r="E3" s="6">
        <v>31.414935978530142</v>
      </c>
      <c r="F3" s="7">
        <v>4</v>
      </c>
      <c r="G3" s="8">
        <v>400</v>
      </c>
      <c r="H3" s="8">
        <v>0.1211</v>
      </c>
      <c r="I3" s="8">
        <v>0.38043487470000004</v>
      </c>
      <c r="J3" s="8">
        <v>125659.74391412057</v>
      </c>
      <c r="K3" s="8">
        <v>126060.24544899527</v>
      </c>
      <c r="L3" s="31">
        <v>1.0210668939865858E-2</v>
      </c>
      <c r="M3" s="8">
        <v>378180.7363469858</v>
      </c>
      <c r="N3" s="8" t="s">
        <v>37</v>
      </c>
      <c r="O3" s="8"/>
    </row>
    <row r="4" spans="1:15" x14ac:dyDescent="0.2">
      <c r="A4" s="30" t="s">
        <v>38</v>
      </c>
      <c r="B4" s="6">
        <v>2</v>
      </c>
      <c r="C4" s="6">
        <v>1511</v>
      </c>
      <c r="D4" s="6">
        <v>4320.9833370000006</v>
      </c>
      <c r="E4" s="6">
        <v>2.8596845380542693</v>
      </c>
      <c r="F4" s="7">
        <v>4</v>
      </c>
      <c r="G4" s="8">
        <v>800</v>
      </c>
      <c r="H4" s="8">
        <v>0.15110000000000001</v>
      </c>
      <c r="I4" s="8">
        <v>4.3209833370000006E-2</v>
      </c>
      <c r="J4" s="8">
        <v>11438.738152217076</v>
      </c>
      <c r="K4" s="8">
        <v>12238.932462050447</v>
      </c>
      <c r="L4" s="31">
        <v>9.9133304954524427E-4</v>
      </c>
      <c r="M4" s="8">
        <v>36716.797386151338</v>
      </c>
      <c r="N4" s="8" t="s">
        <v>39</v>
      </c>
      <c r="O4" s="8"/>
    </row>
    <row r="5" spans="1:15" x14ac:dyDescent="0.2">
      <c r="A5" s="30" t="s">
        <v>40</v>
      </c>
      <c r="B5" s="6">
        <v>1</v>
      </c>
      <c r="C5" s="6">
        <v>1</v>
      </c>
      <c r="D5" s="6">
        <v>0</v>
      </c>
      <c r="E5" s="6">
        <v>0</v>
      </c>
      <c r="F5" s="7">
        <v>4</v>
      </c>
      <c r="G5" s="8">
        <v>400</v>
      </c>
      <c r="H5" s="8">
        <v>1E-4</v>
      </c>
      <c r="I5" s="8">
        <v>0</v>
      </c>
      <c r="J5" s="8">
        <v>0</v>
      </c>
      <c r="K5" s="8">
        <v>400.00009999999997</v>
      </c>
      <c r="L5" s="31">
        <v>3.2399338764303426E-5</v>
      </c>
      <c r="M5" s="8">
        <v>1200.0002999999999</v>
      </c>
      <c r="N5" s="8" t="s">
        <v>41</v>
      </c>
      <c r="O5" s="8"/>
    </row>
    <row r="6" spans="1:15" x14ac:dyDescent="0.2">
      <c r="A6" s="30" t="s">
        <v>42</v>
      </c>
      <c r="B6" s="6">
        <v>38</v>
      </c>
      <c r="C6" s="6">
        <v>1642278</v>
      </c>
      <c r="D6" s="6">
        <v>97922846.247446984</v>
      </c>
      <c r="E6" s="6">
        <v>59.62623030171931</v>
      </c>
      <c r="F6" s="6">
        <v>4</v>
      </c>
      <c r="G6" s="8">
        <v>15200</v>
      </c>
      <c r="H6" s="8">
        <v>164.2278</v>
      </c>
      <c r="I6" s="8">
        <v>979.22846247446989</v>
      </c>
      <c r="J6" s="8">
        <v>238504.92120687725</v>
      </c>
      <c r="K6" s="8">
        <v>254848.37746935172</v>
      </c>
      <c r="L6" s="31">
        <v>2.0642292127333466E-2</v>
      </c>
      <c r="M6" s="8">
        <v>764545.13240805513</v>
      </c>
      <c r="N6" s="8" t="s">
        <v>43</v>
      </c>
      <c r="O6" s="8"/>
    </row>
    <row r="7" spans="1:15" x14ac:dyDescent="0.2">
      <c r="A7" s="30" t="s">
        <v>44</v>
      </c>
      <c r="B7" s="6">
        <v>2</v>
      </c>
      <c r="C7" s="6">
        <v>3624322069</v>
      </c>
      <c r="D7" s="6">
        <v>2342514783</v>
      </c>
      <c r="E7" s="6">
        <v>0.64633184866110194</v>
      </c>
      <c r="F7" s="7">
        <v>4</v>
      </c>
      <c r="G7" s="8">
        <v>800</v>
      </c>
      <c r="H7" s="8">
        <v>362432.20689999999</v>
      </c>
      <c r="I7" s="8">
        <v>23425.147830000002</v>
      </c>
      <c r="J7" s="8">
        <v>2585.3273946444078</v>
      </c>
      <c r="K7" s="8">
        <v>389242.6821246444</v>
      </c>
      <c r="L7" s="31">
        <v>3.1528005917204595E-2</v>
      </c>
      <c r="M7" s="8">
        <v>1167728.0463739331</v>
      </c>
      <c r="N7" s="8" t="s">
        <v>45</v>
      </c>
      <c r="O7" s="8">
        <v>1082</v>
      </c>
    </row>
    <row r="8" spans="1:15" x14ac:dyDescent="0.2">
      <c r="A8" s="30" t="s">
        <v>46</v>
      </c>
      <c r="B8" s="6">
        <v>9</v>
      </c>
      <c r="C8" s="6">
        <v>108254461</v>
      </c>
      <c r="D8" s="6">
        <v>118223319.44947501</v>
      </c>
      <c r="E8" s="6">
        <v>1.0920872761952507</v>
      </c>
      <c r="F8" s="7">
        <v>4</v>
      </c>
      <c r="G8" s="8">
        <v>3600</v>
      </c>
      <c r="H8" s="8">
        <v>10825.446100000001</v>
      </c>
      <c r="I8" s="8">
        <v>1182.2331944947503</v>
      </c>
      <c r="J8" s="8">
        <v>4368.349104781003</v>
      </c>
      <c r="K8" s="8">
        <v>19976.028399275754</v>
      </c>
      <c r="L8" s="31">
        <v>1.6180248736774843E-3</v>
      </c>
      <c r="M8" s="8">
        <v>59928.085197827262</v>
      </c>
      <c r="N8" s="8" t="s">
        <v>47</v>
      </c>
      <c r="O8" s="8">
        <v>1417</v>
      </c>
    </row>
    <row r="9" spans="1:15" x14ac:dyDescent="0.2">
      <c r="A9" s="30" t="s">
        <v>48</v>
      </c>
      <c r="B9" s="6">
        <v>4</v>
      </c>
      <c r="C9" s="6">
        <v>1585271</v>
      </c>
      <c r="D9" s="6">
        <v>4731303.2331029996</v>
      </c>
      <c r="E9" s="6">
        <v>2.9845390681486004</v>
      </c>
      <c r="F9" s="7">
        <v>4</v>
      </c>
      <c r="G9" s="8">
        <v>1600</v>
      </c>
      <c r="H9" s="8">
        <v>158.52710000000002</v>
      </c>
      <c r="I9" s="8">
        <v>47.313032331030001</v>
      </c>
      <c r="J9" s="8">
        <v>11938.156272594402</v>
      </c>
      <c r="K9" s="8">
        <v>13743.996404925432</v>
      </c>
      <c r="L9" s="31">
        <v>1.1132407104361911E-3</v>
      </c>
      <c r="M9" s="8">
        <v>41231.989214776295</v>
      </c>
      <c r="N9" s="8" t="s">
        <v>49</v>
      </c>
      <c r="O9" s="8"/>
    </row>
    <row r="10" spans="1:15" x14ac:dyDescent="0.2">
      <c r="A10" s="30" t="s">
        <v>50</v>
      </c>
      <c r="B10" s="6">
        <v>9</v>
      </c>
      <c r="C10" s="6">
        <v>1421</v>
      </c>
      <c r="D10" s="6">
        <v>1599.6363689999996</v>
      </c>
      <c r="E10" s="6">
        <v>1.1257117304714988</v>
      </c>
      <c r="F10" s="7">
        <v>4</v>
      </c>
      <c r="G10" s="8">
        <v>3600</v>
      </c>
      <c r="H10" s="8">
        <v>0.1421</v>
      </c>
      <c r="I10" s="8">
        <v>1.5996363689999998E-2</v>
      </c>
      <c r="J10" s="8">
        <v>4502.8469218859946</v>
      </c>
      <c r="K10" s="8">
        <v>8103.0050182496852</v>
      </c>
      <c r="L10" s="31">
        <v>6.563298474053438E-4</v>
      </c>
      <c r="M10" s="8">
        <v>24309.015054749056</v>
      </c>
      <c r="N10" s="8" t="s">
        <v>51</v>
      </c>
      <c r="O10" s="8"/>
    </row>
    <row r="11" spans="1:15" x14ac:dyDescent="0.2">
      <c r="A11" s="30" t="s">
        <v>52</v>
      </c>
      <c r="B11" s="6">
        <v>7</v>
      </c>
      <c r="C11" s="6">
        <v>33</v>
      </c>
      <c r="D11" s="6">
        <v>23254.544467000003</v>
      </c>
      <c r="E11" s="6">
        <v>704.68316566666681</v>
      </c>
      <c r="F11" s="7">
        <v>4</v>
      </c>
      <c r="G11" s="8">
        <v>2800</v>
      </c>
      <c r="H11" s="8">
        <v>3.3E-3</v>
      </c>
      <c r="I11" s="8">
        <v>0.23254544467000005</v>
      </c>
      <c r="J11" s="8">
        <v>2818732.6626666673</v>
      </c>
      <c r="K11" s="8">
        <v>2821532.898512112</v>
      </c>
      <c r="L11" s="31">
        <v>0.22853944339894136</v>
      </c>
      <c r="M11" s="8">
        <v>8464598.6955363359</v>
      </c>
      <c r="N11" s="8" t="s">
        <v>53</v>
      </c>
      <c r="O11" s="8"/>
    </row>
    <row r="12" spans="1:15" x14ac:dyDescent="0.2">
      <c r="A12" s="30" t="s">
        <v>54</v>
      </c>
      <c r="B12" s="6">
        <v>2</v>
      </c>
      <c r="C12" s="6">
        <v>613195</v>
      </c>
      <c r="D12" s="6">
        <v>1729790.4768599998</v>
      </c>
      <c r="E12" s="6">
        <v>2.8209468062524969</v>
      </c>
      <c r="F12" s="7">
        <v>4</v>
      </c>
      <c r="G12" s="8">
        <v>800</v>
      </c>
      <c r="H12" s="8">
        <v>61.319500000000005</v>
      </c>
      <c r="I12" s="8">
        <v>17.297904768599999</v>
      </c>
      <c r="J12" s="8">
        <v>11283.787225009988</v>
      </c>
      <c r="K12" s="8">
        <v>12162.404629778588</v>
      </c>
      <c r="L12" s="31">
        <v>9.8513442318821638E-4</v>
      </c>
      <c r="M12" s="8">
        <v>36487.213889335762</v>
      </c>
      <c r="N12" s="8" t="s">
        <v>55</v>
      </c>
      <c r="O12" s="8"/>
    </row>
    <row r="13" spans="1:15" x14ac:dyDescent="0.2">
      <c r="A13" s="30" t="s">
        <v>56</v>
      </c>
      <c r="B13" s="6">
        <v>3</v>
      </c>
      <c r="C13" s="6">
        <v>16070340767</v>
      </c>
      <c r="D13" s="6">
        <v>184485309540</v>
      </c>
      <c r="E13" s="6">
        <v>11.479862948446961</v>
      </c>
      <c r="F13" s="7">
        <v>4</v>
      </c>
      <c r="G13" s="8">
        <v>1200</v>
      </c>
      <c r="H13" s="8">
        <v>1607034.0767000001</v>
      </c>
      <c r="I13" s="8">
        <v>1844853.0954000002</v>
      </c>
      <c r="J13" s="8">
        <v>45919.451793787841</v>
      </c>
      <c r="K13" s="8">
        <v>3499006.6238937881</v>
      </c>
      <c r="L13" s="31">
        <v>0.28341368151177082</v>
      </c>
      <c r="M13" s="8">
        <v>10497019.871681364</v>
      </c>
      <c r="N13" s="8" t="s">
        <v>57</v>
      </c>
      <c r="O13" s="8"/>
    </row>
    <row r="14" spans="1:15" x14ac:dyDescent="0.2">
      <c r="A14" s="30" t="s">
        <v>58</v>
      </c>
      <c r="B14" s="6">
        <v>2</v>
      </c>
      <c r="C14" s="6">
        <v>44158</v>
      </c>
      <c r="D14" s="6">
        <v>43242.545480000001</v>
      </c>
      <c r="E14" s="6">
        <v>0.97926865981249156</v>
      </c>
      <c r="F14" s="7">
        <v>4</v>
      </c>
      <c r="G14" s="8">
        <v>800</v>
      </c>
      <c r="H14" s="8">
        <v>4.4157999999999999</v>
      </c>
      <c r="I14" s="8">
        <v>0.43242545480000005</v>
      </c>
      <c r="J14" s="8">
        <v>3917.0746392499664</v>
      </c>
      <c r="K14" s="8">
        <v>4721.9228647047667</v>
      </c>
      <c r="L14" s="31">
        <v>3.8246785066423696E-4</v>
      </c>
      <c r="M14" s="8">
        <v>14165.768594114299</v>
      </c>
      <c r="N14" s="8" t="s">
        <v>59</v>
      </c>
      <c r="O14" s="8">
        <v>1417</v>
      </c>
    </row>
    <row r="15" spans="1:15" x14ac:dyDescent="0.2">
      <c r="A15" s="30" t="s">
        <v>60</v>
      </c>
      <c r="B15" s="6">
        <v>14</v>
      </c>
      <c r="C15" s="6">
        <v>5415381</v>
      </c>
      <c r="D15" s="6">
        <v>2947066230.7169995</v>
      </c>
      <c r="E15" s="6">
        <v>544.20293433038216</v>
      </c>
      <c r="F15" s="7">
        <v>4</v>
      </c>
      <c r="G15" s="8">
        <v>5600</v>
      </c>
      <c r="H15" s="8">
        <v>541.53809999999999</v>
      </c>
      <c r="I15" s="8">
        <v>29470.662307169998</v>
      </c>
      <c r="J15" s="8">
        <v>2176811.7373215286</v>
      </c>
      <c r="K15" s="8">
        <v>2212423.9377286988</v>
      </c>
      <c r="L15" s="31">
        <v>0.17920263682115647</v>
      </c>
      <c r="M15" s="8">
        <v>6637271.813186096</v>
      </c>
      <c r="N15" s="8" t="s">
        <v>61</v>
      </c>
      <c r="O15" s="8">
        <v>1912</v>
      </c>
    </row>
    <row r="16" spans="1:15" x14ac:dyDescent="0.2">
      <c r="A16" s="30" t="s">
        <v>62</v>
      </c>
      <c r="B16" s="6">
        <v>36</v>
      </c>
      <c r="C16" s="6">
        <v>218977114</v>
      </c>
      <c r="D16" s="6">
        <v>578383481.41826594</v>
      </c>
      <c r="E16" s="6">
        <v>2.6412964846101037</v>
      </c>
      <c r="F16" s="7">
        <v>4</v>
      </c>
      <c r="G16" s="8">
        <v>14400</v>
      </c>
      <c r="H16" s="8">
        <v>21897.7114</v>
      </c>
      <c r="I16" s="8">
        <v>5783.83481418266</v>
      </c>
      <c r="J16" s="8">
        <v>10565.185938440414</v>
      </c>
      <c r="K16" s="8">
        <v>52646.732152623073</v>
      </c>
      <c r="L16" s="31">
        <v>4.2642972085416495E-3</v>
      </c>
      <c r="M16" s="8">
        <v>157940.19645786923</v>
      </c>
      <c r="N16" s="8" t="s">
        <v>63</v>
      </c>
      <c r="O16" s="8">
        <v>1914</v>
      </c>
    </row>
    <row r="17" spans="1:15" x14ac:dyDescent="0.2">
      <c r="A17" s="30" t="s">
        <v>64</v>
      </c>
      <c r="B17" s="6"/>
      <c r="C17" s="6"/>
      <c r="D17" s="6"/>
      <c r="E17" s="6"/>
      <c r="F17" s="7"/>
      <c r="G17" s="8"/>
      <c r="H17" s="8"/>
      <c r="I17" s="8"/>
      <c r="J17" s="8"/>
      <c r="K17" s="8"/>
      <c r="L17" s="31"/>
      <c r="M17" s="8"/>
      <c r="N17" s="8"/>
      <c r="O17" s="8"/>
    </row>
    <row r="18" spans="1:15" x14ac:dyDescent="0.2">
      <c r="A18" s="30" t="s">
        <v>65</v>
      </c>
      <c r="B18" s="6"/>
      <c r="C18" s="6"/>
      <c r="D18" s="6"/>
      <c r="E18" s="6"/>
      <c r="F18" s="7"/>
      <c r="G18" s="8"/>
      <c r="H18" s="8"/>
      <c r="I18" s="8"/>
      <c r="J18" s="8"/>
      <c r="K18" s="8"/>
      <c r="L18" s="31"/>
      <c r="M18" s="8"/>
      <c r="N18" s="8"/>
      <c r="O18" s="8"/>
    </row>
    <row r="19" spans="1:15" x14ac:dyDescent="0.2">
      <c r="A19" s="30" t="s">
        <v>66</v>
      </c>
      <c r="B19" s="6"/>
      <c r="C19" s="6"/>
      <c r="D19" s="6"/>
      <c r="E19" s="6"/>
      <c r="F19" s="7"/>
      <c r="G19" s="8"/>
      <c r="H19" s="8"/>
      <c r="I19" s="8"/>
      <c r="J19" s="8"/>
      <c r="K19" s="8"/>
      <c r="L19" s="31"/>
      <c r="M19" s="8"/>
      <c r="N19" s="8"/>
      <c r="O19" s="8"/>
    </row>
    <row r="20" spans="1:15" x14ac:dyDescent="0.2">
      <c r="A20" s="30" t="s">
        <v>67</v>
      </c>
      <c r="B20" s="6">
        <v>9</v>
      </c>
      <c r="C20" s="6">
        <v>273102</v>
      </c>
      <c r="D20" s="6">
        <v>5449224.2050649999</v>
      </c>
      <c r="E20" s="6">
        <v>19.953073229287959</v>
      </c>
      <c r="F20" s="7">
        <v>4</v>
      </c>
      <c r="G20" s="8">
        <v>3600</v>
      </c>
      <c r="H20" s="8">
        <v>27.310200000000002</v>
      </c>
      <c r="I20" s="8">
        <v>54.492242050650006</v>
      </c>
      <c r="J20" s="8">
        <v>79812.292917151834</v>
      </c>
      <c r="K20" s="8">
        <v>83494.095359202489</v>
      </c>
      <c r="L20" s="31">
        <v>6.7628820101841378E-3</v>
      </c>
      <c r="M20" s="8">
        <v>250482.28607760748</v>
      </c>
      <c r="N20" s="8" t="s">
        <v>68</v>
      </c>
      <c r="O20" s="8">
        <v>1222</v>
      </c>
    </row>
    <row r="21" spans="1:15" x14ac:dyDescent="0.2">
      <c r="A21" s="30" t="s">
        <v>69</v>
      </c>
      <c r="B21" s="6">
        <v>1</v>
      </c>
      <c r="C21" s="6">
        <v>24298</v>
      </c>
      <c r="D21" s="6">
        <v>28573.14</v>
      </c>
      <c r="E21" s="6">
        <v>1.1759461684089225</v>
      </c>
      <c r="F21" s="7">
        <v>4</v>
      </c>
      <c r="G21" s="8">
        <v>400</v>
      </c>
      <c r="H21" s="8">
        <v>2.4298000000000002</v>
      </c>
      <c r="I21" s="8">
        <v>0.28573140000000002</v>
      </c>
      <c r="J21" s="8">
        <v>4703.7846736356905</v>
      </c>
      <c r="K21" s="8">
        <v>5106.5002050356907</v>
      </c>
      <c r="L21" s="31">
        <v>4.1361797170284771E-4</v>
      </c>
      <c r="M21" s="8">
        <v>15319.500615107072</v>
      </c>
      <c r="N21" s="8" t="s">
        <v>70</v>
      </c>
      <c r="O21" s="8"/>
    </row>
    <row r="22" spans="1:15" x14ac:dyDescent="0.2">
      <c r="A22" s="30" t="s">
        <v>71</v>
      </c>
      <c r="B22" s="6">
        <v>49</v>
      </c>
      <c r="C22" s="6">
        <v>9726</v>
      </c>
      <c r="D22" s="6">
        <v>0</v>
      </c>
      <c r="E22" s="6">
        <v>0</v>
      </c>
      <c r="F22" s="7">
        <v>4</v>
      </c>
      <c r="G22" s="8">
        <v>19600</v>
      </c>
      <c r="H22" s="8">
        <v>0.97260000000000002</v>
      </c>
      <c r="I22" s="8">
        <v>0</v>
      </c>
      <c r="J22" s="8">
        <v>0</v>
      </c>
      <c r="K22" s="8">
        <v>19600.972600000001</v>
      </c>
      <c r="L22" s="31">
        <v>1.5876459815315782E-3</v>
      </c>
      <c r="M22" s="8">
        <v>58802.917800000003</v>
      </c>
      <c r="N22" s="8" t="s">
        <v>72</v>
      </c>
      <c r="O22" s="8">
        <v>1422</v>
      </c>
    </row>
    <row r="23" spans="1:15" x14ac:dyDescent="0.2">
      <c r="A23" s="30" t="s">
        <v>73</v>
      </c>
      <c r="B23" s="6"/>
      <c r="C23" s="6"/>
      <c r="D23" s="6"/>
      <c r="E23" s="6"/>
      <c r="F23" s="7"/>
      <c r="G23" s="8"/>
      <c r="H23" s="8"/>
      <c r="I23" s="8"/>
      <c r="J23" s="8"/>
      <c r="K23" s="8"/>
      <c r="L23" s="31"/>
      <c r="M23" s="8"/>
      <c r="N23" s="8"/>
      <c r="O23" s="8"/>
    </row>
    <row r="24" spans="1:15" x14ac:dyDescent="0.2">
      <c r="A24" s="30" t="s">
        <v>74</v>
      </c>
      <c r="B24" s="6">
        <v>3</v>
      </c>
      <c r="C24" s="6">
        <v>59302752</v>
      </c>
      <c r="D24" s="6">
        <v>315337423.5</v>
      </c>
      <c r="E24" s="6">
        <v>5.3174163570014423</v>
      </c>
      <c r="F24" s="7">
        <v>4</v>
      </c>
      <c r="G24" s="8">
        <v>1200</v>
      </c>
      <c r="H24" s="8">
        <v>5930.2752</v>
      </c>
      <c r="I24" s="8">
        <v>3153.3742350000002</v>
      </c>
      <c r="J24" s="8">
        <v>21269.66542800577</v>
      </c>
      <c r="K24" s="8">
        <v>31553.314863005769</v>
      </c>
      <c r="L24" s="31">
        <v>2.5557657045167099E-3</v>
      </c>
      <c r="M24" s="8">
        <v>94659.944589017308</v>
      </c>
      <c r="N24" s="8" t="s">
        <v>75</v>
      </c>
      <c r="O24" s="8">
        <v>4886</v>
      </c>
    </row>
    <row r="25" spans="1:15" x14ac:dyDescent="0.2">
      <c r="A25" s="30" t="s">
        <v>76</v>
      </c>
      <c r="B25" s="6">
        <v>3</v>
      </c>
      <c r="C25" s="6">
        <v>2403245</v>
      </c>
      <c r="D25" s="6">
        <v>899162300.53510904</v>
      </c>
      <c r="E25" s="6">
        <v>374.14508322501825</v>
      </c>
      <c r="F25" s="7">
        <v>4</v>
      </c>
      <c r="G25" s="8">
        <v>1200</v>
      </c>
      <c r="H25" s="8">
        <v>240.3245</v>
      </c>
      <c r="I25" s="8">
        <v>8991.6230053510917</v>
      </c>
      <c r="J25" s="8">
        <v>1496580.3329000729</v>
      </c>
      <c r="K25" s="8">
        <v>1507012.2804054241</v>
      </c>
      <c r="L25" s="31">
        <v>0.12206547297068367</v>
      </c>
      <c r="M25" s="8">
        <v>4521036.8412162717</v>
      </c>
      <c r="N25" s="8" t="s">
        <v>77</v>
      </c>
      <c r="O25" s="8"/>
    </row>
    <row r="26" spans="1:15" x14ac:dyDescent="0.2">
      <c r="A26" s="30" t="s">
        <v>78</v>
      </c>
      <c r="B26" s="6">
        <v>4</v>
      </c>
      <c r="C26" s="6">
        <v>71</v>
      </c>
      <c r="D26" s="6">
        <v>6682.671711</v>
      </c>
      <c r="E26" s="6">
        <v>94.122136774647885</v>
      </c>
      <c r="F26" s="7">
        <v>4</v>
      </c>
      <c r="G26" s="8">
        <v>1600</v>
      </c>
      <c r="H26" s="8">
        <v>7.1000000000000004E-3</v>
      </c>
      <c r="I26" s="8">
        <v>6.6826717110000003E-2</v>
      </c>
      <c r="J26" s="8">
        <v>376488.54709859152</v>
      </c>
      <c r="K26" s="8">
        <v>378088.62102530862</v>
      </c>
      <c r="L26" s="31">
        <v>3.0624545632681868E-2</v>
      </c>
      <c r="M26" s="8">
        <v>1134265.863075926</v>
      </c>
      <c r="N26" s="8" t="s">
        <v>79</v>
      </c>
      <c r="O26" s="8">
        <v>1227</v>
      </c>
    </row>
    <row r="27" spans="1:15" x14ac:dyDescent="0.2">
      <c r="A27" s="30" t="s">
        <v>80</v>
      </c>
      <c r="B27" s="6">
        <v>1</v>
      </c>
      <c r="C27" s="6">
        <v>7164</v>
      </c>
      <c r="D27" s="6">
        <v>29729.097320000001</v>
      </c>
      <c r="E27" s="6">
        <v>4.1497902456728086</v>
      </c>
      <c r="F27" s="7">
        <v>4</v>
      </c>
      <c r="G27" s="8">
        <v>400</v>
      </c>
      <c r="H27" s="8">
        <v>0.71640000000000004</v>
      </c>
      <c r="I27" s="8">
        <v>0.29729097320000003</v>
      </c>
      <c r="J27" s="8">
        <v>16599.160982691235</v>
      </c>
      <c r="K27" s="8">
        <v>17000.174673664435</v>
      </c>
      <c r="L27" s="31">
        <v>1.3769857015145384E-3</v>
      </c>
      <c r="M27" s="8">
        <v>51000.524020993304</v>
      </c>
      <c r="N27" s="8" t="s">
        <v>81</v>
      </c>
      <c r="O27" s="8"/>
    </row>
    <row r="28" spans="1:15" x14ac:dyDescent="0.2">
      <c r="A28" s="30" t="s">
        <v>82</v>
      </c>
      <c r="B28" s="6">
        <v>2</v>
      </c>
      <c r="C28" s="6">
        <v>64092</v>
      </c>
      <c r="D28" s="6">
        <v>64190.72954</v>
      </c>
      <c r="E28" s="6">
        <v>1.0015404346876364</v>
      </c>
      <c r="F28" s="7">
        <v>4</v>
      </c>
      <c r="G28" s="8">
        <v>800</v>
      </c>
      <c r="H28" s="8">
        <v>6.4092000000000002</v>
      </c>
      <c r="I28" s="8">
        <v>0.64190729540000002</v>
      </c>
      <c r="J28" s="8">
        <v>4006.1617387505457</v>
      </c>
      <c r="K28" s="8">
        <v>4813.2128460459462</v>
      </c>
      <c r="L28" s="31">
        <v>3.8986218639380256E-4</v>
      </c>
      <c r="M28" s="8">
        <v>14439.638538137839</v>
      </c>
      <c r="N28" s="8" t="s">
        <v>83</v>
      </c>
      <c r="O28" s="8"/>
    </row>
    <row r="29" spans="1:15" x14ac:dyDescent="0.2">
      <c r="A29" s="30" t="s">
        <v>84</v>
      </c>
      <c r="B29" s="6">
        <v>3</v>
      </c>
      <c r="C29" s="6">
        <v>13761</v>
      </c>
      <c r="D29" s="6">
        <v>58372.162476000005</v>
      </c>
      <c r="E29" s="6">
        <v>4.2418546963156754</v>
      </c>
      <c r="F29" s="7">
        <v>4</v>
      </c>
      <c r="G29" s="8">
        <v>1200</v>
      </c>
      <c r="H29" s="8">
        <v>1.3761000000000001</v>
      </c>
      <c r="I29" s="8">
        <v>0.58372162476000011</v>
      </c>
      <c r="J29" s="8">
        <v>16967.4187852627</v>
      </c>
      <c r="K29" s="8">
        <v>18169.378606887462</v>
      </c>
      <c r="L29" s="31">
        <v>1.47168926363127E-3</v>
      </c>
      <c r="M29" s="8">
        <v>54508.135820662385</v>
      </c>
      <c r="N29" s="8" t="s">
        <v>51</v>
      </c>
      <c r="O29" s="8"/>
    </row>
    <row r="30" spans="1:15" x14ac:dyDescent="0.2">
      <c r="A30" s="30" t="s">
        <v>85</v>
      </c>
      <c r="B30" s="6"/>
      <c r="C30" s="6"/>
      <c r="D30" s="6"/>
      <c r="E30" s="6"/>
      <c r="F30" s="7"/>
      <c r="G30" s="8"/>
      <c r="H30" s="8"/>
      <c r="I30" s="8"/>
      <c r="J30" s="8"/>
      <c r="K30" s="8"/>
      <c r="L30" s="31"/>
      <c r="M30" s="8"/>
      <c r="N30" s="8"/>
      <c r="O30" s="8"/>
    </row>
    <row r="31" spans="1:15" x14ac:dyDescent="0.2">
      <c r="A31" s="30" t="s">
        <v>86</v>
      </c>
      <c r="B31" s="6">
        <v>1</v>
      </c>
      <c r="C31" s="6">
        <v>7</v>
      </c>
      <c r="D31" s="6">
        <v>3.5249999999999999</v>
      </c>
      <c r="E31" s="6">
        <v>0.50357142857142856</v>
      </c>
      <c r="F31" s="7">
        <v>4</v>
      </c>
      <c r="G31" s="8">
        <v>400</v>
      </c>
      <c r="H31" s="8">
        <v>6.9999999999999999E-4</v>
      </c>
      <c r="I31" s="8">
        <v>3.5250000000000003E-5</v>
      </c>
      <c r="J31" s="8">
        <v>2014.2857142857142</v>
      </c>
      <c r="K31" s="8">
        <v>2414.2864495357144</v>
      </c>
      <c r="L31" s="31">
        <v>1.9555316249314679E-4</v>
      </c>
      <c r="M31" s="8">
        <v>7242.8593486071431</v>
      </c>
      <c r="N31" s="8" t="s">
        <v>87</v>
      </c>
      <c r="O31" s="8">
        <v>1222</v>
      </c>
    </row>
    <row r="32" spans="1:15" x14ac:dyDescent="0.2">
      <c r="A32" s="30" t="s">
        <v>88</v>
      </c>
      <c r="B32" s="6">
        <v>2</v>
      </c>
      <c r="C32" s="6">
        <v>115226</v>
      </c>
      <c r="D32" s="6">
        <v>487820.777</v>
      </c>
      <c r="E32" s="6">
        <v>4.2335998559352923</v>
      </c>
      <c r="F32" s="7">
        <v>4</v>
      </c>
      <c r="G32" s="8">
        <v>800</v>
      </c>
      <c r="H32" s="8">
        <v>11.522600000000001</v>
      </c>
      <c r="I32" s="8">
        <v>4.8782077700000004</v>
      </c>
      <c r="J32" s="8">
        <v>16934.399423741168</v>
      </c>
      <c r="K32" s="8">
        <v>17750.800231511166</v>
      </c>
      <c r="L32" s="31">
        <v>1.4377851156492361E-3</v>
      </c>
      <c r="M32" s="8">
        <v>53252.400694533499</v>
      </c>
      <c r="N32" s="8" t="s">
        <v>89</v>
      </c>
      <c r="O32" s="8"/>
    </row>
    <row r="33" spans="1:15" x14ac:dyDescent="0.2">
      <c r="A33" s="30" t="s">
        <v>90</v>
      </c>
      <c r="B33" s="6"/>
      <c r="C33" s="6"/>
      <c r="D33" s="6"/>
      <c r="E33" s="6"/>
      <c r="F33" s="7"/>
      <c r="G33" s="8"/>
      <c r="H33" s="8"/>
      <c r="I33" s="8"/>
      <c r="J33" s="8"/>
      <c r="K33" s="8"/>
      <c r="L33" s="31"/>
      <c r="M33" s="8"/>
      <c r="N33" s="8"/>
      <c r="O33" s="8"/>
    </row>
    <row r="34" spans="1:15" x14ac:dyDescent="0.2">
      <c r="A34" s="30" t="s">
        <v>91</v>
      </c>
      <c r="B34" s="7">
        <v>1</v>
      </c>
      <c r="C34" s="7">
        <v>3767</v>
      </c>
      <c r="D34" s="7">
        <v>1715.5019849999999</v>
      </c>
      <c r="E34" s="6">
        <v>0.45540270374303154</v>
      </c>
      <c r="F34" s="7">
        <v>4</v>
      </c>
      <c r="G34" s="8">
        <v>400</v>
      </c>
      <c r="H34" s="8">
        <v>0.37670000000000003</v>
      </c>
      <c r="I34" s="8">
        <v>1.7155019850000001E-2</v>
      </c>
      <c r="J34" s="8">
        <v>1821.6108149721263</v>
      </c>
      <c r="K34" s="8">
        <v>2222.0046699919762</v>
      </c>
      <c r="L34" s="31">
        <v>1.7997866010267068E-4</v>
      </c>
      <c r="M34" s="8">
        <v>6666.0140099759283</v>
      </c>
      <c r="N34" s="8" t="s">
        <v>92</v>
      </c>
      <c r="O34" s="8"/>
    </row>
    <row r="35" spans="1:15" x14ac:dyDescent="0.2">
      <c r="A35" s="30" t="s">
        <v>93</v>
      </c>
      <c r="B35" s="6">
        <v>1</v>
      </c>
      <c r="C35" s="6">
        <v>66947</v>
      </c>
      <c r="D35" s="6">
        <v>1966994.9079999998</v>
      </c>
      <c r="E35" s="6">
        <v>29.381374938384091</v>
      </c>
      <c r="F35" s="7">
        <v>4</v>
      </c>
      <c r="G35" s="8">
        <v>400</v>
      </c>
      <c r="H35" s="8">
        <v>6.6947000000000001</v>
      </c>
      <c r="I35" s="8">
        <v>19.669949079999999</v>
      </c>
      <c r="J35" s="8">
        <v>117525.49975353637</v>
      </c>
      <c r="K35" s="8">
        <v>117951.86440261637</v>
      </c>
      <c r="L35" s="31">
        <v>9.5539036431779648E-3</v>
      </c>
      <c r="M35" s="8">
        <v>353855.59320784907</v>
      </c>
      <c r="N35" s="8" t="s">
        <v>94</v>
      </c>
      <c r="O35" s="8">
        <v>1423</v>
      </c>
    </row>
    <row r="36" spans="1:15" x14ac:dyDescent="0.2">
      <c r="A36" s="30" t="s">
        <v>95</v>
      </c>
      <c r="B36" s="6">
        <v>1</v>
      </c>
      <c r="C36" s="6">
        <v>3369790</v>
      </c>
      <c r="D36" s="6">
        <v>366823283.40000004</v>
      </c>
      <c r="E36" s="6">
        <v>108.85642232898788</v>
      </c>
      <c r="F36" s="7">
        <v>4</v>
      </c>
      <c r="G36" s="8">
        <v>400</v>
      </c>
      <c r="H36" s="8">
        <v>336.97900000000004</v>
      </c>
      <c r="I36" s="8">
        <v>3668.2328340000008</v>
      </c>
      <c r="J36" s="8">
        <v>435425.68931595149</v>
      </c>
      <c r="K36" s="8">
        <v>439830.9011499515</v>
      </c>
      <c r="L36" s="31">
        <v>3.562556700702358E-2</v>
      </c>
      <c r="M36" s="8">
        <v>1319492.7034498546</v>
      </c>
      <c r="N36" s="8" t="s">
        <v>96</v>
      </c>
      <c r="O36" s="8"/>
    </row>
    <row r="37" spans="1:15" x14ac:dyDescent="0.2">
      <c r="A37" s="30" t="s">
        <v>97</v>
      </c>
      <c r="B37" s="6"/>
      <c r="C37" s="6"/>
      <c r="D37" s="6"/>
      <c r="E37" s="6"/>
      <c r="F37" s="7"/>
      <c r="G37" s="8"/>
      <c r="H37" s="8"/>
      <c r="I37" s="8"/>
      <c r="J37" s="8"/>
      <c r="K37" s="8"/>
      <c r="L37" s="31"/>
      <c r="M37" s="8"/>
      <c r="N37" s="8"/>
      <c r="O37" s="8"/>
    </row>
    <row r="38" spans="1:15" x14ac:dyDescent="0.2">
      <c r="A38" s="30" t="s">
        <v>98</v>
      </c>
      <c r="B38" s="6">
        <v>2</v>
      </c>
      <c r="C38" s="6">
        <v>3268</v>
      </c>
      <c r="D38" s="6">
        <v>11909.89716</v>
      </c>
      <c r="E38" s="6">
        <v>3.6443993757649942</v>
      </c>
      <c r="F38" s="7">
        <v>4</v>
      </c>
      <c r="G38" s="8">
        <v>800</v>
      </c>
      <c r="H38" s="8">
        <v>0.32680000000000003</v>
      </c>
      <c r="I38" s="8">
        <v>0.11909897160000002</v>
      </c>
      <c r="J38" s="8">
        <v>14577.597503059977</v>
      </c>
      <c r="K38" s="8">
        <v>15378.043402031577</v>
      </c>
      <c r="L38" s="31">
        <v>1.24559578288751E-3</v>
      </c>
      <c r="M38" s="8">
        <v>46134.130206094735</v>
      </c>
      <c r="N38" s="8" t="s">
        <v>99</v>
      </c>
      <c r="O38" s="8">
        <v>1227</v>
      </c>
    </row>
    <row r="39" spans="1:15" x14ac:dyDescent="0.2">
      <c r="A39" s="30" t="s">
        <v>100</v>
      </c>
      <c r="B39" s="6">
        <v>8</v>
      </c>
      <c r="C39" s="6">
        <v>7862857</v>
      </c>
      <c r="D39" s="6">
        <v>439090562.32500005</v>
      </c>
      <c r="E39" s="6">
        <v>55.843640845178804</v>
      </c>
      <c r="F39" s="7">
        <v>4</v>
      </c>
      <c r="G39" s="8">
        <v>3200</v>
      </c>
      <c r="H39" s="8">
        <v>786.28570000000002</v>
      </c>
      <c r="I39" s="8">
        <v>4390.9056232500006</v>
      </c>
      <c r="J39" s="8">
        <v>223374.5633807152</v>
      </c>
      <c r="K39" s="8">
        <v>231751.75470396521</v>
      </c>
      <c r="L39" s="31">
        <v>1.8771504331812718E-2</v>
      </c>
      <c r="M39" s="8">
        <v>695255.26411189558</v>
      </c>
      <c r="N39" s="8" t="s">
        <v>101</v>
      </c>
      <c r="O39" s="8"/>
    </row>
    <row r="40" spans="1:15" x14ac:dyDescent="0.2">
      <c r="A40" s="30" t="s">
        <v>102</v>
      </c>
      <c r="B40" s="6"/>
      <c r="C40" s="6"/>
      <c r="D40" s="6"/>
      <c r="E40" s="6"/>
      <c r="F40" s="7"/>
      <c r="G40" s="8"/>
      <c r="H40" s="8"/>
      <c r="I40" s="8"/>
      <c r="J40" s="8"/>
      <c r="K40" s="8"/>
      <c r="L40" s="31"/>
      <c r="M40" s="8"/>
      <c r="N40" s="8"/>
      <c r="O40" s="8"/>
    </row>
    <row r="41" spans="1:15" x14ac:dyDescent="0.2">
      <c r="A41" s="30" t="s">
        <v>103</v>
      </c>
      <c r="B41" s="6">
        <v>2</v>
      </c>
      <c r="C41" s="6">
        <v>47188</v>
      </c>
      <c r="D41" s="6">
        <v>66182.03018999999</v>
      </c>
      <c r="E41" s="6">
        <v>1.4025182289988978</v>
      </c>
      <c r="F41" s="7">
        <v>4</v>
      </c>
      <c r="G41" s="8">
        <v>800</v>
      </c>
      <c r="H41" s="8">
        <v>4.7187999999999999</v>
      </c>
      <c r="I41" s="8">
        <v>0.66182030189999996</v>
      </c>
      <c r="J41" s="8">
        <v>5610.0729159955908</v>
      </c>
      <c r="K41" s="8">
        <v>6415.4535362974912</v>
      </c>
      <c r="L41" s="31">
        <v>5.1964100121262673E-4</v>
      </c>
      <c r="M41" s="8">
        <v>19246.360608892472</v>
      </c>
      <c r="N41" s="8" t="s">
        <v>104</v>
      </c>
      <c r="O41" s="8"/>
    </row>
    <row r="42" spans="1:15" x14ac:dyDescent="0.2">
      <c r="A42" s="30" t="s">
        <v>105</v>
      </c>
      <c r="B42" s="6">
        <v>2</v>
      </c>
      <c r="C42" s="6">
        <v>634582</v>
      </c>
      <c r="D42" s="6">
        <v>962072.83709999989</v>
      </c>
      <c r="E42" s="6">
        <v>1.5160733161356608</v>
      </c>
      <c r="F42" s="7">
        <v>4</v>
      </c>
      <c r="G42" s="8">
        <v>800</v>
      </c>
      <c r="H42" s="8">
        <v>63.458200000000005</v>
      </c>
      <c r="I42" s="8">
        <v>9.6207283710000002</v>
      </c>
      <c r="J42" s="8">
        <v>6064.2932645426426</v>
      </c>
      <c r="K42" s="8">
        <v>6937.3721929136427</v>
      </c>
      <c r="L42" s="35">
        <v>5.619155390517844E-4</v>
      </c>
      <c r="M42" s="8">
        <v>20812.116578740926</v>
      </c>
      <c r="N42" s="8" t="s">
        <v>106</v>
      </c>
      <c r="O42" s="8"/>
    </row>
    <row r="43" spans="1:15" x14ac:dyDescent="0.2">
      <c r="A43" s="30" t="s">
        <v>107</v>
      </c>
      <c r="B43" s="6"/>
      <c r="C43" s="6"/>
      <c r="D43" s="6"/>
      <c r="E43" s="6"/>
      <c r="F43" s="7"/>
      <c r="G43" s="8"/>
      <c r="H43" s="8"/>
      <c r="I43" s="8"/>
      <c r="J43" s="8"/>
      <c r="K43" s="8"/>
      <c r="L43" s="35"/>
      <c r="M43" s="8"/>
      <c r="N43" s="8"/>
      <c r="O43" s="8"/>
    </row>
  </sheetData>
  <hyperlinks>
    <hyperlink ref="N11" r:id="rId1" xr:uid="{81C34177-7112-4462-91F6-46392C48F080}"/>
    <hyperlink ref="N12" r:id="rId2" xr:uid="{13E37787-22D6-4C7F-B840-7606C84FD932}"/>
    <hyperlink ref="N28" r:id="rId3" xr:uid="{BE7AA101-C1CF-46CA-9542-61AD5236A611}"/>
    <hyperlink ref="N29" r:id="rId4" xr:uid="{5BB8A63D-7706-4561-AFFD-A2C130D3E2C9}"/>
    <hyperlink ref="N32" r:id="rId5" xr:uid="{A0434D86-C39C-4A7D-A37C-54404247316F}"/>
    <hyperlink ref="N34" r:id="rId6" xr:uid="{5E2ECC8A-BF9D-4F55-9945-026E284C752E}"/>
    <hyperlink ref="N36" r:id="rId7" xr:uid="{354F7678-D798-45B6-B4CC-C2B28F6BF7E1}"/>
    <hyperlink ref="N39" r:id="rId8" xr:uid="{82E6F386-0B4B-4ECE-8967-E97131AA3820}"/>
    <hyperlink ref="N41" r:id="rId9" xr:uid="{450B3AB0-1F8E-424C-B112-661897AC3909}"/>
  </hyperlinks>
  <pageMargins left="0.7" right="0.7" top="0.75" bottom="0.75" header="0.3" footer="0.3"/>
  <pageSetup paperSize="9" orientation="portrait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5041-B035-4454-94F9-E5485975EEB4}">
  <dimension ref="A1:M43"/>
  <sheetViews>
    <sheetView topLeftCell="A10" workbookViewId="0">
      <selection activeCell="A18" sqref="A18"/>
    </sheetView>
  </sheetViews>
  <sheetFormatPr baseColWidth="10" defaultColWidth="8.83203125" defaultRowHeight="15" x14ac:dyDescent="0.2"/>
  <cols>
    <col min="1" max="1" width="15.83203125" bestFit="1" customWidth="1"/>
    <col min="2" max="2" width="16.6640625" bestFit="1" customWidth="1"/>
    <col min="3" max="3" width="22.5" bestFit="1" customWidth="1"/>
    <col min="4" max="4" width="23.1640625" bestFit="1" customWidth="1"/>
    <col min="5" max="5" width="18" bestFit="1" customWidth="1"/>
    <col min="6" max="6" width="10.1640625" bestFit="1" customWidth="1"/>
    <col min="7" max="7" width="19.6640625" bestFit="1" customWidth="1"/>
    <col min="8" max="8" width="25.5" bestFit="1" customWidth="1"/>
    <col min="9" max="9" width="20.83203125" bestFit="1" customWidth="1"/>
    <col min="10" max="11" width="22" bestFit="1" customWidth="1"/>
    <col min="12" max="12" width="63.1640625" hidden="1" customWidth="1"/>
    <col min="13" max="13" width="13.5" hidden="1" customWidth="1"/>
  </cols>
  <sheetData>
    <row r="1" spans="1:13" ht="28" x14ac:dyDescent="0.2">
      <c r="A1" s="12" t="s">
        <v>19</v>
      </c>
      <c r="B1" s="13" t="s">
        <v>20</v>
      </c>
      <c r="C1" s="13" t="s">
        <v>21</v>
      </c>
      <c r="D1" s="14" t="s">
        <v>108</v>
      </c>
      <c r="E1" s="15" t="s">
        <v>23</v>
      </c>
      <c r="F1" s="16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4" t="s">
        <v>109</v>
      </c>
      <c r="L1" s="17" t="s">
        <v>32</v>
      </c>
      <c r="M1" s="17" t="s">
        <v>33</v>
      </c>
    </row>
    <row r="2" spans="1:13" x14ac:dyDescent="0.2">
      <c r="A2" s="22" t="s">
        <v>34</v>
      </c>
      <c r="B2" s="21">
        <v>3</v>
      </c>
      <c r="C2" s="21">
        <v>0</v>
      </c>
      <c r="D2" s="21">
        <v>0</v>
      </c>
      <c r="E2" s="6"/>
      <c r="F2" s="7">
        <v>1</v>
      </c>
      <c r="G2" s="8">
        <f t="shared" ref="G2:G42" si="0">B2*100*F2</f>
        <v>300</v>
      </c>
      <c r="H2" s="8">
        <f t="shared" ref="H2:H42" si="1">C2*0.0001</f>
        <v>0</v>
      </c>
      <c r="I2" s="8">
        <f t="shared" ref="I2:I42" si="2">D2*0.00001</f>
        <v>0</v>
      </c>
      <c r="J2" s="8"/>
      <c r="K2" s="8"/>
      <c r="L2" s="9" t="s">
        <v>35</v>
      </c>
      <c r="M2" s="9"/>
    </row>
    <row r="3" spans="1:13" x14ac:dyDescent="0.2">
      <c r="A3" s="22" t="s">
        <v>36</v>
      </c>
      <c r="B3" s="21">
        <v>1</v>
      </c>
      <c r="C3" s="21">
        <v>280</v>
      </c>
      <c r="D3" s="21">
        <v>19412.954099999999</v>
      </c>
      <c r="E3" s="6">
        <f t="shared" ref="E3:E42" si="3">D3/C3</f>
        <v>69.331978928571431</v>
      </c>
      <c r="F3" s="7">
        <v>1</v>
      </c>
      <c r="G3" s="8">
        <f t="shared" si="0"/>
        <v>100</v>
      </c>
      <c r="H3" s="8">
        <f t="shared" si="1"/>
        <v>2.8000000000000001E-2</v>
      </c>
      <c r="I3" s="8">
        <f t="shared" si="2"/>
        <v>0.19412954100000002</v>
      </c>
      <c r="J3" s="8">
        <f>E3*4000</f>
        <v>277327.91571428574</v>
      </c>
      <c r="K3" s="8">
        <f>SUM(G3:J3)</f>
        <v>277428.13784382673</v>
      </c>
      <c r="L3" s="8" t="s">
        <v>37</v>
      </c>
      <c r="M3" s="8"/>
    </row>
    <row r="4" spans="1:13" x14ac:dyDescent="0.2">
      <c r="A4" s="22" t="s">
        <v>38</v>
      </c>
      <c r="B4" s="21">
        <v>2</v>
      </c>
      <c r="C4" s="21">
        <v>4</v>
      </c>
      <c r="D4" s="21">
        <v>3.9980472319999998</v>
      </c>
      <c r="E4" s="6">
        <f t="shared" si="3"/>
        <v>0.99951180799999995</v>
      </c>
      <c r="F4" s="7">
        <v>1</v>
      </c>
      <c r="G4" s="8">
        <f t="shared" si="0"/>
        <v>200</v>
      </c>
      <c r="H4" s="8">
        <f t="shared" si="1"/>
        <v>4.0000000000000002E-4</v>
      </c>
      <c r="I4" s="8">
        <f t="shared" si="2"/>
        <v>3.9980472319999999E-5</v>
      </c>
      <c r="J4" s="8">
        <f>E4*4000</f>
        <v>3998.0472319999999</v>
      </c>
      <c r="K4" s="8">
        <f>SUM(G4:J4)</f>
        <v>4198.0476719804719</v>
      </c>
      <c r="L4" s="8" t="s">
        <v>39</v>
      </c>
      <c r="M4" s="8"/>
    </row>
    <row r="5" spans="1:13" x14ac:dyDescent="0.2">
      <c r="A5" s="22" t="s">
        <v>40</v>
      </c>
      <c r="B5" s="21">
        <v>1</v>
      </c>
      <c r="C5" s="21">
        <v>0</v>
      </c>
      <c r="D5" s="21">
        <v>0</v>
      </c>
      <c r="E5" s="6"/>
      <c r="F5" s="7">
        <v>1</v>
      </c>
      <c r="G5" s="8">
        <f t="shared" si="0"/>
        <v>100</v>
      </c>
      <c r="H5" s="8">
        <f t="shared" si="1"/>
        <v>0</v>
      </c>
      <c r="I5" s="8">
        <f t="shared" si="2"/>
        <v>0</v>
      </c>
      <c r="J5" s="8"/>
      <c r="K5" s="8"/>
      <c r="L5" s="8" t="s">
        <v>41</v>
      </c>
      <c r="M5" s="8"/>
    </row>
    <row r="6" spans="1:13" x14ac:dyDescent="0.2">
      <c r="A6" s="22" t="s">
        <v>42</v>
      </c>
      <c r="B6" s="21">
        <v>38</v>
      </c>
      <c r="C6" s="21">
        <v>332818</v>
      </c>
      <c r="D6" s="21">
        <v>13480129.550000001</v>
      </c>
      <c r="E6" s="6">
        <f t="shared" si="3"/>
        <v>40.503006297736306</v>
      </c>
      <c r="F6" s="7">
        <v>1</v>
      </c>
      <c r="G6" s="8">
        <f t="shared" si="0"/>
        <v>3800</v>
      </c>
      <c r="H6" s="8">
        <f t="shared" si="1"/>
        <v>33.281800000000004</v>
      </c>
      <c r="I6" s="8">
        <f t="shared" si="2"/>
        <v>134.80129550000001</v>
      </c>
      <c r="J6" s="8">
        <f t="shared" ref="J6:J12" si="4">E6*4000</f>
        <v>162012.02519094522</v>
      </c>
      <c r="K6" s="8">
        <f t="shared" ref="K6:K12" si="5">SUM(G6:J6)</f>
        <v>165980.10828644523</v>
      </c>
      <c r="L6" s="8" t="s">
        <v>43</v>
      </c>
      <c r="M6" s="8"/>
    </row>
    <row r="7" spans="1:13" x14ac:dyDescent="0.2">
      <c r="A7" s="22" t="s">
        <v>44</v>
      </c>
      <c r="B7" s="21">
        <v>2</v>
      </c>
      <c r="C7" s="21">
        <v>942517559</v>
      </c>
      <c r="D7" s="21">
        <v>215730078.09999999</v>
      </c>
      <c r="E7" s="6">
        <f t="shared" si="3"/>
        <v>0.22888706532840306</v>
      </c>
      <c r="F7" s="7">
        <v>1</v>
      </c>
      <c r="G7" s="8">
        <f t="shared" si="0"/>
        <v>200</v>
      </c>
      <c r="H7" s="8">
        <f t="shared" si="1"/>
        <v>94251.755900000004</v>
      </c>
      <c r="I7" s="8">
        <f t="shared" si="2"/>
        <v>2157.3007809999999</v>
      </c>
      <c r="J7" s="8">
        <f t="shared" si="4"/>
        <v>915.54826131361222</v>
      </c>
      <c r="K7" s="8">
        <f t="shared" si="5"/>
        <v>97524.604942313614</v>
      </c>
      <c r="L7" s="8" t="s">
        <v>45</v>
      </c>
      <c r="M7" s="8">
        <v>1082</v>
      </c>
    </row>
    <row r="8" spans="1:13" x14ac:dyDescent="0.2">
      <c r="A8" s="22" t="s">
        <v>46</v>
      </c>
      <c r="B8" s="21">
        <v>9</v>
      </c>
      <c r="C8" s="21">
        <v>15358795</v>
      </c>
      <c r="D8" s="21">
        <v>10026423.42</v>
      </c>
      <c r="E8" s="6">
        <f t="shared" si="3"/>
        <v>0.65281315493826175</v>
      </c>
      <c r="F8" s="7">
        <v>1</v>
      </c>
      <c r="G8" s="8">
        <f t="shared" si="0"/>
        <v>900</v>
      </c>
      <c r="H8" s="8">
        <f t="shared" si="1"/>
        <v>1535.8795</v>
      </c>
      <c r="I8" s="8">
        <f t="shared" si="2"/>
        <v>100.2642342</v>
      </c>
      <c r="J8" s="8">
        <f t="shared" si="4"/>
        <v>2611.2526197530469</v>
      </c>
      <c r="K8" s="8">
        <f t="shared" si="5"/>
        <v>5147.3963539530469</v>
      </c>
      <c r="L8" s="8" t="s">
        <v>47</v>
      </c>
      <c r="M8" s="8">
        <v>1417</v>
      </c>
    </row>
    <row r="9" spans="1:13" x14ac:dyDescent="0.2">
      <c r="A9" s="22" t="s">
        <v>48</v>
      </c>
      <c r="B9" s="21">
        <v>4</v>
      </c>
      <c r="C9" s="21">
        <v>202559</v>
      </c>
      <c r="D9" s="21">
        <v>285939.52840000001</v>
      </c>
      <c r="E9" s="6">
        <f t="shared" si="3"/>
        <v>1.4116357624198381</v>
      </c>
      <c r="F9" s="7">
        <v>1</v>
      </c>
      <c r="G9" s="8">
        <f t="shared" si="0"/>
        <v>400</v>
      </c>
      <c r="H9" s="8">
        <f t="shared" si="1"/>
        <v>20.2559</v>
      </c>
      <c r="I9" s="8">
        <f t="shared" si="2"/>
        <v>2.8593952840000005</v>
      </c>
      <c r="J9" s="8">
        <f t="shared" si="4"/>
        <v>5646.5430496793524</v>
      </c>
      <c r="K9" s="8">
        <f t="shared" si="5"/>
        <v>6069.6583449633526</v>
      </c>
      <c r="L9" s="8" t="s">
        <v>49</v>
      </c>
      <c r="M9" s="8"/>
    </row>
    <row r="10" spans="1:13" x14ac:dyDescent="0.2">
      <c r="A10" s="22" t="s">
        <v>50</v>
      </c>
      <c r="B10" s="21">
        <v>9</v>
      </c>
      <c r="C10" s="21">
        <v>338</v>
      </c>
      <c r="D10" s="21">
        <v>39.988281409999999</v>
      </c>
      <c r="E10" s="6">
        <f t="shared" si="3"/>
        <v>0.1183085248816568</v>
      </c>
      <c r="F10" s="7">
        <v>1</v>
      </c>
      <c r="G10" s="8">
        <f t="shared" si="0"/>
        <v>900</v>
      </c>
      <c r="H10" s="8">
        <f t="shared" si="1"/>
        <v>3.3800000000000004E-2</v>
      </c>
      <c r="I10" s="8">
        <f t="shared" si="2"/>
        <v>3.9988281410000004E-4</v>
      </c>
      <c r="J10" s="8">
        <f t="shared" si="4"/>
        <v>473.23409952662723</v>
      </c>
      <c r="K10" s="8">
        <f t="shared" si="5"/>
        <v>1373.2682994094414</v>
      </c>
      <c r="L10" s="8" t="s">
        <v>51</v>
      </c>
      <c r="M10" s="8"/>
    </row>
    <row r="11" spans="1:13" x14ac:dyDescent="0.2">
      <c r="A11" s="22" t="s">
        <v>52</v>
      </c>
      <c r="B11" s="21">
        <v>7</v>
      </c>
      <c r="C11" s="21">
        <v>196</v>
      </c>
      <c r="D11" s="21">
        <v>26592.535159999999</v>
      </c>
      <c r="E11" s="6">
        <f t="shared" si="3"/>
        <v>135.67619979591836</v>
      </c>
      <c r="F11" s="7">
        <v>1</v>
      </c>
      <c r="G11" s="8">
        <f t="shared" si="0"/>
        <v>700</v>
      </c>
      <c r="H11" s="8">
        <f t="shared" si="1"/>
        <v>1.9599999999999999E-2</v>
      </c>
      <c r="I11" s="8">
        <f t="shared" si="2"/>
        <v>0.26592535160000003</v>
      </c>
      <c r="J11" s="8">
        <f t="shared" si="4"/>
        <v>542704.79918367346</v>
      </c>
      <c r="K11" s="8">
        <f t="shared" si="5"/>
        <v>543405.0847090251</v>
      </c>
      <c r="L11" s="8" t="s">
        <v>53</v>
      </c>
      <c r="M11" s="8"/>
    </row>
    <row r="12" spans="1:13" x14ac:dyDescent="0.2">
      <c r="A12" s="22" t="s">
        <v>54</v>
      </c>
      <c r="B12" s="21">
        <v>2</v>
      </c>
      <c r="C12" s="21">
        <v>74213</v>
      </c>
      <c r="D12" s="21">
        <v>97157.889660000001</v>
      </c>
      <c r="E12" s="6">
        <f t="shared" si="3"/>
        <v>1.3091761505396629</v>
      </c>
      <c r="F12" s="7">
        <v>1</v>
      </c>
      <c r="G12" s="8">
        <f t="shared" si="0"/>
        <v>200</v>
      </c>
      <c r="H12" s="8">
        <f t="shared" si="1"/>
        <v>7.4213000000000005</v>
      </c>
      <c r="I12" s="8">
        <f t="shared" si="2"/>
        <v>0.97157889660000007</v>
      </c>
      <c r="J12" s="8">
        <f t="shared" si="4"/>
        <v>5236.7046021586511</v>
      </c>
      <c r="K12" s="8">
        <f t="shared" si="5"/>
        <v>5445.0974810552507</v>
      </c>
      <c r="L12" s="8" t="s">
        <v>55</v>
      </c>
      <c r="M12" s="8"/>
    </row>
    <row r="13" spans="1:13" x14ac:dyDescent="0.2">
      <c r="A13" s="22" t="s">
        <v>56</v>
      </c>
      <c r="B13" s="21">
        <v>6</v>
      </c>
      <c r="C13" s="21">
        <v>0</v>
      </c>
      <c r="D13" s="21">
        <v>26675408392</v>
      </c>
      <c r="E13" s="6"/>
      <c r="F13" s="7">
        <v>1</v>
      </c>
      <c r="G13" s="8">
        <f t="shared" si="0"/>
        <v>600</v>
      </c>
      <c r="H13" s="8">
        <f t="shared" si="1"/>
        <v>0</v>
      </c>
      <c r="I13" s="8">
        <f t="shared" si="2"/>
        <v>266754.08392</v>
      </c>
      <c r="J13" s="8"/>
      <c r="K13" s="8"/>
      <c r="L13" s="8" t="s">
        <v>57</v>
      </c>
      <c r="M13" s="8"/>
    </row>
    <row r="14" spans="1:13" x14ac:dyDescent="0.2">
      <c r="A14" s="22" t="s">
        <v>58</v>
      </c>
      <c r="B14" s="21">
        <v>2</v>
      </c>
      <c r="C14" s="21">
        <v>29839</v>
      </c>
      <c r="D14" s="21">
        <v>10076.39551</v>
      </c>
      <c r="E14" s="6">
        <f t="shared" si="3"/>
        <v>0.33769213143872112</v>
      </c>
      <c r="F14" s="7">
        <v>1</v>
      </c>
      <c r="G14" s="8">
        <f t="shared" si="0"/>
        <v>200</v>
      </c>
      <c r="H14" s="8">
        <f t="shared" si="1"/>
        <v>2.9839000000000002</v>
      </c>
      <c r="I14" s="8">
        <f t="shared" si="2"/>
        <v>0.10076395510000001</v>
      </c>
      <c r="J14" s="8">
        <f t="shared" ref="J14:J29" si="6">E14*4000</f>
        <v>1350.7685257548844</v>
      </c>
      <c r="K14" s="8">
        <f t="shared" ref="K14:K29" si="7">SUM(G14:J14)</f>
        <v>1553.8531897099845</v>
      </c>
      <c r="L14" s="8" t="s">
        <v>59</v>
      </c>
      <c r="M14" s="8">
        <v>1417</v>
      </c>
    </row>
    <row r="15" spans="1:13" x14ac:dyDescent="0.2">
      <c r="A15" s="22" t="s">
        <v>60</v>
      </c>
      <c r="B15" s="21">
        <v>15</v>
      </c>
      <c r="C15" s="21">
        <v>782428</v>
      </c>
      <c r="D15" s="21">
        <v>133313113.09999999</v>
      </c>
      <c r="E15" s="6">
        <f t="shared" si="3"/>
        <v>170.38387314871144</v>
      </c>
      <c r="F15" s="7">
        <v>1</v>
      </c>
      <c r="G15" s="8">
        <f t="shared" si="0"/>
        <v>1500</v>
      </c>
      <c r="H15" s="8">
        <f t="shared" si="1"/>
        <v>78.242800000000003</v>
      </c>
      <c r="I15" s="8">
        <f t="shared" si="2"/>
        <v>1333.1311310000001</v>
      </c>
      <c r="J15" s="8">
        <f t="shared" si="6"/>
        <v>681535.49259484583</v>
      </c>
      <c r="K15" s="8">
        <f t="shared" si="7"/>
        <v>684446.86652584583</v>
      </c>
      <c r="L15" s="8" t="s">
        <v>61</v>
      </c>
      <c r="M15" s="8">
        <v>1912</v>
      </c>
    </row>
    <row r="16" spans="1:13" x14ac:dyDescent="0.2">
      <c r="A16" s="22" t="s">
        <v>62</v>
      </c>
      <c r="B16" s="21">
        <v>36</v>
      </c>
      <c r="C16" s="21">
        <v>96695627</v>
      </c>
      <c r="D16" s="21">
        <v>84786122.430000007</v>
      </c>
      <c r="E16" s="6">
        <f t="shared" si="3"/>
        <v>0.87683512750788628</v>
      </c>
      <c r="F16" s="7">
        <v>1</v>
      </c>
      <c r="G16" s="8">
        <f t="shared" si="0"/>
        <v>3600</v>
      </c>
      <c r="H16" s="8">
        <f t="shared" si="1"/>
        <v>9669.5627000000004</v>
      </c>
      <c r="I16" s="8">
        <f t="shared" si="2"/>
        <v>847.86122430000012</v>
      </c>
      <c r="J16" s="8">
        <f t="shared" si="6"/>
        <v>3507.3405100315449</v>
      </c>
      <c r="K16" s="8">
        <f t="shared" si="7"/>
        <v>17624.764434331548</v>
      </c>
      <c r="L16" s="8" t="s">
        <v>63</v>
      </c>
      <c r="M16" s="8">
        <v>1914</v>
      </c>
    </row>
    <row r="17" spans="1:13" x14ac:dyDescent="0.2">
      <c r="A17" s="22" t="s">
        <v>64</v>
      </c>
      <c r="B17" s="20"/>
      <c r="C17" s="20"/>
      <c r="D17" s="20"/>
      <c r="E17" s="6"/>
      <c r="F17" s="7"/>
      <c r="G17" s="8"/>
      <c r="H17" s="8"/>
      <c r="I17" s="8"/>
      <c r="J17" s="8"/>
      <c r="K17" s="8"/>
      <c r="L17" s="8"/>
      <c r="M17" s="8"/>
    </row>
    <row r="18" spans="1:13" x14ac:dyDescent="0.2">
      <c r="A18" s="22" t="s">
        <v>65</v>
      </c>
      <c r="B18" s="20"/>
      <c r="C18" s="20"/>
      <c r="D18" s="20"/>
      <c r="E18" s="6" t="e">
        <f>D18/C18</f>
        <v>#DIV/0!</v>
      </c>
      <c r="F18" s="7"/>
      <c r="G18" s="8">
        <f>B18*100*F18</f>
        <v>0</v>
      </c>
      <c r="H18" s="8">
        <f>C18*0.0001</f>
        <v>0</v>
      </c>
      <c r="I18" s="8">
        <f>D18*0.00001</f>
        <v>0</v>
      </c>
      <c r="J18" s="8" t="e">
        <f>E18*4000</f>
        <v>#DIV/0!</v>
      </c>
      <c r="K18" s="8" t="e">
        <f>SUM(G18:J18)</f>
        <v>#DIV/0!</v>
      </c>
      <c r="L18" s="8"/>
      <c r="M18" s="8"/>
    </row>
    <row r="19" spans="1:13" x14ac:dyDescent="0.2">
      <c r="A19" s="59" t="s">
        <v>66</v>
      </c>
      <c r="B19" s="21">
        <v>47</v>
      </c>
      <c r="C19" s="21">
        <v>19403416</v>
      </c>
      <c r="D19" s="21">
        <v>42854867.509999998</v>
      </c>
      <c r="E19" s="20">
        <f t="shared" si="3"/>
        <v>2.2086248890401565</v>
      </c>
      <c r="F19" s="20">
        <v>1</v>
      </c>
      <c r="G19" s="8">
        <f t="shared" si="0"/>
        <v>4700</v>
      </c>
      <c r="H19" s="8">
        <f t="shared" si="1"/>
        <v>1940.3416000000002</v>
      </c>
      <c r="I19" s="8">
        <f t="shared" si="2"/>
        <v>428.54867510000003</v>
      </c>
      <c r="J19" s="8">
        <f t="shared" si="6"/>
        <v>8834.4995561606265</v>
      </c>
      <c r="K19" s="8">
        <f t="shared" si="7"/>
        <v>15903.389831260625</v>
      </c>
      <c r="L19" s="6"/>
      <c r="M19" s="6"/>
    </row>
    <row r="20" spans="1:13" x14ac:dyDescent="0.2">
      <c r="A20" s="22" t="s">
        <v>67</v>
      </c>
      <c r="B20" s="20">
        <v>9</v>
      </c>
      <c r="C20" s="20">
        <v>68837</v>
      </c>
      <c r="D20" s="20">
        <v>551936.74809999997</v>
      </c>
      <c r="E20" s="6">
        <f t="shared" si="3"/>
        <v>8.0180244359864599</v>
      </c>
      <c r="F20" s="7">
        <v>1</v>
      </c>
      <c r="G20" s="8">
        <f t="shared" si="0"/>
        <v>900</v>
      </c>
      <c r="H20" s="8">
        <f t="shared" si="1"/>
        <v>6.8837000000000002</v>
      </c>
      <c r="I20" s="8">
        <f t="shared" si="2"/>
        <v>5.5193674809999997</v>
      </c>
      <c r="J20" s="8">
        <f t="shared" si="6"/>
        <v>32072.09774394584</v>
      </c>
      <c r="K20" s="8">
        <f t="shared" si="7"/>
        <v>32984.500811426842</v>
      </c>
      <c r="L20" s="8" t="s">
        <v>68</v>
      </c>
      <c r="M20" s="8">
        <v>1222</v>
      </c>
    </row>
    <row r="21" spans="1:13" x14ac:dyDescent="0.2">
      <c r="A21" s="22" t="s">
        <v>69</v>
      </c>
      <c r="B21" s="20">
        <v>1</v>
      </c>
      <c r="C21" s="20">
        <v>80913</v>
      </c>
      <c r="D21" s="20">
        <v>29548.958979999999</v>
      </c>
      <c r="E21" s="6">
        <f t="shared" si="3"/>
        <v>0.36519420834723715</v>
      </c>
      <c r="F21" s="7">
        <v>1</v>
      </c>
      <c r="G21" s="8">
        <f t="shared" si="0"/>
        <v>100</v>
      </c>
      <c r="H21" s="8">
        <f t="shared" si="1"/>
        <v>8.0913000000000004</v>
      </c>
      <c r="I21" s="8">
        <f t="shared" si="2"/>
        <v>0.29548958980000001</v>
      </c>
      <c r="J21" s="8">
        <f t="shared" si="6"/>
        <v>1460.7768333889485</v>
      </c>
      <c r="K21" s="8">
        <f t="shared" si="7"/>
        <v>1569.1636229787484</v>
      </c>
      <c r="L21" s="8" t="s">
        <v>70</v>
      </c>
      <c r="M21" s="8"/>
    </row>
    <row r="22" spans="1:13" x14ac:dyDescent="0.2">
      <c r="A22" s="22" t="s">
        <v>71</v>
      </c>
      <c r="B22" s="24">
        <v>49</v>
      </c>
      <c r="C22" s="24">
        <v>0</v>
      </c>
      <c r="D22" s="24">
        <v>0</v>
      </c>
      <c r="E22" s="6"/>
      <c r="F22" s="7">
        <v>1</v>
      </c>
      <c r="G22" s="8">
        <f t="shared" si="0"/>
        <v>4900</v>
      </c>
      <c r="H22" s="8">
        <f t="shared" si="1"/>
        <v>0</v>
      </c>
      <c r="I22" s="8">
        <f t="shared" si="2"/>
        <v>0</v>
      </c>
      <c r="J22" s="8">
        <f t="shared" si="6"/>
        <v>0</v>
      </c>
      <c r="K22" s="8">
        <f t="shared" si="7"/>
        <v>4900</v>
      </c>
      <c r="L22" s="8" t="s">
        <v>72</v>
      </c>
      <c r="M22" s="8">
        <v>1422</v>
      </c>
    </row>
    <row r="23" spans="1:13" x14ac:dyDescent="0.2">
      <c r="A23" s="22" t="s">
        <v>73</v>
      </c>
      <c r="B23" s="6"/>
      <c r="C23" s="6"/>
      <c r="D23" s="6"/>
      <c r="E23" s="6"/>
      <c r="F23" s="7"/>
      <c r="G23" s="8"/>
      <c r="H23" s="8"/>
      <c r="I23" s="8"/>
      <c r="J23" s="8"/>
      <c r="K23" s="8"/>
      <c r="L23" s="8"/>
      <c r="M23" s="8"/>
    </row>
    <row r="24" spans="1:13" x14ac:dyDescent="0.2">
      <c r="A24" s="22" t="s">
        <v>74</v>
      </c>
      <c r="B24" s="21">
        <v>4</v>
      </c>
      <c r="C24" s="21">
        <v>22582077</v>
      </c>
      <c r="D24" s="21">
        <v>30180858.699999999</v>
      </c>
      <c r="E24" s="6">
        <f t="shared" si="3"/>
        <v>1.3364961380655995</v>
      </c>
      <c r="F24" s="7">
        <v>1</v>
      </c>
      <c r="G24" s="8">
        <f t="shared" si="0"/>
        <v>400</v>
      </c>
      <c r="H24" s="8">
        <f t="shared" si="1"/>
        <v>2258.2076999999999</v>
      </c>
      <c r="I24" s="8">
        <f t="shared" si="2"/>
        <v>301.80858700000005</v>
      </c>
      <c r="J24" s="8">
        <f t="shared" si="6"/>
        <v>5345.9845522623982</v>
      </c>
      <c r="K24" s="8">
        <f t="shared" si="7"/>
        <v>8306.0008392623986</v>
      </c>
      <c r="L24" s="8" t="s">
        <v>75</v>
      </c>
      <c r="M24" s="8">
        <v>4886</v>
      </c>
    </row>
    <row r="25" spans="1:13" x14ac:dyDescent="0.2">
      <c r="A25" s="22" t="s">
        <v>76</v>
      </c>
      <c r="B25" s="21">
        <v>3</v>
      </c>
      <c r="C25" s="21">
        <v>363680</v>
      </c>
      <c r="D25" s="21">
        <v>57953217.119999997</v>
      </c>
      <c r="E25" s="6">
        <f t="shared" si="3"/>
        <v>159.35222481302242</v>
      </c>
      <c r="F25" s="7">
        <v>1</v>
      </c>
      <c r="G25" s="8">
        <f t="shared" si="0"/>
        <v>300</v>
      </c>
      <c r="H25" s="8">
        <f t="shared" si="1"/>
        <v>36.368000000000002</v>
      </c>
      <c r="I25" s="8">
        <f t="shared" si="2"/>
        <v>579.53217119999999</v>
      </c>
      <c r="J25" s="8">
        <f t="shared" si="6"/>
        <v>637408.89925208967</v>
      </c>
      <c r="K25" s="8">
        <f t="shared" si="7"/>
        <v>638324.79942328972</v>
      </c>
      <c r="L25" s="8" t="s">
        <v>77</v>
      </c>
      <c r="M25" s="8"/>
    </row>
    <row r="26" spans="1:13" x14ac:dyDescent="0.2">
      <c r="A26" s="22" t="s">
        <v>78</v>
      </c>
      <c r="B26" s="21">
        <v>4</v>
      </c>
      <c r="C26" s="21">
        <v>39</v>
      </c>
      <c r="D26" s="21">
        <v>539.04492240000002</v>
      </c>
      <c r="E26" s="6">
        <f t="shared" si="3"/>
        <v>13.821664676923078</v>
      </c>
      <c r="F26" s="7">
        <v>1</v>
      </c>
      <c r="G26" s="8">
        <f t="shared" si="0"/>
        <v>400</v>
      </c>
      <c r="H26" s="8">
        <f t="shared" si="1"/>
        <v>3.9000000000000003E-3</v>
      </c>
      <c r="I26" s="8">
        <f t="shared" si="2"/>
        <v>5.3904492240000003E-3</v>
      </c>
      <c r="J26" s="8">
        <f t="shared" si="6"/>
        <v>55286.65870769231</v>
      </c>
      <c r="K26" s="8">
        <f t="shared" si="7"/>
        <v>55686.667998141536</v>
      </c>
      <c r="L26" s="8" t="s">
        <v>79</v>
      </c>
      <c r="M26" s="8">
        <v>1227</v>
      </c>
    </row>
    <row r="27" spans="1:13" x14ac:dyDescent="0.2">
      <c r="A27" s="22" t="s">
        <v>80</v>
      </c>
      <c r="B27" s="21">
        <v>1</v>
      </c>
      <c r="C27" s="21">
        <v>1986</v>
      </c>
      <c r="D27" s="21">
        <v>3171.4238289999998</v>
      </c>
      <c r="E27" s="6">
        <f t="shared" si="3"/>
        <v>1.5968901455186304</v>
      </c>
      <c r="F27" s="7">
        <v>1</v>
      </c>
      <c r="G27" s="8">
        <f t="shared" si="0"/>
        <v>100</v>
      </c>
      <c r="H27" s="8">
        <f t="shared" si="1"/>
        <v>0.1986</v>
      </c>
      <c r="I27" s="8">
        <f t="shared" si="2"/>
        <v>3.1714238290000002E-2</v>
      </c>
      <c r="J27" s="8">
        <f t="shared" si="6"/>
        <v>6387.5605820745213</v>
      </c>
      <c r="K27" s="8">
        <f t="shared" si="7"/>
        <v>6487.7908963128111</v>
      </c>
      <c r="L27" s="8" t="s">
        <v>81</v>
      </c>
      <c r="M27" s="8"/>
    </row>
    <row r="28" spans="1:13" x14ac:dyDescent="0.2">
      <c r="A28" s="22" t="s">
        <v>82</v>
      </c>
      <c r="B28" s="21">
        <v>2</v>
      </c>
      <c r="C28" s="21">
        <v>7383</v>
      </c>
      <c r="D28" s="21">
        <v>5062.2763670000004</v>
      </c>
      <c r="E28" s="6">
        <f t="shared" si="3"/>
        <v>0.68566658092916166</v>
      </c>
      <c r="F28" s="7">
        <v>1</v>
      </c>
      <c r="G28" s="8">
        <f t="shared" si="0"/>
        <v>200</v>
      </c>
      <c r="H28" s="8">
        <f t="shared" si="1"/>
        <v>0.73830000000000007</v>
      </c>
      <c r="I28" s="8">
        <f t="shared" si="2"/>
        <v>5.0622763670000008E-2</v>
      </c>
      <c r="J28" s="8">
        <f t="shared" si="6"/>
        <v>2742.6663237166467</v>
      </c>
      <c r="K28" s="8">
        <f t="shared" si="7"/>
        <v>2943.4552464803169</v>
      </c>
      <c r="L28" s="8" t="s">
        <v>83</v>
      </c>
      <c r="M28" s="8"/>
    </row>
    <row r="29" spans="1:13" x14ac:dyDescent="0.2">
      <c r="A29" s="22" t="s">
        <v>84</v>
      </c>
      <c r="B29" s="21">
        <v>5</v>
      </c>
      <c r="C29" s="21">
        <v>2492</v>
      </c>
      <c r="D29" s="21">
        <v>3478.453125</v>
      </c>
      <c r="E29" s="6">
        <f t="shared" si="3"/>
        <v>1.395847963483146</v>
      </c>
      <c r="F29" s="7">
        <v>1</v>
      </c>
      <c r="G29" s="8">
        <f t="shared" si="0"/>
        <v>500</v>
      </c>
      <c r="H29" s="8">
        <f t="shared" si="1"/>
        <v>0.2492</v>
      </c>
      <c r="I29" s="8">
        <f t="shared" si="2"/>
        <v>3.478453125E-2</v>
      </c>
      <c r="J29" s="8">
        <f t="shared" si="6"/>
        <v>5583.3918539325841</v>
      </c>
      <c r="K29" s="8">
        <f t="shared" si="7"/>
        <v>6083.6758384638342</v>
      </c>
      <c r="L29" s="8" t="s">
        <v>51</v>
      </c>
      <c r="M29" s="8"/>
    </row>
    <row r="30" spans="1:13" x14ac:dyDescent="0.2">
      <c r="A30" s="22" t="s">
        <v>85</v>
      </c>
      <c r="B30" s="20"/>
      <c r="C30" s="20"/>
      <c r="D30" s="20"/>
      <c r="E30" s="6"/>
      <c r="F30" s="7"/>
      <c r="G30" s="8"/>
      <c r="H30" s="8"/>
      <c r="I30" s="8"/>
      <c r="J30" s="8"/>
      <c r="K30" s="8"/>
      <c r="L30" s="8"/>
      <c r="M30" s="8"/>
    </row>
    <row r="31" spans="1:13" x14ac:dyDescent="0.2">
      <c r="A31" s="22" t="s">
        <v>86</v>
      </c>
      <c r="B31" s="21">
        <v>1</v>
      </c>
      <c r="C31" s="21">
        <v>0</v>
      </c>
      <c r="D31" s="21">
        <v>0</v>
      </c>
      <c r="E31" s="6"/>
      <c r="F31" s="7">
        <v>1</v>
      </c>
      <c r="G31" s="8">
        <f t="shared" si="0"/>
        <v>100</v>
      </c>
      <c r="H31" s="8">
        <f t="shared" si="1"/>
        <v>0</v>
      </c>
      <c r="I31" s="8">
        <f t="shared" si="2"/>
        <v>0</v>
      </c>
      <c r="J31" s="8"/>
      <c r="K31" s="8"/>
      <c r="L31" s="8" t="s">
        <v>87</v>
      </c>
      <c r="M31" s="8">
        <v>1222</v>
      </c>
    </row>
    <row r="32" spans="1:13" x14ac:dyDescent="0.2">
      <c r="A32" s="22" t="s">
        <v>88</v>
      </c>
      <c r="B32" s="21">
        <v>2</v>
      </c>
      <c r="C32" s="21">
        <v>60427</v>
      </c>
      <c r="D32" s="21">
        <v>40350.779300000002</v>
      </c>
      <c r="E32" s="6">
        <f t="shared" si="3"/>
        <v>0.66776075760835396</v>
      </c>
      <c r="F32" s="7">
        <v>1</v>
      </c>
      <c r="G32" s="8">
        <f t="shared" si="0"/>
        <v>200</v>
      </c>
      <c r="H32" s="8">
        <f t="shared" si="1"/>
        <v>6.0427</v>
      </c>
      <c r="I32" s="8">
        <f t="shared" si="2"/>
        <v>0.40350779300000006</v>
      </c>
      <c r="J32" s="8">
        <f t="shared" ref="J32:J42" si="8">E32*4000</f>
        <v>2671.0430304334159</v>
      </c>
      <c r="K32" s="8">
        <f t="shared" ref="K32:K42" si="9">SUM(G32:J32)</f>
        <v>2877.4892382264161</v>
      </c>
      <c r="L32" s="8" t="s">
        <v>89</v>
      </c>
      <c r="M32" s="8"/>
    </row>
    <row r="33" spans="1:13" x14ac:dyDescent="0.2">
      <c r="A33" s="59" t="s">
        <v>90</v>
      </c>
      <c r="B33" s="21">
        <v>1</v>
      </c>
      <c r="C33" s="21">
        <v>40</v>
      </c>
      <c r="D33" s="21">
        <v>539.97265609999999</v>
      </c>
      <c r="E33" s="20">
        <f t="shared" si="3"/>
        <v>13.4993164025</v>
      </c>
      <c r="F33" s="20">
        <v>1</v>
      </c>
      <c r="G33" s="8">
        <f t="shared" si="0"/>
        <v>100</v>
      </c>
      <c r="H33" s="8">
        <f t="shared" si="1"/>
        <v>4.0000000000000001E-3</v>
      </c>
      <c r="I33" s="8">
        <f t="shared" si="2"/>
        <v>5.3997265610000005E-3</v>
      </c>
      <c r="J33" s="8">
        <f t="shared" si="8"/>
        <v>53997.265610000002</v>
      </c>
      <c r="K33" s="8">
        <f t="shared" si="9"/>
        <v>54097.27500972656</v>
      </c>
      <c r="L33" s="6"/>
      <c r="M33" s="6"/>
    </row>
    <row r="34" spans="1:13" x14ac:dyDescent="0.2">
      <c r="A34" s="22" t="s">
        <v>91</v>
      </c>
      <c r="B34" s="21">
        <v>1</v>
      </c>
      <c r="C34" s="21">
        <v>748</v>
      </c>
      <c r="D34" s="21">
        <v>239.48144529999999</v>
      </c>
      <c r="E34" s="6">
        <f t="shared" si="3"/>
        <v>0.32016236002673798</v>
      </c>
      <c r="F34" s="7">
        <v>1</v>
      </c>
      <c r="G34" s="8">
        <f t="shared" si="0"/>
        <v>100</v>
      </c>
      <c r="H34" s="8">
        <f t="shared" si="1"/>
        <v>7.4800000000000005E-2</v>
      </c>
      <c r="I34" s="8">
        <f t="shared" si="2"/>
        <v>2.3948144530000002E-3</v>
      </c>
      <c r="J34" s="8">
        <f t="shared" si="8"/>
        <v>1280.6494401069519</v>
      </c>
      <c r="K34" s="8">
        <f t="shared" si="9"/>
        <v>1380.7266349214049</v>
      </c>
      <c r="L34" s="8" t="s">
        <v>92</v>
      </c>
      <c r="M34" s="8"/>
    </row>
    <row r="35" spans="1:13" x14ac:dyDescent="0.2">
      <c r="A35" s="22" t="s">
        <v>93</v>
      </c>
      <c r="B35" s="21">
        <v>1</v>
      </c>
      <c r="C35" s="21">
        <v>12782</v>
      </c>
      <c r="D35" s="21">
        <v>220533.35060000001</v>
      </c>
      <c r="E35" s="6">
        <f t="shared" si="3"/>
        <v>17.253430652480052</v>
      </c>
      <c r="F35" s="7">
        <v>1</v>
      </c>
      <c r="G35" s="8">
        <f t="shared" si="0"/>
        <v>100</v>
      </c>
      <c r="H35" s="8">
        <f t="shared" si="1"/>
        <v>1.2782</v>
      </c>
      <c r="I35" s="8">
        <f t="shared" si="2"/>
        <v>2.2053335060000001</v>
      </c>
      <c r="J35" s="8">
        <f t="shared" si="8"/>
        <v>69013.722609920209</v>
      </c>
      <c r="K35" s="8">
        <f t="shared" si="9"/>
        <v>69117.206143426214</v>
      </c>
      <c r="L35" s="8" t="s">
        <v>94</v>
      </c>
      <c r="M35" s="8">
        <v>1423</v>
      </c>
    </row>
    <row r="36" spans="1:13" x14ac:dyDescent="0.2">
      <c r="A36" s="22" t="s">
        <v>95</v>
      </c>
      <c r="B36" s="21">
        <v>1</v>
      </c>
      <c r="C36" s="21">
        <v>3038006</v>
      </c>
      <c r="D36" s="21">
        <v>106947461.09999999</v>
      </c>
      <c r="E36" s="24">
        <f t="shared" si="3"/>
        <v>35.203176392673349</v>
      </c>
      <c r="F36" s="25">
        <v>1</v>
      </c>
      <c r="G36" s="8">
        <f t="shared" si="0"/>
        <v>100</v>
      </c>
      <c r="H36" s="8">
        <f t="shared" si="1"/>
        <v>303.80060000000003</v>
      </c>
      <c r="I36" s="8">
        <f t="shared" si="2"/>
        <v>1069.4746110000001</v>
      </c>
      <c r="J36" s="8">
        <f t="shared" si="8"/>
        <v>140812.70557069339</v>
      </c>
      <c r="K36" s="8">
        <f t="shared" si="9"/>
        <v>142285.98078169339</v>
      </c>
      <c r="L36" s="19" t="s">
        <v>96</v>
      </c>
      <c r="M36" s="19"/>
    </row>
    <row r="37" spans="1:13" x14ac:dyDescent="0.2">
      <c r="A37" s="22" t="s">
        <v>97</v>
      </c>
      <c r="B37" s="20"/>
      <c r="C37" s="20"/>
      <c r="D37" s="20"/>
      <c r="E37" s="6"/>
      <c r="F37" s="7"/>
      <c r="G37" s="8"/>
      <c r="H37" s="8"/>
      <c r="I37" s="8"/>
      <c r="J37" s="8"/>
      <c r="K37" s="8"/>
      <c r="L37" s="8"/>
      <c r="M37" s="8"/>
    </row>
    <row r="38" spans="1:13" x14ac:dyDescent="0.2">
      <c r="A38" s="22" t="s">
        <v>98</v>
      </c>
      <c r="B38" s="21">
        <v>1</v>
      </c>
      <c r="C38" s="21">
        <v>459</v>
      </c>
      <c r="D38" s="21">
        <v>187.42773489999999</v>
      </c>
      <c r="E38" s="24">
        <f t="shared" si="3"/>
        <v>0.40833929172113287</v>
      </c>
      <c r="F38" s="25">
        <v>1</v>
      </c>
      <c r="G38" s="8">
        <f t="shared" si="0"/>
        <v>100</v>
      </c>
      <c r="H38" s="8">
        <f t="shared" si="1"/>
        <v>4.5900000000000003E-2</v>
      </c>
      <c r="I38" s="8">
        <f t="shared" si="2"/>
        <v>1.8742773490000001E-3</v>
      </c>
      <c r="J38" s="8">
        <f t="shared" si="8"/>
        <v>1633.3571668845316</v>
      </c>
      <c r="K38" s="8">
        <f t="shared" si="9"/>
        <v>1733.4049411618805</v>
      </c>
      <c r="L38" s="19" t="s">
        <v>99</v>
      </c>
      <c r="M38" s="19">
        <v>1227</v>
      </c>
    </row>
    <row r="39" spans="1:13" x14ac:dyDescent="0.2">
      <c r="A39" s="22" t="s">
        <v>100</v>
      </c>
      <c r="B39" s="21">
        <v>8</v>
      </c>
      <c r="C39" s="21">
        <v>1338562</v>
      </c>
      <c r="D39" s="21">
        <v>44030713.719999999</v>
      </c>
      <c r="E39" s="24">
        <f t="shared" si="3"/>
        <v>32.89404130701454</v>
      </c>
      <c r="F39" s="25">
        <v>1</v>
      </c>
      <c r="G39" s="8">
        <f t="shared" si="0"/>
        <v>800</v>
      </c>
      <c r="H39" s="8">
        <f t="shared" si="1"/>
        <v>133.8562</v>
      </c>
      <c r="I39" s="8">
        <f t="shared" si="2"/>
        <v>440.3071372</v>
      </c>
      <c r="J39" s="8">
        <f t="shared" si="8"/>
        <v>131576.16522805815</v>
      </c>
      <c r="K39" s="8">
        <f t="shared" si="9"/>
        <v>132950.32856525815</v>
      </c>
      <c r="L39" s="19" t="s">
        <v>101</v>
      </c>
      <c r="M39" s="19"/>
    </row>
    <row r="40" spans="1:13" x14ac:dyDescent="0.2">
      <c r="A40" s="59" t="s">
        <v>102</v>
      </c>
      <c r="B40" s="21">
        <v>3</v>
      </c>
      <c r="C40" s="21">
        <v>5</v>
      </c>
      <c r="D40" s="21">
        <v>11.94238281</v>
      </c>
      <c r="E40" s="20">
        <f t="shared" si="3"/>
        <v>2.3884765620000001</v>
      </c>
      <c r="F40" s="20">
        <v>1</v>
      </c>
      <c r="G40" s="8">
        <f t="shared" si="0"/>
        <v>300</v>
      </c>
      <c r="H40" s="8">
        <f t="shared" si="1"/>
        <v>5.0000000000000001E-4</v>
      </c>
      <c r="I40" s="8">
        <f t="shared" si="2"/>
        <v>1.194238281E-4</v>
      </c>
      <c r="J40" s="8">
        <f t="shared" si="8"/>
        <v>9553.9062480000011</v>
      </c>
      <c r="K40" s="8">
        <f t="shared" si="9"/>
        <v>9853.9068674238297</v>
      </c>
      <c r="L40" s="6"/>
      <c r="M40" s="6"/>
    </row>
    <row r="41" spans="1:13" x14ac:dyDescent="0.2">
      <c r="A41" s="22" t="s">
        <v>103</v>
      </c>
      <c r="B41" s="21">
        <v>2</v>
      </c>
      <c r="C41" s="21">
        <v>4579</v>
      </c>
      <c r="D41" s="21">
        <v>4891.5908220000001</v>
      </c>
      <c r="E41" s="6">
        <f t="shared" si="3"/>
        <v>1.0682661764577419</v>
      </c>
      <c r="F41" s="7">
        <v>1</v>
      </c>
      <c r="G41" s="8">
        <f t="shared" si="0"/>
        <v>200</v>
      </c>
      <c r="H41" s="8">
        <f t="shared" si="1"/>
        <v>0.45790000000000003</v>
      </c>
      <c r="I41" s="8">
        <f t="shared" si="2"/>
        <v>4.8915908220000005E-2</v>
      </c>
      <c r="J41" s="8">
        <f t="shared" si="8"/>
        <v>4273.0647058309678</v>
      </c>
      <c r="K41" s="8">
        <f t="shared" si="9"/>
        <v>4473.571521739188</v>
      </c>
      <c r="L41" s="8" t="s">
        <v>104</v>
      </c>
      <c r="M41" s="8"/>
    </row>
    <row r="42" spans="1:13" x14ac:dyDescent="0.2">
      <c r="A42" s="23" t="s">
        <v>105</v>
      </c>
      <c r="B42" s="52">
        <v>2</v>
      </c>
      <c r="C42" s="52">
        <v>135948</v>
      </c>
      <c r="D42" s="52">
        <v>108212.875</v>
      </c>
      <c r="E42" s="10">
        <f t="shared" si="3"/>
        <v>0.79598725247888902</v>
      </c>
      <c r="F42" s="53">
        <v>1</v>
      </c>
      <c r="G42" s="11">
        <f t="shared" si="0"/>
        <v>200</v>
      </c>
      <c r="H42" s="11">
        <f t="shared" si="1"/>
        <v>13.594800000000001</v>
      </c>
      <c r="I42" s="11">
        <f t="shared" si="2"/>
        <v>1.0821287500000001</v>
      </c>
      <c r="J42" s="11">
        <f t="shared" si="8"/>
        <v>3183.949009915556</v>
      </c>
      <c r="K42" s="11">
        <f t="shared" si="9"/>
        <v>3398.6259386655561</v>
      </c>
      <c r="L42" s="11" t="s">
        <v>106</v>
      </c>
      <c r="M42" s="11"/>
    </row>
    <row r="43" spans="1:13" x14ac:dyDescent="0.2">
      <c r="A43" s="22" t="s">
        <v>107</v>
      </c>
      <c r="B43" s="54"/>
      <c r="C43" s="54"/>
      <c r="D43" s="54"/>
      <c r="E43" s="54"/>
      <c r="F43" s="54"/>
      <c r="G43" s="54"/>
      <c r="H43" s="54"/>
      <c r="I43" s="54"/>
      <c r="J43" s="54"/>
      <c r="K43" s="55"/>
    </row>
  </sheetData>
  <sortState xmlns:xlrd2="http://schemas.microsoft.com/office/spreadsheetml/2017/richdata2" ref="A2:K42">
    <sortCondition ref="A2:A42"/>
  </sortState>
  <phoneticPr fontId="7" type="noConversion"/>
  <hyperlinks>
    <hyperlink ref="L11" r:id="rId1" xr:uid="{81C34177-7112-4462-91F6-46392C48F080}"/>
    <hyperlink ref="L12" r:id="rId2" xr:uid="{13E37787-22D6-4C7F-B840-7606C84FD932}"/>
    <hyperlink ref="L28" r:id="rId3" xr:uid="{BE7AA101-C1CF-46CA-9542-61AD5236A611}"/>
    <hyperlink ref="L29" r:id="rId4" xr:uid="{5BB8A63D-7706-4561-AFFD-A2C130D3E2C9}"/>
    <hyperlink ref="L32" r:id="rId5" xr:uid="{A0434D86-C39C-4A7D-A37C-54404247316F}"/>
    <hyperlink ref="L34" r:id="rId6" xr:uid="{5E2ECC8A-BF9D-4F55-9945-026E284C752E}"/>
    <hyperlink ref="L36" r:id="rId7" xr:uid="{354F7678-D798-45B6-B4CC-C2B28F6BF7E1}"/>
    <hyperlink ref="L39" r:id="rId8" xr:uid="{82E6F386-0B4B-4ECE-8967-E97131AA3820}"/>
    <hyperlink ref="L41" r:id="rId9" xr:uid="{450B3AB0-1F8E-424C-B112-661897AC3909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F5B6-34E0-40D9-A34F-462C5AC32E6B}">
  <dimension ref="A1:M43"/>
  <sheetViews>
    <sheetView topLeftCell="A36" workbookViewId="0">
      <selection activeCell="A18" sqref="A18"/>
    </sheetView>
  </sheetViews>
  <sheetFormatPr baseColWidth="10" defaultColWidth="8.83203125" defaultRowHeight="15" x14ac:dyDescent="0.2"/>
  <cols>
    <col min="1" max="1" width="15.1640625" bestFit="1" customWidth="1"/>
    <col min="2" max="2" width="12.1640625" bestFit="1" customWidth="1"/>
    <col min="3" max="3" width="18" bestFit="1" customWidth="1"/>
    <col min="4" max="4" width="12" bestFit="1" customWidth="1"/>
    <col min="5" max="5" width="13.5" bestFit="1" customWidth="1"/>
    <col min="7" max="7" width="15.1640625" bestFit="1" customWidth="1"/>
    <col min="8" max="8" width="20.83203125" bestFit="1" customWidth="1"/>
    <col min="9" max="9" width="16.33203125" bestFit="1" customWidth="1"/>
    <col min="10" max="10" width="17.5" bestFit="1" customWidth="1"/>
    <col min="12" max="12" width="14.6640625" hidden="1" customWidth="1"/>
    <col min="13" max="13" width="0" hidden="1" customWidth="1"/>
  </cols>
  <sheetData>
    <row r="1" spans="1:13" ht="42" x14ac:dyDescent="0.2">
      <c r="A1" s="46" t="s">
        <v>19</v>
      </c>
      <c r="B1" s="47" t="s">
        <v>20</v>
      </c>
      <c r="C1" s="47" t="s">
        <v>21</v>
      </c>
      <c r="D1" s="48" t="s">
        <v>110</v>
      </c>
      <c r="E1" s="49" t="s">
        <v>23</v>
      </c>
      <c r="F1" s="50" t="s">
        <v>24</v>
      </c>
      <c r="G1" s="49" t="s">
        <v>25</v>
      </c>
      <c r="H1" s="49" t="s">
        <v>26</v>
      </c>
      <c r="I1" s="49" t="s">
        <v>27</v>
      </c>
      <c r="J1" s="49" t="s">
        <v>28</v>
      </c>
      <c r="K1" s="48" t="s">
        <v>111</v>
      </c>
      <c r="L1" s="51" t="s">
        <v>32</v>
      </c>
      <c r="M1" s="51" t="s">
        <v>33</v>
      </c>
    </row>
    <row r="2" spans="1:13" x14ac:dyDescent="0.2">
      <c r="A2" s="22" t="s">
        <v>34</v>
      </c>
      <c r="B2" s="56">
        <v>3</v>
      </c>
      <c r="C2" s="56">
        <v>0</v>
      </c>
      <c r="D2" s="56">
        <v>0</v>
      </c>
      <c r="E2" s="54"/>
      <c r="F2" s="56">
        <v>1</v>
      </c>
      <c r="G2" s="54">
        <f>B2*100</f>
        <v>300</v>
      </c>
      <c r="H2" s="54">
        <f>C2*0.0001</f>
        <v>0</v>
      </c>
      <c r="I2" s="54">
        <f>D2*0.00001</f>
        <v>0</v>
      </c>
      <c r="J2" s="54">
        <f>E2*4000</f>
        <v>0</v>
      </c>
      <c r="K2" s="54">
        <f>SUM(G2:J2)</f>
        <v>300</v>
      </c>
      <c r="L2" s="54"/>
    </row>
    <row r="3" spans="1:13" x14ac:dyDescent="0.2">
      <c r="A3" s="22" t="s">
        <v>36</v>
      </c>
      <c r="B3" s="56">
        <v>1</v>
      </c>
      <c r="C3" s="56">
        <v>219</v>
      </c>
      <c r="D3" s="56">
        <v>20446.378909999999</v>
      </c>
      <c r="E3" s="54">
        <f>D3/C3</f>
        <v>93.362460776255702</v>
      </c>
      <c r="F3" s="56">
        <v>1</v>
      </c>
      <c r="G3" s="54">
        <f t="shared" ref="G3:G43" si="0">B3*100</f>
        <v>100</v>
      </c>
      <c r="H3" s="54">
        <f t="shared" ref="H3:H43" si="1">C3*0.0001</f>
        <v>2.1899999999999999E-2</v>
      </c>
      <c r="I3" s="54">
        <f t="shared" ref="I3:I43" si="2">D3*0.00001</f>
        <v>0.20446378910000002</v>
      </c>
      <c r="J3" s="54">
        <f t="shared" ref="J3:J43" si="3">E3*4000</f>
        <v>373449.8431050228</v>
      </c>
      <c r="K3" s="54">
        <f t="shared" ref="K3:K43" si="4">SUM(G3:J3)</f>
        <v>373550.06946881191</v>
      </c>
      <c r="L3" s="54"/>
    </row>
    <row r="4" spans="1:13" x14ac:dyDescent="0.2">
      <c r="A4" s="22" t="s">
        <v>38</v>
      </c>
      <c r="B4" s="56">
        <v>2</v>
      </c>
      <c r="C4" s="56">
        <v>45</v>
      </c>
      <c r="D4" s="56">
        <v>48.995117059999998</v>
      </c>
      <c r="E4" s="54">
        <f t="shared" ref="E4:E43" si="5">D4/C4</f>
        <v>1.088780379111111</v>
      </c>
      <c r="F4" s="56">
        <v>1</v>
      </c>
      <c r="G4" s="54">
        <f t="shared" si="0"/>
        <v>200</v>
      </c>
      <c r="H4" s="54">
        <f t="shared" si="1"/>
        <v>4.5000000000000005E-3</v>
      </c>
      <c r="I4" s="54">
        <f t="shared" si="2"/>
        <v>4.8995117060000003E-4</v>
      </c>
      <c r="J4" s="54">
        <f t="shared" si="3"/>
        <v>4355.1215164444438</v>
      </c>
      <c r="K4" s="54">
        <f t="shared" si="4"/>
        <v>4555.1265063956143</v>
      </c>
      <c r="L4" s="54"/>
    </row>
    <row r="5" spans="1:13" x14ac:dyDescent="0.2">
      <c r="A5" s="22" t="s">
        <v>40</v>
      </c>
      <c r="B5" s="56">
        <v>1</v>
      </c>
      <c r="C5" s="56">
        <v>0</v>
      </c>
      <c r="D5" s="56">
        <v>0</v>
      </c>
      <c r="E5" s="54"/>
      <c r="F5" s="56">
        <v>1</v>
      </c>
      <c r="G5" s="54">
        <f t="shared" si="0"/>
        <v>100</v>
      </c>
      <c r="H5" s="54">
        <f t="shared" si="1"/>
        <v>0</v>
      </c>
      <c r="I5" s="54">
        <f t="shared" si="2"/>
        <v>0</v>
      </c>
      <c r="J5" s="54">
        <f t="shared" si="3"/>
        <v>0</v>
      </c>
      <c r="K5" s="54">
        <f t="shared" si="4"/>
        <v>100</v>
      </c>
      <c r="L5" s="54"/>
    </row>
    <row r="6" spans="1:13" x14ac:dyDescent="0.2">
      <c r="A6" s="22" t="s">
        <v>42</v>
      </c>
      <c r="B6" s="56">
        <v>29</v>
      </c>
      <c r="C6" s="56">
        <v>294320</v>
      </c>
      <c r="D6" s="56">
        <v>10987358.33</v>
      </c>
      <c r="E6" s="54">
        <f t="shared" si="5"/>
        <v>37.331334363957595</v>
      </c>
      <c r="F6" s="56">
        <v>1</v>
      </c>
      <c r="G6" s="54">
        <f t="shared" si="0"/>
        <v>2900</v>
      </c>
      <c r="H6" s="54">
        <f t="shared" si="1"/>
        <v>29.432000000000002</v>
      </c>
      <c r="I6" s="54">
        <f t="shared" si="2"/>
        <v>109.87358330000001</v>
      </c>
      <c r="J6" s="54">
        <f t="shared" si="3"/>
        <v>149325.33745583039</v>
      </c>
      <c r="K6" s="54">
        <f t="shared" si="4"/>
        <v>152364.6430391304</v>
      </c>
      <c r="L6" s="54"/>
    </row>
    <row r="7" spans="1:13" x14ac:dyDescent="0.2">
      <c r="A7" s="22" t="s">
        <v>44</v>
      </c>
      <c r="B7" s="56">
        <v>2</v>
      </c>
      <c r="C7" s="56">
        <v>909956834</v>
      </c>
      <c r="D7" s="56">
        <v>210160586.40000001</v>
      </c>
      <c r="E7" s="54">
        <f t="shared" si="5"/>
        <v>0.23095665480764993</v>
      </c>
      <c r="F7" s="56">
        <v>1</v>
      </c>
      <c r="G7" s="54">
        <f t="shared" si="0"/>
        <v>200</v>
      </c>
      <c r="H7" s="54">
        <f t="shared" si="1"/>
        <v>90995.683400000009</v>
      </c>
      <c r="I7" s="54">
        <f t="shared" si="2"/>
        <v>2101.6058640000001</v>
      </c>
      <c r="J7" s="54">
        <f t="shared" si="3"/>
        <v>923.8266192305997</v>
      </c>
      <c r="K7" s="54">
        <f t="shared" si="4"/>
        <v>94221.11588323061</v>
      </c>
      <c r="L7" s="54"/>
    </row>
    <row r="8" spans="1:13" x14ac:dyDescent="0.2">
      <c r="A8" s="22" t="s">
        <v>46</v>
      </c>
      <c r="B8" s="56">
        <v>10</v>
      </c>
      <c r="C8" s="56">
        <v>17462291</v>
      </c>
      <c r="D8" s="56">
        <v>11067694.68</v>
      </c>
      <c r="E8" s="54">
        <f t="shared" si="5"/>
        <v>0.6338054199188411</v>
      </c>
      <c r="F8" s="56">
        <v>1</v>
      </c>
      <c r="G8" s="54">
        <f t="shared" si="0"/>
        <v>1000</v>
      </c>
      <c r="H8" s="54">
        <f t="shared" si="1"/>
        <v>1746.2291</v>
      </c>
      <c r="I8" s="54">
        <f t="shared" si="2"/>
        <v>110.67694680000001</v>
      </c>
      <c r="J8" s="54">
        <f t="shared" si="3"/>
        <v>2535.2216796753642</v>
      </c>
      <c r="K8" s="54">
        <f t="shared" si="4"/>
        <v>5392.1277264753644</v>
      </c>
      <c r="L8" s="54"/>
    </row>
    <row r="9" spans="1:13" x14ac:dyDescent="0.2">
      <c r="A9" s="22" t="s">
        <v>48</v>
      </c>
      <c r="B9" s="56">
        <v>4</v>
      </c>
      <c r="C9" s="56">
        <v>209266</v>
      </c>
      <c r="D9" s="56">
        <v>356780.90130000003</v>
      </c>
      <c r="E9" s="54">
        <f t="shared" si="5"/>
        <v>1.7049157593684594</v>
      </c>
      <c r="F9" s="56">
        <v>1</v>
      </c>
      <c r="G9" s="54">
        <f t="shared" si="0"/>
        <v>400</v>
      </c>
      <c r="H9" s="54">
        <f t="shared" si="1"/>
        <v>20.926600000000001</v>
      </c>
      <c r="I9" s="54">
        <f t="shared" si="2"/>
        <v>3.5678090130000006</v>
      </c>
      <c r="J9" s="54">
        <f t="shared" si="3"/>
        <v>6819.6630374738379</v>
      </c>
      <c r="K9" s="54">
        <f t="shared" si="4"/>
        <v>7244.1574464868381</v>
      </c>
      <c r="L9" s="54"/>
    </row>
    <row r="10" spans="1:13" x14ac:dyDescent="0.2">
      <c r="A10" s="22" t="s">
        <v>50</v>
      </c>
      <c r="B10" s="56">
        <v>9</v>
      </c>
      <c r="C10" s="56">
        <v>11571</v>
      </c>
      <c r="D10" s="56">
        <v>6339.0283220000001</v>
      </c>
      <c r="E10" s="54">
        <f t="shared" si="5"/>
        <v>0.5478375526747904</v>
      </c>
      <c r="F10" s="56">
        <v>1</v>
      </c>
      <c r="G10" s="54">
        <f t="shared" si="0"/>
        <v>900</v>
      </c>
      <c r="H10" s="54">
        <f t="shared" si="1"/>
        <v>1.1571</v>
      </c>
      <c r="I10" s="54">
        <f t="shared" si="2"/>
        <v>6.339028322000001E-2</v>
      </c>
      <c r="J10" s="54">
        <f t="shared" si="3"/>
        <v>2191.3502106991614</v>
      </c>
      <c r="K10" s="54">
        <f t="shared" si="4"/>
        <v>3092.5707009823814</v>
      </c>
      <c r="L10" s="54"/>
    </row>
    <row r="11" spans="1:13" x14ac:dyDescent="0.2">
      <c r="A11" s="22" t="s">
        <v>52</v>
      </c>
      <c r="B11" s="56">
        <v>7</v>
      </c>
      <c r="C11" s="56">
        <v>422</v>
      </c>
      <c r="D11" s="56">
        <v>55450.357429999996</v>
      </c>
      <c r="E11" s="54">
        <f t="shared" si="5"/>
        <v>131.39895125592417</v>
      </c>
      <c r="F11" s="56">
        <v>1</v>
      </c>
      <c r="G11" s="54">
        <f t="shared" si="0"/>
        <v>700</v>
      </c>
      <c r="H11" s="54">
        <f t="shared" si="1"/>
        <v>4.2200000000000001E-2</v>
      </c>
      <c r="I11" s="54">
        <f t="shared" si="2"/>
        <v>0.55450357429999997</v>
      </c>
      <c r="J11" s="54">
        <f t="shared" si="3"/>
        <v>525595.80502369674</v>
      </c>
      <c r="K11" s="54">
        <f t="shared" si="4"/>
        <v>526296.40172727103</v>
      </c>
      <c r="L11" s="54"/>
    </row>
    <row r="12" spans="1:13" x14ac:dyDescent="0.2">
      <c r="A12" s="22" t="s">
        <v>54</v>
      </c>
      <c r="B12" s="56">
        <v>5</v>
      </c>
      <c r="C12" s="56">
        <v>81980</v>
      </c>
      <c r="D12" s="56">
        <v>109937.22070000001</v>
      </c>
      <c r="E12" s="54">
        <f t="shared" si="5"/>
        <v>1.3410248926567456</v>
      </c>
      <c r="F12" s="56">
        <v>1</v>
      </c>
      <c r="G12" s="54">
        <f t="shared" si="0"/>
        <v>500</v>
      </c>
      <c r="H12" s="54">
        <f t="shared" si="1"/>
        <v>8.1980000000000004</v>
      </c>
      <c r="I12" s="54">
        <f t="shared" si="2"/>
        <v>1.099372207</v>
      </c>
      <c r="J12" s="54">
        <f t="shared" si="3"/>
        <v>5364.0995706269823</v>
      </c>
      <c r="K12" s="54">
        <f t="shared" si="4"/>
        <v>5873.3969428339824</v>
      </c>
      <c r="L12" s="54"/>
    </row>
    <row r="13" spans="1:13" x14ac:dyDescent="0.2">
      <c r="A13" s="22" t="s">
        <v>56</v>
      </c>
      <c r="B13" s="56">
        <v>3</v>
      </c>
      <c r="C13" s="56">
        <v>0</v>
      </c>
      <c r="D13" s="56">
        <v>26019866421</v>
      </c>
      <c r="E13" s="54"/>
      <c r="F13" s="56">
        <v>1</v>
      </c>
      <c r="G13" s="54">
        <f t="shared" si="0"/>
        <v>300</v>
      </c>
      <c r="H13" s="54">
        <f t="shared" si="1"/>
        <v>0</v>
      </c>
      <c r="I13" s="54">
        <f t="shared" si="2"/>
        <v>260198.66421000002</v>
      </c>
      <c r="J13" s="54">
        <f t="shared" si="3"/>
        <v>0</v>
      </c>
      <c r="K13" s="54">
        <f t="shared" si="4"/>
        <v>260498.66421000002</v>
      </c>
      <c r="L13" s="54"/>
    </row>
    <row r="14" spans="1:13" x14ac:dyDescent="0.2">
      <c r="A14" s="22" t="s">
        <v>58</v>
      </c>
      <c r="B14" s="56">
        <v>3</v>
      </c>
      <c r="C14" s="56">
        <v>33265</v>
      </c>
      <c r="D14" s="56">
        <v>12447</v>
      </c>
      <c r="E14" s="54">
        <f t="shared" si="5"/>
        <v>0.37417706297910719</v>
      </c>
      <c r="F14" s="56">
        <v>1</v>
      </c>
      <c r="G14" s="54">
        <f t="shared" si="0"/>
        <v>300</v>
      </c>
      <c r="H14" s="54">
        <f t="shared" si="1"/>
        <v>3.3265000000000002</v>
      </c>
      <c r="I14" s="54">
        <f t="shared" si="2"/>
        <v>0.12447000000000001</v>
      </c>
      <c r="J14" s="54">
        <f t="shared" si="3"/>
        <v>1496.7082519164287</v>
      </c>
      <c r="K14" s="54">
        <f t="shared" si="4"/>
        <v>1800.1592219164286</v>
      </c>
      <c r="L14" s="54"/>
    </row>
    <row r="15" spans="1:13" x14ac:dyDescent="0.2">
      <c r="A15" s="22" t="s">
        <v>60</v>
      </c>
      <c r="B15" s="56">
        <v>15</v>
      </c>
      <c r="C15" s="56">
        <v>687134</v>
      </c>
      <c r="D15" s="56">
        <v>84785052.269999996</v>
      </c>
      <c r="E15" s="54">
        <f t="shared" si="5"/>
        <v>123.38940042262499</v>
      </c>
      <c r="F15" s="56">
        <v>1</v>
      </c>
      <c r="G15" s="54">
        <f t="shared" si="0"/>
        <v>1500</v>
      </c>
      <c r="H15" s="54">
        <f t="shared" si="1"/>
        <v>68.713400000000007</v>
      </c>
      <c r="I15" s="54">
        <f t="shared" si="2"/>
        <v>847.85052270000006</v>
      </c>
      <c r="J15" s="54">
        <f t="shared" si="3"/>
        <v>493557.60169049993</v>
      </c>
      <c r="K15" s="54">
        <f t="shared" si="4"/>
        <v>495974.16561319993</v>
      </c>
      <c r="L15" s="54"/>
    </row>
    <row r="16" spans="1:13" x14ac:dyDescent="0.2">
      <c r="A16" s="22" t="s">
        <v>62</v>
      </c>
      <c r="B16" s="56">
        <v>35</v>
      </c>
      <c r="C16" s="56">
        <v>213291498</v>
      </c>
      <c r="D16" s="56">
        <v>92150983.739999995</v>
      </c>
      <c r="E16" s="54">
        <f t="shared" si="5"/>
        <v>0.43204246115801576</v>
      </c>
      <c r="F16" s="56">
        <v>1</v>
      </c>
      <c r="G16" s="54">
        <f t="shared" si="0"/>
        <v>3500</v>
      </c>
      <c r="H16" s="54">
        <f t="shared" si="1"/>
        <v>21329.149799999999</v>
      </c>
      <c r="I16" s="54">
        <f t="shared" si="2"/>
        <v>921.50983740000004</v>
      </c>
      <c r="J16" s="54">
        <f t="shared" si="3"/>
        <v>1728.1698446320631</v>
      </c>
      <c r="K16" s="54">
        <f t="shared" si="4"/>
        <v>27478.829482032063</v>
      </c>
      <c r="L16" s="54"/>
    </row>
    <row r="17" spans="1:12" x14ac:dyDescent="0.2">
      <c r="A17" s="22" t="s">
        <v>64</v>
      </c>
      <c r="B17" s="56">
        <v>1</v>
      </c>
      <c r="C17" s="56">
        <v>0</v>
      </c>
      <c r="D17" s="56">
        <v>0</v>
      </c>
      <c r="E17" s="54"/>
      <c r="F17" s="56">
        <v>1</v>
      </c>
      <c r="G17" s="54">
        <f t="shared" si="0"/>
        <v>100</v>
      </c>
      <c r="H17" s="54">
        <f t="shared" si="1"/>
        <v>0</v>
      </c>
      <c r="I17" s="54">
        <f t="shared" si="2"/>
        <v>0</v>
      </c>
      <c r="J17" s="54">
        <f t="shared" si="3"/>
        <v>0</v>
      </c>
      <c r="K17" s="54">
        <f t="shared" si="4"/>
        <v>100</v>
      </c>
      <c r="L17" s="54"/>
    </row>
    <row r="18" spans="1:12" x14ac:dyDescent="0.2">
      <c r="A18" s="22" t="s">
        <v>65</v>
      </c>
      <c r="B18" s="56"/>
      <c r="C18" s="56"/>
      <c r="D18" s="56"/>
      <c r="E18" s="54"/>
      <c r="F18" s="56"/>
      <c r="G18" s="54"/>
      <c r="H18" s="54"/>
      <c r="I18" s="54"/>
      <c r="J18" s="54"/>
      <c r="K18" s="54"/>
      <c r="L18" s="54"/>
    </row>
    <row r="19" spans="1:12" x14ac:dyDescent="0.2">
      <c r="A19" s="22" t="s">
        <v>66</v>
      </c>
      <c r="B19" s="56">
        <v>103</v>
      </c>
      <c r="C19" s="56">
        <v>22724331</v>
      </c>
      <c r="D19" s="56">
        <v>55044866</v>
      </c>
      <c r="E19" s="54">
        <f t="shared" si="5"/>
        <v>2.4222876352223528</v>
      </c>
      <c r="F19" s="56">
        <v>1</v>
      </c>
      <c r="G19" s="54">
        <f t="shared" si="0"/>
        <v>10300</v>
      </c>
      <c r="H19" s="54">
        <f t="shared" si="1"/>
        <v>2272.4331000000002</v>
      </c>
      <c r="I19" s="54">
        <f t="shared" si="2"/>
        <v>550.44866000000002</v>
      </c>
      <c r="J19" s="54">
        <f t="shared" si="3"/>
        <v>9689.1505408894118</v>
      </c>
      <c r="K19" s="54">
        <f t="shared" si="4"/>
        <v>22812.032300889412</v>
      </c>
      <c r="L19" s="54"/>
    </row>
    <row r="20" spans="1:12" x14ac:dyDescent="0.2">
      <c r="A20" s="22" t="s">
        <v>67</v>
      </c>
      <c r="B20" s="56">
        <v>9</v>
      </c>
      <c r="C20" s="56">
        <v>346067</v>
      </c>
      <c r="D20" s="56">
        <v>953653.73730000004</v>
      </c>
      <c r="E20" s="54">
        <f t="shared" si="5"/>
        <v>2.7556910578009464</v>
      </c>
      <c r="F20" s="56">
        <v>1</v>
      </c>
      <c r="G20" s="54">
        <f t="shared" si="0"/>
        <v>900</v>
      </c>
      <c r="H20" s="54">
        <f t="shared" si="1"/>
        <v>34.606700000000004</v>
      </c>
      <c r="I20" s="54">
        <f t="shared" si="2"/>
        <v>9.5365373730000016</v>
      </c>
      <c r="J20" s="54">
        <f t="shared" si="3"/>
        <v>11022.764231203786</v>
      </c>
      <c r="K20" s="54">
        <f t="shared" si="4"/>
        <v>11966.907468576786</v>
      </c>
      <c r="L20" s="54"/>
    </row>
    <row r="21" spans="1:12" x14ac:dyDescent="0.2">
      <c r="A21" s="22" t="s">
        <v>69</v>
      </c>
      <c r="B21" s="56">
        <v>1</v>
      </c>
      <c r="C21" s="56">
        <v>143300</v>
      </c>
      <c r="D21" s="56">
        <v>55380.100590000002</v>
      </c>
      <c r="E21" s="54">
        <f t="shared" si="5"/>
        <v>0.38646266985345429</v>
      </c>
      <c r="F21" s="56">
        <v>1</v>
      </c>
      <c r="G21" s="54">
        <f t="shared" si="0"/>
        <v>100</v>
      </c>
      <c r="H21" s="54">
        <f t="shared" si="1"/>
        <v>14.33</v>
      </c>
      <c r="I21" s="54">
        <f t="shared" si="2"/>
        <v>0.55380100590000003</v>
      </c>
      <c r="J21" s="54">
        <f t="shared" si="3"/>
        <v>1545.8506794138173</v>
      </c>
      <c r="K21" s="54">
        <f t="shared" si="4"/>
        <v>1660.7344804197173</v>
      </c>
      <c r="L21" s="54"/>
    </row>
    <row r="22" spans="1:12" x14ac:dyDescent="0.2">
      <c r="A22" s="22" t="s">
        <v>71</v>
      </c>
      <c r="B22" s="56">
        <v>49</v>
      </c>
      <c r="C22" s="56">
        <v>1</v>
      </c>
      <c r="D22" s="56">
        <v>0.27734425600000001</v>
      </c>
      <c r="E22" s="54">
        <f t="shared" si="5"/>
        <v>0.27734425600000001</v>
      </c>
      <c r="F22" s="56">
        <v>1</v>
      </c>
      <c r="G22" s="54">
        <f t="shared" si="0"/>
        <v>4900</v>
      </c>
      <c r="H22" s="54">
        <f t="shared" si="1"/>
        <v>1E-4</v>
      </c>
      <c r="I22" s="54">
        <f t="shared" si="2"/>
        <v>2.7734425600000002E-6</v>
      </c>
      <c r="J22" s="54">
        <f t="shared" si="3"/>
        <v>1109.3770240000001</v>
      </c>
      <c r="K22" s="54">
        <f t="shared" si="4"/>
        <v>6009.3771267734428</v>
      </c>
      <c r="L22" s="54"/>
    </row>
    <row r="23" spans="1:12" x14ac:dyDescent="0.2">
      <c r="A23" s="59" t="s">
        <v>73</v>
      </c>
      <c r="B23" s="56">
        <v>2</v>
      </c>
      <c r="C23" s="56">
        <v>0</v>
      </c>
      <c r="D23" s="56">
        <v>0</v>
      </c>
      <c r="E23" s="54"/>
      <c r="F23" s="56">
        <v>1</v>
      </c>
      <c r="G23" s="54">
        <f t="shared" si="0"/>
        <v>200</v>
      </c>
      <c r="H23" s="54">
        <f t="shared" si="1"/>
        <v>0</v>
      </c>
      <c r="I23" s="54">
        <f t="shared" si="2"/>
        <v>0</v>
      </c>
      <c r="J23" s="54">
        <f t="shared" si="3"/>
        <v>0</v>
      </c>
      <c r="K23" s="54">
        <f t="shared" si="4"/>
        <v>200</v>
      </c>
      <c r="L23" s="54"/>
    </row>
    <row r="24" spans="1:12" x14ac:dyDescent="0.2">
      <c r="A24" s="22" t="s">
        <v>74</v>
      </c>
      <c r="B24" s="56">
        <v>4</v>
      </c>
      <c r="C24" s="56">
        <v>12965753</v>
      </c>
      <c r="D24" s="56">
        <v>18443071.800000001</v>
      </c>
      <c r="E24" s="54">
        <f t="shared" si="5"/>
        <v>1.422445098252296</v>
      </c>
      <c r="F24" s="56">
        <v>1</v>
      </c>
      <c r="G24" s="54">
        <f t="shared" si="0"/>
        <v>400</v>
      </c>
      <c r="H24" s="54">
        <f t="shared" si="1"/>
        <v>1296.5753</v>
      </c>
      <c r="I24" s="54">
        <f t="shared" si="2"/>
        <v>184.43071800000001</v>
      </c>
      <c r="J24" s="54">
        <f t="shared" si="3"/>
        <v>5689.7803930091841</v>
      </c>
      <c r="K24" s="54">
        <f t="shared" si="4"/>
        <v>7570.7864110091841</v>
      </c>
      <c r="L24" s="54"/>
    </row>
    <row r="25" spans="1:12" x14ac:dyDescent="0.2">
      <c r="A25" s="22" t="s">
        <v>76</v>
      </c>
      <c r="B25" s="56">
        <v>3</v>
      </c>
      <c r="C25" s="56">
        <v>319079</v>
      </c>
      <c r="D25" s="56">
        <v>55364428.090000004</v>
      </c>
      <c r="E25" s="54">
        <f t="shared" si="5"/>
        <v>173.51323054792076</v>
      </c>
      <c r="F25" s="56">
        <v>1</v>
      </c>
      <c r="G25" s="54">
        <f t="shared" si="0"/>
        <v>300</v>
      </c>
      <c r="H25" s="54">
        <f t="shared" si="1"/>
        <v>31.907900000000001</v>
      </c>
      <c r="I25" s="54">
        <f t="shared" si="2"/>
        <v>553.64428090000013</v>
      </c>
      <c r="J25" s="54">
        <f t="shared" si="3"/>
        <v>694052.92219168297</v>
      </c>
      <c r="K25" s="54">
        <f t="shared" si="4"/>
        <v>694938.47437258298</v>
      </c>
      <c r="L25" s="54"/>
    </row>
    <row r="26" spans="1:12" x14ac:dyDescent="0.2">
      <c r="A26" s="22" t="s">
        <v>78</v>
      </c>
      <c r="B26" s="56">
        <v>4</v>
      </c>
      <c r="C26" s="56">
        <v>3432</v>
      </c>
      <c r="D26" s="56">
        <v>15663.960940000001</v>
      </c>
      <c r="E26" s="54">
        <f t="shared" si="5"/>
        <v>4.5640911829836837</v>
      </c>
      <c r="F26" s="56">
        <v>1</v>
      </c>
      <c r="G26" s="54">
        <f t="shared" si="0"/>
        <v>400</v>
      </c>
      <c r="H26" s="54">
        <f t="shared" si="1"/>
        <v>0.34320000000000001</v>
      </c>
      <c r="I26" s="54">
        <f t="shared" si="2"/>
        <v>0.15663960940000002</v>
      </c>
      <c r="J26" s="54">
        <f t="shared" si="3"/>
        <v>18256.364731934733</v>
      </c>
      <c r="K26" s="54">
        <f t="shared" si="4"/>
        <v>18656.864571544134</v>
      </c>
      <c r="L26" s="54"/>
    </row>
    <row r="27" spans="1:12" x14ac:dyDescent="0.2">
      <c r="A27" s="22" t="s">
        <v>80</v>
      </c>
      <c r="B27" s="56">
        <v>1</v>
      </c>
      <c r="C27" s="56">
        <v>1516</v>
      </c>
      <c r="D27" s="56">
        <v>3011.8427729999999</v>
      </c>
      <c r="E27" s="54">
        <f t="shared" si="5"/>
        <v>1.9867036761213719</v>
      </c>
      <c r="F27" s="56">
        <v>1</v>
      </c>
      <c r="G27" s="54">
        <f t="shared" si="0"/>
        <v>100</v>
      </c>
      <c r="H27" s="54">
        <f t="shared" si="1"/>
        <v>0.15160000000000001</v>
      </c>
      <c r="I27" s="54">
        <f t="shared" si="2"/>
        <v>3.0118427730000001E-2</v>
      </c>
      <c r="J27" s="54">
        <f t="shared" si="3"/>
        <v>7946.8147044854877</v>
      </c>
      <c r="K27" s="54">
        <f t="shared" si="4"/>
        <v>8046.9964229132174</v>
      </c>
      <c r="L27" s="54"/>
    </row>
    <row r="28" spans="1:12" x14ac:dyDescent="0.2">
      <c r="A28" s="22" t="s">
        <v>82</v>
      </c>
      <c r="B28" s="56">
        <v>2</v>
      </c>
      <c r="C28" s="56">
        <v>9000</v>
      </c>
      <c r="D28" s="56">
        <v>5442.0957040000003</v>
      </c>
      <c r="E28" s="54">
        <f t="shared" si="5"/>
        <v>0.60467730044444445</v>
      </c>
      <c r="F28" s="56">
        <v>1</v>
      </c>
      <c r="G28" s="54">
        <f t="shared" si="0"/>
        <v>200</v>
      </c>
      <c r="H28" s="54">
        <f t="shared" si="1"/>
        <v>0.9</v>
      </c>
      <c r="I28" s="54">
        <f t="shared" si="2"/>
        <v>5.4420957040000009E-2</v>
      </c>
      <c r="J28" s="54">
        <f t="shared" si="3"/>
        <v>2418.7092017777777</v>
      </c>
      <c r="K28" s="54">
        <f t="shared" si="4"/>
        <v>2619.6636227348176</v>
      </c>
      <c r="L28" s="54"/>
    </row>
    <row r="29" spans="1:12" x14ac:dyDescent="0.2">
      <c r="A29" s="22" t="s">
        <v>84</v>
      </c>
      <c r="B29" s="56">
        <v>8</v>
      </c>
      <c r="C29" s="56">
        <v>1936</v>
      </c>
      <c r="D29" s="56">
        <v>3710.8818379999998</v>
      </c>
      <c r="E29" s="54">
        <f t="shared" si="5"/>
        <v>1.9167778088842975</v>
      </c>
      <c r="F29" s="56">
        <v>1</v>
      </c>
      <c r="G29" s="54">
        <f t="shared" si="0"/>
        <v>800</v>
      </c>
      <c r="H29" s="54">
        <f t="shared" si="1"/>
        <v>0.19360000000000002</v>
      </c>
      <c r="I29" s="54">
        <f t="shared" si="2"/>
        <v>3.7108818379999998E-2</v>
      </c>
      <c r="J29" s="54">
        <f t="shared" si="3"/>
        <v>7667.1112355371897</v>
      </c>
      <c r="K29" s="54">
        <f t="shared" si="4"/>
        <v>8467.3419443555704</v>
      </c>
      <c r="L29" s="54"/>
    </row>
    <row r="30" spans="1:12" x14ac:dyDescent="0.2">
      <c r="A30" s="59" t="s">
        <v>85</v>
      </c>
      <c r="B30" s="56">
        <v>1</v>
      </c>
      <c r="C30" s="56">
        <v>886</v>
      </c>
      <c r="D30" s="56">
        <v>19205.396479999999</v>
      </c>
      <c r="E30" s="54">
        <f t="shared" si="5"/>
        <v>21.676519729119637</v>
      </c>
      <c r="F30" s="56">
        <v>1</v>
      </c>
      <c r="G30" s="54">
        <f t="shared" si="0"/>
        <v>100</v>
      </c>
      <c r="H30" s="54">
        <f t="shared" si="1"/>
        <v>8.8599999999999998E-2</v>
      </c>
      <c r="I30" s="54">
        <f t="shared" si="2"/>
        <v>0.1920539648</v>
      </c>
      <c r="J30" s="54">
        <f t="shared" si="3"/>
        <v>86706.078916478553</v>
      </c>
      <c r="K30" s="54">
        <f t="shared" si="4"/>
        <v>86806.359570443354</v>
      </c>
      <c r="L30" s="54"/>
    </row>
    <row r="31" spans="1:12" x14ac:dyDescent="0.2">
      <c r="A31" s="22" t="s">
        <v>86</v>
      </c>
      <c r="B31" s="56">
        <v>1</v>
      </c>
      <c r="C31" s="56">
        <v>0</v>
      </c>
      <c r="D31" s="56">
        <v>0</v>
      </c>
      <c r="E31" s="54"/>
      <c r="F31" s="56">
        <v>1</v>
      </c>
      <c r="G31" s="54">
        <f t="shared" si="0"/>
        <v>100</v>
      </c>
      <c r="H31" s="54">
        <f t="shared" si="1"/>
        <v>0</v>
      </c>
      <c r="I31" s="54">
        <f t="shared" si="2"/>
        <v>0</v>
      </c>
      <c r="J31" s="54">
        <f t="shared" si="3"/>
        <v>0</v>
      </c>
      <c r="K31" s="54">
        <f t="shared" si="4"/>
        <v>100</v>
      </c>
      <c r="L31" s="54"/>
    </row>
    <row r="32" spans="1:12" x14ac:dyDescent="0.2">
      <c r="A32" s="22" t="s">
        <v>88</v>
      </c>
      <c r="B32" s="56">
        <v>2</v>
      </c>
      <c r="C32" s="56">
        <v>130465</v>
      </c>
      <c r="D32" s="56">
        <v>286945.35749999998</v>
      </c>
      <c r="E32" s="54">
        <f t="shared" si="5"/>
        <v>2.1994048787031004</v>
      </c>
      <c r="F32" s="56">
        <v>1</v>
      </c>
      <c r="G32" s="54">
        <f t="shared" si="0"/>
        <v>200</v>
      </c>
      <c r="H32" s="54">
        <f t="shared" si="1"/>
        <v>13.0465</v>
      </c>
      <c r="I32" s="54">
        <f t="shared" si="2"/>
        <v>2.8694535750000001</v>
      </c>
      <c r="J32" s="54">
        <f t="shared" si="3"/>
        <v>8797.6195148124025</v>
      </c>
      <c r="K32" s="54">
        <f t="shared" si="4"/>
        <v>9013.5354683874029</v>
      </c>
      <c r="L32" s="54"/>
    </row>
    <row r="33" spans="1:12" x14ac:dyDescent="0.2">
      <c r="A33" s="22" t="s">
        <v>90</v>
      </c>
      <c r="B33" s="56">
        <v>1</v>
      </c>
      <c r="C33" s="56">
        <v>492</v>
      </c>
      <c r="D33" s="56">
        <v>8024.0917980000004</v>
      </c>
      <c r="E33" s="54">
        <f t="shared" si="5"/>
        <v>16.309129670731707</v>
      </c>
      <c r="F33" s="56">
        <v>1</v>
      </c>
      <c r="G33" s="54">
        <f t="shared" si="0"/>
        <v>100</v>
      </c>
      <c r="H33" s="54">
        <f t="shared" si="1"/>
        <v>4.9200000000000001E-2</v>
      </c>
      <c r="I33" s="54">
        <f t="shared" si="2"/>
        <v>8.0240917980000007E-2</v>
      </c>
      <c r="J33" s="54">
        <f t="shared" si="3"/>
        <v>65236.518682926828</v>
      </c>
      <c r="K33" s="54">
        <f t="shared" si="4"/>
        <v>65336.64812384481</v>
      </c>
      <c r="L33" s="54"/>
    </row>
    <row r="34" spans="1:12" x14ac:dyDescent="0.2">
      <c r="A34" s="22" t="s">
        <v>91</v>
      </c>
      <c r="B34" s="56">
        <v>1</v>
      </c>
      <c r="C34" s="56">
        <v>1850</v>
      </c>
      <c r="D34" s="56">
        <v>578.30956949999995</v>
      </c>
      <c r="E34" s="54">
        <f t="shared" si="5"/>
        <v>0.31259976729729727</v>
      </c>
      <c r="F34" s="56">
        <v>1</v>
      </c>
      <c r="G34" s="54">
        <f t="shared" si="0"/>
        <v>100</v>
      </c>
      <c r="H34" s="54">
        <f t="shared" si="1"/>
        <v>0.185</v>
      </c>
      <c r="I34" s="54">
        <f t="shared" si="2"/>
        <v>5.7830956949999996E-3</v>
      </c>
      <c r="J34" s="54">
        <f t="shared" si="3"/>
        <v>1250.399069189189</v>
      </c>
      <c r="K34" s="54">
        <f t="shared" si="4"/>
        <v>1350.589852284884</v>
      </c>
      <c r="L34" s="54"/>
    </row>
    <row r="35" spans="1:12" x14ac:dyDescent="0.2">
      <c r="A35" s="22" t="s">
        <v>93</v>
      </c>
      <c r="B35" s="56">
        <v>1</v>
      </c>
      <c r="C35" s="56">
        <v>10462</v>
      </c>
      <c r="D35" s="56">
        <v>199972.83199999999</v>
      </c>
      <c r="E35" s="54">
        <f t="shared" si="5"/>
        <v>19.114206843815712</v>
      </c>
      <c r="F35" s="56">
        <v>1</v>
      </c>
      <c r="G35" s="54">
        <f t="shared" si="0"/>
        <v>100</v>
      </c>
      <c r="H35" s="54">
        <f t="shared" si="1"/>
        <v>1.0462</v>
      </c>
      <c r="I35" s="54">
        <f t="shared" si="2"/>
        <v>1.99972832</v>
      </c>
      <c r="J35" s="54">
        <f t="shared" si="3"/>
        <v>76456.827375262845</v>
      </c>
      <c r="K35" s="54">
        <f t="shared" si="4"/>
        <v>76559.873303582848</v>
      </c>
      <c r="L35" s="54"/>
    </row>
    <row r="36" spans="1:12" x14ac:dyDescent="0.2">
      <c r="A36" s="22" t="s">
        <v>95</v>
      </c>
      <c r="B36" s="56">
        <v>1</v>
      </c>
      <c r="C36" s="56">
        <v>3013510</v>
      </c>
      <c r="D36" s="56">
        <v>102726326.7</v>
      </c>
      <c r="E36" s="54">
        <f t="shared" si="5"/>
        <v>34.08859658670454</v>
      </c>
      <c r="F36" s="56">
        <v>1</v>
      </c>
      <c r="G36" s="54">
        <f t="shared" si="0"/>
        <v>100</v>
      </c>
      <c r="H36" s="54">
        <f t="shared" si="1"/>
        <v>301.351</v>
      </c>
      <c r="I36" s="54">
        <f t="shared" si="2"/>
        <v>1027.263267</v>
      </c>
      <c r="J36" s="54">
        <f t="shared" si="3"/>
        <v>136354.38634681815</v>
      </c>
      <c r="K36" s="54">
        <f t="shared" si="4"/>
        <v>137783.00061381815</v>
      </c>
      <c r="L36" s="54"/>
    </row>
    <row r="37" spans="1:12" x14ac:dyDescent="0.2">
      <c r="A37" s="59" t="s">
        <v>97</v>
      </c>
      <c r="B37" s="56">
        <v>3</v>
      </c>
      <c r="C37" s="56">
        <v>0</v>
      </c>
      <c r="D37" s="56">
        <v>0</v>
      </c>
      <c r="E37" s="54"/>
      <c r="F37" s="56">
        <v>1</v>
      </c>
      <c r="G37" s="54">
        <f t="shared" si="0"/>
        <v>300</v>
      </c>
      <c r="H37" s="54">
        <f t="shared" si="1"/>
        <v>0</v>
      </c>
      <c r="I37" s="54">
        <f t="shared" si="2"/>
        <v>0</v>
      </c>
      <c r="J37" s="54">
        <f t="shared" si="3"/>
        <v>0</v>
      </c>
      <c r="K37" s="54">
        <f t="shared" si="4"/>
        <v>300</v>
      </c>
      <c r="L37" s="54"/>
    </row>
    <row r="38" spans="1:12" x14ac:dyDescent="0.2">
      <c r="A38" s="22" t="s">
        <v>98</v>
      </c>
      <c r="B38" s="56">
        <v>2</v>
      </c>
      <c r="C38" s="56">
        <v>1959</v>
      </c>
      <c r="D38" s="56">
        <v>1550.103515</v>
      </c>
      <c r="E38" s="54">
        <f t="shared" si="5"/>
        <v>0.7912728509443594</v>
      </c>
      <c r="F38" s="56">
        <v>1</v>
      </c>
      <c r="G38" s="54">
        <f t="shared" si="0"/>
        <v>200</v>
      </c>
      <c r="H38" s="54">
        <f t="shared" si="1"/>
        <v>0.19590000000000002</v>
      </c>
      <c r="I38" s="54">
        <f t="shared" si="2"/>
        <v>1.5501035150000002E-2</v>
      </c>
      <c r="J38" s="54">
        <f t="shared" si="3"/>
        <v>3165.0914037774378</v>
      </c>
      <c r="K38" s="54">
        <f t="shared" si="4"/>
        <v>3365.302804812588</v>
      </c>
      <c r="L38" s="54"/>
    </row>
    <row r="39" spans="1:12" x14ac:dyDescent="0.2">
      <c r="A39" s="22" t="s">
        <v>100</v>
      </c>
      <c r="B39" s="56">
        <v>5</v>
      </c>
      <c r="C39" s="56">
        <v>1187409</v>
      </c>
      <c r="D39" s="56">
        <v>43200583.82</v>
      </c>
      <c r="E39" s="54">
        <f t="shared" si="5"/>
        <v>36.382227033819014</v>
      </c>
      <c r="F39" s="56">
        <v>1</v>
      </c>
      <c r="G39" s="54">
        <f t="shared" si="0"/>
        <v>500</v>
      </c>
      <c r="H39" s="54">
        <f t="shared" si="1"/>
        <v>118.74090000000001</v>
      </c>
      <c r="I39" s="54">
        <f t="shared" si="2"/>
        <v>432.00583820000003</v>
      </c>
      <c r="J39" s="54">
        <f t="shared" si="3"/>
        <v>145528.90813527605</v>
      </c>
      <c r="K39" s="54">
        <f t="shared" si="4"/>
        <v>146579.65487347604</v>
      </c>
      <c r="L39" s="54"/>
    </row>
    <row r="40" spans="1:12" x14ac:dyDescent="0.2">
      <c r="A40" s="22" t="s">
        <v>102</v>
      </c>
      <c r="B40" s="56">
        <v>3</v>
      </c>
      <c r="C40" s="56">
        <v>0</v>
      </c>
      <c r="D40" s="56">
        <v>0</v>
      </c>
      <c r="E40" s="54"/>
      <c r="F40" s="56">
        <v>1</v>
      </c>
      <c r="G40" s="54">
        <f t="shared" si="0"/>
        <v>300</v>
      </c>
      <c r="H40" s="54">
        <f t="shared" si="1"/>
        <v>0</v>
      </c>
      <c r="I40" s="54">
        <f t="shared" si="2"/>
        <v>0</v>
      </c>
      <c r="J40" s="54">
        <f t="shared" si="3"/>
        <v>0</v>
      </c>
      <c r="K40" s="54">
        <f t="shared" si="4"/>
        <v>300</v>
      </c>
      <c r="L40" s="54"/>
    </row>
    <row r="41" spans="1:12" x14ac:dyDescent="0.2">
      <c r="A41" s="22" t="s">
        <v>103</v>
      </c>
      <c r="B41" s="56">
        <v>2</v>
      </c>
      <c r="C41" s="56">
        <v>5212</v>
      </c>
      <c r="D41" s="56">
        <v>2421.2011710000002</v>
      </c>
      <c r="E41" s="54">
        <f t="shared" si="5"/>
        <v>0.46454358614735231</v>
      </c>
      <c r="F41" s="56">
        <v>1</v>
      </c>
      <c r="G41" s="54">
        <f t="shared" si="0"/>
        <v>200</v>
      </c>
      <c r="H41" s="54">
        <f t="shared" si="1"/>
        <v>0.5212</v>
      </c>
      <c r="I41" s="54">
        <f t="shared" si="2"/>
        <v>2.4212011710000005E-2</v>
      </c>
      <c r="J41" s="54">
        <f t="shared" si="3"/>
        <v>1858.1743445894092</v>
      </c>
      <c r="K41" s="54">
        <f t="shared" si="4"/>
        <v>2058.7197566011191</v>
      </c>
      <c r="L41" s="54"/>
    </row>
    <row r="42" spans="1:12" x14ac:dyDescent="0.2">
      <c r="A42" s="22" t="s">
        <v>105</v>
      </c>
      <c r="B42" s="56">
        <v>2</v>
      </c>
      <c r="C42" s="56">
        <v>150204</v>
      </c>
      <c r="D42" s="56">
        <v>117564.39449999999</v>
      </c>
      <c r="E42" s="54">
        <f t="shared" si="5"/>
        <v>0.78269816050171759</v>
      </c>
      <c r="F42" s="56">
        <v>1</v>
      </c>
      <c r="G42" s="54">
        <f t="shared" si="0"/>
        <v>200</v>
      </c>
      <c r="H42" s="54">
        <f t="shared" si="1"/>
        <v>15.0204</v>
      </c>
      <c r="I42" s="54">
        <f t="shared" si="2"/>
        <v>1.175643945</v>
      </c>
      <c r="J42" s="54">
        <f t="shared" si="3"/>
        <v>3130.7926420068702</v>
      </c>
      <c r="K42" s="54">
        <f t="shared" si="4"/>
        <v>3346.9886859518701</v>
      </c>
      <c r="L42" s="54"/>
    </row>
    <row r="43" spans="1:12" x14ac:dyDescent="0.2">
      <c r="A43" s="59" t="s">
        <v>107</v>
      </c>
      <c r="B43" s="56">
        <v>3</v>
      </c>
      <c r="C43" s="56">
        <v>4095</v>
      </c>
      <c r="D43" s="56">
        <v>6848.5302730000003</v>
      </c>
      <c r="E43" s="54">
        <f t="shared" si="5"/>
        <v>1.6724127650793652</v>
      </c>
      <c r="F43" s="56">
        <v>1</v>
      </c>
      <c r="G43" s="54">
        <f t="shared" si="0"/>
        <v>300</v>
      </c>
      <c r="H43" s="54">
        <f t="shared" si="1"/>
        <v>0.40950000000000003</v>
      </c>
      <c r="I43" s="54">
        <f t="shared" si="2"/>
        <v>6.8485302730000003E-2</v>
      </c>
      <c r="J43" s="54">
        <f t="shared" si="3"/>
        <v>6689.6510603174611</v>
      </c>
      <c r="K43" s="54">
        <f t="shared" si="4"/>
        <v>6990.1290456201914</v>
      </c>
      <c r="L43" s="54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821C-82B2-4965-9C20-86A0C86F428D}">
  <dimension ref="A1:K43"/>
  <sheetViews>
    <sheetView topLeftCell="A36" workbookViewId="0">
      <selection activeCell="A18" sqref="A18:XFD18"/>
    </sheetView>
  </sheetViews>
  <sheetFormatPr baseColWidth="10" defaultColWidth="8.83203125" defaultRowHeight="15" x14ac:dyDescent="0.2"/>
  <cols>
    <col min="1" max="1" width="15.6640625" bestFit="1" customWidth="1"/>
    <col min="5" max="5" width="13.5" bestFit="1" customWidth="1"/>
    <col min="7" max="7" width="17.5" customWidth="1"/>
  </cols>
  <sheetData>
    <row r="1" spans="1:11" ht="42" x14ac:dyDescent="0.2">
      <c r="A1" s="46" t="s">
        <v>19</v>
      </c>
      <c r="B1" s="65" t="s">
        <v>20</v>
      </c>
      <c r="C1" s="65" t="s">
        <v>21</v>
      </c>
      <c r="D1" s="66" t="s">
        <v>112</v>
      </c>
      <c r="E1" s="67" t="s">
        <v>23</v>
      </c>
      <c r="F1" s="68" t="s">
        <v>24</v>
      </c>
      <c r="G1" s="67" t="s">
        <v>25</v>
      </c>
      <c r="H1" s="67" t="s">
        <v>26</v>
      </c>
      <c r="I1" s="67" t="s">
        <v>27</v>
      </c>
      <c r="J1" s="67" t="s">
        <v>28</v>
      </c>
      <c r="K1" s="66" t="s">
        <v>113</v>
      </c>
    </row>
    <row r="2" spans="1:11" x14ac:dyDescent="0.2">
      <c r="A2" s="63" t="s">
        <v>34</v>
      </c>
      <c r="B2" s="60">
        <v>4</v>
      </c>
      <c r="C2" s="60">
        <v>958383</v>
      </c>
      <c r="D2" s="60">
        <v>540637.19999999995</v>
      </c>
      <c r="E2" s="61">
        <f>D2/C2</f>
        <v>0.56411392939983285</v>
      </c>
      <c r="F2" s="61">
        <v>1</v>
      </c>
      <c r="G2" s="61">
        <f>B2*100</f>
        <v>400</v>
      </c>
      <c r="H2" s="61">
        <f>C2*0.0001</f>
        <v>95.838300000000004</v>
      </c>
      <c r="I2" s="61">
        <f>D2*0.00001</f>
        <v>5.4063720000000002</v>
      </c>
      <c r="J2" s="61">
        <f>E2*4000</f>
        <v>2256.4557175993314</v>
      </c>
      <c r="K2" s="61">
        <f>SUM(G2:J2)</f>
        <v>2757.7003895993312</v>
      </c>
    </row>
    <row r="3" spans="1:11" x14ac:dyDescent="0.2">
      <c r="A3" s="63" t="s">
        <v>36</v>
      </c>
      <c r="B3" s="60">
        <v>1</v>
      </c>
      <c r="C3" s="60">
        <v>280</v>
      </c>
      <c r="D3" s="60">
        <v>19966.419999999998</v>
      </c>
      <c r="E3" s="61">
        <f t="shared" ref="E3:E43" si="0">D3/C3</f>
        <v>71.308642857142857</v>
      </c>
      <c r="F3" s="61">
        <v>1</v>
      </c>
      <c r="G3" s="61">
        <f t="shared" ref="G3:G43" si="1">B3*100</f>
        <v>100</v>
      </c>
      <c r="H3" s="61">
        <f t="shared" ref="H3:H43" si="2">C3*0.0001</f>
        <v>2.8000000000000001E-2</v>
      </c>
      <c r="I3" s="61">
        <f t="shared" ref="I3:I43" si="3">D3*0.00001</f>
        <v>0.19966419999999999</v>
      </c>
      <c r="J3" s="61">
        <f t="shared" ref="J3:J43" si="4">E3*4000</f>
        <v>285234.57142857142</v>
      </c>
      <c r="K3" s="61">
        <f t="shared" ref="K3:K43" si="5">SUM(G3:J3)</f>
        <v>285334.79909277143</v>
      </c>
    </row>
    <row r="4" spans="1:11" x14ac:dyDescent="0.2">
      <c r="A4" s="63" t="s">
        <v>38</v>
      </c>
      <c r="B4" s="60">
        <v>11</v>
      </c>
      <c r="C4" s="60">
        <v>13622</v>
      </c>
      <c r="D4" s="60">
        <v>44723.09</v>
      </c>
      <c r="E4" s="61">
        <f t="shared" si="0"/>
        <v>3.2831515196006458</v>
      </c>
      <c r="F4" s="61">
        <v>1</v>
      </c>
      <c r="G4" s="61">
        <f t="shared" si="1"/>
        <v>1100</v>
      </c>
      <c r="H4" s="61">
        <f t="shared" si="2"/>
        <v>1.3622000000000001</v>
      </c>
      <c r="I4" s="61">
        <f t="shared" si="3"/>
        <v>0.44723089999999999</v>
      </c>
      <c r="J4" s="61">
        <f t="shared" si="4"/>
        <v>13132.606078402583</v>
      </c>
      <c r="K4" s="61">
        <f t="shared" si="5"/>
        <v>14234.415509302584</v>
      </c>
    </row>
    <row r="5" spans="1:11" x14ac:dyDescent="0.2">
      <c r="A5" s="63" t="s">
        <v>40</v>
      </c>
      <c r="B5" s="60">
        <v>1</v>
      </c>
      <c r="C5" s="60">
        <v>0</v>
      </c>
      <c r="D5" s="60">
        <v>0</v>
      </c>
      <c r="E5" s="61"/>
      <c r="F5" s="61">
        <v>1</v>
      </c>
      <c r="G5" s="61">
        <f t="shared" si="1"/>
        <v>100</v>
      </c>
      <c r="H5" s="61">
        <f t="shared" si="2"/>
        <v>0</v>
      </c>
      <c r="I5" s="61">
        <f t="shared" si="3"/>
        <v>0</v>
      </c>
      <c r="J5" s="61">
        <f t="shared" si="4"/>
        <v>0</v>
      </c>
      <c r="K5" s="61">
        <f t="shared" si="5"/>
        <v>100</v>
      </c>
    </row>
    <row r="6" spans="1:11" x14ac:dyDescent="0.2">
      <c r="A6" s="63" t="s">
        <v>42</v>
      </c>
      <c r="B6" s="60">
        <v>29</v>
      </c>
      <c r="C6" s="60">
        <v>401350</v>
      </c>
      <c r="D6" s="60">
        <v>15135155</v>
      </c>
      <c r="E6" s="61">
        <f t="shared" si="0"/>
        <v>37.71061417715211</v>
      </c>
      <c r="F6" s="61">
        <v>1</v>
      </c>
      <c r="G6" s="61">
        <f t="shared" si="1"/>
        <v>2900</v>
      </c>
      <c r="H6" s="61">
        <f t="shared" si="2"/>
        <v>40.135000000000005</v>
      </c>
      <c r="I6" s="61">
        <f t="shared" si="3"/>
        <v>151.35155</v>
      </c>
      <c r="J6" s="61">
        <f t="shared" si="4"/>
        <v>150842.45670860843</v>
      </c>
      <c r="K6" s="61">
        <f t="shared" si="5"/>
        <v>153933.94325860843</v>
      </c>
    </row>
    <row r="7" spans="1:11" x14ac:dyDescent="0.2">
      <c r="A7" s="63" t="s">
        <v>44</v>
      </c>
      <c r="B7" s="60">
        <v>2</v>
      </c>
      <c r="C7" s="62">
        <v>938000000</v>
      </c>
      <c r="D7" s="62">
        <v>221000000</v>
      </c>
      <c r="E7" s="61">
        <f t="shared" si="0"/>
        <v>0.23560767590618337</v>
      </c>
      <c r="F7" s="61">
        <v>1</v>
      </c>
      <c r="G7" s="61">
        <f t="shared" si="1"/>
        <v>200</v>
      </c>
      <c r="H7" s="61">
        <f t="shared" si="2"/>
        <v>93800</v>
      </c>
      <c r="I7" s="61">
        <f t="shared" si="3"/>
        <v>2210</v>
      </c>
      <c r="J7" s="61">
        <f t="shared" si="4"/>
        <v>942.4307036247335</v>
      </c>
      <c r="K7" s="61">
        <f t="shared" si="5"/>
        <v>97152.430703624734</v>
      </c>
    </row>
    <row r="8" spans="1:11" x14ac:dyDescent="0.2">
      <c r="A8" s="63" t="s">
        <v>46</v>
      </c>
      <c r="B8" s="60">
        <v>11</v>
      </c>
      <c r="C8" s="60">
        <v>24291221</v>
      </c>
      <c r="D8" s="60">
        <v>17375804</v>
      </c>
      <c r="E8" s="61">
        <f t="shared" si="0"/>
        <v>0.71531208744097297</v>
      </c>
      <c r="F8" s="61">
        <v>1</v>
      </c>
      <c r="G8" s="61">
        <f t="shared" si="1"/>
        <v>1100</v>
      </c>
      <c r="H8" s="61">
        <f t="shared" si="2"/>
        <v>2429.1221</v>
      </c>
      <c r="I8" s="61">
        <f t="shared" si="3"/>
        <v>173.75804000000002</v>
      </c>
      <c r="J8" s="61">
        <f t="shared" si="4"/>
        <v>2861.2483497638918</v>
      </c>
      <c r="K8" s="61">
        <f t="shared" si="5"/>
        <v>6564.1284897638925</v>
      </c>
    </row>
    <row r="9" spans="1:11" x14ac:dyDescent="0.2">
      <c r="A9" s="63" t="s">
        <v>48</v>
      </c>
      <c r="B9" s="60">
        <v>6</v>
      </c>
      <c r="C9" s="60">
        <v>243179</v>
      </c>
      <c r="D9" s="60">
        <v>388332.5</v>
      </c>
      <c r="E9" s="61">
        <f t="shared" si="0"/>
        <v>1.5968998145399069</v>
      </c>
      <c r="F9" s="61">
        <v>1</v>
      </c>
      <c r="G9" s="61">
        <f t="shared" si="1"/>
        <v>600</v>
      </c>
      <c r="H9" s="61">
        <f t="shared" si="2"/>
        <v>24.317900000000002</v>
      </c>
      <c r="I9" s="61">
        <f t="shared" si="3"/>
        <v>3.8833250000000001</v>
      </c>
      <c r="J9" s="61">
        <f t="shared" si="4"/>
        <v>6387.5992581596274</v>
      </c>
      <c r="K9" s="61">
        <f t="shared" si="5"/>
        <v>7015.8004831596272</v>
      </c>
    </row>
    <row r="10" spans="1:11" x14ac:dyDescent="0.2">
      <c r="A10" s="63" t="s">
        <v>50</v>
      </c>
      <c r="B10" s="60">
        <v>10</v>
      </c>
      <c r="C10" s="60">
        <v>25485</v>
      </c>
      <c r="D10" s="60">
        <v>17810.419999999998</v>
      </c>
      <c r="E10" s="61">
        <f t="shared" si="0"/>
        <v>0.6988589366293898</v>
      </c>
      <c r="F10" s="61">
        <v>1</v>
      </c>
      <c r="G10" s="61">
        <f t="shared" si="1"/>
        <v>1000</v>
      </c>
      <c r="H10" s="61">
        <f t="shared" si="2"/>
        <v>2.5485000000000002</v>
      </c>
      <c r="I10" s="61">
        <f t="shared" si="3"/>
        <v>0.17810419999999999</v>
      </c>
      <c r="J10" s="61">
        <f t="shared" si="4"/>
        <v>2795.4357465175594</v>
      </c>
      <c r="K10" s="61">
        <f t="shared" si="5"/>
        <v>3798.1623507175595</v>
      </c>
    </row>
    <row r="11" spans="1:11" x14ac:dyDescent="0.2">
      <c r="A11" s="63" t="s">
        <v>52</v>
      </c>
      <c r="B11" s="60">
        <v>7</v>
      </c>
      <c r="C11" s="60">
        <v>612</v>
      </c>
      <c r="D11" s="60">
        <v>24184.14</v>
      </c>
      <c r="E11" s="61">
        <f t="shared" si="0"/>
        <v>39.51656862745098</v>
      </c>
      <c r="F11" s="61">
        <v>1</v>
      </c>
      <c r="G11" s="61">
        <f t="shared" si="1"/>
        <v>700</v>
      </c>
      <c r="H11" s="61">
        <f t="shared" si="2"/>
        <v>6.1200000000000004E-2</v>
      </c>
      <c r="I11" s="61">
        <f t="shared" si="3"/>
        <v>0.24184140000000001</v>
      </c>
      <c r="J11" s="61">
        <f t="shared" si="4"/>
        <v>158066.27450980392</v>
      </c>
      <c r="K11" s="61">
        <f t="shared" si="5"/>
        <v>158766.57755120393</v>
      </c>
    </row>
    <row r="12" spans="1:11" x14ac:dyDescent="0.2">
      <c r="A12" s="63" t="s">
        <v>54</v>
      </c>
      <c r="B12" s="60">
        <v>5</v>
      </c>
      <c r="C12" s="60">
        <v>106136</v>
      </c>
      <c r="D12" s="60">
        <v>147676.6</v>
      </c>
      <c r="E12" s="61">
        <f t="shared" si="0"/>
        <v>1.3913902917012135</v>
      </c>
      <c r="F12" s="61">
        <v>1</v>
      </c>
      <c r="G12" s="61">
        <f t="shared" si="1"/>
        <v>500</v>
      </c>
      <c r="H12" s="61">
        <f t="shared" si="2"/>
        <v>10.6136</v>
      </c>
      <c r="I12" s="61">
        <f t="shared" si="3"/>
        <v>1.4767660000000002</v>
      </c>
      <c r="J12" s="61">
        <f t="shared" si="4"/>
        <v>5565.5611668048541</v>
      </c>
      <c r="K12" s="61">
        <f t="shared" si="5"/>
        <v>6077.6515328048545</v>
      </c>
    </row>
    <row r="13" spans="1:11" x14ac:dyDescent="0.2">
      <c r="A13" s="63" t="s">
        <v>56</v>
      </c>
      <c r="B13" s="60">
        <v>3</v>
      </c>
      <c r="C13" s="60">
        <v>0</v>
      </c>
      <c r="D13" s="62">
        <v>7400000000</v>
      </c>
      <c r="E13" s="61"/>
      <c r="F13" s="61">
        <v>1</v>
      </c>
      <c r="G13" s="61">
        <f t="shared" si="1"/>
        <v>300</v>
      </c>
      <c r="H13" s="61">
        <f t="shared" si="2"/>
        <v>0</v>
      </c>
      <c r="I13" s="61">
        <f t="shared" si="3"/>
        <v>74000</v>
      </c>
      <c r="J13" s="61">
        <f t="shared" si="4"/>
        <v>0</v>
      </c>
      <c r="K13" s="61">
        <f t="shared" si="5"/>
        <v>74300</v>
      </c>
    </row>
    <row r="14" spans="1:11" x14ac:dyDescent="0.2">
      <c r="A14" s="63" t="s">
        <v>58</v>
      </c>
      <c r="B14" s="60">
        <v>3</v>
      </c>
      <c r="C14" s="60">
        <v>28416</v>
      </c>
      <c r="D14" s="60">
        <v>10778.79</v>
      </c>
      <c r="E14" s="61">
        <f t="shared" si="0"/>
        <v>0.37932115709459463</v>
      </c>
      <c r="F14" s="61">
        <v>1</v>
      </c>
      <c r="G14" s="61">
        <f t="shared" si="1"/>
        <v>300</v>
      </c>
      <c r="H14" s="61">
        <f t="shared" si="2"/>
        <v>2.8416000000000001</v>
      </c>
      <c r="I14" s="61">
        <f t="shared" si="3"/>
        <v>0.10778790000000002</v>
      </c>
      <c r="J14" s="61">
        <f t="shared" si="4"/>
        <v>1517.2846283783786</v>
      </c>
      <c r="K14" s="61">
        <f t="shared" si="5"/>
        <v>1820.2340162783785</v>
      </c>
    </row>
    <row r="15" spans="1:11" x14ac:dyDescent="0.2">
      <c r="A15" s="63" t="s">
        <v>60</v>
      </c>
      <c r="B15" s="60">
        <v>15</v>
      </c>
      <c r="C15" s="60">
        <v>943220</v>
      </c>
      <c r="D15" s="62">
        <v>136000000</v>
      </c>
      <c r="E15" s="61">
        <f t="shared" si="0"/>
        <v>144.18693411929348</v>
      </c>
      <c r="F15" s="61">
        <v>1</v>
      </c>
      <c r="G15" s="61">
        <f t="shared" si="1"/>
        <v>1500</v>
      </c>
      <c r="H15" s="61">
        <f t="shared" si="2"/>
        <v>94.322000000000003</v>
      </c>
      <c r="I15" s="61">
        <f t="shared" si="3"/>
        <v>1360</v>
      </c>
      <c r="J15" s="61">
        <f t="shared" si="4"/>
        <v>576747.73647717398</v>
      </c>
      <c r="K15" s="61">
        <f t="shared" si="5"/>
        <v>579702.05847717403</v>
      </c>
    </row>
    <row r="16" spans="1:11" x14ac:dyDescent="0.2">
      <c r="A16" s="63" t="s">
        <v>62</v>
      </c>
      <c r="B16" s="60">
        <v>35</v>
      </c>
      <c r="C16" s="60">
        <v>97760647</v>
      </c>
      <c r="D16" s="60">
        <v>84550989</v>
      </c>
      <c r="E16" s="61">
        <f t="shared" si="0"/>
        <v>0.8648775513934559</v>
      </c>
      <c r="F16" s="61">
        <v>1</v>
      </c>
      <c r="G16" s="61">
        <f t="shared" si="1"/>
        <v>3500</v>
      </c>
      <c r="H16" s="61">
        <f t="shared" si="2"/>
        <v>9776.0647000000008</v>
      </c>
      <c r="I16" s="61">
        <f t="shared" si="3"/>
        <v>845.50989000000004</v>
      </c>
      <c r="J16" s="61">
        <f t="shared" si="4"/>
        <v>3459.5102055738234</v>
      </c>
      <c r="K16" s="61">
        <f t="shared" si="5"/>
        <v>17581.084795573825</v>
      </c>
    </row>
    <row r="17" spans="1:11" x14ac:dyDescent="0.2">
      <c r="A17" s="22" t="s">
        <v>64</v>
      </c>
      <c r="B17" s="56">
        <v>1</v>
      </c>
      <c r="C17" s="56">
        <v>0</v>
      </c>
      <c r="D17" s="56">
        <v>0</v>
      </c>
      <c r="E17" s="54"/>
      <c r="F17" s="56">
        <v>1</v>
      </c>
      <c r="G17" s="61">
        <f t="shared" si="1"/>
        <v>100</v>
      </c>
      <c r="H17" s="54">
        <f t="shared" si="2"/>
        <v>0</v>
      </c>
      <c r="I17" s="54">
        <f t="shared" si="3"/>
        <v>0</v>
      </c>
      <c r="J17" s="54">
        <f t="shared" si="4"/>
        <v>0</v>
      </c>
      <c r="K17" s="61">
        <f t="shared" si="5"/>
        <v>100</v>
      </c>
    </row>
    <row r="18" spans="1:11" x14ac:dyDescent="0.2">
      <c r="A18" s="63" t="s">
        <v>65</v>
      </c>
      <c r="B18" s="70"/>
      <c r="C18" s="70"/>
      <c r="D18" s="70"/>
      <c r="F18" s="70"/>
      <c r="G18" s="61"/>
      <c r="K18" s="61"/>
    </row>
    <row r="19" spans="1:11" x14ac:dyDescent="0.2">
      <c r="A19" s="63" t="s">
        <v>66</v>
      </c>
      <c r="B19" s="60">
        <v>80</v>
      </c>
      <c r="C19" s="60">
        <v>15402794</v>
      </c>
      <c r="D19" s="60">
        <v>51316938</v>
      </c>
      <c r="E19" s="61">
        <f t="shared" si="0"/>
        <v>3.3316642422147567</v>
      </c>
      <c r="F19" s="61">
        <v>1</v>
      </c>
      <c r="G19" s="61">
        <f t="shared" si="1"/>
        <v>8000</v>
      </c>
      <c r="H19" s="61">
        <f t="shared" si="2"/>
        <v>1540.2794000000001</v>
      </c>
      <c r="I19" s="61">
        <f t="shared" si="3"/>
        <v>513.16938000000005</v>
      </c>
      <c r="J19" s="61">
        <f t="shared" si="4"/>
        <v>13326.656968859026</v>
      </c>
      <c r="K19" s="61">
        <f t="shared" si="5"/>
        <v>23380.105748859023</v>
      </c>
    </row>
    <row r="20" spans="1:11" x14ac:dyDescent="0.2">
      <c r="A20" s="63" t="s">
        <v>67</v>
      </c>
      <c r="B20" s="60">
        <v>9</v>
      </c>
      <c r="C20" s="60">
        <v>218715</v>
      </c>
      <c r="D20" s="60">
        <v>1307157</v>
      </c>
      <c r="E20" s="61">
        <f t="shared" si="0"/>
        <v>5.9765311021191962</v>
      </c>
      <c r="F20" s="61">
        <v>1</v>
      </c>
      <c r="G20" s="61">
        <f t="shared" si="1"/>
        <v>900</v>
      </c>
      <c r="H20" s="61">
        <f t="shared" si="2"/>
        <v>21.871500000000001</v>
      </c>
      <c r="I20" s="61">
        <f t="shared" si="3"/>
        <v>13.071570000000001</v>
      </c>
      <c r="J20" s="61">
        <f t="shared" si="4"/>
        <v>23906.124408476786</v>
      </c>
      <c r="K20" s="61">
        <f t="shared" si="5"/>
        <v>24841.067478476787</v>
      </c>
    </row>
    <row r="21" spans="1:11" x14ac:dyDescent="0.2">
      <c r="A21" s="63" t="s">
        <v>69</v>
      </c>
      <c r="B21" s="60">
        <v>1</v>
      </c>
      <c r="C21" s="60">
        <v>129615</v>
      </c>
      <c r="D21" s="60">
        <v>57284.15</v>
      </c>
      <c r="E21" s="61">
        <f t="shared" si="0"/>
        <v>0.44195617791150715</v>
      </c>
      <c r="F21" s="61">
        <v>1</v>
      </c>
      <c r="G21" s="61">
        <f t="shared" si="1"/>
        <v>100</v>
      </c>
      <c r="H21" s="61">
        <f t="shared" si="2"/>
        <v>12.961500000000001</v>
      </c>
      <c r="I21" s="61">
        <f t="shared" si="3"/>
        <v>0.57284150000000011</v>
      </c>
      <c r="J21" s="61">
        <f t="shared" si="4"/>
        <v>1767.8247116460286</v>
      </c>
      <c r="K21" s="61">
        <f t="shared" si="5"/>
        <v>1881.3590531460286</v>
      </c>
    </row>
    <row r="22" spans="1:11" x14ac:dyDescent="0.2">
      <c r="A22" s="63" t="s">
        <v>71</v>
      </c>
      <c r="B22" s="60">
        <v>49</v>
      </c>
      <c r="C22" s="60">
        <v>0</v>
      </c>
      <c r="D22" s="60">
        <v>0</v>
      </c>
      <c r="E22" s="61"/>
      <c r="F22" s="61">
        <v>1</v>
      </c>
      <c r="G22" s="61">
        <f t="shared" si="1"/>
        <v>4900</v>
      </c>
      <c r="H22" s="61">
        <f t="shared" si="2"/>
        <v>0</v>
      </c>
      <c r="I22" s="61">
        <f t="shared" si="3"/>
        <v>0</v>
      </c>
      <c r="J22" s="61">
        <f t="shared" si="4"/>
        <v>0</v>
      </c>
      <c r="K22" s="61">
        <f t="shared" si="5"/>
        <v>4900</v>
      </c>
    </row>
    <row r="23" spans="1:11" x14ac:dyDescent="0.2">
      <c r="A23" s="64" t="s">
        <v>73</v>
      </c>
      <c r="B23" s="60">
        <v>2</v>
      </c>
      <c r="C23" s="60">
        <v>26</v>
      </c>
      <c r="D23" s="60">
        <v>41.666020000000003</v>
      </c>
      <c r="E23" s="61">
        <f t="shared" si="0"/>
        <v>1.602539230769231</v>
      </c>
      <c r="F23" s="61">
        <v>1</v>
      </c>
      <c r="G23" s="61">
        <f t="shared" si="1"/>
        <v>200</v>
      </c>
      <c r="H23" s="61">
        <f t="shared" si="2"/>
        <v>2.6000000000000003E-3</v>
      </c>
      <c r="I23" s="61">
        <f t="shared" si="3"/>
        <v>4.1666020000000008E-4</v>
      </c>
      <c r="J23" s="61">
        <f t="shared" si="4"/>
        <v>6410.1569230769237</v>
      </c>
      <c r="K23" s="61">
        <f t="shared" si="5"/>
        <v>6610.1599397371238</v>
      </c>
    </row>
    <row r="24" spans="1:11" x14ac:dyDescent="0.2">
      <c r="A24" s="63" t="s">
        <v>74</v>
      </c>
      <c r="B24" s="60">
        <v>5</v>
      </c>
      <c r="C24" s="60">
        <v>5639677</v>
      </c>
      <c r="D24" s="60">
        <v>51885927</v>
      </c>
      <c r="E24" s="61">
        <f t="shared" si="0"/>
        <v>9.2001593353661928</v>
      </c>
      <c r="F24" s="61">
        <v>1</v>
      </c>
      <c r="G24" s="61">
        <f t="shared" si="1"/>
        <v>500</v>
      </c>
      <c r="H24" s="61">
        <f t="shared" si="2"/>
        <v>563.96770000000004</v>
      </c>
      <c r="I24" s="61">
        <f t="shared" si="3"/>
        <v>518.85927000000004</v>
      </c>
      <c r="J24" s="61">
        <f t="shared" si="4"/>
        <v>36800.637341464768</v>
      </c>
      <c r="K24" s="61">
        <f t="shared" si="5"/>
        <v>38383.46431146477</v>
      </c>
    </row>
    <row r="25" spans="1:11" x14ac:dyDescent="0.2">
      <c r="A25" s="63" t="s">
        <v>76</v>
      </c>
      <c r="B25" s="60">
        <v>5</v>
      </c>
      <c r="C25" s="60">
        <v>228491</v>
      </c>
      <c r="D25" s="60">
        <v>34793442</v>
      </c>
      <c r="E25" s="61">
        <f t="shared" si="0"/>
        <v>152.27489047708661</v>
      </c>
      <c r="F25" s="61">
        <v>1</v>
      </c>
      <c r="G25" s="61">
        <f t="shared" si="1"/>
        <v>500</v>
      </c>
      <c r="H25" s="61">
        <f t="shared" si="2"/>
        <v>22.8491</v>
      </c>
      <c r="I25" s="61">
        <f t="shared" si="3"/>
        <v>347.93442000000005</v>
      </c>
      <c r="J25" s="61">
        <f t="shared" si="4"/>
        <v>609099.56190834648</v>
      </c>
      <c r="K25" s="61">
        <f t="shared" si="5"/>
        <v>609970.34542834654</v>
      </c>
    </row>
    <row r="26" spans="1:11" x14ac:dyDescent="0.2">
      <c r="A26" s="63" t="s">
        <v>78</v>
      </c>
      <c r="B26" s="60">
        <v>4</v>
      </c>
      <c r="C26" s="60">
        <v>9672</v>
      </c>
      <c r="D26" s="60">
        <v>58745.74</v>
      </c>
      <c r="E26" s="61">
        <f t="shared" si="0"/>
        <v>6.0737944582299415</v>
      </c>
      <c r="F26" s="61">
        <v>1</v>
      </c>
      <c r="G26" s="61">
        <f t="shared" si="1"/>
        <v>400</v>
      </c>
      <c r="H26" s="61">
        <f t="shared" si="2"/>
        <v>0.96720000000000006</v>
      </c>
      <c r="I26" s="61">
        <f t="shared" si="3"/>
        <v>0.58745740000000002</v>
      </c>
      <c r="J26" s="61">
        <f t="shared" si="4"/>
        <v>24295.177832919766</v>
      </c>
      <c r="K26" s="61">
        <f t="shared" si="5"/>
        <v>24696.732490319766</v>
      </c>
    </row>
    <row r="27" spans="1:11" x14ac:dyDescent="0.2">
      <c r="A27" s="63" t="s">
        <v>80</v>
      </c>
      <c r="B27" s="60">
        <v>1</v>
      </c>
      <c r="C27" s="60">
        <v>1873</v>
      </c>
      <c r="D27" s="60">
        <v>2803.471</v>
      </c>
      <c r="E27" s="61">
        <f t="shared" si="0"/>
        <v>1.4967810998398292</v>
      </c>
      <c r="F27" s="61">
        <v>1</v>
      </c>
      <c r="G27" s="61">
        <f t="shared" si="1"/>
        <v>100</v>
      </c>
      <c r="H27" s="61">
        <f t="shared" si="2"/>
        <v>0.18730000000000002</v>
      </c>
      <c r="I27" s="61">
        <f t="shared" si="3"/>
        <v>2.8034710000000001E-2</v>
      </c>
      <c r="J27" s="61">
        <f t="shared" si="4"/>
        <v>5987.1243993593171</v>
      </c>
      <c r="K27" s="61">
        <f t="shared" si="5"/>
        <v>6087.3397340693173</v>
      </c>
    </row>
    <row r="28" spans="1:11" x14ac:dyDescent="0.2">
      <c r="A28" s="63" t="s">
        <v>82</v>
      </c>
      <c r="B28" s="60">
        <v>2</v>
      </c>
      <c r="C28" s="60">
        <v>11416</v>
      </c>
      <c r="D28" s="60">
        <v>7835.8289999999997</v>
      </c>
      <c r="E28" s="61">
        <f t="shared" si="0"/>
        <v>0.68639006657323054</v>
      </c>
      <c r="F28" s="61">
        <v>1</v>
      </c>
      <c r="G28" s="61">
        <f t="shared" si="1"/>
        <v>200</v>
      </c>
      <c r="H28" s="61">
        <f t="shared" si="2"/>
        <v>1.1415999999999999</v>
      </c>
      <c r="I28" s="61">
        <f t="shared" si="3"/>
        <v>7.8358289999999997E-2</v>
      </c>
      <c r="J28" s="61">
        <f t="shared" si="4"/>
        <v>2745.5602662929223</v>
      </c>
      <c r="K28" s="61">
        <f t="shared" si="5"/>
        <v>2946.7802245829225</v>
      </c>
    </row>
    <row r="29" spans="1:11" x14ac:dyDescent="0.2">
      <c r="A29" s="63" t="s">
        <v>84</v>
      </c>
      <c r="B29" s="60">
        <v>8</v>
      </c>
      <c r="C29" s="60">
        <v>21019</v>
      </c>
      <c r="D29" s="60">
        <v>30958.36</v>
      </c>
      <c r="E29" s="61">
        <f t="shared" si="0"/>
        <v>1.4728750178410011</v>
      </c>
      <c r="F29" s="61">
        <v>1</v>
      </c>
      <c r="G29" s="61">
        <f t="shared" si="1"/>
        <v>800</v>
      </c>
      <c r="H29" s="61">
        <f t="shared" si="2"/>
        <v>2.1019000000000001</v>
      </c>
      <c r="I29" s="61">
        <f t="shared" si="3"/>
        <v>0.30958360000000001</v>
      </c>
      <c r="J29" s="61">
        <f t="shared" si="4"/>
        <v>5891.5000713640038</v>
      </c>
      <c r="K29" s="61">
        <f t="shared" si="5"/>
        <v>6693.9115549640037</v>
      </c>
    </row>
    <row r="30" spans="1:11" x14ac:dyDescent="0.2">
      <c r="A30" s="64" t="s">
        <v>85</v>
      </c>
      <c r="B30" s="60">
        <v>1</v>
      </c>
      <c r="C30" s="60">
        <v>12097</v>
      </c>
      <c r="D30" s="60">
        <v>341945.9</v>
      </c>
      <c r="E30" s="61">
        <f t="shared" si="0"/>
        <v>28.267000082665124</v>
      </c>
      <c r="F30" s="61">
        <v>1</v>
      </c>
      <c r="G30" s="61">
        <f t="shared" si="1"/>
        <v>100</v>
      </c>
      <c r="H30" s="61">
        <f t="shared" si="2"/>
        <v>1.2097</v>
      </c>
      <c r="I30" s="61">
        <f t="shared" si="3"/>
        <v>3.4194590000000007</v>
      </c>
      <c r="J30" s="61">
        <f t="shared" si="4"/>
        <v>113068.00033066049</v>
      </c>
      <c r="K30" s="61">
        <f t="shared" si="5"/>
        <v>113172.6294896605</v>
      </c>
    </row>
    <row r="31" spans="1:11" x14ac:dyDescent="0.2">
      <c r="A31" s="63" t="s">
        <v>86</v>
      </c>
      <c r="B31" s="60">
        <v>1</v>
      </c>
      <c r="C31" s="60">
        <v>0</v>
      </c>
      <c r="D31" s="60">
        <v>0</v>
      </c>
      <c r="E31" s="61"/>
      <c r="F31" s="61">
        <v>1</v>
      </c>
      <c r="G31" s="61">
        <f t="shared" si="1"/>
        <v>100</v>
      </c>
      <c r="H31" s="61">
        <f t="shared" si="2"/>
        <v>0</v>
      </c>
      <c r="I31" s="61">
        <f t="shared" si="3"/>
        <v>0</v>
      </c>
      <c r="J31" s="61">
        <f t="shared" si="4"/>
        <v>0</v>
      </c>
      <c r="K31" s="61">
        <f t="shared" si="5"/>
        <v>100</v>
      </c>
    </row>
    <row r="32" spans="1:11" x14ac:dyDescent="0.2">
      <c r="A32" s="63" t="s">
        <v>88</v>
      </c>
      <c r="B32" s="60">
        <v>2</v>
      </c>
      <c r="C32" s="60">
        <v>210125</v>
      </c>
      <c r="D32" s="60">
        <v>404446.9</v>
      </c>
      <c r="E32" s="61">
        <f t="shared" si="0"/>
        <v>1.9247919095776325</v>
      </c>
      <c r="F32" s="61">
        <v>1</v>
      </c>
      <c r="G32" s="61">
        <f t="shared" si="1"/>
        <v>200</v>
      </c>
      <c r="H32" s="61">
        <f t="shared" si="2"/>
        <v>21.012499999999999</v>
      </c>
      <c r="I32" s="61">
        <f t="shared" si="3"/>
        <v>4.0444690000000003</v>
      </c>
      <c r="J32" s="61">
        <f t="shared" si="4"/>
        <v>7699.1676383105296</v>
      </c>
      <c r="K32" s="61">
        <f t="shared" si="5"/>
        <v>7924.2246073105298</v>
      </c>
    </row>
    <row r="33" spans="1:11" x14ac:dyDescent="0.2">
      <c r="A33" s="63" t="s">
        <v>90</v>
      </c>
      <c r="B33" s="60">
        <v>1</v>
      </c>
      <c r="C33" s="60">
        <v>2886</v>
      </c>
      <c r="D33" s="60">
        <v>61521.99</v>
      </c>
      <c r="E33" s="61">
        <f t="shared" si="0"/>
        <v>21.317390852390851</v>
      </c>
      <c r="F33" s="61">
        <v>1</v>
      </c>
      <c r="G33" s="61">
        <f t="shared" si="1"/>
        <v>100</v>
      </c>
      <c r="H33" s="61">
        <f t="shared" si="2"/>
        <v>0.28860000000000002</v>
      </c>
      <c r="I33" s="61">
        <f t="shared" si="3"/>
        <v>0.61521990000000004</v>
      </c>
      <c r="J33" s="61">
        <f t="shared" si="4"/>
        <v>85269.563409563401</v>
      </c>
      <c r="K33" s="61">
        <f t="shared" si="5"/>
        <v>85370.467229463407</v>
      </c>
    </row>
    <row r="34" spans="1:11" x14ac:dyDescent="0.2">
      <c r="A34" s="63" t="s">
        <v>91</v>
      </c>
      <c r="B34" s="60">
        <v>25</v>
      </c>
      <c r="C34" s="60">
        <v>2065</v>
      </c>
      <c r="D34" s="60">
        <v>625.59670000000006</v>
      </c>
      <c r="E34" s="61">
        <f t="shared" si="0"/>
        <v>0.302952397094431</v>
      </c>
      <c r="F34" s="61">
        <v>1</v>
      </c>
      <c r="G34" s="61">
        <f t="shared" si="1"/>
        <v>2500</v>
      </c>
      <c r="H34" s="61">
        <f t="shared" si="2"/>
        <v>0.20650000000000002</v>
      </c>
      <c r="I34" s="61">
        <f t="shared" si="3"/>
        <v>6.2559670000000012E-3</v>
      </c>
      <c r="J34" s="61">
        <f t="shared" si="4"/>
        <v>1211.8095883777239</v>
      </c>
      <c r="K34" s="61">
        <f t="shared" si="5"/>
        <v>3712.0223443447239</v>
      </c>
    </row>
    <row r="35" spans="1:11" x14ac:dyDescent="0.2">
      <c r="A35" s="63" t="s">
        <v>93</v>
      </c>
      <c r="B35" s="60">
        <v>2</v>
      </c>
      <c r="C35" s="60">
        <v>16541</v>
      </c>
      <c r="D35" s="60">
        <v>310012.2</v>
      </c>
      <c r="E35" s="61">
        <f t="shared" si="0"/>
        <v>18.742047034641196</v>
      </c>
      <c r="F35" s="61">
        <v>1</v>
      </c>
      <c r="G35" s="61">
        <f t="shared" si="1"/>
        <v>200</v>
      </c>
      <c r="H35" s="61">
        <f t="shared" si="2"/>
        <v>1.6541000000000001</v>
      </c>
      <c r="I35" s="61">
        <f t="shared" si="3"/>
        <v>3.1001220000000003</v>
      </c>
      <c r="J35" s="61">
        <f t="shared" si="4"/>
        <v>74968.188138564787</v>
      </c>
      <c r="K35" s="61">
        <f t="shared" si="5"/>
        <v>75172.94236056479</v>
      </c>
    </row>
    <row r="36" spans="1:11" x14ac:dyDescent="0.2">
      <c r="A36" s="63" t="s">
        <v>95</v>
      </c>
      <c r="B36" s="60">
        <v>1</v>
      </c>
      <c r="C36" s="60">
        <v>3800979</v>
      </c>
      <c r="D36" s="62">
        <v>128000000</v>
      </c>
      <c r="E36" s="61">
        <f t="shared" si="0"/>
        <v>33.675534645153263</v>
      </c>
      <c r="F36" s="61">
        <v>1</v>
      </c>
      <c r="G36" s="61">
        <f t="shared" si="1"/>
        <v>100</v>
      </c>
      <c r="H36" s="61">
        <f t="shared" si="2"/>
        <v>380.09790000000004</v>
      </c>
      <c r="I36" s="61">
        <f t="shared" si="3"/>
        <v>1280</v>
      </c>
      <c r="J36" s="61">
        <f t="shared" si="4"/>
        <v>134702.13858061304</v>
      </c>
      <c r="K36" s="61">
        <f t="shared" si="5"/>
        <v>136462.23648061304</v>
      </c>
    </row>
    <row r="37" spans="1:11" x14ac:dyDescent="0.2">
      <c r="A37" s="64" t="s">
        <v>97</v>
      </c>
      <c r="B37" s="60">
        <v>3</v>
      </c>
      <c r="C37" s="60">
        <v>0</v>
      </c>
      <c r="D37" s="60">
        <v>0</v>
      </c>
      <c r="E37" s="61"/>
      <c r="F37" s="61">
        <v>1</v>
      </c>
      <c r="G37" s="61">
        <f t="shared" si="1"/>
        <v>300</v>
      </c>
      <c r="H37" s="61">
        <f t="shared" si="2"/>
        <v>0</v>
      </c>
      <c r="I37" s="61">
        <f t="shared" si="3"/>
        <v>0</v>
      </c>
      <c r="J37" s="61">
        <f t="shared" si="4"/>
        <v>0</v>
      </c>
      <c r="K37" s="61">
        <f t="shared" si="5"/>
        <v>300</v>
      </c>
    </row>
    <row r="38" spans="1:11" x14ac:dyDescent="0.2">
      <c r="A38" s="63" t="s">
        <v>98</v>
      </c>
      <c r="B38" s="60">
        <v>2</v>
      </c>
      <c r="C38" s="60">
        <v>211337</v>
      </c>
      <c r="D38" s="60">
        <v>142023.20000000001</v>
      </c>
      <c r="E38" s="61">
        <f t="shared" si="0"/>
        <v>0.67202240970582539</v>
      </c>
      <c r="F38" s="61">
        <v>1</v>
      </c>
      <c r="G38" s="61">
        <f t="shared" si="1"/>
        <v>200</v>
      </c>
      <c r="H38" s="61">
        <f t="shared" si="2"/>
        <v>21.133700000000001</v>
      </c>
      <c r="I38" s="61">
        <f t="shared" si="3"/>
        <v>1.4202320000000002</v>
      </c>
      <c r="J38" s="61">
        <f t="shared" si="4"/>
        <v>2688.0896388233014</v>
      </c>
      <c r="K38" s="61">
        <f t="shared" si="5"/>
        <v>2910.6435708233012</v>
      </c>
    </row>
    <row r="39" spans="1:11" x14ac:dyDescent="0.2">
      <c r="A39" s="63" t="s">
        <v>100</v>
      </c>
      <c r="B39" s="60">
        <v>5</v>
      </c>
      <c r="C39" s="60">
        <v>1622898</v>
      </c>
      <c r="D39" s="60">
        <v>60137174</v>
      </c>
      <c r="E39" s="61">
        <f t="shared" si="0"/>
        <v>37.055424308859827</v>
      </c>
      <c r="F39" s="61">
        <v>1</v>
      </c>
      <c r="G39" s="61">
        <f t="shared" si="1"/>
        <v>500</v>
      </c>
      <c r="H39" s="61">
        <f t="shared" si="2"/>
        <v>162.28980000000001</v>
      </c>
      <c r="I39" s="61">
        <f t="shared" si="3"/>
        <v>601.37174000000005</v>
      </c>
      <c r="J39" s="61">
        <f t="shared" si="4"/>
        <v>148221.69723543932</v>
      </c>
      <c r="K39" s="61">
        <f t="shared" si="5"/>
        <v>149485.35877543932</v>
      </c>
    </row>
    <row r="40" spans="1:11" x14ac:dyDescent="0.2">
      <c r="A40" s="63" t="s">
        <v>102</v>
      </c>
      <c r="B40" s="60">
        <v>3</v>
      </c>
      <c r="C40" s="60">
        <v>0</v>
      </c>
      <c r="D40" s="60">
        <v>0</v>
      </c>
      <c r="E40" s="61"/>
      <c r="F40" s="61">
        <v>1</v>
      </c>
      <c r="G40" s="61">
        <f t="shared" si="1"/>
        <v>300</v>
      </c>
      <c r="H40" s="61">
        <f t="shared" si="2"/>
        <v>0</v>
      </c>
      <c r="I40" s="61">
        <f t="shared" si="3"/>
        <v>0</v>
      </c>
      <c r="J40" s="61">
        <f t="shared" si="4"/>
        <v>0</v>
      </c>
      <c r="K40" s="61">
        <f t="shared" si="5"/>
        <v>300</v>
      </c>
    </row>
    <row r="41" spans="1:11" x14ac:dyDescent="0.2">
      <c r="A41" s="63" t="s">
        <v>103</v>
      </c>
      <c r="B41" s="60">
        <v>2</v>
      </c>
      <c r="C41" s="60">
        <v>33174</v>
      </c>
      <c r="D41" s="60">
        <v>15736.36</v>
      </c>
      <c r="E41" s="61">
        <f t="shared" si="0"/>
        <v>0.47435823235063607</v>
      </c>
      <c r="F41" s="61">
        <v>1</v>
      </c>
      <c r="G41" s="61">
        <f t="shared" si="1"/>
        <v>200</v>
      </c>
      <c r="H41" s="61">
        <f t="shared" si="2"/>
        <v>3.3174000000000001</v>
      </c>
      <c r="I41" s="61">
        <f t="shared" si="3"/>
        <v>0.15736360000000002</v>
      </c>
      <c r="J41" s="61">
        <f t="shared" si="4"/>
        <v>1897.4329294025442</v>
      </c>
      <c r="K41" s="61">
        <f t="shared" si="5"/>
        <v>2100.9076930025444</v>
      </c>
    </row>
    <row r="42" spans="1:11" x14ac:dyDescent="0.2">
      <c r="A42" s="63" t="s">
        <v>105</v>
      </c>
      <c r="B42" s="60">
        <v>2</v>
      </c>
      <c r="C42" s="60">
        <v>186771</v>
      </c>
      <c r="D42" s="60">
        <v>150607.29999999999</v>
      </c>
      <c r="E42" s="61">
        <f t="shared" si="0"/>
        <v>0.80637411589593666</v>
      </c>
      <c r="F42" s="61">
        <v>1</v>
      </c>
      <c r="G42" s="61">
        <f t="shared" si="1"/>
        <v>200</v>
      </c>
      <c r="H42" s="61">
        <f t="shared" si="2"/>
        <v>18.677099999999999</v>
      </c>
      <c r="I42" s="61">
        <f t="shared" si="3"/>
        <v>1.506073</v>
      </c>
      <c r="J42" s="61">
        <f t="shared" si="4"/>
        <v>3225.4964635837468</v>
      </c>
      <c r="K42" s="61">
        <f t="shared" si="5"/>
        <v>3445.6796365837467</v>
      </c>
    </row>
    <row r="43" spans="1:11" x14ac:dyDescent="0.2">
      <c r="A43" s="64" t="s">
        <v>107</v>
      </c>
      <c r="B43" s="60">
        <v>4</v>
      </c>
      <c r="C43" s="60">
        <v>103110</v>
      </c>
      <c r="D43" s="60">
        <v>206486.2</v>
      </c>
      <c r="E43" s="61">
        <f t="shared" si="0"/>
        <v>2.0025817088546214</v>
      </c>
      <c r="F43" s="61">
        <v>1</v>
      </c>
      <c r="G43" s="61">
        <f t="shared" si="1"/>
        <v>400</v>
      </c>
      <c r="H43" s="61">
        <f t="shared" si="2"/>
        <v>10.311</v>
      </c>
      <c r="I43" s="61">
        <f t="shared" si="3"/>
        <v>2.0648620000000002</v>
      </c>
      <c r="J43" s="61">
        <f t="shared" si="4"/>
        <v>8010.3268354184856</v>
      </c>
      <c r="K43" s="61">
        <f t="shared" si="5"/>
        <v>8422.7026974184864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2564-3C7B-43B6-8BA4-E0DAFBBE3E1A}">
  <dimension ref="A1:M43"/>
  <sheetViews>
    <sheetView workbookViewId="0">
      <selection activeCell="O36" sqref="O36"/>
    </sheetView>
  </sheetViews>
  <sheetFormatPr baseColWidth="10" defaultColWidth="8.83203125" defaultRowHeight="15" x14ac:dyDescent="0.2"/>
  <cols>
    <col min="1" max="1" width="18" customWidth="1"/>
    <col min="2" max="2" width="11.33203125" bestFit="1" customWidth="1"/>
    <col min="3" max="3" width="16.6640625" bestFit="1" customWidth="1"/>
    <col min="4" max="4" width="29" customWidth="1"/>
    <col min="5" max="5" width="12.1640625" bestFit="1" customWidth="1"/>
    <col min="7" max="7" width="14.1640625" bestFit="1" customWidth="1"/>
    <col min="8" max="8" width="19.5" bestFit="1" customWidth="1"/>
    <col min="9" max="9" width="14.83203125" bestFit="1" customWidth="1"/>
    <col min="10" max="10" width="15.83203125" bestFit="1" customWidth="1"/>
    <col min="11" max="11" width="12.5" bestFit="1" customWidth="1"/>
    <col min="13" max="13" width="15.33203125" bestFit="1" customWidth="1"/>
  </cols>
  <sheetData>
    <row r="1" spans="1:11" ht="28" x14ac:dyDescent="0.2">
      <c r="A1" s="85" t="s">
        <v>19</v>
      </c>
      <c r="B1" s="86" t="s">
        <v>20</v>
      </c>
      <c r="C1" s="86" t="s">
        <v>21</v>
      </c>
      <c r="D1" s="87" t="s">
        <v>114</v>
      </c>
      <c r="E1" s="88" t="s">
        <v>23</v>
      </c>
      <c r="F1" s="89" t="s">
        <v>24</v>
      </c>
      <c r="G1" s="88" t="s">
        <v>25</v>
      </c>
      <c r="H1" s="88" t="s">
        <v>26</v>
      </c>
      <c r="I1" s="88" t="s">
        <v>27</v>
      </c>
      <c r="J1" s="88" t="s">
        <v>28</v>
      </c>
      <c r="K1" s="87" t="s">
        <v>115</v>
      </c>
    </row>
    <row r="2" spans="1:11" x14ac:dyDescent="0.2">
      <c r="A2" s="63" t="s">
        <v>34</v>
      </c>
      <c r="B2" s="69">
        <v>4</v>
      </c>
      <c r="C2" s="69">
        <v>105154</v>
      </c>
      <c r="D2" s="69">
        <v>46935.67</v>
      </c>
      <c r="E2">
        <f>D2/C2</f>
        <v>0.44635173174582038</v>
      </c>
      <c r="F2">
        <v>1</v>
      </c>
      <c r="G2">
        <f>B2*100</f>
        <v>400</v>
      </c>
      <c r="H2">
        <f>C2*0.0001</f>
        <v>10.5154</v>
      </c>
      <c r="I2">
        <f>D2*0.00001</f>
        <v>0.46935670000000002</v>
      </c>
      <c r="J2">
        <f>E2*4000</f>
        <v>1785.4069269832814</v>
      </c>
      <c r="K2">
        <f>SUM(G2:J2)</f>
        <v>2196.3916836832814</v>
      </c>
    </row>
    <row r="3" spans="1:11" x14ac:dyDescent="0.2">
      <c r="A3" s="63" t="s">
        <v>36</v>
      </c>
      <c r="B3" s="69">
        <v>1</v>
      </c>
      <c r="C3" s="69">
        <v>175</v>
      </c>
      <c r="D3" s="69">
        <v>8638.9159999999993</v>
      </c>
      <c r="E3">
        <f t="shared" ref="E3:E43" si="0">D3/C3</f>
        <v>49.36523428571428</v>
      </c>
      <c r="F3">
        <v>1</v>
      </c>
      <c r="G3">
        <f t="shared" ref="G3:G43" si="1">B3*100</f>
        <v>100</v>
      </c>
      <c r="H3">
        <f t="shared" ref="H3:H43" si="2">C3*0.0001</f>
        <v>1.7500000000000002E-2</v>
      </c>
      <c r="I3">
        <f t="shared" ref="I3:I43" si="3">D3*0.00001</f>
        <v>8.6389160000000007E-2</v>
      </c>
      <c r="J3">
        <f t="shared" ref="J3:J43" si="4">E3*4000</f>
        <v>197460.93714285712</v>
      </c>
      <c r="K3">
        <f t="shared" ref="K3:K43" si="5">SUM(G3:J3)</f>
        <v>197561.04103201712</v>
      </c>
    </row>
    <row r="4" spans="1:11" x14ac:dyDescent="0.2">
      <c r="A4" s="63" t="s">
        <v>38</v>
      </c>
      <c r="B4" s="69">
        <v>11</v>
      </c>
      <c r="C4" s="69">
        <v>230043</v>
      </c>
      <c r="D4" s="69">
        <v>518126.8</v>
      </c>
      <c r="E4">
        <f t="shared" si="0"/>
        <v>2.2523041344444299</v>
      </c>
      <c r="F4">
        <v>1</v>
      </c>
      <c r="G4">
        <f t="shared" si="1"/>
        <v>1100</v>
      </c>
      <c r="H4">
        <f t="shared" si="2"/>
        <v>23.004300000000001</v>
      </c>
      <c r="I4">
        <f t="shared" si="3"/>
        <v>5.1812680000000002</v>
      </c>
      <c r="J4">
        <f t="shared" si="4"/>
        <v>9009.2165377777201</v>
      </c>
      <c r="K4">
        <f t="shared" si="5"/>
        <v>10137.402105777721</v>
      </c>
    </row>
    <row r="5" spans="1:11" x14ac:dyDescent="0.2">
      <c r="A5" s="63" t="s">
        <v>40</v>
      </c>
      <c r="B5" s="69">
        <v>1</v>
      </c>
      <c r="C5" s="69">
        <v>0</v>
      </c>
      <c r="D5" s="69">
        <v>0</v>
      </c>
      <c r="F5">
        <v>1</v>
      </c>
      <c r="G5">
        <f t="shared" si="1"/>
        <v>100</v>
      </c>
      <c r="H5">
        <f t="shared" si="2"/>
        <v>0</v>
      </c>
      <c r="I5">
        <f t="shared" si="3"/>
        <v>0</v>
      </c>
      <c r="J5">
        <f t="shared" si="4"/>
        <v>0</v>
      </c>
      <c r="K5">
        <f t="shared" si="5"/>
        <v>100</v>
      </c>
    </row>
    <row r="6" spans="1:11" x14ac:dyDescent="0.2">
      <c r="A6" s="63" t="s">
        <v>42</v>
      </c>
      <c r="B6" s="69">
        <v>29</v>
      </c>
      <c r="C6" s="69">
        <v>333582</v>
      </c>
      <c r="D6" s="69">
        <v>10379658</v>
      </c>
      <c r="E6">
        <f t="shared" si="0"/>
        <v>31.115761641815205</v>
      </c>
      <c r="F6">
        <v>1</v>
      </c>
      <c r="G6">
        <f t="shared" si="1"/>
        <v>2900</v>
      </c>
      <c r="H6">
        <f t="shared" si="2"/>
        <v>33.358200000000004</v>
      </c>
      <c r="I6">
        <f t="shared" si="3"/>
        <v>103.79658000000001</v>
      </c>
      <c r="J6">
        <f t="shared" si="4"/>
        <v>124463.04656726081</v>
      </c>
      <c r="K6">
        <f t="shared" si="5"/>
        <v>127500.20134726081</v>
      </c>
    </row>
    <row r="7" spans="1:11" x14ac:dyDescent="0.2">
      <c r="A7" s="63" t="s">
        <v>44</v>
      </c>
      <c r="B7" s="69">
        <v>2</v>
      </c>
      <c r="C7" s="71">
        <v>1040000000</v>
      </c>
      <c r="D7" s="71">
        <v>234000000</v>
      </c>
      <c r="E7">
        <f t="shared" si="0"/>
        <v>0.22500000000000001</v>
      </c>
      <c r="F7">
        <v>1</v>
      </c>
      <c r="G7">
        <f t="shared" si="1"/>
        <v>200</v>
      </c>
      <c r="H7">
        <f t="shared" si="2"/>
        <v>104000</v>
      </c>
      <c r="I7">
        <f t="shared" si="3"/>
        <v>2340</v>
      </c>
      <c r="J7">
        <f t="shared" si="4"/>
        <v>900</v>
      </c>
      <c r="K7">
        <f t="shared" si="5"/>
        <v>107440</v>
      </c>
    </row>
    <row r="8" spans="1:11" x14ac:dyDescent="0.2">
      <c r="A8" s="63" t="s">
        <v>46</v>
      </c>
      <c r="B8" s="69">
        <v>11</v>
      </c>
      <c r="C8" s="69">
        <v>19035377</v>
      </c>
      <c r="D8" s="69">
        <v>15116610</v>
      </c>
      <c r="E8">
        <f t="shared" si="0"/>
        <v>0.79413241986223859</v>
      </c>
      <c r="F8">
        <v>1</v>
      </c>
      <c r="G8">
        <f t="shared" si="1"/>
        <v>1100</v>
      </c>
      <c r="H8">
        <f t="shared" si="2"/>
        <v>1903.5377000000001</v>
      </c>
      <c r="I8">
        <f t="shared" si="3"/>
        <v>151.1661</v>
      </c>
      <c r="J8">
        <f t="shared" si="4"/>
        <v>3176.5296794489545</v>
      </c>
      <c r="K8">
        <f t="shared" si="5"/>
        <v>6331.2334794489543</v>
      </c>
    </row>
    <row r="9" spans="1:11" x14ac:dyDescent="0.2">
      <c r="A9" s="63" t="s">
        <v>48</v>
      </c>
      <c r="B9" s="69">
        <v>6</v>
      </c>
      <c r="C9" s="69">
        <v>219676</v>
      </c>
      <c r="D9" s="69">
        <v>336863.6</v>
      </c>
      <c r="E9">
        <f t="shared" si="0"/>
        <v>1.5334565450936832</v>
      </c>
      <c r="F9">
        <v>1</v>
      </c>
      <c r="G9">
        <f t="shared" si="1"/>
        <v>600</v>
      </c>
      <c r="H9">
        <f t="shared" si="2"/>
        <v>21.967600000000001</v>
      </c>
      <c r="I9">
        <f t="shared" si="3"/>
        <v>3.368636</v>
      </c>
      <c r="J9">
        <f t="shared" si="4"/>
        <v>6133.8261803747328</v>
      </c>
      <c r="K9">
        <f t="shared" si="5"/>
        <v>6759.1624163747329</v>
      </c>
    </row>
    <row r="10" spans="1:11" x14ac:dyDescent="0.2">
      <c r="A10" s="63" t="s">
        <v>50</v>
      </c>
      <c r="B10" s="69">
        <v>10</v>
      </c>
      <c r="C10" s="69">
        <v>16789</v>
      </c>
      <c r="D10" s="69">
        <v>10511.75</v>
      </c>
      <c r="E10">
        <f t="shared" si="0"/>
        <v>0.62610935731729112</v>
      </c>
      <c r="F10">
        <v>1</v>
      </c>
      <c r="G10">
        <f t="shared" si="1"/>
        <v>1000</v>
      </c>
      <c r="H10">
        <f t="shared" si="2"/>
        <v>1.6789000000000001</v>
      </c>
      <c r="I10">
        <f t="shared" si="3"/>
        <v>0.1051175</v>
      </c>
      <c r="J10">
        <f t="shared" si="4"/>
        <v>2504.4374292691646</v>
      </c>
      <c r="K10">
        <f t="shared" si="5"/>
        <v>3506.2214467691647</v>
      </c>
    </row>
    <row r="11" spans="1:11" x14ac:dyDescent="0.2">
      <c r="A11" s="63" t="s">
        <v>52</v>
      </c>
      <c r="B11" s="69">
        <v>7</v>
      </c>
      <c r="C11" s="69">
        <v>433</v>
      </c>
      <c r="D11" s="69">
        <v>14839.68</v>
      </c>
      <c r="E11">
        <f t="shared" si="0"/>
        <v>34.271778290993069</v>
      </c>
      <c r="F11">
        <v>1</v>
      </c>
      <c r="G11">
        <f t="shared" si="1"/>
        <v>700</v>
      </c>
      <c r="H11">
        <f t="shared" si="2"/>
        <v>4.3300000000000005E-2</v>
      </c>
      <c r="I11">
        <f t="shared" si="3"/>
        <v>0.14839680000000002</v>
      </c>
      <c r="J11">
        <f t="shared" si="4"/>
        <v>137087.11316397227</v>
      </c>
      <c r="K11">
        <f t="shared" si="5"/>
        <v>137787.30486077227</v>
      </c>
    </row>
    <row r="12" spans="1:11" x14ac:dyDescent="0.2">
      <c r="A12" s="63" t="s">
        <v>54</v>
      </c>
      <c r="B12" s="69">
        <v>5</v>
      </c>
      <c r="C12" s="69">
        <v>77300</v>
      </c>
      <c r="D12" s="69">
        <v>96537.71</v>
      </c>
      <c r="E12">
        <f t="shared" si="0"/>
        <v>1.248870763260026</v>
      </c>
      <c r="F12">
        <v>1</v>
      </c>
      <c r="G12">
        <f t="shared" si="1"/>
        <v>500</v>
      </c>
      <c r="H12">
        <f t="shared" si="2"/>
        <v>7.73</v>
      </c>
      <c r="I12">
        <f t="shared" si="3"/>
        <v>0.9653771000000001</v>
      </c>
      <c r="J12">
        <f t="shared" si="4"/>
        <v>4995.4830530401041</v>
      </c>
      <c r="K12">
        <f t="shared" si="5"/>
        <v>5504.178430140104</v>
      </c>
    </row>
    <row r="13" spans="1:11" x14ac:dyDescent="0.2">
      <c r="A13" s="63" t="s">
        <v>56</v>
      </c>
      <c r="B13" s="69">
        <v>3</v>
      </c>
      <c r="C13" s="69">
        <v>43027225</v>
      </c>
      <c r="D13" s="69">
        <v>0</v>
      </c>
      <c r="E13">
        <f t="shared" si="0"/>
        <v>0</v>
      </c>
      <c r="F13">
        <v>1</v>
      </c>
      <c r="G13">
        <f t="shared" si="1"/>
        <v>300</v>
      </c>
      <c r="H13">
        <f t="shared" si="2"/>
        <v>4302.7224999999999</v>
      </c>
      <c r="I13">
        <f t="shared" si="3"/>
        <v>0</v>
      </c>
      <c r="J13">
        <f t="shared" si="4"/>
        <v>0</v>
      </c>
      <c r="K13">
        <f t="shared" si="5"/>
        <v>4602.7224999999999</v>
      </c>
    </row>
    <row r="14" spans="1:11" x14ac:dyDescent="0.2">
      <c r="A14" s="63" t="s">
        <v>58</v>
      </c>
      <c r="B14" s="69">
        <v>3</v>
      </c>
      <c r="C14" s="69">
        <v>77602</v>
      </c>
      <c r="D14" s="69">
        <v>29500.66</v>
      </c>
      <c r="E14">
        <f t="shared" si="0"/>
        <v>0.38015334656323291</v>
      </c>
      <c r="F14">
        <v>1</v>
      </c>
      <c r="G14">
        <f t="shared" si="1"/>
        <v>300</v>
      </c>
      <c r="H14">
        <f t="shared" si="2"/>
        <v>7.7602000000000002</v>
      </c>
      <c r="I14">
        <f t="shared" si="3"/>
        <v>0.29500660000000001</v>
      </c>
      <c r="J14">
        <f t="shared" si="4"/>
        <v>1520.6133862529316</v>
      </c>
      <c r="K14">
        <f t="shared" si="5"/>
        <v>1828.6685928529316</v>
      </c>
    </row>
    <row r="15" spans="1:11" x14ac:dyDescent="0.2">
      <c r="A15" s="63" t="s">
        <v>60</v>
      </c>
      <c r="B15" s="69">
        <v>15</v>
      </c>
      <c r="C15" s="69">
        <v>581171</v>
      </c>
      <c r="D15" s="69">
        <v>76541822</v>
      </c>
      <c r="E15">
        <f t="shared" si="0"/>
        <v>131.70275529921486</v>
      </c>
      <c r="F15">
        <v>1</v>
      </c>
      <c r="G15">
        <f t="shared" si="1"/>
        <v>1500</v>
      </c>
      <c r="H15">
        <f t="shared" si="2"/>
        <v>58.117100000000001</v>
      </c>
      <c r="I15">
        <f t="shared" si="3"/>
        <v>765.41822000000002</v>
      </c>
      <c r="J15">
        <f t="shared" si="4"/>
        <v>526811.02119685942</v>
      </c>
      <c r="K15">
        <f t="shared" si="5"/>
        <v>529134.55651685945</v>
      </c>
    </row>
    <row r="16" spans="1:11" x14ac:dyDescent="0.2">
      <c r="A16" s="63" t="s">
        <v>62</v>
      </c>
      <c r="B16" s="69">
        <v>35</v>
      </c>
      <c r="C16" s="69">
        <v>76122234</v>
      </c>
      <c r="D16" s="69">
        <v>61632791</v>
      </c>
      <c r="E16">
        <f t="shared" si="0"/>
        <v>0.80965557316670445</v>
      </c>
      <c r="F16">
        <v>1</v>
      </c>
      <c r="G16">
        <f t="shared" si="1"/>
        <v>3500</v>
      </c>
      <c r="H16">
        <f t="shared" si="2"/>
        <v>7612.2234000000008</v>
      </c>
      <c r="I16">
        <f t="shared" si="3"/>
        <v>616.32791000000009</v>
      </c>
      <c r="J16">
        <f t="shared" si="4"/>
        <v>3238.6222926668179</v>
      </c>
      <c r="K16">
        <f t="shared" si="5"/>
        <v>14967.173602666819</v>
      </c>
    </row>
    <row r="17" spans="1:13" x14ac:dyDescent="0.2">
      <c r="A17" s="22" t="s">
        <v>64</v>
      </c>
      <c r="B17" s="69">
        <v>1</v>
      </c>
      <c r="C17" s="69">
        <v>0</v>
      </c>
      <c r="D17" s="69">
        <v>0</v>
      </c>
      <c r="F17">
        <v>1</v>
      </c>
      <c r="G17">
        <f t="shared" si="1"/>
        <v>100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5"/>
        <v>100</v>
      </c>
    </row>
    <row r="18" spans="1:13" x14ac:dyDescent="0.2">
      <c r="A18" s="64" t="s">
        <v>65</v>
      </c>
      <c r="B18" s="69">
        <v>1</v>
      </c>
      <c r="C18" s="69">
        <v>2432756</v>
      </c>
      <c r="D18" s="69">
        <v>15503.95</v>
      </c>
      <c r="E18">
        <f t="shared" si="0"/>
        <v>6.3729983607069517E-3</v>
      </c>
      <c r="F18">
        <v>1</v>
      </c>
      <c r="G18">
        <f t="shared" si="1"/>
        <v>100</v>
      </c>
      <c r="H18">
        <f t="shared" si="2"/>
        <v>243.27560000000003</v>
      </c>
      <c r="I18">
        <f t="shared" si="3"/>
        <v>0.15503950000000002</v>
      </c>
      <c r="J18">
        <f t="shared" si="4"/>
        <v>25.491993442827805</v>
      </c>
      <c r="K18">
        <f t="shared" si="5"/>
        <v>368.92263294282782</v>
      </c>
    </row>
    <row r="19" spans="1:13" x14ac:dyDescent="0.2">
      <c r="A19" s="63" t="s">
        <v>66</v>
      </c>
      <c r="B19" s="69">
        <v>99</v>
      </c>
      <c r="C19" s="69">
        <v>21488417</v>
      </c>
      <c r="D19" s="69">
        <v>64199515</v>
      </c>
      <c r="E19">
        <f t="shared" si="0"/>
        <v>2.9876335236792921</v>
      </c>
      <c r="F19">
        <v>1</v>
      </c>
      <c r="G19">
        <f t="shared" si="1"/>
        <v>9900</v>
      </c>
      <c r="H19">
        <f t="shared" si="2"/>
        <v>2148.8416999999999</v>
      </c>
      <c r="I19">
        <f t="shared" si="3"/>
        <v>641.99515000000008</v>
      </c>
      <c r="J19">
        <f t="shared" si="4"/>
        <v>11950.534094717168</v>
      </c>
      <c r="K19">
        <f t="shared" si="5"/>
        <v>24641.370944717171</v>
      </c>
    </row>
    <row r="20" spans="1:13" x14ac:dyDescent="0.2">
      <c r="A20" s="63" t="s">
        <v>67</v>
      </c>
      <c r="B20" s="69">
        <v>14</v>
      </c>
      <c r="C20" s="69">
        <v>152914</v>
      </c>
      <c r="D20" s="69">
        <v>1313683</v>
      </c>
      <c r="E20">
        <f t="shared" si="0"/>
        <v>8.5909923224819185</v>
      </c>
      <c r="F20">
        <v>1</v>
      </c>
      <c r="G20">
        <f t="shared" si="1"/>
        <v>1400</v>
      </c>
      <c r="H20">
        <f t="shared" si="2"/>
        <v>15.291400000000001</v>
      </c>
      <c r="I20">
        <f t="shared" si="3"/>
        <v>13.136830000000002</v>
      </c>
      <c r="J20">
        <f t="shared" si="4"/>
        <v>34363.969289927671</v>
      </c>
      <c r="K20">
        <f t="shared" si="5"/>
        <v>35792.397519927668</v>
      </c>
    </row>
    <row r="21" spans="1:13" x14ac:dyDescent="0.2">
      <c r="A21" s="63" t="s">
        <v>69</v>
      </c>
      <c r="B21" s="69">
        <v>1</v>
      </c>
      <c r="C21" s="69">
        <v>288485</v>
      </c>
      <c r="D21" s="69">
        <v>119058.4</v>
      </c>
      <c r="E21">
        <f t="shared" si="0"/>
        <v>0.41270222021942216</v>
      </c>
      <c r="F21">
        <v>1</v>
      </c>
      <c r="G21">
        <f t="shared" si="1"/>
        <v>100</v>
      </c>
      <c r="H21">
        <f t="shared" si="2"/>
        <v>28.848500000000001</v>
      </c>
      <c r="I21">
        <f t="shared" si="3"/>
        <v>1.1905840000000001</v>
      </c>
      <c r="J21">
        <f t="shared" si="4"/>
        <v>1650.8088808776886</v>
      </c>
      <c r="K21">
        <f t="shared" si="5"/>
        <v>1780.8479648776886</v>
      </c>
    </row>
    <row r="22" spans="1:13" x14ac:dyDescent="0.2">
      <c r="A22" s="63" t="s">
        <v>71</v>
      </c>
      <c r="B22" s="69">
        <v>49</v>
      </c>
      <c r="C22" s="69">
        <v>0</v>
      </c>
      <c r="D22" s="69">
        <v>0</v>
      </c>
      <c r="F22">
        <v>1</v>
      </c>
      <c r="G22">
        <f t="shared" si="1"/>
        <v>4900</v>
      </c>
      <c r="H22">
        <f t="shared" si="2"/>
        <v>0</v>
      </c>
      <c r="I22">
        <f t="shared" si="3"/>
        <v>0</v>
      </c>
      <c r="J22">
        <f t="shared" si="4"/>
        <v>0</v>
      </c>
      <c r="K22">
        <f t="shared" si="5"/>
        <v>4900</v>
      </c>
    </row>
    <row r="23" spans="1:13" x14ac:dyDescent="0.2">
      <c r="A23" s="63" t="s">
        <v>73</v>
      </c>
      <c r="B23" s="69">
        <v>2</v>
      </c>
      <c r="C23" s="69">
        <v>12</v>
      </c>
      <c r="D23" s="69">
        <v>14.25977</v>
      </c>
      <c r="E23">
        <f t="shared" si="0"/>
        <v>1.1883141666666666</v>
      </c>
      <c r="F23">
        <v>1</v>
      </c>
      <c r="G23">
        <f t="shared" si="1"/>
        <v>200</v>
      </c>
      <c r="H23">
        <f t="shared" si="2"/>
        <v>1.2000000000000001E-3</v>
      </c>
      <c r="I23">
        <f t="shared" si="3"/>
        <v>1.425977E-4</v>
      </c>
      <c r="J23">
        <f t="shared" si="4"/>
        <v>4753.2566666666662</v>
      </c>
      <c r="K23">
        <f t="shared" si="5"/>
        <v>4953.2580092643666</v>
      </c>
    </row>
    <row r="24" spans="1:13" x14ac:dyDescent="0.2">
      <c r="A24" s="63" t="s">
        <v>74</v>
      </c>
      <c r="B24" s="69">
        <v>5</v>
      </c>
      <c r="C24" s="69">
        <v>2598801</v>
      </c>
      <c r="D24" s="69">
        <v>29559048</v>
      </c>
      <c r="E24">
        <f t="shared" si="0"/>
        <v>11.37410982987924</v>
      </c>
      <c r="F24">
        <v>1</v>
      </c>
      <c r="G24">
        <f t="shared" si="1"/>
        <v>500</v>
      </c>
      <c r="H24">
        <f t="shared" si="2"/>
        <v>259.88010000000003</v>
      </c>
      <c r="I24">
        <f t="shared" si="3"/>
        <v>295.59048000000001</v>
      </c>
      <c r="J24">
        <f t="shared" si="4"/>
        <v>45496.439319516961</v>
      </c>
      <c r="K24">
        <f t="shared" si="5"/>
        <v>46551.909899516962</v>
      </c>
    </row>
    <row r="25" spans="1:13" x14ac:dyDescent="0.2">
      <c r="A25" s="63" t="s">
        <v>76</v>
      </c>
      <c r="B25" s="69">
        <v>5</v>
      </c>
      <c r="C25" s="69">
        <v>192085</v>
      </c>
      <c r="D25" s="69">
        <v>29274656</v>
      </c>
      <c r="E25">
        <f t="shared" si="0"/>
        <v>152.40469583778014</v>
      </c>
      <c r="F25">
        <v>1</v>
      </c>
      <c r="G25">
        <f t="shared" si="1"/>
        <v>500</v>
      </c>
      <c r="H25">
        <f t="shared" si="2"/>
        <v>19.208500000000001</v>
      </c>
      <c r="I25">
        <f t="shared" si="3"/>
        <v>292.74656000000004</v>
      </c>
      <c r="J25">
        <f t="shared" si="4"/>
        <v>609618.78335112054</v>
      </c>
      <c r="K25">
        <f t="shared" si="5"/>
        <v>610430.73841112049</v>
      </c>
    </row>
    <row r="26" spans="1:13" x14ac:dyDescent="0.2">
      <c r="A26" s="63" t="s">
        <v>78</v>
      </c>
      <c r="B26" s="69">
        <v>4</v>
      </c>
      <c r="C26" s="69">
        <v>6307</v>
      </c>
      <c r="D26" s="69">
        <v>43963.79</v>
      </c>
      <c r="E26">
        <f t="shared" si="0"/>
        <v>6.9706342159505317</v>
      </c>
      <c r="F26">
        <v>1</v>
      </c>
      <c r="G26">
        <f t="shared" si="1"/>
        <v>400</v>
      </c>
      <c r="H26">
        <f t="shared" si="2"/>
        <v>0.63070000000000004</v>
      </c>
      <c r="I26">
        <f t="shared" si="3"/>
        <v>0.43963790000000003</v>
      </c>
      <c r="J26">
        <f t="shared" si="4"/>
        <v>27882.536863802128</v>
      </c>
      <c r="K26">
        <f t="shared" si="5"/>
        <v>28283.607201702129</v>
      </c>
    </row>
    <row r="27" spans="1:13" x14ac:dyDescent="0.2">
      <c r="A27" s="63" t="s">
        <v>80</v>
      </c>
      <c r="B27" s="69">
        <v>1</v>
      </c>
      <c r="C27" s="69">
        <v>1239</v>
      </c>
      <c r="D27" s="69">
        <v>2147.8580000000002</v>
      </c>
      <c r="E27">
        <f t="shared" si="0"/>
        <v>1.733541565778854</v>
      </c>
      <c r="F27">
        <v>1</v>
      </c>
      <c r="G27">
        <f t="shared" si="1"/>
        <v>100</v>
      </c>
      <c r="H27">
        <f t="shared" si="2"/>
        <v>0.12390000000000001</v>
      </c>
      <c r="I27">
        <f t="shared" si="3"/>
        <v>2.1478580000000004E-2</v>
      </c>
      <c r="J27">
        <f t="shared" si="4"/>
        <v>6934.1662631154159</v>
      </c>
      <c r="K27">
        <f t="shared" si="5"/>
        <v>7034.3116416954163</v>
      </c>
    </row>
    <row r="28" spans="1:13" x14ac:dyDescent="0.2">
      <c r="A28" s="63" t="s">
        <v>82</v>
      </c>
      <c r="B28" s="69">
        <v>2</v>
      </c>
      <c r="C28" s="69">
        <v>7607</v>
      </c>
      <c r="D28" s="69">
        <v>5201.8040000000001</v>
      </c>
      <c r="E28">
        <f t="shared" si="0"/>
        <v>0.68381806231102937</v>
      </c>
      <c r="F28">
        <v>1</v>
      </c>
      <c r="G28">
        <f t="shared" si="1"/>
        <v>200</v>
      </c>
      <c r="H28">
        <f t="shared" si="2"/>
        <v>0.76070000000000004</v>
      </c>
      <c r="I28">
        <f t="shared" si="3"/>
        <v>5.2018040000000008E-2</v>
      </c>
      <c r="J28">
        <f t="shared" si="4"/>
        <v>2735.2722492441176</v>
      </c>
      <c r="K28">
        <f t="shared" si="5"/>
        <v>2936.0849672841177</v>
      </c>
    </row>
    <row r="29" spans="1:13" x14ac:dyDescent="0.2">
      <c r="A29" s="63" t="s">
        <v>84</v>
      </c>
      <c r="B29" s="69">
        <v>8</v>
      </c>
      <c r="C29" s="69">
        <v>60013</v>
      </c>
      <c r="D29" s="69">
        <v>102060.3</v>
      </c>
      <c r="E29">
        <f t="shared" si="0"/>
        <v>1.7006365287521037</v>
      </c>
      <c r="F29">
        <v>1</v>
      </c>
      <c r="G29">
        <f t="shared" si="1"/>
        <v>800</v>
      </c>
      <c r="H29">
        <f t="shared" si="2"/>
        <v>6.0013000000000005</v>
      </c>
      <c r="I29">
        <f t="shared" si="3"/>
        <v>1.0206030000000001</v>
      </c>
      <c r="J29">
        <f t="shared" si="4"/>
        <v>6802.5461150084147</v>
      </c>
      <c r="K29">
        <f t="shared" si="5"/>
        <v>7609.5680180084146</v>
      </c>
    </row>
    <row r="30" spans="1:13" x14ac:dyDescent="0.2">
      <c r="A30" s="82" t="s">
        <v>85</v>
      </c>
      <c r="B30" s="83">
        <v>1</v>
      </c>
      <c r="C30" s="83">
        <v>9156</v>
      </c>
      <c r="D30" s="83">
        <v>263785.2</v>
      </c>
      <c r="E30" s="84">
        <f t="shared" si="0"/>
        <v>28.810091743119266</v>
      </c>
      <c r="F30" s="84">
        <v>1</v>
      </c>
      <c r="G30" s="84">
        <f t="shared" si="1"/>
        <v>100</v>
      </c>
      <c r="H30" s="84">
        <f t="shared" si="2"/>
        <v>0.91560000000000008</v>
      </c>
      <c r="I30" s="84">
        <f t="shared" si="3"/>
        <v>2.6378520000000005</v>
      </c>
      <c r="J30" s="84">
        <f t="shared" si="4"/>
        <v>115240.36697247706</v>
      </c>
      <c r="K30" s="84">
        <f t="shared" si="5"/>
        <v>115343.92042447705</v>
      </c>
      <c r="M30" t="s">
        <v>119</v>
      </c>
    </row>
    <row r="31" spans="1:13" x14ac:dyDescent="0.2">
      <c r="A31" s="63" t="s">
        <v>86</v>
      </c>
      <c r="B31" s="69">
        <v>1</v>
      </c>
      <c r="C31" s="69">
        <v>0</v>
      </c>
      <c r="D31" s="69">
        <v>0</v>
      </c>
      <c r="F31">
        <v>1</v>
      </c>
      <c r="G31">
        <f t="shared" si="1"/>
        <v>100</v>
      </c>
      <c r="H31">
        <f t="shared" si="2"/>
        <v>0</v>
      </c>
      <c r="I31">
        <f t="shared" si="3"/>
        <v>0</v>
      </c>
      <c r="J31">
        <f t="shared" si="4"/>
        <v>0</v>
      </c>
      <c r="K31">
        <f t="shared" si="5"/>
        <v>100</v>
      </c>
    </row>
    <row r="32" spans="1:13" x14ac:dyDescent="0.2">
      <c r="A32" s="63" t="s">
        <v>88</v>
      </c>
      <c r="B32" s="69">
        <v>2</v>
      </c>
      <c r="C32" s="69">
        <v>105952</v>
      </c>
      <c r="D32" s="69">
        <v>114172.5</v>
      </c>
      <c r="E32">
        <f t="shared" si="0"/>
        <v>1.0775870205376019</v>
      </c>
      <c r="F32">
        <v>1</v>
      </c>
      <c r="G32">
        <f t="shared" si="1"/>
        <v>200</v>
      </c>
      <c r="H32">
        <f t="shared" si="2"/>
        <v>10.5952</v>
      </c>
      <c r="I32">
        <f t="shared" si="3"/>
        <v>1.1417250000000001</v>
      </c>
      <c r="J32">
        <f t="shared" si="4"/>
        <v>4310.3480821504072</v>
      </c>
      <c r="K32">
        <f t="shared" si="5"/>
        <v>4522.0850071504074</v>
      </c>
    </row>
    <row r="33" spans="1:11" x14ac:dyDescent="0.2">
      <c r="A33" s="63" t="s">
        <v>90</v>
      </c>
      <c r="B33" s="69">
        <v>1</v>
      </c>
      <c r="C33" s="69">
        <v>1859</v>
      </c>
      <c r="D33" s="69">
        <v>41032.49</v>
      </c>
      <c r="E33">
        <f t="shared" si="0"/>
        <v>22.072345346960731</v>
      </c>
      <c r="F33">
        <v>1</v>
      </c>
      <c r="G33">
        <f t="shared" si="1"/>
        <v>100</v>
      </c>
      <c r="H33">
        <f t="shared" si="2"/>
        <v>0.18590000000000001</v>
      </c>
      <c r="I33">
        <f t="shared" si="3"/>
        <v>0.41032489999999999</v>
      </c>
      <c r="J33">
        <f t="shared" si="4"/>
        <v>88289.381387842921</v>
      </c>
      <c r="K33">
        <f t="shared" si="5"/>
        <v>88389.977612742921</v>
      </c>
    </row>
    <row r="34" spans="1:11" s="79" customFormat="1" x14ac:dyDescent="0.2">
      <c r="A34" s="80" t="s">
        <v>91</v>
      </c>
      <c r="B34" s="81">
        <v>25</v>
      </c>
      <c r="C34" s="81">
        <v>2034</v>
      </c>
      <c r="D34" s="81">
        <v>560.55960000000005</v>
      </c>
      <c r="E34" s="79">
        <f t="shared" si="0"/>
        <v>0.27559469026548677</v>
      </c>
      <c r="F34" s="79">
        <v>1</v>
      </c>
      <c r="G34" s="79">
        <f t="shared" si="1"/>
        <v>2500</v>
      </c>
      <c r="H34" s="79">
        <f t="shared" si="2"/>
        <v>0.2034</v>
      </c>
      <c r="I34" s="79">
        <f t="shared" si="3"/>
        <v>5.6055960000000009E-3</v>
      </c>
      <c r="J34" s="79">
        <f t="shared" si="4"/>
        <v>1102.378761061947</v>
      </c>
      <c r="K34" s="79">
        <f t="shared" si="5"/>
        <v>3602.5877666579468</v>
      </c>
    </row>
    <row r="35" spans="1:11" x14ac:dyDescent="0.2">
      <c r="A35" s="63" t="s">
        <v>93</v>
      </c>
      <c r="B35" s="69">
        <v>3</v>
      </c>
      <c r="C35" s="69">
        <v>48488</v>
      </c>
      <c r="D35" s="69">
        <v>678668.80000000005</v>
      </c>
      <c r="E35">
        <f t="shared" si="0"/>
        <v>13.99663421877578</v>
      </c>
      <c r="F35">
        <v>1</v>
      </c>
      <c r="G35">
        <f t="shared" si="1"/>
        <v>300</v>
      </c>
      <c r="H35">
        <f t="shared" si="2"/>
        <v>4.8488000000000007</v>
      </c>
      <c r="I35">
        <f t="shared" si="3"/>
        <v>6.7866880000000007</v>
      </c>
      <c r="J35">
        <f t="shared" si="4"/>
        <v>55986.53687510312</v>
      </c>
      <c r="K35">
        <f t="shared" si="5"/>
        <v>56298.17236310312</v>
      </c>
    </row>
    <row r="36" spans="1:11" x14ac:dyDescent="0.2">
      <c r="A36" s="63" t="s">
        <v>95</v>
      </c>
      <c r="B36" s="69">
        <v>1</v>
      </c>
      <c r="C36" s="69">
        <v>2976298</v>
      </c>
      <c r="D36" s="71">
        <v>100000000</v>
      </c>
      <c r="E36">
        <f t="shared" si="0"/>
        <v>33.598786143054227</v>
      </c>
      <c r="F36">
        <v>1</v>
      </c>
      <c r="G36">
        <f t="shared" si="1"/>
        <v>100</v>
      </c>
      <c r="H36">
        <f t="shared" si="2"/>
        <v>297.62979999999999</v>
      </c>
      <c r="I36">
        <f t="shared" si="3"/>
        <v>1000.0000000000001</v>
      </c>
      <c r="J36">
        <f t="shared" si="4"/>
        <v>134395.1445722169</v>
      </c>
      <c r="K36">
        <f t="shared" si="5"/>
        <v>135792.7743722169</v>
      </c>
    </row>
    <row r="37" spans="1:11" x14ac:dyDescent="0.2">
      <c r="A37" s="63" t="s">
        <v>97</v>
      </c>
      <c r="B37" s="69">
        <v>3</v>
      </c>
      <c r="C37" s="69">
        <v>0</v>
      </c>
      <c r="D37" s="69">
        <v>0</v>
      </c>
      <c r="F37">
        <v>1</v>
      </c>
      <c r="G37">
        <f t="shared" si="1"/>
        <v>300</v>
      </c>
      <c r="H37">
        <f t="shared" si="2"/>
        <v>0</v>
      </c>
      <c r="I37">
        <f t="shared" si="3"/>
        <v>0</v>
      </c>
      <c r="J37">
        <f t="shared" si="4"/>
        <v>0</v>
      </c>
      <c r="K37">
        <f t="shared" si="5"/>
        <v>300</v>
      </c>
    </row>
    <row r="38" spans="1:11" x14ac:dyDescent="0.2">
      <c r="A38" s="63" t="s">
        <v>98</v>
      </c>
      <c r="B38" s="69">
        <v>2</v>
      </c>
      <c r="C38" s="69">
        <v>1876</v>
      </c>
      <c r="D38" s="69">
        <v>1428.6010000000001</v>
      </c>
      <c r="E38">
        <f t="shared" si="0"/>
        <v>0.7615143923240939</v>
      </c>
      <c r="F38">
        <v>1</v>
      </c>
      <c r="G38">
        <f t="shared" si="1"/>
        <v>200</v>
      </c>
      <c r="H38">
        <f t="shared" si="2"/>
        <v>0.18760000000000002</v>
      </c>
      <c r="I38">
        <f t="shared" si="3"/>
        <v>1.4286010000000002E-2</v>
      </c>
      <c r="J38">
        <f t="shared" si="4"/>
        <v>3046.0575692963757</v>
      </c>
      <c r="K38">
        <f t="shared" si="5"/>
        <v>3246.2594553063759</v>
      </c>
    </row>
    <row r="39" spans="1:11" x14ac:dyDescent="0.2">
      <c r="A39" s="63" t="s">
        <v>100</v>
      </c>
      <c r="B39" s="69">
        <v>5</v>
      </c>
      <c r="C39" s="69">
        <v>1117672</v>
      </c>
      <c r="D39" s="69">
        <v>41757803</v>
      </c>
      <c r="E39">
        <f t="shared" si="0"/>
        <v>37.361411040090474</v>
      </c>
      <c r="F39">
        <v>1</v>
      </c>
      <c r="G39">
        <f t="shared" si="1"/>
        <v>500</v>
      </c>
      <c r="H39">
        <f t="shared" si="2"/>
        <v>111.7672</v>
      </c>
      <c r="I39">
        <f t="shared" si="3"/>
        <v>417.57803000000001</v>
      </c>
      <c r="J39">
        <f t="shared" si="4"/>
        <v>149445.6441603619</v>
      </c>
      <c r="K39">
        <f t="shared" si="5"/>
        <v>150474.98939036191</v>
      </c>
    </row>
    <row r="40" spans="1:11" x14ac:dyDescent="0.2">
      <c r="A40" s="63" t="s">
        <v>102</v>
      </c>
      <c r="B40" s="69">
        <v>3</v>
      </c>
      <c r="C40" s="69">
        <v>0</v>
      </c>
      <c r="D40" s="69">
        <v>0</v>
      </c>
      <c r="F40">
        <v>1</v>
      </c>
      <c r="G40">
        <f t="shared" si="1"/>
        <v>300</v>
      </c>
      <c r="H40">
        <f t="shared" si="2"/>
        <v>0</v>
      </c>
      <c r="I40">
        <f t="shared" si="3"/>
        <v>0</v>
      </c>
      <c r="J40">
        <f t="shared" si="4"/>
        <v>0</v>
      </c>
      <c r="K40">
        <f t="shared" si="5"/>
        <v>300</v>
      </c>
    </row>
    <row r="41" spans="1:11" x14ac:dyDescent="0.2">
      <c r="A41" s="63" t="s">
        <v>103</v>
      </c>
      <c r="B41" s="69">
        <v>2</v>
      </c>
      <c r="C41" s="69">
        <v>30999</v>
      </c>
      <c r="D41" s="69">
        <v>19239.740000000002</v>
      </c>
      <c r="E41">
        <f t="shared" si="0"/>
        <v>0.62065679538049623</v>
      </c>
      <c r="F41">
        <v>1</v>
      </c>
      <c r="G41">
        <f t="shared" si="1"/>
        <v>200</v>
      </c>
      <c r="H41">
        <f t="shared" si="2"/>
        <v>3.0999000000000003</v>
      </c>
      <c r="I41">
        <f t="shared" si="3"/>
        <v>0.19239740000000002</v>
      </c>
      <c r="J41">
        <f t="shared" si="4"/>
        <v>2482.6271815219848</v>
      </c>
      <c r="K41">
        <f t="shared" si="5"/>
        <v>2685.9194789219846</v>
      </c>
    </row>
    <row r="42" spans="1:11" x14ac:dyDescent="0.2">
      <c r="A42" s="63" t="s">
        <v>105</v>
      </c>
      <c r="B42" s="69">
        <v>2</v>
      </c>
      <c r="C42" s="69">
        <v>149139</v>
      </c>
      <c r="D42" s="69">
        <v>124871.8</v>
      </c>
      <c r="E42">
        <f t="shared" si="0"/>
        <v>0.83728468073408036</v>
      </c>
      <c r="F42">
        <v>1</v>
      </c>
      <c r="G42">
        <f t="shared" si="1"/>
        <v>200</v>
      </c>
      <c r="H42">
        <f t="shared" si="2"/>
        <v>14.9139</v>
      </c>
      <c r="I42">
        <f t="shared" si="3"/>
        <v>1.2487180000000002</v>
      </c>
      <c r="J42">
        <f t="shared" si="4"/>
        <v>3349.1387229363213</v>
      </c>
      <c r="K42">
        <f t="shared" si="5"/>
        <v>3565.3013409363211</v>
      </c>
    </row>
    <row r="43" spans="1:11" x14ac:dyDescent="0.2">
      <c r="A43" s="63" t="s">
        <v>107</v>
      </c>
      <c r="B43" s="69">
        <v>4</v>
      </c>
      <c r="C43" s="69">
        <v>75226</v>
      </c>
      <c r="D43" s="69">
        <v>157957.6</v>
      </c>
      <c r="E43">
        <f t="shared" si="0"/>
        <v>2.0997740143035655</v>
      </c>
      <c r="F43">
        <v>1</v>
      </c>
      <c r="G43">
        <f t="shared" si="1"/>
        <v>400</v>
      </c>
      <c r="H43">
        <f t="shared" si="2"/>
        <v>7.5226000000000006</v>
      </c>
      <c r="I43">
        <f t="shared" si="3"/>
        <v>1.5795760000000001</v>
      </c>
      <c r="J43">
        <f t="shared" si="4"/>
        <v>8399.0960572142612</v>
      </c>
      <c r="K43">
        <f t="shared" si="5"/>
        <v>8808.1982332142616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D7A1-5B27-4AB2-B3AF-EFFFEA3ED1B0}">
  <dimension ref="A1:O44"/>
  <sheetViews>
    <sheetView tabSelected="1" topLeftCell="A10" workbookViewId="0">
      <selection activeCell="L34" sqref="L34"/>
    </sheetView>
  </sheetViews>
  <sheetFormatPr baseColWidth="10" defaultColWidth="9.1640625" defaultRowHeight="15" x14ac:dyDescent="0.2"/>
  <cols>
    <col min="1" max="1" width="15.1640625" bestFit="1" customWidth="1"/>
    <col min="2" max="2" width="12.1640625" bestFit="1" customWidth="1"/>
    <col min="3" max="3" width="18" bestFit="1" customWidth="1"/>
    <col min="4" max="4" width="12.5" bestFit="1" customWidth="1"/>
    <col min="5" max="5" width="13.5" bestFit="1" customWidth="1"/>
    <col min="6" max="6" width="7.83203125" bestFit="1" customWidth="1"/>
    <col min="7" max="7" width="15.1640625" bestFit="1" customWidth="1"/>
    <col min="8" max="8" width="20.83203125" bestFit="1" customWidth="1"/>
    <col min="9" max="9" width="16.33203125" bestFit="1" customWidth="1"/>
    <col min="10" max="10" width="17.5" bestFit="1" customWidth="1"/>
    <col min="11" max="11" width="11" bestFit="1" customWidth="1"/>
    <col min="12" max="12" width="16" customWidth="1"/>
    <col min="13" max="13" width="14.33203125" bestFit="1" customWidth="1"/>
    <col min="14" max="14" width="63.1640625" bestFit="1" customWidth="1"/>
  </cols>
  <sheetData>
    <row r="1" spans="1:15" ht="28" x14ac:dyDescent="0.2">
      <c r="A1" s="36" t="s">
        <v>19</v>
      </c>
      <c r="B1" s="37" t="s">
        <v>20</v>
      </c>
      <c r="C1" s="37" t="s">
        <v>21</v>
      </c>
      <c r="D1" s="38" t="s">
        <v>116</v>
      </c>
      <c r="E1" s="39" t="s">
        <v>23</v>
      </c>
      <c r="F1" s="40" t="s">
        <v>24</v>
      </c>
      <c r="G1" s="39" t="s">
        <v>25</v>
      </c>
      <c r="H1" s="39" t="s">
        <v>26</v>
      </c>
      <c r="I1" s="39" t="s">
        <v>27</v>
      </c>
      <c r="J1" s="39" t="s">
        <v>28</v>
      </c>
      <c r="K1" s="38" t="s">
        <v>117</v>
      </c>
      <c r="L1" s="38" t="s">
        <v>30</v>
      </c>
      <c r="M1" s="38" t="s">
        <v>118</v>
      </c>
      <c r="N1" s="43" t="s">
        <v>32</v>
      </c>
      <c r="O1" s="43" t="s">
        <v>33</v>
      </c>
    </row>
    <row r="2" spans="1:15" x14ac:dyDescent="0.2">
      <c r="A2" s="22" t="s">
        <v>34</v>
      </c>
      <c r="B2" s="21">
        <v>4</v>
      </c>
      <c r="C2" s="21">
        <f>'APR-AUG'!C2+SEP!C2+Oct!C2+Nov!C2+Dec!C2</f>
        <v>1312922</v>
      </c>
      <c r="D2" s="21">
        <f>'APR-AUG'!D2+SEP!D2+Oct!D2+Nov!D2+Dec!D2</f>
        <v>1342134.46</v>
      </c>
      <c r="E2" s="6">
        <f>D2/C2</f>
        <v>1.022249958489537</v>
      </c>
      <c r="F2" s="41">
        <f>SUM('APR-AUG'!F2+SEP!F2+Oct!F2+Nov!F2+Dec!F2)</f>
        <v>8</v>
      </c>
      <c r="G2" s="8">
        <f>'APR-AUG'!G2+SEP!G2+Oct!G2+Nov!G2+Dec!G2</f>
        <v>2600</v>
      </c>
      <c r="H2" s="8">
        <f>C2*0.0001</f>
        <v>131.29220000000001</v>
      </c>
      <c r="I2" s="8">
        <f>D2*0.00001</f>
        <v>13.421344600000001</v>
      </c>
      <c r="J2" s="8">
        <f>E2*4000</f>
        <v>4088.999833958148</v>
      </c>
      <c r="K2" s="8">
        <f>SUM(G2:J2)</f>
        <v>6833.7133785581482</v>
      </c>
      <c r="L2" s="35">
        <f>(K2)/$K$44</f>
        <v>6.9960204835554918E-4</v>
      </c>
      <c r="M2" s="45">
        <f>K2*(12/F2)</f>
        <v>10250.570067837223</v>
      </c>
      <c r="N2" s="44" t="s">
        <v>35</v>
      </c>
      <c r="O2" s="44"/>
    </row>
    <row r="3" spans="1:15" x14ac:dyDescent="0.2">
      <c r="A3" s="22" t="s">
        <v>36</v>
      </c>
      <c r="B3" s="21">
        <v>1</v>
      </c>
      <c r="C3" s="21">
        <f>'APR-AUG'!C3+SEP!C3+Oct!C3+Nov!C3+Dec!C3</f>
        <v>2165</v>
      </c>
      <c r="D3" s="21">
        <f>'APR-AUG'!D3+SEP!D3+Oct!D3+Nov!D3+Dec!D3</f>
        <v>106508.15647999999</v>
      </c>
      <c r="E3" s="6">
        <f t="shared" ref="E3:E43" si="0">D3/C3</f>
        <v>49.195453339491912</v>
      </c>
      <c r="F3" s="41">
        <f>SUM('APR-AUG'!F3+SEP!F3+Oct!F3+Nov!F3+Dec!F3)</f>
        <v>8</v>
      </c>
      <c r="G3" s="8">
        <f>'APR-AUG'!G3+SEP!G3+Oct!G3+Nov!G3+Dec!G3</f>
        <v>800</v>
      </c>
      <c r="H3" s="8">
        <f t="shared" ref="H3:H43" si="1">C3*0.0001</f>
        <v>0.2165</v>
      </c>
      <c r="I3" s="8">
        <f t="shared" ref="I3:I43" si="2">D3*0.00001</f>
        <v>1.0650815648</v>
      </c>
      <c r="J3" s="8">
        <f t="shared" ref="J3:J43" si="3">E3*4000</f>
        <v>196781.81335796765</v>
      </c>
      <c r="K3" s="8">
        <f t="shared" ref="K3:K43" si="4">SUM(G3:J3)</f>
        <v>197583.09493953246</v>
      </c>
      <c r="L3" s="35">
        <f t="shared" ref="L3:L43" si="5">(K3)/$K$44</f>
        <v>2.0227587884186479E-2</v>
      </c>
      <c r="M3" s="45">
        <f t="shared" ref="M3:M43" si="6">K3*(12/F3)</f>
        <v>296374.64240929869</v>
      </c>
      <c r="N3" s="8" t="s">
        <v>37</v>
      </c>
      <c r="O3" s="8"/>
    </row>
    <row r="4" spans="1:15" x14ac:dyDescent="0.2">
      <c r="A4" s="22" t="s">
        <v>38</v>
      </c>
      <c r="B4" s="21">
        <v>11</v>
      </c>
      <c r="C4" s="21">
        <f>'APR-AUG'!C4+SEP!C4+Oct!C4+Nov!C4+Dec!C4</f>
        <v>245225</v>
      </c>
      <c r="D4" s="21">
        <f>'APR-AUG'!D4+SEP!D4+Oct!D4+Nov!D4+Dec!D4</f>
        <v>567223.86650129198</v>
      </c>
      <c r="E4" s="6">
        <f t="shared" si="0"/>
        <v>2.3130752023704435</v>
      </c>
      <c r="F4" s="41">
        <f>SUM('APR-AUG'!F4+SEP!F4+Oct!F4+Nov!F4+Dec!F4)</f>
        <v>8</v>
      </c>
      <c r="G4" s="8">
        <f>'APR-AUG'!G4+SEP!G4+Oct!G4+Nov!G4+Dec!G4</f>
        <v>3400</v>
      </c>
      <c r="H4" s="8">
        <f t="shared" si="1"/>
        <v>24.522500000000001</v>
      </c>
      <c r="I4" s="8">
        <f t="shared" si="2"/>
        <v>5.6722386650129204</v>
      </c>
      <c r="J4" s="8">
        <f t="shared" si="3"/>
        <v>9252.3008094817742</v>
      </c>
      <c r="K4" s="8">
        <f t="shared" si="4"/>
        <v>12682.495548146788</v>
      </c>
      <c r="L4" s="35">
        <f t="shared" si="5"/>
        <v>1.2983716717741075E-3</v>
      </c>
      <c r="M4" s="45">
        <f t="shared" si="6"/>
        <v>19023.74332222018</v>
      </c>
      <c r="N4" s="8" t="s">
        <v>39</v>
      </c>
      <c r="O4" s="8"/>
    </row>
    <row r="5" spans="1:15" x14ac:dyDescent="0.2">
      <c r="A5" s="22" t="s">
        <v>40</v>
      </c>
      <c r="B5" s="21">
        <v>1</v>
      </c>
      <c r="C5" s="21">
        <f>'APR-AUG'!C5+SEP!C5+Oct!C5+Nov!C5+Dec!C5</f>
        <v>1</v>
      </c>
      <c r="D5" s="21">
        <f>'APR-AUG'!D5+SEP!D5+Oct!D5+Nov!D5+Dec!D5</f>
        <v>0</v>
      </c>
      <c r="E5" s="6">
        <f t="shared" si="0"/>
        <v>0</v>
      </c>
      <c r="F5" s="41">
        <f>SUM('APR-AUG'!F5+SEP!F5+Oct!F5+Nov!F5+Dec!F5)</f>
        <v>8</v>
      </c>
      <c r="G5" s="8">
        <f>'APR-AUG'!G5+SEP!G5+Oct!G5+Nov!G5+Dec!G5</f>
        <v>800</v>
      </c>
      <c r="H5" s="8">
        <f t="shared" si="1"/>
        <v>1E-4</v>
      </c>
      <c r="I5" s="8">
        <f t="shared" si="2"/>
        <v>0</v>
      </c>
      <c r="J5" s="8">
        <f t="shared" si="3"/>
        <v>0</v>
      </c>
      <c r="K5" s="8">
        <f t="shared" si="4"/>
        <v>800.00009999999997</v>
      </c>
      <c r="L5" s="35">
        <f t="shared" si="5"/>
        <v>8.1900085303655495E-5</v>
      </c>
      <c r="M5" s="45">
        <f t="shared" si="6"/>
        <v>1200.0001499999998</v>
      </c>
      <c r="N5" s="8" t="s">
        <v>41</v>
      </c>
      <c r="O5" s="8"/>
    </row>
    <row r="6" spans="1:15" x14ac:dyDescent="0.2">
      <c r="A6" s="22" t="s">
        <v>42</v>
      </c>
      <c r="B6" s="21">
        <v>29</v>
      </c>
      <c r="C6" s="21">
        <f>'APR-AUG'!C6+SEP!C6+Oct!C6+Nov!C6+Dec!C6</f>
        <v>3004348</v>
      </c>
      <c r="D6" s="21">
        <f>'APR-AUG'!D6+SEP!D6+Oct!D6+Nov!D6+Dec!D6</f>
        <v>147905147.12744698</v>
      </c>
      <c r="E6" s="6">
        <f t="shared" si="0"/>
        <v>49.23036450086574</v>
      </c>
      <c r="F6" s="41">
        <f>SUM('APR-AUG'!F6+SEP!F6+Oct!F6+Nov!F6+Dec!F6)</f>
        <v>8</v>
      </c>
      <c r="G6" s="8">
        <f>'APR-AUG'!G6+SEP!G6+Oct!G6+Nov!G6+Dec!G6</f>
        <v>27700</v>
      </c>
      <c r="H6" s="8">
        <f t="shared" si="1"/>
        <v>300.4348</v>
      </c>
      <c r="I6" s="8">
        <f t="shared" si="2"/>
        <v>1479.0514712744698</v>
      </c>
      <c r="J6" s="8">
        <f t="shared" si="3"/>
        <v>196921.45800346296</v>
      </c>
      <c r="K6" s="8">
        <f t="shared" si="4"/>
        <v>226400.94427473744</v>
      </c>
      <c r="L6" s="35">
        <f t="shared" si="5"/>
        <v>2.3177817913934202E-2</v>
      </c>
      <c r="M6" s="45">
        <f t="shared" si="6"/>
        <v>339601.41641210613</v>
      </c>
      <c r="N6" s="8" t="s">
        <v>43</v>
      </c>
      <c r="O6" s="8"/>
    </row>
    <row r="7" spans="1:15" x14ac:dyDescent="0.2">
      <c r="A7" s="22" t="s">
        <v>44</v>
      </c>
      <c r="B7" s="21">
        <v>2</v>
      </c>
      <c r="C7" s="21">
        <f>'APR-AUG'!C7+SEP!C7+Oct!C7+Nov!C7+Dec!C7</f>
        <v>7454796462</v>
      </c>
      <c r="D7" s="21">
        <f>'APR-AUG'!D7+SEP!D7+Oct!D7+Nov!D7+Dec!D7</f>
        <v>3223405447.5</v>
      </c>
      <c r="E7" s="6">
        <f t="shared" si="0"/>
        <v>0.43239348839783254</v>
      </c>
      <c r="F7" s="41">
        <f>SUM('APR-AUG'!F7+SEP!F7+Oct!F7+Nov!F7+Dec!F7)</f>
        <v>8</v>
      </c>
      <c r="G7" s="8">
        <f>'APR-AUG'!G7+SEP!G7+Oct!G7+Nov!G7+Dec!G7</f>
        <v>1600</v>
      </c>
      <c r="H7" s="8">
        <f t="shared" si="1"/>
        <v>745479.64620000008</v>
      </c>
      <c r="I7" s="8">
        <f t="shared" si="2"/>
        <v>32234.054475000001</v>
      </c>
      <c r="J7" s="8">
        <f t="shared" si="3"/>
        <v>1729.5739535913301</v>
      </c>
      <c r="K7" s="8">
        <f t="shared" si="4"/>
        <v>781043.27462859137</v>
      </c>
      <c r="L7" s="35">
        <f t="shared" si="5"/>
        <v>7.9959378527487759E-2</v>
      </c>
      <c r="M7" s="45">
        <f t="shared" si="6"/>
        <v>1171564.9119428871</v>
      </c>
      <c r="N7" s="8" t="s">
        <v>45</v>
      </c>
      <c r="O7" s="8">
        <v>1082</v>
      </c>
    </row>
    <row r="8" spans="1:15" x14ac:dyDescent="0.2">
      <c r="A8" s="22" t="s">
        <v>46</v>
      </c>
      <c r="B8" s="21">
        <v>11</v>
      </c>
      <c r="C8" s="21">
        <f>'APR-AUG'!C8+SEP!C8+Oct!C8+Nov!C8+Dec!C8</f>
        <v>184402145</v>
      </c>
      <c r="D8" s="21">
        <f>'APR-AUG'!D8+SEP!D8+Oct!D8+Nov!D8+Dec!D8</f>
        <v>171809851.54947501</v>
      </c>
      <c r="E8" s="6">
        <f t="shared" si="0"/>
        <v>0.93171286890114546</v>
      </c>
      <c r="F8" s="41">
        <f>SUM('APR-AUG'!F8+SEP!F8+Oct!F8+Nov!F8+Dec!F8)</f>
        <v>8</v>
      </c>
      <c r="G8" s="8">
        <f>'APR-AUG'!G8+SEP!G8+Oct!G8+Nov!G8+Dec!G8</f>
        <v>7700</v>
      </c>
      <c r="H8" s="8">
        <f t="shared" si="1"/>
        <v>18440.214500000002</v>
      </c>
      <c r="I8" s="8">
        <f t="shared" si="2"/>
        <v>1718.0985154947502</v>
      </c>
      <c r="J8" s="8">
        <f t="shared" si="3"/>
        <v>3726.851475604582</v>
      </c>
      <c r="K8" s="8">
        <f t="shared" si="4"/>
        <v>31585.164491099331</v>
      </c>
      <c r="L8" s="35">
        <f t="shared" si="5"/>
        <v>3.2335341784970103E-3</v>
      </c>
      <c r="M8" s="45">
        <f t="shared" si="6"/>
        <v>47377.746736648995</v>
      </c>
      <c r="N8" s="8" t="s">
        <v>47</v>
      </c>
      <c r="O8" s="8">
        <v>1417</v>
      </c>
    </row>
    <row r="9" spans="1:15" x14ac:dyDescent="0.2">
      <c r="A9" s="22" t="s">
        <v>48</v>
      </c>
      <c r="B9" s="21">
        <v>6</v>
      </c>
      <c r="C9" s="21">
        <f>'APR-AUG'!C9+SEP!C9+Oct!C9+Nov!C9+Dec!C9</f>
        <v>2459951</v>
      </c>
      <c r="D9" s="21">
        <f>'APR-AUG'!D9+SEP!D9+Oct!D9+Nov!D9+Dec!D9</f>
        <v>6099219.7628029995</v>
      </c>
      <c r="E9" s="6">
        <f t="shared" si="0"/>
        <v>2.4794070137181592</v>
      </c>
      <c r="F9" s="41">
        <f>SUM('APR-AUG'!F9+SEP!F9+Oct!F9+Nov!F9+Dec!F9)</f>
        <v>8</v>
      </c>
      <c r="G9" s="8">
        <f>'APR-AUG'!G9+SEP!G9+Oct!G9+Nov!G9+Dec!G9</f>
        <v>3600</v>
      </c>
      <c r="H9" s="8">
        <f t="shared" si="1"/>
        <v>245.99510000000001</v>
      </c>
      <c r="I9" s="8">
        <f t="shared" si="2"/>
        <v>60.992197628029999</v>
      </c>
      <c r="J9" s="8">
        <f t="shared" si="3"/>
        <v>9917.6280548726372</v>
      </c>
      <c r="K9" s="8">
        <f t="shared" si="4"/>
        <v>13824.615352500667</v>
      </c>
      <c r="L9" s="35">
        <f t="shared" si="5"/>
        <v>1.4152962939130008E-3</v>
      </c>
      <c r="M9" s="45">
        <f t="shared" si="6"/>
        <v>20736.923028751</v>
      </c>
      <c r="N9" s="8" t="s">
        <v>49</v>
      </c>
      <c r="O9" s="8"/>
    </row>
    <row r="10" spans="1:15" x14ac:dyDescent="0.2">
      <c r="A10" s="22" t="s">
        <v>50</v>
      </c>
      <c r="B10" s="21">
        <v>10</v>
      </c>
      <c r="C10" s="21">
        <f>'APR-AUG'!C10+SEP!C10+Oct!C10+Nov!C10+Dec!C10</f>
        <v>55604</v>
      </c>
      <c r="D10" s="21">
        <f>'APR-AUG'!D10+SEP!D10+Oct!D10+Nov!D10+Dec!D10</f>
        <v>36300.822972409995</v>
      </c>
      <c r="E10" s="6">
        <f t="shared" si="0"/>
        <v>0.65284553219930208</v>
      </c>
      <c r="F10" s="41">
        <f>SUM('APR-AUG'!F10+SEP!F10+Oct!F10+Nov!F10+Dec!F10)</f>
        <v>8</v>
      </c>
      <c r="G10" s="8">
        <f>'APR-AUG'!G10+SEP!G10+Oct!G10+Nov!G10+Dec!G10</f>
        <v>7400</v>
      </c>
      <c r="H10" s="8">
        <f t="shared" si="1"/>
        <v>5.5604000000000005</v>
      </c>
      <c r="I10" s="8">
        <f t="shared" si="2"/>
        <v>0.36300822972409996</v>
      </c>
      <c r="J10" s="8">
        <f t="shared" si="3"/>
        <v>2611.3821287972082</v>
      </c>
      <c r="K10" s="8">
        <f t="shared" si="4"/>
        <v>10017.305537026932</v>
      </c>
      <c r="L10" s="35">
        <f t="shared" si="5"/>
        <v>1.0255225943037836E-3</v>
      </c>
      <c r="M10" s="45">
        <f t="shared" si="6"/>
        <v>15025.958305540398</v>
      </c>
      <c r="N10" s="8" t="s">
        <v>51</v>
      </c>
      <c r="O10" s="8"/>
    </row>
    <row r="11" spans="1:15" x14ac:dyDescent="0.2">
      <c r="A11" s="22" t="s">
        <v>52</v>
      </c>
      <c r="B11" s="21">
        <v>7</v>
      </c>
      <c r="C11" s="21">
        <f>'APR-AUG'!C11+SEP!C11+Oct!C11+Nov!C11+Dec!C11</f>
        <v>1696</v>
      </c>
      <c r="D11" s="21">
        <f>'APR-AUG'!D11+SEP!D11+Oct!D11+Nov!D11+Dec!D11</f>
        <v>144321.25705700001</v>
      </c>
      <c r="E11" s="6">
        <f t="shared" si="0"/>
        <v>85.095080811910378</v>
      </c>
      <c r="F11" s="41">
        <f>SUM('APR-AUG'!F11+SEP!F11+Oct!F11+Nov!F11+Dec!F11)</f>
        <v>8</v>
      </c>
      <c r="G11" s="8">
        <f>'APR-AUG'!G11+SEP!G11+Oct!G11+Nov!G11+Dec!G11</f>
        <v>5600</v>
      </c>
      <c r="H11" s="8">
        <f t="shared" si="1"/>
        <v>0.1696</v>
      </c>
      <c r="I11" s="8">
        <f t="shared" si="2"/>
        <v>1.4432125705700003</v>
      </c>
      <c r="J11" s="8">
        <f t="shared" si="3"/>
        <v>340380.3232476415</v>
      </c>
      <c r="K11" s="8">
        <f t="shared" si="4"/>
        <v>345981.93606021209</v>
      </c>
      <c r="L11" s="35">
        <f t="shared" si="5"/>
        <v>3.5419933168577424E-2</v>
      </c>
      <c r="M11" s="45">
        <f t="shared" si="6"/>
        <v>518972.90409031813</v>
      </c>
      <c r="N11" s="8" t="s">
        <v>53</v>
      </c>
      <c r="O11" s="8"/>
    </row>
    <row r="12" spans="1:15" x14ac:dyDescent="0.2">
      <c r="A12" s="22" t="s">
        <v>54</v>
      </c>
      <c r="B12" s="21">
        <v>5</v>
      </c>
      <c r="C12" s="21">
        <f>'APR-AUG'!C12+SEP!C12+Oct!C12+Nov!C12+Dec!C12</f>
        <v>952824</v>
      </c>
      <c r="D12" s="21">
        <f>'APR-AUG'!D12+SEP!D12+Oct!D12+Nov!D12+Dec!D12</f>
        <v>2181099.8972200002</v>
      </c>
      <c r="E12" s="6">
        <f t="shared" si="0"/>
        <v>2.2890900074095533</v>
      </c>
      <c r="F12" s="41">
        <f>SUM('APR-AUG'!F12+SEP!F12+Oct!F12+Nov!F12+Dec!F12)</f>
        <v>8</v>
      </c>
      <c r="G12" s="8">
        <f>'APR-AUG'!G12+SEP!G12+Oct!G12+Nov!G12+Dec!G12</f>
        <v>2500</v>
      </c>
      <c r="H12" s="8">
        <f t="shared" si="1"/>
        <v>95.28240000000001</v>
      </c>
      <c r="I12" s="8">
        <f t="shared" si="2"/>
        <v>21.810998972200004</v>
      </c>
      <c r="J12" s="8">
        <f t="shared" si="3"/>
        <v>9156.3600296382137</v>
      </c>
      <c r="K12" s="8">
        <f t="shared" si="4"/>
        <v>11773.453428610414</v>
      </c>
      <c r="L12" s="35">
        <f t="shared" si="5"/>
        <v>1.2053083994887103E-3</v>
      </c>
      <c r="M12" s="45">
        <f t="shared" si="6"/>
        <v>17660.180142915618</v>
      </c>
      <c r="N12" s="8" t="s">
        <v>55</v>
      </c>
      <c r="O12" s="8"/>
    </row>
    <row r="13" spans="1:15" x14ac:dyDescent="0.2">
      <c r="A13" s="22" t="s">
        <v>56</v>
      </c>
      <c r="B13" s="21">
        <v>3</v>
      </c>
      <c r="C13" s="21">
        <f>'APR-AUG'!C13+SEP!C13+Oct!C13+Nov!C13+Dec!C13</f>
        <v>16113367992</v>
      </c>
      <c r="D13" s="21">
        <f>'APR-AUG'!D13+SEP!D13+Oct!D13+Nov!D13+Dec!D13</f>
        <v>244580584353</v>
      </c>
      <c r="E13" s="6">
        <f t="shared" si="0"/>
        <v>15.178737584496917</v>
      </c>
      <c r="F13" s="41">
        <f>SUM('APR-AUG'!F13+SEP!F13+Oct!F13+Nov!F13+Dec!F13)</f>
        <v>8</v>
      </c>
      <c r="G13" s="8">
        <f>'APR-AUG'!G13+SEP!G13+Oct!G13+Nov!G13+Dec!G13</f>
        <v>2700</v>
      </c>
      <c r="H13" s="8">
        <f t="shared" si="1"/>
        <v>1611336.7992</v>
      </c>
      <c r="I13" s="8">
        <f t="shared" si="2"/>
        <v>2445805.8435300002</v>
      </c>
      <c r="J13" s="8">
        <f t="shared" si="3"/>
        <v>60714.95033798767</v>
      </c>
      <c r="K13" s="8">
        <f t="shared" si="4"/>
        <v>4120557.5930679883</v>
      </c>
      <c r="L13" s="35">
        <f t="shared" si="5"/>
        <v>0.42184247023330829</v>
      </c>
      <c r="M13" s="45">
        <f t="shared" si="6"/>
        <v>6180836.3896019822</v>
      </c>
      <c r="N13" s="8" t="s">
        <v>57</v>
      </c>
      <c r="O13" s="8"/>
    </row>
    <row r="14" spans="1:15" x14ac:dyDescent="0.2">
      <c r="A14" s="22" t="s">
        <v>58</v>
      </c>
      <c r="B14" s="21">
        <v>3</v>
      </c>
      <c r="C14" s="21">
        <f>'APR-AUG'!C14+SEP!C14+Oct!C14+Nov!C14+Dec!C14</f>
        <v>213280</v>
      </c>
      <c r="D14" s="21">
        <f>'APR-AUG'!D14+SEP!D14+Oct!D14+Nov!D14+Dec!D14</f>
        <v>106045.39099000001</v>
      </c>
      <c r="E14" s="6">
        <f t="shared" si="0"/>
        <v>0.49721207328394607</v>
      </c>
      <c r="F14" s="41">
        <f>SUM('APR-AUG'!F14+SEP!F14+Oct!F14+Nov!F14+Dec!F14)</f>
        <v>8</v>
      </c>
      <c r="G14" s="8">
        <f>'APR-AUG'!G14+SEP!G14+Oct!G14+Nov!G14+Dec!G14</f>
        <v>1900</v>
      </c>
      <c r="H14" s="8">
        <f t="shared" si="1"/>
        <v>21.327999999999999</v>
      </c>
      <c r="I14" s="8">
        <f t="shared" si="2"/>
        <v>1.0604539099000003</v>
      </c>
      <c r="J14" s="8">
        <f t="shared" si="3"/>
        <v>1988.8482931357842</v>
      </c>
      <c r="K14" s="8">
        <f t="shared" si="4"/>
        <v>3911.2367470456838</v>
      </c>
      <c r="L14" s="35">
        <f t="shared" si="5"/>
        <v>4.0041322898063834E-4</v>
      </c>
      <c r="M14" s="45">
        <f t="shared" si="6"/>
        <v>5866.8551205685253</v>
      </c>
      <c r="N14" s="8" t="s">
        <v>59</v>
      </c>
      <c r="O14" s="8">
        <v>1417</v>
      </c>
    </row>
    <row r="15" spans="1:15" x14ac:dyDescent="0.2">
      <c r="A15" s="22" t="s">
        <v>60</v>
      </c>
      <c r="B15" s="21">
        <v>15</v>
      </c>
      <c r="C15" s="21">
        <f>'APR-AUG'!C15+SEP!C15+Oct!C15+Nov!C15+Dec!C15</f>
        <v>8409334</v>
      </c>
      <c r="D15" s="21">
        <f>'APR-AUG'!D15+SEP!D15+Oct!D15+Nov!D15+Dec!D15</f>
        <v>3377706218.0869994</v>
      </c>
      <c r="E15" s="6">
        <f t="shared" si="0"/>
        <v>401.66156060479932</v>
      </c>
      <c r="F15" s="41">
        <f>SUM('APR-AUG'!F15+SEP!F15+Oct!F15+Nov!F15+Dec!F15)</f>
        <v>8</v>
      </c>
      <c r="G15" s="8">
        <f>'APR-AUG'!G15+SEP!G15+Oct!G15+Nov!G15+Dec!G15</f>
        <v>11600</v>
      </c>
      <c r="H15" s="8">
        <f t="shared" si="1"/>
        <v>840.93340000000001</v>
      </c>
      <c r="I15" s="8">
        <f t="shared" si="2"/>
        <v>33777.062180869994</v>
      </c>
      <c r="J15" s="8">
        <f t="shared" si="3"/>
        <v>1606646.2424191972</v>
      </c>
      <c r="K15" s="8">
        <f t="shared" si="4"/>
        <v>1652864.2380000672</v>
      </c>
      <c r="L15" s="35">
        <f t="shared" si="5"/>
        <v>0.16921213145794239</v>
      </c>
      <c r="M15" s="45">
        <f t="shared" si="6"/>
        <v>2479296.3570001009</v>
      </c>
      <c r="N15" s="8" t="s">
        <v>61</v>
      </c>
      <c r="O15" s="8">
        <v>1912</v>
      </c>
    </row>
    <row r="16" spans="1:15" x14ac:dyDescent="0.2">
      <c r="A16" s="22" t="s">
        <v>62</v>
      </c>
      <c r="B16" s="21">
        <v>35</v>
      </c>
      <c r="C16" s="21">
        <f>'APR-AUG'!C16+SEP!C16+Oct!C16+Nov!C16+Dec!C16</f>
        <v>702847120</v>
      </c>
      <c r="D16" s="21">
        <f>'APR-AUG'!D16+SEP!D16+Oct!D16+Nov!D16+Dec!D16</f>
        <v>901504367.5882659</v>
      </c>
      <c r="E16" s="6">
        <f t="shared" si="0"/>
        <v>1.2826464560148811</v>
      </c>
      <c r="F16" s="41">
        <f>SUM('APR-AUG'!F16+SEP!F16+Oct!F16+Nov!F16+Dec!F16)</f>
        <v>8</v>
      </c>
      <c r="G16" s="8">
        <f>'APR-AUG'!G16+SEP!G16+Oct!G16+Nov!G16+Dec!G16</f>
        <v>28500</v>
      </c>
      <c r="H16" s="8">
        <f t="shared" si="1"/>
        <v>70284.712</v>
      </c>
      <c r="I16" s="8">
        <f t="shared" si="2"/>
        <v>9015.04367588266</v>
      </c>
      <c r="J16" s="8">
        <f t="shared" si="3"/>
        <v>5130.5858240595244</v>
      </c>
      <c r="K16" s="8">
        <f t="shared" si="4"/>
        <v>112930.34149994218</v>
      </c>
      <c r="L16" s="35">
        <f t="shared" si="5"/>
        <v>1.1561254307613476E-2</v>
      </c>
      <c r="M16" s="45">
        <f t="shared" si="6"/>
        <v>169395.51224991327</v>
      </c>
      <c r="N16" s="8" t="s">
        <v>63</v>
      </c>
      <c r="O16" s="8">
        <v>1914</v>
      </c>
    </row>
    <row r="17" spans="1:15" x14ac:dyDescent="0.2">
      <c r="A17" s="22" t="s">
        <v>64</v>
      </c>
      <c r="B17" s="21">
        <v>1</v>
      </c>
      <c r="C17" s="21">
        <f>'APR-AUG'!C17+SEP!C17+Oct!C17+Nov!C17+Dec!C17</f>
        <v>0</v>
      </c>
      <c r="D17" s="21">
        <f>'APR-AUG'!D17+SEP!D17+Oct!D17+Nov!D17+Dec!D17</f>
        <v>0</v>
      </c>
      <c r="E17" s="6"/>
      <c r="F17" s="41">
        <f>SUM('APR-AUG'!F17+SEP!F17+Oct!F17+Nov!F17+Dec!F17)</f>
        <v>3</v>
      </c>
      <c r="G17" s="8">
        <f>'APR-AUG'!G17+SEP!G17+Oct!G17+Nov!G17+Dec!G17</f>
        <v>300</v>
      </c>
      <c r="H17" s="8">
        <f t="shared" si="1"/>
        <v>0</v>
      </c>
      <c r="I17" s="8">
        <f t="shared" si="2"/>
        <v>0</v>
      </c>
      <c r="J17" s="8">
        <f t="shared" si="3"/>
        <v>0</v>
      </c>
      <c r="K17" s="8">
        <f t="shared" si="4"/>
        <v>300</v>
      </c>
      <c r="L17" s="35">
        <f t="shared" si="5"/>
        <v>3.0712528149804795E-5</v>
      </c>
      <c r="M17" s="45">
        <f t="shared" si="6"/>
        <v>1200</v>
      </c>
      <c r="N17" s="8"/>
      <c r="O17" s="8"/>
    </row>
    <row r="18" spans="1:15" x14ac:dyDescent="0.2">
      <c r="A18" s="22" t="s">
        <v>65</v>
      </c>
      <c r="B18" s="21">
        <v>1</v>
      </c>
      <c r="C18" s="21">
        <f>'APR-AUG'!C18+SEP!C18+Oct!C18+Nov!C18+Dec!C18</f>
        <v>2432756</v>
      </c>
      <c r="D18" s="21">
        <f>'APR-AUG'!D18+SEP!D18+Oct!D18+Nov!D18+Dec!D18</f>
        <v>15503.95</v>
      </c>
      <c r="E18" s="6">
        <f t="shared" si="0"/>
        <v>6.3729983607069517E-3</v>
      </c>
      <c r="F18" s="41">
        <f>SUM('APR-AUG'!F18+SEP!F18+Oct!F18+Nov!F18+Dec!F18)</f>
        <v>1</v>
      </c>
      <c r="G18" s="8">
        <f>'APR-AUG'!G18+SEP!G18+Oct!G18+Nov!G18+Dec!G18</f>
        <v>100</v>
      </c>
      <c r="H18" s="8">
        <f t="shared" si="1"/>
        <v>243.27560000000003</v>
      </c>
      <c r="I18" s="8">
        <f t="shared" si="2"/>
        <v>0.15503950000000002</v>
      </c>
      <c r="J18" s="8">
        <f t="shared" si="3"/>
        <v>25.491993442827805</v>
      </c>
      <c r="K18" s="8">
        <f t="shared" si="4"/>
        <v>368.92263294282782</v>
      </c>
      <c r="L18" s="35"/>
      <c r="M18" s="45">
        <f t="shared" si="6"/>
        <v>4427.0715953139334</v>
      </c>
      <c r="N18" s="8"/>
      <c r="O18" s="8"/>
    </row>
    <row r="19" spans="1:15" x14ac:dyDescent="0.2">
      <c r="A19" s="22" t="s">
        <v>66</v>
      </c>
      <c r="B19" s="21">
        <v>99</v>
      </c>
      <c r="C19" s="21">
        <f>'APR-AUG'!C19+SEP!C19+Oct!C19+Nov!C19+Dec!C19</f>
        <v>79018958</v>
      </c>
      <c r="D19" s="21">
        <f>'APR-AUG'!D19+SEP!D19+Oct!D19+Nov!D19+Dec!D19</f>
        <v>213416186.50999999</v>
      </c>
      <c r="E19" s="6">
        <f t="shared" si="0"/>
        <v>2.700822586271006</v>
      </c>
      <c r="F19" s="41">
        <f>SUM('APR-AUG'!F19+SEP!F19+Oct!F19+Nov!F19+Dec!F19)</f>
        <v>4</v>
      </c>
      <c r="G19" s="8">
        <f>'APR-AUG'!G19+SEP!G19+Oct!G19+Nov!G19+Dec!G19</f>
        <v>32900</v>
      </c>
      <c r="H19" s="8">
        <f t="shared" si="1"/>
        <v>7901.8958000000002</v>
      </c>
      <c r="I19" s="8">
        <f t="shared" si="2"/>
        <v>2134.1618650999999</v>
      </c>
      <c r="J19" s="8">
        <f t="shared" si="3"/>
        <v>10803.290345084024</v>
      </c>
      <c r="K19" s="8">
        <f t="shared" si="4"/>
        <v>53739.348010184025</v>
      </c>
      <c r="L19" s="35">
        <f t="shared" si="5"/>
        <v>5.5015707950497776E-3</v>
      </c>
      <c r="M19" s="45">
        <f t="shared" si="6"/>
        <v>161218.04403055209</v>
      </c>
      <c r="N19" s="8"/>
      <c r="O19" s="8"/>
    </row>
    <row r="20" spans="1:15" x14ac:dyDescent="0.2">
      <c r="A20" s="22" t="s">
        <v>67</v>
      </c>
      <c r="B20" s="21">
        <v>14</v>
      </c>
      <c r="C20" s="21">
        <f>'APR-AUG'!C20+SEP!C20+Oct!C20+Nov!C20+Dec!C20</f>
        <v>1059635</v>
      </c>
      <c r="D20" s="21">
        <f>'APR-AUG'!D20+SEP!D20+Oct!D20+Nov!D20+Dec!D20</f>
        <v>9575654.6904649995</v>
      </c>
      <c r="E20" s="6">
        <f t="shared" si="0"/>
        <v>9.036748210907529</v>
      </c>
      <c r="F20" s="41">
        <f>SUM('APR-AUG'!F20+SEP!F20+Oct!F20+Nov!F20+Dec!F20)</f>
        <v>8</v>
      </c>
      <c r="G20" s="8">
        <f>'APR-AUG'!G20+SEP!G20+Oct!G20+Nov!G20+Dec!G20</f>
        <v>7700</v>
      </c>
      <c r="H20" s="8">
        <f t="shared" si="1"/>
        <v>105.96350000000001</v>
      </c>
      <c r="I20" s="8">
        <f t="shared" si="2"/>
        <v>95.756546904650008</v>
      </c>
      <c r="J20" s="8">
        <f t="shared" si="3"/>
        <v>36146.992843630112</v>
      </c>
      <c r="K20" s="8">
        <f t="shared" si="4"/>
        <v>44048.712890534764</v>
      </c>
      <c r="L20" s="35">
        <f t="shared" si="5"/>
        <v>4.5094911153773943E-3</v>
      </c>
      <c r="M20" s="45">
        <f t="shared" si="6"/>
        <v>66073.069335802138</v>
      </c>
      <c r="N20" s="8" t="s">
        <v>68</v>
      </c>
      <c r="O20" s="8">
        <v>1222</v>
      </c>
    </row>
    <row r="21" spans="1:15" x14ac:dyDescent="0.2">
      <c r="A21" s="22" t="s">
        <v>69</v>
      </c>
      <c r="B21" s="21">
        <v>1</v>
      </c>
      <c r="C21" s="21">
        <f>'APR-AUG'!C21+SEP!C21+Oct!C21+Nov!C21+Dec!C21</f>
        <v>666611</v>
      </c>
      <c r="D21" s="21">
        <f>'APR-AUG'!D21+SEP!D21+Oct!D21+Nov!D21+Dec!D21</f>
        <v>289844.74956999999</v>
      </c>
      <c r="E21" s="6">
        <f t="shared" si="0"/>
        <v>0.43480343044144182</v>
      </c>
      <c r="F21" s="41">
        <f>SUM('APR-AUG'!F21+SEP!F21+Oct!F21+Nov!F21+Dec!F21)</f>
        <v>8</v>
      </c>
      <c r="G21" s="8">
        <f>'APR-AUG'!G21+SEP!G21+Oct!G21+Nov!G21+Dec!G21</f>
        <v>800</v>
      </c>
      <c r="H21" s="8">
        <f t="shared" si="1"/>
        <v>66.661100000000005</v>
      </c>
      <c r="I21" s="8">
        <f t="shared" si="2"/>
        <v>2.8984474957000002</v>
      </c>
      <c r="J21" s="8">
        <f t="shared" si="3"/>
        <v>1739.2137217657673</v>
      </c>
      <c r="K21" s="8">
        <f t="shared" si="4"/>
        <v>2608.7732692614672</v>
      </c>
      <c r="L21" s="35">
        <f t="shared" si="5"/>
        <v>2.6707340822883701E-4</v>
      </c>
      <c r="M21" s="45">
        <f t="shared" si="6"/>
        <v>3913.1599038922009</v>
      </c>
      <c r="N21" s="8" t="s">
        <v>70</v>
      </c>
      <c r="O21" s="8"/>
    </row>
    <row r="22" spans="1:15" x14ac:dyDescent="0.2">
      <c r="A22" s="22" t="s">
        <v>71</v>
      </c>
      <c r="B22" s="21">
        <v>49</v>
      </c>
      <c r="C22" s="21">
        <f>'APR-AUG'!C22+SEP!C22+Oct!C22+Nov!C22+Dec!C22</f>
        <v>9727</v>
      </c>
      <c r="D22" s="21">
        <f>'APR-AUG'!D22+SEP!D22+Oct!D22+Nov!D22+Dec!D22</f>
        <v>0.27734425600000001</v>
      </c>
      <c r="E22" s="6">
        <f t="shared" si="0"/>
        <v>2.8512825742777836E-5</v>
      </c>
      <c r="F22" s="41">
        <f>SUM('APR-AUG'!F22+SEP!F22+Oct!F22+Nov!F22+Dec!F22)</f>
        <v>8</v>
      </c>
      <c r="G22" s="8">
        <f>'APR-AUG'!G22+SEP!G22+Oct!G22+Nov!G22+Dec!G22</f>
        <v>39200</v>
      </c>
      <c r="H22" s="8">
        <f t="shared" si="1"/>
        <v>0.97270000000000001</v>
      </c>
      <c r="I22" s="8">
        <f t="shared" si="2"/>
        <v>2.7734425600000002E-6</v>
      </c>
      <c r="J22" s="8">
        <f t="shared" si="3"/>
        <v>0.11405130297111134</v>
      </c>
      <c r="K22" s="8">
        <f t="shared" si="4"/>
        <v>39201.086754076408</v>
      </c>
      <c r="L22" s="35">
        <f t="shared" si="5"/>
        <v>4.0132149347917052E-3</v>
      </c>
      <c r="M22" s="45">
        <f t="shared" si="6"/>
        <v>58801.630131114609</v>
      </c>
      <c r="N22" s="8" t="s">
        <v>72</v>
      </c>
      <c r="O22" s="8">
        <v>1422</v>
      </c>
    </row>
    <row r="23" spans="1:15" x14ac:dyDescent="0.2">
      <c r="A23" s="22" t="s">
        <v>73</v>
      </c>
      <c r="B23" s="21">
        <v>2</v>
      </c>
      <c r="C23" s="21">
        <f>'APR-AUG'!C23+SEP!C23+Oct!C23+Nov!C23+Dec!C23</f>
        <v>38</v>
      </c>
      <c r="D23" s="21">
        <f>'APR-AUG'!D23+SEP!D23+Oct!D23+Nov!D23+Dec!D23</f>
        <v>55.925790000000006</v>
      </c>
      <c r="E23" s="6">
        <f t="shared" si="0"/>
        <v>1.4717313157894738</v>
      </c>
      <c r="F23" s="41">
        <f>SUM('APR-AUG'!F23+SEP!F23+Oct!F23+Nov!F23+Dec!F23)</f>
        <v>3</v>
      </c>
      <c r="G23" s="8">
        <f>'APR-AUG'!G23+SEP!G23+Oct!G23+Nov!G23+Dec!G23</f>
        <v>600</v>
      </c>
      <c r="H23" s="8">
        <f t="shared" si="1"/>
        <v>3.8E-3</v>
      </c>
      <c r="I23" s="8">
        <f t="shared" si="2"/>
        <v>5.5925790000000016E-4</v>
      </c>
      <c r="J23" s="8">
        <f t="shared" si="3"/>
        <v>5886.9252631578956</v>
      </c>
      <c r="K23" s="8">
        <f t="shared" si="4"/>
        <v>6486.9296224157952</v>
      </c>
      <c r="L23" s="35">
        <f t="shared" si="5"/>
        <v>6.6410002878082564E-4</v>
      </c>
      <c r="M23" s="45">
        <f t="shared" si="6"/>
        <v>25947.718489663181</v>
      </c>
      <c r="N23" s="8"/>
      <c r="O23" s="8"/>
    </row>
    <row r="24" spans="1:15" x14ac:dyDescent="0.2">
      <c r="A24" s="22" t="s">
        <v>74</v>
      </c>
      <c r="B24" s="21">
        <v>5</v>
      </c>
      <c r="C24" s="21">
        <f>'APR-AUG'!C24+SEP!C24+Oct!C24+Nov!C24+Dec!C24</f>
        <v>103089060</v>
      </c>
      <c r="D24" s="21">
        <f>'APR-AUG'!D24+SEP!D24+Oct!D24+Nov!D24+Dec!D24</f>
        <v>445406329</v>
      </c>
      <c r="E24" s="6">
        <f t="shared" si="0"/>
        <v>4.3205974426384328</v>
      </c>
      <c r="F24" s="41">
        <f>SUM('APR-AUG'!F24+SEP!F24+Oct!F24+Nov!F24+Dec!F24)</f>
        <v>8</v>
      </c>
      <c r="G24" s="8">
        <f>'APR-AUG'!G24+SEP!G24+Oct!G24+Nov!G24+Dec!G24</f>
        <v>3000</v>
      </c>
      <c r="H24" s="8">
        <f t="shared" si="1"/>
        <v>10308.906000000001</v>
      </c>
      <c r="I24" s="8">
        <f t="shared" si="2"/>
        <v>4454.0632900000001</v>
      </c>
      <c r="J24" s="8">
        <f t="shared" si="3"/>
        <v>17282.389770553731</v>
      </c>
      <c r="K24" s="8">
        <f t="shared" si="4"/>
        <v>35045.359060553732</v>
      </c>
      <c r="L24" s="35">
        <f t="shared" si="5"/>
        <v>3.5877719222242436E-3</v>
      </c>
      <c r="M24" s="45">
        <f t="shared" si="6"/>
        <v>52568.038590830598</v>
      </c>
      <c r="N24" s="8" t="s">
        <v>75</v>
      </c>
      <c r="O24" s="8">
        <v>4886</v>
      </c>
    </row>
    <row r="25" spans="1:15" x14ac:dyDescent="0.2">
      <c r="A25" s="22" t="s">
        <v>76</v>
      </c>
      <c r="B25" s="21">
        <v>5</v>
      </c>
      <c r="C25" s="21">
        <f>'APR-AUG'!C25+SEP!C25+Oct!C25+Nov!C25+Dec!C25</f>
        <v>3506580</v>
      </c>
      <c r="D25" s="21">
        <f>'APR-AUG'!D25+SEP!D25+Oct!D25+Nov!D25+Dec!D25</f>
        <v>1076548043.7451091</v>
      </c>
      <c r="E25" s="6">
        <f t="shared" si="0"/>
        <v>307.00798035268241</v>
      </c>
      <c r="F25" s="41">
        <f>SUM('APR-AUG'!F25+SEP!F25+Oct!F25+Nov!F25+Dec!F25)</f>
        <v>8</v>
      </c>
      <c r="G25" s="8">
        <f>'APR-AUG'!G25+SEP!G25+Oct!G25+Nov!G25+Dec!G25</f>
        <v>2800</v>
      </c>
      <c r="H25" s="8">
        <f t="shared" si="1"/>
        <v>350.65800000000002</v>
      </c>
      <c r="I25" s="8">
        <f t="shared" si="2"/>
        <v>10765.480437451091</v>
      </c>
      <c r="J25" s="8">
        <f t="shared" si="3"/>
        <v>1228031.9214107296</v>
      </c>
      <c r="K25" s="8">
        <f t="shared" si="4"/>
        <v>1241948.0598481807</v>
      </c>
      <c r="L25" s="35">
        <f t="shared" si="5"/>
        <v>0.12714454916227566</v>
      </c>
      <c r="M25" s="45">
        <f t="shared" si="6"/>
        <v>1862922.089772271</v>
      </c>
      <c r="N25" s="8" t="s">
        <v>77</v>
      </c>
      <c r="O25" s="8"/>
    </row>
    <row r="26" spans="1:15" x14ac:dyDescent="0.2">
      <c r="A26" s="22" t="s">
        <v>78</v>
      </c>
      <c r="B26" s="21">
        <v>4</v>
      </c>
      <c r="C26" s="21">
        <f>'APR-AUG'!C26+SEP!C26+Oct!C26+Nov!C26+Dec!C26</f>
        <v>19521</v>
      </c>
      <c r="D26" s="21">
        <f>'APR-AUG'!D26+SEP!D26+Oct!D26+Nov!D26+Dec!D26</f>
        <v>125595.2075734</v>
      </c>
      <c r="E26" s="6">
        <f t="shared" si="0"/>
        <v>6.4338511128220892</v>
      </c>
      <c r="F26" s="41">
        <f>SUM('APR-AUG'!F26+SEP!F26+Oct!F26+Nov!F26+Dec!F26)</f>
        <v>8</v>
      </c>
      <c r="G26" s="8">
        <f>'APR-AUG'!G26+SEP!G26+Oct!G26+Nov!G26+Dec!G26</f>
        <v>3200</v>
      </c>
      <c r="H26" s="8">
        <f t="shared" si="1"/>
        <v>1.9521000000000002</v>
      </c>
      <c r="I26" s="8">
        <f t="shared" si="2"/>
        <v>1.2559520757340001</v>
      </c>
      <c r="J26" s="8">
        <f t="shared" si="3"/>
        <v>25735.404451288356</v>
      </c>
      <c r="K26" s="8">
        <f t="shared" si="4"/>
        <v>28938.612503364089</v>
      </c>
      <c r="L26" s="35">
        <f t="shared" si="5"/>
        <v>2.9625931704195421E-3</v>
      </c>
      <c r="M26" s="45">
        <f t="shared" si="6"/>
        <v>43407.918755046136</v>
      </c>
      <c r="N26" s="8" t="s">
        <v>79</v>
      </c>
      <c r="O26" s="8">
        <v>1227</v>
      </c>
    </row>
    <row r="27" spans="1:15" x14ac:dyDescent="0.2">
      <c r="A27" s="22" t="s">
        <v>80</v>
      </c>
      <c r="B27" s="21">
        <v>1</v>
      </c>
      <c r="C27" s="21">
        <f>'APR-AUG'!C27+SEP!C27+Oct!C27+Nov!C27+Dec!C27</f>
        <v>13778</v>
      </c>
      <c r="D27" s="21">
        <f>'APR-AUG'!D27+SEP!D27+Oct!D27+Nov!D27+Dec!D27</f>
        <v>40863.692921999995</v>
      </c>
      <c r="E27" s="6">
        <f t="shared" si="0"/>
        <v>2.9658653594135576</v>
      </c>
      <c r="F27" s="41">
        <f>SUM('APR-AUG'!F27+SEP!F27+Oct!F27+Nov!F27+Dec!F27)</f>
        <v>8</v>
      </c>
      <c r="G27" s="8">
        <f>'APR-AUG'!G27+SEP!G27+Oct!G27+Nov!G27+Dec!G27</f>
        <v>800</v>
      </c>
      <c r="H27" s="8">
        <f t="shared" si="1"/>
        <v>1.3778000000000001</v>
      </c>
      <c r="I27" s="8">
        <f t="shared" si="2"/>
        <v>0.40863692922</v>
      </c>
      <c r="J27" s="8">
        <f t="shared" si="3"/>
        <v>11863.46143765423</v>
      </c>
      <c r="K27" s="8">
        <f t="shared" si="4"/>
        <v>12665.247874583451</v>
      </c>
      <c r="L27" s="35">
        <f t="shared" si="5"/>
        <v>1.2966059395746652E-3</v>
      </c>
      <c r="M27" s="45">
        <f t="shared" si="6"/>
        <v>18997.871811875175</v>
      </c>
      <c r="N27" s="8" t="s">
        <v>81</v>
      </c>
      <c r="O27" s="8"/>
    </row>
    <row r="28" spans="1:15" x14ac:dyDescent="0.2">
      <c r="A28" s="22" t="s">
        <v>82</v>
      </c>
      <c r="B28" s="21">
        <v>2</v>
      </c>
      <c r="C28" s="21">
        <f>'APR-AUG'!C28+SEP!C28+Oct!C28+Nov!C28+Dec!C28</f>
        <v>99498</v>
      </c>
      <c r="D28" s="21">
        <f>'APR-AUG'!D28+SEP!D28+Oct!D28+Nov!D28+Dec!D28</f>
        <v>87732.734611000007</v>
      </c>
      <c r="E28" s="6">
        <f t="shared" si="0"/>
        <v>0.88175374993467215</v>
      </c>
      <c r="F28" s="41">
        <f>SUM('APR-AUG'!F28+SEP!F28+Oct!F28+Nov!F28+Dec!F28)</f>
        <v>8</v>
      </c>
      <c r="G28" s="8">
        <f>'APR-AUG'!G28+SEP!G28+Oct!G28+Nov!G28+Dec!G28</f>
        <v>1600</v>
      </c>
      <c r="H28" s="8">
        <f t="shared" si="1"/>
        <v>9.9497999999999998</v>
      </c>
      <c r="I28" s="8">
        <f t="shared" si="2"/>
        <v>0.87732734611000018</v>
      </c>
      <c r="J28" s="8">
        <f t="shared" si="3"/>
        <v>3527.0149997386884</v>
      </c>
      <c r="K28" s="8">
        <f t="shared" si="4"/>
        <v>5137.8421270847984</v>
      </c>
      <c r="L28" s="35">
        <f t="shared" si="5"/>
        <v>5.2598706985781604E-4</v>
      </c>
      <c r="M28" s="45">
        <f t="shared" si="6"/>
        <v>7706.7631906271981</v>
      </c>
      <c r="N28" s="8" t="s">
        <v>83</v>
      </c>
      <c r="O28" s="8"/>
    </row>
    <row r="29" spans="1:15" x14ac:dyDescent="0.2">
      <c r="A29" s="22" t="s">
        <v>84</v>
      </c>
      <c r="B29" s="21">
        <v>8</v>
      </c>
      <c r="C29" s="21">
        <f>'APR-AUG'!C29+SEP!C29+Oct!C29+Nov!C29+Dec!C29</f>
        <v>99221</v>
      </c>
      <c r="D29" s="21">
        <f>'APR-AUG'!D29+SEP!D29+Oct!D29+Nov!D29+Dec!D29</f>
        <v>198580.157439</v>
      </c>
      <c r="E29" s="6">
        <f t="shared" si="0"/>
        <v>2.0013924213523349</v>
      </c>
      <c r="F29" s="41">
        <f>SUM('APR-AUG'!F29+SEP!F29+Oct!F29+Nov!F29+Dec!F29)</f>
        <v>8</v>
      </c>
      <c r="G29" s="8">
        <f>'APR-AUG'!G29+SEP!G29+Oct!G29+Nov!G29+Dec!G29</f>
        <v>4100</v>
      </c>
      <c r="H29" s="8">
        <f t="shared" si="1"/>
        <v>9.9221000000000004</v>
      </c>
      <c r="I29" s="8">
        <f t="shared" si="2"/>
        <v>1.9858015743900002</v>
      </c>
      <c r="J29" s="8">
        <f t="shared" si="3"/>
        <v>8005.5696854093394</v>
      </c>
      <c r="K29" s="8">
        <f t="shared" si="4"/>
        <v>12117.477586983729</v>
      </c>
      <c r="L29" s="35">
        <f t="shared" si="5"/>
        <v>1.2405279049828881E-3</v>
      </c>
      <c r="M29" s="45">
        <f t="shared" si="6"/>
        <v>18176.216380475591</v>
      </c>
      <c r="N29" s="8" t="s">
        <v>51</v>
      </c>
      <c r="O29" s="8"/>
    </row>
    <row r="30" spans="1:15" x14ac:dyDescent="0.2">
      <c r="A30" s="22" t="s">
        <v>85</v>
      </c>
      <c r="B30" s="21">
        <v>1</v>
      </c>
      <c r="C30" s="21">
        <f>'APR-AUG'!C30+SEP!C30+Oct!C30+Nov!C30+Dec!C30</f>
        <v>22139</v>
      </c>
      <c r="D30" s="21">
        <f>'APR-AUG'!D30+SEP!D30+Oct!D30+Nov!D30+Dec!D30</f>
        <v>624936.49647999997</v>
      </c>
      <c r="E30" s="6">
        <f t="shared" si="0"/>
        <v>28.227855661050633</v>
      </c>
      <c r="F30" s="41">
        <f>SUM('APR-AUG'!F30+SEP!F30+Oct!F30+Nov!F30+Dec!F30)</f>
        <v>3</v>
      </c>
      <c r="G30" s="8">
        <f>'APR-AUG'!G30+SEP!G30+Oct!G30+Nov!G30+Dec!G30</f>
        <v>300</v>
      </c>
      <c r="H30" s="8">
        <f t="shared" si="1"/>
        <v>2.2139000000000002</v>
      </c>
      <c r="I30" s="8">
        <f t="shared" si="2"/>
        <v>6.2493649647999998</v>
      </c>
      <c r="J30" s="8">
        <f t="shared" si="3"/>
        <v>112911.42264420252</v>
      </c>
      <c r="K30" s="8">
        <f t="shared" si="4"/>
        <v>113219.88590916732</v>
      </c>
      <c r="L30" s="35">
        <f t="shared" si="5"/>
        <v>1.1590896443676628E-2</v>
      </c>
      <c r="M30" s="45">
        <f t="shared" si="6"/>
        <v>452879.54363666929</v>
      </c>
      <c r="N30" s="8"/>
      <c r="O30" s="8"/>
    </row>
    <row r="31" spans="1:15" x14ac:dyDescent="0.2">
      <c r="A31" s="22" t="s">
        <v>86</v>
      </c>
      <c r="B31" s="21">
        <v>1</v>
      </c>
      <c r="C31" s="21">
        <f>'APR-AUG'!C31+SEP!C31+Oct!C31+Nov!C31+Dec!C31</f>
        <v>7</v>
      </c>
      <c r="D31" s="21">
        <f>'APR-AUG'!D31+SEP!D31+Oct!D31+Nov!D31+Dec!D31</f>
        <v>3.5249999999999999</v>
      </c>
      <c r="E31" s="6">
        <f t="shared" si="0"/>
        <v>0.50357142857142856</v>
      </c>
      <c r="F31" s="41">
        <f>SUM('APR-AUG'!F31+SEP!F31+Oct!F31+Nov!F31+Dec!F31)</f>
        <v>8</v>
      </c>
      <c r="G31" s="8">
        <f>'APR-AUG'!G31+SEP!G31+Oct!G31+Nov!G31+Dec!G31</f>
        <v>800</v>
      </c>
      <c r="H31" s="8">
        <f t="shared" si="1"/>
        <v>6.9999999999999999E-4</v>
      </c>
      <c r="I31" s="8">
        <f t="shared" si="2"/>
        <v>3.5250000000000003E-5</v>
      </c>
      <c r="J31" s="8">
        <f t="shared" si="3"/>
        <v>2014.2857142857142</v>
      </c>
      <c r="K31" s="8">
        <f t="shared" si="4"/>
        <v>2814.2864495357144</v>
      </c>
      <c r="L31" s="35">
        <f t="shared" si="5"/>
        <v>2.8811283934326604E-4</v>
      </c>
      <c r="M31" s="45">
        <f t="shared" si="6"/>
        <v>4221.429674303572</v>
      </c>
      <c r="N31" s="8" t="s">
        <v>87</v>
      </c>
      <c r="O31" s="8">
        <v>1222</v>
      </c>
    </row>
    <row r="32" spans="1:15" x14ac:dyDescent="0.2">
      <c r="A32" s="22" t="s">
        <v>88</v>
      </c>
      <c r="B32" s="21">
        <v>2</v>
      </c>
      <c r="C32" s="21">
        <f>'APR-AUG'!C32+SEP!C32+Oct!C32+Nov!C32+Dec!C32</f>
        <v>622195</v>
      </c>
      <c r="D32" s="21">
        <f>'APR-AUG'!D32+SEP!D32+Oct!D32+Nov!D32+Dec!D32</f>
        <v>1333736.3138000001</v>
      </c>
      <c r="E32" s="6">
        <f t="shared" si="0"/>
        <v>2.1435985724732602</v>
      </c>
      <c r="F32" s="41">
        <f>SUM('APR-AUG'!F32+SEP!F32+Oct!F32+Nov!F32+Dec!F32)</f>
        <v>8</v>
      </c>
      <c r="G32" s="8">
        <f>'APR-AUG'!G32+SEP!G32+Oct!G32+Nov!G32+Dec!G32</f>
        <v>1600</v>
      </c>
      <c r="H32" s="8">
        <f t="shared" si="1"/>
        <v>62.219500000000004</v>
      </c>
      <c r="I32" s="8">
        <f t="shared" si="2"/>
        <v>13.337363138000002</v>
      </c>
      <c r="J32" s="8">
        <f t="shared" si="3"/>
        <v>8574.3942898930418</v>
      </c>
      <c r="K32" s="8">
        <f t="shared" si="4"/>
        <v>10249.951153031041</v>
      </c>
      <c r="L32" s="35">
        <f t="shared" si="5"/>
        <v>1.0493397110719665E-3</v>
      </c>
      <c r="M32" s="45">
        <f t="shared" si="6"/>
        <v>15374.926729546562</v>
      </c>
      <c r="N32" s="8" t="s">
        <v>89</v>
      </c>
      <c r="O32" s="8"/>
    </row>
    <row r="33" spans="1:15" x14ac:dyDescent="0.2">
      <c r="A33" s="22" t="s">
        <v>90</v>
      </c>
      <c r="B33" s="21">
        <v>1</v>
      </c>
      <c r="C33" s="21">
        <f>'APR-AUG'!C33+SEP!C33+Oct!C33+Nov!C33+Dec!C33</f>
        <v>5277</v>
      </c>
      <c r="D33" s="21">
        <f>'APR-AUG'!D33+SEP!D33+Oct!D33+Nov!D33+Dec!D33</f>
        <v>111118.54445409999</v>
      </c>
      <c r="E33" s="6">
        <f t="shared" si="0"/>
        <v>21.057143159768806</v>
      </c>
      <c r="F33" s="41">
        <f>SUM('APR-AUG'!F33+SEP!F33+Oct!F33+Nov!F33+Dec!F33)</f>
        <v>4</v>
      </c>
      <c r="G33" s="8">
        <f>'APR-AUG'!G33+SEP!G33+Oct!G33+Nov!G33+Dec!G33</f>
        <v>400</v>
      </c>
      <c r="H33" s="8">
        <f t="shared" si="1"/>
        <v>0.52770000000000006</v>
      </c>
      <c r="I33" s="8">
        <f t="shared" si="2"/>
        <v>1.1111854445409999</v>
      </c>
      <c r="J33" s="8">
        <f t="shared" si="3"/>
        <v>84228.572639075224</v>
      </c>
      <c r="K33" s="8">
        <f t="shared" si="4"/>
        <v>84630.211524519764</v>
      </c>
      <c r="L33" s="35">
        <f t="shared" si="5"/>
        <v>8.664025845902491E-3</v>
      </c>
      <c r="M33" s="45">
        <f t="shared" si="6"/>
        <v>253890.63457355928</v>
      </c>
      <c r="N33" s="8"/>
      <c r="O33" s="8"/>
    </row>
    <row r="34" spans="1:15" s="79" customFormat="1" x14ac:dyDescent="0.2">
      <c r="A34" s="72" t="s">
        <v>91</v>
      </c>
      <c r="B34" s="73">
        <v>25</v>
      </c>
      <c r="C34" s="73">
        <f>'APR-AUG'!C34+SEP!C34+Oct!C34+Nov!C34+Dec!C34</f>
        <v>10464</v>
      </c>
      <c r="D34" s="73">
        <f>'APR-AUG'!D34+SEP!D34+Oct!D34+Nov!D34+Dec!D34</f>
        <v>3719.4492998000001</v>
      </c>
      <c r="E34" s="74">
        <f t="shared" si="0"/>
        <v>0.35545195907874616</v>
      </c>
      <c r="F34" s="75">
        <f>SUM('APR-AUG'!F34+SEP!F34+Oct!F34+Nov!F34+Dec!F34)</f>
        <v>8</v>
      </c>
      <c r="G34" s="76">
        <f>'APR-AUG'!G34+SEP!G34+Oct!G34+Nov!G34+Dec!G34</f>
        <v>5600</v>
      </c>
      <c r="H34" s="76">
        <f t="shared" si="1"/>
        <v>1.0464</v>
      </c>
      <c r="I34" s="76">
        <f t="shared" si="2"/>
        <v>3.7194492998000005E-2</v>
      </c>
      <c r="J34" s="76">
        <f t="shared" si="3"/>
        <v>1421.8078363149846</v>
      </c>
      <c r="K34" s="76">
        <f t="shared" si="4"/>
        <v>7022.8914308079829</v>
      </c>
      <c r="L34" s="77">
        <f t="shared" si="5"/>
        <v>7.1896916920571017E-4</v>
      </c>
      <c r="M34" s="78">
        <f t="shared" si="6"/>
        <v>10534.337146211974</v>
      </c>
      <c r="N34" s="76" t="s">
        <v>92</v>
      </c>
      <c r="O34" s="76"/>
    </row>
    <row r="35" spans="1:15" x14ac:dyDescent="0.2">
      <c r="A35" s="22" t="s">
        <v>93</v>
      </c>
      <c r="B35" s="21">
        <v>3</v>
      </c>
      <c r="C35" s="21">
        <f>'APR-AUG'!C35+SEP!C35+Oct!C35+Nov!C35+Dec!C35</f>
        <v>155220</v>
      </c>
      <c r="D35" s="21">
        <f>'APR-AUG'!D35+SEP!D35+Oct!D35+Nov!D35+Dec!D35</f>
        <v>3376182.0905999998</v>
      </c>
      <c r="E35" s="6">
        <f t="shared" si="0"/>
        <v>21.75094762659451</v>
      </c>
      <c r="F35" s="41">
        <f>SUM('APR-AUG'!F35+SEP!F35+Oct!F35+Nov!F35+Dec!F35)</f>
        <v>8</v>
      </c>
      <c r="G35" s="8">
        <f>'APR-AUG'!G35+SEP!G35+Oct!G35+Nov!G35+Dec!G35</f>
        <v>1100</v>
      </c>
      <c r="H35" s="8">
        <f t="shared" si="1"/>
        <v>15.522</v>
      </c>
      <c r="I35" s="8">
        <f t="shared" si="2"/>
        <v>33.761820905999997</v>
      </c>
      <c r="J35" s="8">
        <f t="shared" si="3"/>
        <v>87003.790506378034</v>
      </c>
      <c r="K35" s="8">
        <f t="shared" si="4"/>
        <v>88153.074327284034</v>
      </c>
      <c r="L35" s="35">
        <f t="shared" si="5"/>
        <v>9.0246792558951513E-3</v>
      </c>
      <c r="M35" s="45">
        <f t="shared" si="6"/>
        <v>132229.61149092607</v>
      </c>
      <c r="N35" s="8" t="s">
        <v>94</v>
      </c>
      <c r="O35" s="8">
        <v>1423</v>
      </c>
    </row>
    <row r="36" spans="1:15" x14ac:dyDescent="0.2">
      <c r="A36" s="22" t="s">
        <v>95</v>
      </c>
      <c r="B36" s="21">
        <v>1</v>
      </c>
      <c r="C36" s="21">
        <f>'APR-AUG'!C36+SEP!C36+Oct!C36+Nov!C36+Dec!C36</f>
        <v>16198583</v>
      </c>
      <c r="D36" s="21">
        <f>'APR-AUG'!D36+SEP!D36+Oct!D36+Nov!D36+Dec!D36</f>
        <v>804497071.20000005</v>
      </c>
      <c r="E36" s="6">
        <f t="shared" si="0"/>
        <v>49.664657161678896</v>
      </c>
      <c r="F36" s="41">
        <f>SUM('APR-AUG'!F36+SEP!F36+Oct!F36+Nov!F36+Dec!F36)</f>
        <v>8</v>
      </c>
      <c r="G36" s="8">
        <f>'APR-AUG'!G36+SEP!G36+Oct!G36+Nov!G36+Dec!G36</f>
        <v>800</v>
      </c>
      <c r="H36" s="8">
        <f t="shared" si="1"/>
        <v>1619.8583000000001</v>
      </c>
      <c r="I36" s="8">
        <f t="shared" si="2"/>
        <v>8044.9707120000012</v>
      </c>
      <c r="J36" s="8">
        <f t="shared" si="3"/>
        <v>198658.62864671557</v>
      </c>
      <c r="K36" s="8">
        <f t="shared" si="4"/>
        <v>209123.45765871558</v>
      </c>
      <c r="L36" s="35">
        <f t="shared" si="5"/>
        <v>2.1409033600426043E-2</v>
      </c>
      <c r="M36" s="45">
        <f t="shared" si="6"/>
        <v>313685.18648807338</v>
      </c>
      <c r="N36" s="8" t="s">
        <v>96</v>
      </c>
      <c r="O36" s="8"/>
    </row>
    <row r="37" spans="1:15" x14ac:dyDescent="0.2">
      <c r="A37" s="22" t="s">
        <v>97</v>
      </c>
      <c r="B37" s="21">
        <v>3</v>
      </c>
      <c r="C37" s="21">
        <f>'APR-AUG'!C37+SEP!C37+Oct!C37+Nov!C37+Dec!C37</f>
        <v>0</v>
      </c>
      <c r="D37" s="21">
        <f>'APR-AUG'!D37+SEP!D37+Oct!D37+Nov!D37+Dec!D37</f>
        <v>0</v>
      </c>
      <c r="E37" s="6"/>
      <c r="F37" s="41">
        <f>SUM('APR-AUG'!F37+SEP!F37+Oct!F37+Nov!F37+Dec!F37)</f>
        <v>3</v>
      </c>
      <c r="G37" s="8">
        <f>'APR-AUG'!G37+SEP!G37+Oct!G37+Nov!G37+Dec!G37</f>
        <v>900</v>
      </c>
      <c r="H37" s="8">
        <f t="shared" si="1"/>
        <v>0</v>
      </c>
      <c r="I37" s="8">
        <f t="shared" si="2"/>
        <v>0</v>
      </c>
      <c r="J37" s="8">
        <f t="shared" si="3"/>
        <v>0</v>
      </c>
      <c r="K37" s="8">
        <f t="shared" si="4"/>
        <v>900</v>
      </c>
      <c r="L37" s="35">
        <f t="shared" si="5"/>
        <v>9.2137584449414391E-5</v>
      </c>
      <c r="M37" s="45">
        <f t="shared" si="6"/>
        <v>3600</v>
      </c>
      <c r="N37" s="8"/>
      <c r="O37" s="8"/>
    </row>
    <row r="38" spans="1:15" x14ac:dyDescent="0.2">
      <c r="A38" s="22" t="s">
        <v>98</v>
      </c>
      <c r="B38" s="21">
        <v>2</v>
      </c>
      <c r="C38" s="21">
        <f>'APR-AUG'!C38+SEP!C38+Oct!C38+Nov!C38+Dec!C38</f>
        <v>218899</v>
      </c>
      <c r="D38" s="21">
        <f>'APR-AUG'!D38+SEP!D38+Oct!D38+Nov!D38+Dec!D38</f>
        <v>157099.2294099</v>
      </c>
      <c r="E38" s="6">
        <f t="shared" si="0"/>
        <v>0.71767906390572822</v>
      </c>
      <c r="F38" s="41">
        <f>SUM('APR-AUG'!F38+SEP!F38+Oct!F38+Nov!F38+Dec!F38)</f>
        <v>8</v>
      </c>
      <c r="G38" s="8">
        <f>'APR-AUG'!G38+SEP!G38+Oct!G38+Nov!G38+Dec!G38</f>
        <v>1500</v>
      </c>
      <c r="H38" s="8">
        <f t="shared" si="1"/>
        <v>21.889900000000001</v>
      </c>
      <c r="I38" s="8">
        <f t="shared" si="2"/>
        <v>1.5709922940990002</v>
      </c>
      <c r="J38" s="8">
        <f t="shared" si="3"/>
        <v>2870.7162556229127</v>
      </c>
      <c r="K38" s="8">
        <f t="shared" si="4"/>
        <v>4394.1771479170111</v>
      </c>
      <c r="L38" s="35">
        <f t="shared" si="5"/>
        <v>4.4985429783543385E-4</v>
      </c>
      <c r="M38" s="45">
        <f t="shared" si="6"/>
        <v>6591.2657218755166</v>
      </c>
      <c r="N38" s="8" t="s">
        <v>99</v>
      </c>
      <c r="O38" s="8">
        <v>1227</v>
      </c>
    </row>
    <row r="39" spans="1:15" x14ac:dyDescent="0.2">
      <c r="A39" s="22" t="s">
        <v>100</v>
      </c>
      <c r="B39" s="21">
        <v>5</v>
      </c>
      <c r="C39" s="21">
        <f>'APR-AUG'!C39+SEP!C39+Oct!C39+Nov!C39+Dec!C39</f>
        <v>13129398</v>
      </c>
      <c r="D39" s="21">
        <f>'APR-AUG'!D39+SEP!D39+Oct!D39+Nov!D39+Dec!D39</f>
        <v>628216836.86500001</v>
      </c>
      <c r="E39" s="6">
        <f t="shared" si="0"/>
        <v>47.848106734596669</v>
      </c>
      <c r="F39" s="41">
        <f>SUM('APR-AUG'!F39+SEP!F39+Oct!F39+Nov!F39+Dec!F39)</f>
        <v>8</v>
      </c>
      <c r="G39" s="8">
        <f>'APR-AUG'!G39+SEP!G39+Oct!G39+Nov!G39+Dec!G39</f>
        <v>5500</v>
      </c>
      <c r="H39" s="8">
        <f t="shared" si="1"/>
        <v>1312.9398000000001</v>
      </c>
      <c r="I39" s="8">
        <f t="shared" si="2"/>
        <v>6282.168368650001</v>
      </c>
      <c r="J39" s="8">
        <f t="shared" si="3"/>
        <v>191392.42693838666</v>
      </c>
      <c r="K39" s="8">
        <f t="shared" si="4"/>
        <v>204487.53510703667</v>
      </c>
      <c r="L39" s="35">
        <f t="shared" si="5"/>
        <v>2.0934430594196866E-2</v>
      </c>
      <c r="M39" s="45">
        <f t="shared" si="6"/>
        <v>306731.302660555</v>
      </c>
      <c r="N39" s="8" t="s">
        <v>101</v>
      </c>
      <c r="O39" s="8"/>
    </row>
    <row r="40" spans="1:15" x14ac:dyDescent="0.2">
      <c r="A40" s="22" t="s">
        <v>102</v>
      </c>
      <c r="B40" s="21">
        <v>3</v>
      </c>
      <c r="C40" s="21">
        <f>'APR-AUG'!C40+SEP!C40+Oct!C40+Nov!C40+Dec!C40</f>
        <v>5</v>
      </c>
      <c r="D40" s="21">
        <f>'APR-AUG'!D40+SEP!D40+Oct!D40+Nov!D40+Dec!D40</f>
        <v>11.94238281</v>
      </c>
      <c r="E40" s="6">
        <f t="shared" si="0"/>
        <v>2.3884765620000001</v>
      </c>
      <c r="F40" s="41">
        <f>SUM('APR-AUG'!F40+SEP!F40+Oct!F40+Nov!F40+Dec!F40)</f>
        <v>4</v>
      </c>
      <c r="G40" s="8">
        <f>'APR-AUG'!G40+SEP!G40+Oct!G40+Nov!G40+Dec!G40</f>
        <v>1200</v>
      </c>
      <c r="H40" s="8">
        <f t="shared" si="1"/>
        <v>5.0000000000000001E-4</v>
      </c>
      <c r="I40" s="8">
        <f t="shared" si="2"/>
        <v>1.194238281E-4</v>
      </c>
      <c r="J40" s="8">
        <f t="shared" si="3"/>
        <v>9553.9062480000011</v>
      </c>
      <c r="K40" s="8">
        <f t="shared" si="4"/>
        <v>10753.90686742383</v>
      </c>
      <c r="L40" s="35">
        <f t="shared" si="5"/>
        <v>1.1009322246204449E-3</v>
      </c>
      <c r="M40" s="45">
        <f t="shared" si="6"/>
        <v>32261.720602271489</v>
      </c>
      <c r="N40" s="8"/>
      <c r="O40" s="8"/>
    </row>
    <row r="41" spans="1:15" x14ac:dyDescent="0.2">
      <c r="A41" s="22" t="s">
        <v>103</v>
      </c>
      <c r="B41" s="21">
        <v>2</v>
      </c>
      <c r="C41" s="21">
        <f>'APR-AUG'!C41+SEP!C41+Oct!C41+Nov!C41+Dec!C41</f>
        <v>121152</v>
      </c>
      <c r="D41" s="21">
        <f>'APR-AUG'!D41+SEP!D41+Oct!D41+Nov!D41+Dec!D41</f>
        <v>108470.92218299999</v>
      </c>
      <c r="E41" s="6">
        <f t="shared" si="0"/>
        <v>0.89532919128862909</v>
      </c>
      <c r="F41" s="41">
        <f>SUM('APR-AUG'!F41+SEP!F41+Oct!F41+Nov!F41+Dec!F41)</f>
        <v>8</v>
      </c>
      <c r="G41" s="8">
        <f>'APR-AUG'!G41+SEP!G41+Oct!G41+Nov!G41+Dec!G41</f>
        <v>1600</v>
      </c>
      <c r="H41" s="8">
        <f t="shared" si="1"/>
        <v>12.1152</v>
      </c>
      <c r="I41" s="8">
        <f t="shared" si="2"/>
        <v>1.0847092218300001</v>
      </c>
      <c r="J41" s="8">
        <f t="shared" si="3"/>
        <v>3581.3167651545164</v>
      </c>
      <c r="K41" s="8">
        <f t="shared" si="4"/>
        <v>5194.5166743763466</v>
      </c>
      <c r="L41" s="35">
        <f t="shared" si="5"/>
        <v>5.3178913195471307E-4</v>
      </c>
      <c r="M41" s="45">
        <f t="shared" si="6"/>
        <v>7791.7750115645194</v>
      </c>
      <c r="N41" s="8" t="s">
        <v>104</v>
      </c>
      <c r="O41" s="8"/>
    </row>
    <row r="42" spans="1:15" x14ac:dyDescent="0.2">
      <c r="A42" s="23" t="s">
        <v>105</v>
      </c>
      <c r="B42" s="21">
        <v>2</v>
      </c>
      <c r="C42" s="21">
        <f>'APR-AUG'!C42+SEP!C42+Oct!C42+Nov!C42+Dec!C42</f>
        <v>1256644</v>
      </c>
      <c r="D42" s="21">
        <f>'APR-AUG'!D42+SEP!D42+Oct!D42+Nov!D42+Dec!D42</f>
        <v>1463329.2065999999</v>
      </c>
      <c r="E42" s="6">
        <f t="shared" si="0"/>
        <v>1.164473953323296</v>
      </c>
      <c r="F42" s="41">
        <f>SUM('APR-AUG'!F42+SEP!F42+Oct!F42+Nov!F42+Dec!F42)</f>
        <v>8</v>
      </c>
      <c r="G42" s="8">
        <f>'APR-AUG'!G42+SEP!G42+Oct!G42+Nov!G42+Dec!G42</f>
        <v>1600</v>
      </c>
      <c r="H42" s="8">
        <f t="shared" si="1"/>
        <v>125.6644</v>
      </c>
      <c r="I42" s="8">
        <f t="shared" si="2"/>
        <v>14.633292066000001</v>
      </c>
      <c r="J42" s="8">
        <f t="shared" si="3"/>
        <v>4657.8958132931839</v>
      </c>
      <c r="K42" s="8">
        <f t="shared" si="4"/>
        <v>6398.1935053591842</v>
      </c>
      <c r="L42" s="35">
        <f t="shared" si="5"/>
        <v>6.5501566047080717E-4</v>
      </c>
      <c r="M42" s="45">
        <f t="shared" si="6"/>
        <v>9597.2902580387763</v>
      </c>
      <c r="N42" s="11" t="s">
        <v>106</v>
      </c>
      <c r="O42" s="11"/>
    </row>
    <row r="43" spans="1:15" x14ac:dyDescent="0.2">
      <c r="A43" s="22" t="s">
        <v>107</v>
      </c>
      <c r="B43" s="21">
        <v>4</v>
      </c>
      <c r="C43" s="21">
        <f>'APR-AUG'!C43+SEP!C43+Oct!C43+Nov!C43+Dec!C43</f>
        <v>182431</v>
      </c>
      <c r="D43" s="21">
        <f>'APR-AUG'!D43+SEP!D43+Oct!D43+Nov!D43+Dec!D43</f>
        <v>371292.33027300006</v>
      </c>
      <c r="E43" s="6">
        <f t="shared" si="0"/>
        <v>2.0352480130734363</v>
      </c>
      <c r="F43" s="41">
        <f>SUM('APR-AUG'!F43+SEP!F43+Oct!F43+Nov!F43+Dec!F43)</f>
        <v>3</v>
      </c>
      <c r="G43" s="8">
        <f>'APR-AUG'!G43+SEP!G43+Oct!G43+Nov!G43+Dec!G43</f>
        <v>1100</v>
      </c>
      <c r="H43" s="8">
        <f t="shared" si="1"/>
        <v>18.243100000000002</v>
      </c>
      <c r="I43" s="8">
        <f t="shared" si="2"/>
        <v>3.712923302730001</v>
      </c>
      <c r="J43" s="8">
        <f t="shared" si="3"/>
        <v>8140.9920522937455</v>
      </c>
      <c r="K43" s="8">
        <f t="shared" si="4"/>
        <v>9262.948075596476</v>
      </c>
      <c r="L43" s="35">
        <f t="shared" si="5"/>
        <v>9.4829517840645642E-4</v>
      </c>
      <c r="M43" s="45">
        <f t="shared" si="6"/>
        <v>37051.792302385904</v>
      </c>
      <c r="N43" s="8"/>
      <c r="O43" s="8"/>
    </row>
    <row r="44" spans="1:15" x14ac:dyDescent="0.2">
      <c r="K44" s="18">
        <f>SUM(K2:K43)</f>
        <v>9768000.8150650002</v>
      </c>
      <c r="M44" s="42">
        <f>SUM(M2:M43)</f>
        <v>15204984.518864531</v>
      </c>
    </row>
  </sheetData>
  <hyperlinks>
    <hyperlink ref="N11" r:id="rId1" xr:uid="{86210723-1DDE-48BE-9FCD-B9DDA9CB249F}"/>
    <hyperlink ref="N12" r:id="rId2" xr:uid="{40E053ED-6B67-40D6-89D1-5A2D3DF7C38A}"/>
    <hyperlink ref="N28" r:id="rId3" xr:uid="{4168789E-9885-458C-AFAD-101EE48821E9}"/>
    <hyperlink ref="N29" r:id="rId4" xr:uid="{C4CB9C38-7BBA-427B-877C-160E9F9AEC74}"/>
    <hyperlink ref="N32" r:id="rId5" xr:uid="{9D116BEA-C49A-423E-9F78-EE4CB8B10316}"/>
    <hyperlink ref="N34" r:id="rId6" xr:uid="{AA84375A-131B-4D6F-8271-749A6F10576A}"/>
    <hyperlink ref="N36" r:id="rId7" xr:uid="{DDF68434-5046-4B83-BE7B-D08F495FE7E2}"/>
    <hyperlink ref="N39" r:id="rId8" xr:uid="{4F05C19E-18D1-4381-ACFB-9E9E6B1DD078}"/>
    <hyperlink ref="N41" r:id="rId9" xr:uid="{D26AC0A7-20BE-4D7B-A702-0D53419251F4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3A3CF5CDC3440B75D086F52C4EC5F" ma:contentTypeVersion="12" ma:contentTypeDescription="Create a new document." ma:contentTypeScope="" ma:versionID="ed38d965d394d73df0dee45ec1aca96e">
  <xsd:schema xmlns:xsd="http://www.w3.org/2001/XMLSchema" xmlns:xs="http://www.w3.org/2001/XMLSchema" xmlns:p="http://schemas.microsoft.com/office/2006/metadata/properties" xmlns:ns2="1ec4d989-6164-4684-816a-24c7c70bd87b" xmlns:ns3="bb0980ba-8ea2-4fd6-b549-643dc8d342ce" targetNamespace="http://schemas.microsoft.com/office/2006/metadata/properties" ma:root="true" ma:fieldsID="68ebbf6ffc2acdc7b3d078dafddadd5f" ns2:_="" ns3:_="">
    <xsd:import namespace="1ec4d989-6164-4684-816a-24c7c70bd87b"/>
    <xsd:import namespace="bb0980ba-8ea2-4fd6-b549-643dc8d342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4d989-6164-4684-816a-24c7c70bd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980ba-8ea2-4fd6-b549-643dc8d342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CEECDA-05A6-49F8-A00A-95524B686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c4d989-6164-4684-816a-24c7c70bd87b"/>
    <ds:schemaRef ds:uri="bb0980ba-8ea2-4fd6-b549-643dc8d342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C7C09-D13D-4FF0-8B55-6EAACCD94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1F822B-21FE-4B6B-BB70-758CEBB5A7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</vt:lpstr>
      <vt:lpstr>APR-AUG</vt:lpstr>
      <vt:lpstr>SEP</vt:lpstr>
      <vt:lpstr>Oct</vt:lpstr>
      <vt:lpstr>Nov</vt:lpstr>
      <vt:lpstr>Dec</vt:lpstr>
      <vt:lpstr>Year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Nikesh Jain</dc:creator>
  <cp:keywords/>
  <dc:description/>
  <cp:lastModifiedBy>Jameel Junaid Ahmed</cp:lastModifiedBy>
  <cp:revision/>
  <dcterms:created xsi:type="dcterms:W3CDTF">2023-09-07T08:35:43Z</dcterms:created>
  <dcterms:modified xsi:type="dcterms:W3CDTF">2024-03-05T17:11:27Z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etDate">
    <vt:lpwstr>2023-10-18T10:22:56Z</vt:lpwstr>
  </property>
  <property fmtid="{D5CDD505-2E9C-101B-9397-08002B2CF9AE}" pid="4" name="MSIP_Label_a7f2ec83-e677-438d-afb7-4c7c0dbc872b_Method">
    <vt:lpwstr>Standard</vt:lpwstr>
  </property>
  <property fmtid="{D5CDD505-2E9C-101B-9397-08002B2CF9AE}" pid="5" name="MSIP_Label_a7f2ec83-e677-438d-afb7-4c7c0dbc872b_Name">
    <vt:lpwstr>a7f2ec83-e677-438d-afb7-4c7c0dbc872b</vt:lpwstr>
  </property>
  <property fmtid="{D5CDD505-2E9C-101B-9397-08002B2CF9AE}" pid="6" name="MSIP_Label_a7f2ec83-e677-438d-afb7-4c7c0dbc872b_SiteId">
    <vt:lpwstr>3bc062e4-ac9d-4c17-b4dd-3aad637ff1ac</vt:lpwstr>
  </property>
  <property fmtid="{D5CDD505-2E9C-101B-9397-08002B2CF9AE}" pid="7" name="MSIP_Label_a7f2ec83-e677-438d-afb7-4c7c0dbc872b_ActionId">
    <vt:lpwstr>0f0efb62-34d1-4744-b5f3-a5ba3be7c4ea</vt:lpwstr>
  </property>
  <property fmtid="{D5CDD505-2E9C-101B-9397-08002B2CF9AE}" pid="8" name="MSIP_Label_a7f2ec83-e677-438d-afb7-4c7c0dbc872b_ContentBits">
    <vt:lpwstr>0</vt:lpwstr>
  </property>
  <property fmtid="{D5CDD505-2E9C-101B-9397-08002B2CF9AE}" pid="9" name="ContentTypeId">
    <vt:lpwstr>0x01010053D3A3CF5CDC3440B75D086F52C4EC5F</vt:lpwstr>
  </property>
</Properties>
</file>