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bookViews>
    <workbookView xWindow="0" yWindow="0" windowWidth="16665" windowHeight="4905" tabRatio="830" activeTab="5"/>
  </bookViews>
  <sheets>
    <sheet name="Lease" sheetId="1" r:id="rId1"/>
    <sheet name="Monthly" sheetId="13" state="hidden" r:id="rId2"/>
    <sheet name="Quarterly" sheetId="14" state="hidden" r:id="rId3"/>
    <sheet name="Yearly" sheetId="16" state="hidden" r:id="rId4"/>
    <sheet name="Cumulative Catchup Journalentry" sheetId="19" r:id="rId5"/>
    <sheet name="Retrospective Journalentry" sheetId="20" r:id="rId6"/>
  </sheets>
  <definedNames>
    <definedName name="_xlnm._FilterDatabase" localSheetId="0" hidden="1">Lease!$A$3:$M$3</definedName>
  </definedNames>
  <calcPr calcId="162913"/>
  <oleSize ref="A4:G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LENOVO</author>
  </authors>
  <commentList>
    <comment ref="H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 xml:space="preserve">LENOVO:
</t>
        </r>
        <r>
          <rPr>
            <sz val="9"/>
            <color indexed="81"/>
            <rFont val="Tahoma"/>
            <family val="2"/>
          </rPr>
          <t xml:space="preserve">Asset schedule to be genetrated for First time adoption 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3.xml><?xml version="1.0" encoding="utf-8"?>
<comments xmlns="http://schemas.openxmlformats.org/spreadsheetml/2006/main">
  <authors>
    <author>LENOVO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4.xml><?xml version="1.0" encoding="utf-8"?>
<comments xmlns="http://schemas.openxmlformats.org/spreadsheetml/2006/main">
  <authors>
    <author>LENOVO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Same as new lease</t>
        </r>
      </text>
    </comment>
  </commentList>
</comments>
</file>

<file path=xl/comments5.xml><?xml version="1.0" encoding="utf-8"?>
<comments xmlns="http://schemas.openxmlformats.org/spreadsheetml/2006/main">
  <authors>
    <author>LENOVO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If answer is positive show in DR if anser is negative show in CR</t>
        </r>
      </text>
    </comment>
  </commentList>
</comments>
</file>

<file path=xl/comments6.xml><?xml version="1.0" encoding="utf-8"?>
<comments xmlns="http://schemas.openxmlformats.org/spreadsheetml/2006/main">
  <authors>
    <author>LENOVO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If answer is positive show in DR if anser is negative show in CR</t>
        </r>
      </text>
    </comment>
  </commentList>
</comments>
</file>

<file path=xl/sharedStrings.xml><?xml version="1.0" encoding="utf-8"?>
<sst xmlns="http://schemas.openxmlformats.org/spreadsheetml/2006/main" count="145" uniqueCount="101">
  <si>
    <t>Asset</t>
  </si>
  <si>
    <t>NBV opening (1 Jan)</t>
  </si>
  <si>
    <t>depreciation</t>
  </si>
  <si>
    <t>NBV closing (31 Dec)</t>
  </si>
  <si>
    <t>Lease liability</t>
  </si>
  <si>
    <t>Lease payment</t>
  </si>
  <si>
    <t>Commencement date</t>
  </si>
  <si>
    <t>Yearly</t>
  </si>
  <si>
    <t>Payment</t>
  </si>
  <si>
    <t>Initial direct cost</t>
  </si>
  <si>
    <t>Year</t>
  </si>
  <si>
    <t>Date of payment</t>
  </si>
  <si>
    <t>Sr. No.</t>
  </si>
  <si>
    <t>Discount factor</t>
  </si>
  <si>
    <t>Discounted amount</t>
  </si>
  <si>
    <t>Finance charge</t>
  </si>
  <si>
    <t>Closing balance</t>
  </si>
  <si>
    <t>Opening Balance</t>
  </si>
  <si>
    <t>Repayment Schedule</t>
  </si>
  <si>
    <t>Quarterly</t>
  </si>
  <si>
    <t>Period</t>
  </si>
  <si>
    <t>Ending</t>
  </si>
  <si>
    <t>Beginning</t>
  </si>
  <si>
    <t>Monthly</t>
  </si>
  <si>
    <t xml:space="preserve">Payments at </t>
  </si>
  <si>
    <t>Annual discount rate</t>
  </si>
  <si>
    <t>Lease term (periods)</t>
  </si>
  <si>
    <t>Payment intervals</t>
  </si>
  <si>
    <t>Right-of use asset at initial recognition</t>
  </si>
  <si>
    <t>Lease No. 1</t>
  </si>
  <si>
    <t>Lease No. 2</t>
  </si>
  <si>
    <t>Lease No. 3</t>
  </si>
  <si>
    <t>Lease No. 4</t>
  </si>
  <si>
    <t>Lease No. 5</t>
  </si>
  <si>
    <t>Lease No. 6</t>
  </si>
  <si>
    <t>Lease No. 7</t>
  </si>
  <si>
    <t>Lease No. 8</t>
  </si>
  <si>
    <t>Useful life of the Asset ( years)</t>
  </si>
  <si>
    <t>Lease Contract No.</t>
  </si>
  <si>
    <t>Value</t>
  </si>
  <si>
    <t>Useful life</t>
  </si>
  <si>
    <t>Residual value</t>
  </si>
  <si>
    <t xml:space="preserve">Method </t>
  </si>
  <si>
    <t>Straight line</t>
  </si>
  <si>
    <t>Monthly depreciation</t>
  </si>
  <si>
    <t>Reducing balance</t>
  </si>
  <si>
    <t>Guaranteed residual value</t>
  </si>
  <si>
    <t>Expected period</t>
  </si>
  <si>
    <t>Escalation %-age</t>
  </si>
  <si>
    <t>Escalation after every</t>
  </si>
  <si>
    <t xml:space="preserve">Total Check </t>
  </si>
  <si>
    <t>Payment date</t>
  </si>
  <si>
    <t>Number of days in each month</t>
  </si>
  <si>
    <t>Start of month</t>
  </si>
  <si>
    <t>End of month</t>
  </si>
  <si>
    <t>Number of days for which Finance charge is to be calculated</t>
  </si>
  <si>
    <t>Finance charge as per repayment schedule</t>
  </si>
  <si>
    <t>Finance charge to be booked</t>
  </si>
  <si>
    <t>Finance charge for remaining days of the month</t>
  </si>
  <si>
    <t>Entry for the month of</t>
  </si>
  <si>
    <t>Start of the month of payment</t>
  </si>
  <si>
    <t>End of the month of payment</t>
  </si>
  <si>
    <t>Finance Charge as per repayment schedule</t>
  </si>
  <si>
    <t>Total days in the month</t>
  </si>
  <si>
    <t>Days in the month of payment for which finance charge is to be apportioned</t>
  </si>
  <si>
    <t>Remaining finance charge for the month of next payment</t>
  </si>
  <si>
    <t>Finance charge for the month of:</t>
  </si>
  <si>
    <t>Carrying value of liability before initial application date</t>
  </si>
  <si>
    <t>Last payment date before initial application</t>
  </si>
  <si>
    <t xml:space="preserve">Charge for the period </t>
  </si>
  <si>
    <t>Initial application date</t>
  </si>
  <si>
    <t>Charge per day</t>
  </si>
  <si>
    <t>Number of days from last payment to initial application date</t>
  </si>
  <si>
    <t>Number of days between last payment and next payment after initial application date</t>
  </si>
  <si>
    <t>Date of next payment</t>
  </si>
  <si>
    <t>Year of initial application</t>
  </si>
  <si>
    <t>Year before initial application</t>
  </si>
  <si>
    <t>Lease liabilty on initial application date</t>
  </si>
  <si>
    <t>Right to use</t>
  </si>
  <si>
    <t>Total days</t>
  </si>
  <si>
    <t>Days till initial application</t>
  </si>
  <si>
    <t>Per day</t>
  </si>
  <si>
    <t>Remaining days</t>
  </si>
  <si>
    <t>Useful life Ending date</t>
  </si>
  <si>
    <t>Initial application</t>
  </si>
  <si>
    <t>Number of days (Initial application date - Commencement days)</t>
  </si>
  <si>
    <t>Perday</t>
  </si>
  <si>
    <t>Depreciation till 1/1/2019</t>
  </si>
  <si>
    <t>Carrying value</t>
  </si>
  <si>
    <t>Retained earnings</t>
  </si>
  <si>
    <t>Note</t>
  </si>
  <si>
    <t>Discount rate for lease liabilty and asset recognition has to be Commencement date discount rate</t>
  </si>
  <si>
    <t>Expense of rent in respect of this lease should be reversed</t>
  </si>
  <si>
    <t>First 15</t>
  </si>
  <si>
    <t>Remaing</t>
  </si>
  <si>
    <t xml:space="preserve">IFRS 16 </t>
  </si>
  <si>
    <t>Opening Journal entry</t>
  </si>
  <si>
    <t>Retained earning</t>
  </si>
  <si>
    <t>Working</t>
  </si>
  <si>
    <t>Dr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</si>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</sst>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#,##0.0000"/>
    <numFmt numFmtId="166" formatCode="#,##0;\(#,##0\);&quot;-&quot;"/>
    <numFmt numFmtId="167" formatCode="_(* #,##0_);_(* \(#,##0\);_(* &quot;-&quot;??_);_(@_)"/>
    <numFmt numFmtId="168" formatCode="mmmm"/>
    <numFmt numFmtId="169" formatCode="mmm"/>
    <numFmt numFmtId="170" formatCode="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6">
    <xf numFmtId="0" fontId="0" fillId="0" borderId="0" xfId="0"/>
    <xf numFmtId="164" fontId="0" fillId="0" borderId="0" xfId="1" applyFont="1"/>
    <xf numFmtId="0" fontId="1" fillId="0" borderId="0" xfId="0" applyFont="1"/>
    <xf numFmtId="167" fontId="0" fillId="0" borderId="1" xfId="1" applyNumberFormat="1" applyFont="1" applyBorder="1"/>
    <xf numFmtId="164" fontId="0" fillId="0" borderId="1" xfId="1" applyFont="1" applyBorder="1"/>
    <xf numFmtId="0" fontId="0" fillId="0" borderId="0" xfId="0" applyFill="1"/>
    <xf numFmtId="164" fontId="0" fillId="0" borderId="0" xfId="1" applyFont="1" applyFill="1"/>
    <xf numFmtId="14" fontId="0" fillId="0" borderId="0" xfId="0" applyNumberFormat="1"/>
    <xf numFmtId="167" fontId="0" fillId="0" borderId="1" xfId="0" applyNumberFormat="1" applyBorder="1"/>
    <xf numFmtId="14" fontId="0" fillId="0" borderId="1" xfId="0" applyNumberFormat="1" applyBorder="1"/>
    <xf numFmtId="1" fontId="0" fillId="0" borderId="1" xfId="1" applyNumberFormat="1" applyFon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165" fontId="0" fillId="0" borderId="1" xfId="0" applyNumberFormat="1" applyFill="1" applyBorder="1"/>
    <xf numFmtId="9" fontId="0" fillId="0" borderId="1" xfId="0" applyNumberFormat="1" applyFill="1" applyBorder="1" applyAlignment="1">
      <alignment horizontal="left"/>
    </xf>
    <xf numFmtId="164" fontId="0" fillId="0" borderId="1" xfId="1" applyFont="1" applyFill="1" applyBorder="1"/>
    <xf numFmtId="164" fontId="0" fillId="0" borderId="1" xfId="1" applyFont="1" applyFill="1" applyBorder="1" applyAlignment="1">
      <alignment horizontal="left"/>
    </xf>
    <xf numFmtId="2" fontId="0" fillId="0" borderId="0" xfId="0" applyNumberFormat="1"/>
    <xf numFmtId="9" fontId="0" fillId="0" borderId="1" xfId="0" applyNumberFormat="1" applyFill="1" applyBorder="1"/>
    <xf numFmtId="169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164" fontId="6" fillId="2" borderId="1" xfId="0" applyNumberFormat="1" applyFont="1" applyFill="1" applyBorder="1" applyAlignment="1">
      <alignment vertical="center" wrapText="1"/>
    </xf>
    <xf numFmtId="14" fontId="6" fillId="2" borderId="1" xfId="0" applyNumberFormat="1" applyFont="1" applyFill="1" applyBorder="1" applyAlignment="1">
      <alignment vertical="center" wrapText="1"/>
    </xf>
    <xf numFmtId="164" fontId="1" fillId="0" borderId="0" xfId="1" applyFont="1" applyAlignment="1">
      <alignment vertical="center"/>
    </xf>
    <xf numFmtId="168" fontId="6" fillId="2" borderId="1" xfId="0" applyNumberFormat="1" applyFont="1" applyFill="1" applyBorder="1" applyAlignment="1">
      <alignment horizontal="center" vertical="center"/>
    </xf>
    <xf numFmtId="164" fontId="0" fillId="0" borderId="1" xfId="1" applyFont="1" applyBorder="1" applyAlignment="1">
      <alignment horizontal="right"/>
    </xf>
    <xf numFmtId="165" fontId="0" fillId="0" borderId="0" xfId="0" applyNumberFormat="1" applyFill="1"/>
    <xf numFmtId="0" fontId="0" fillId="0" borderId="0" xfId="0" applyFont="1" applyFill="1" applyAlignment="1">
      <alignment wrapText="1"/>
    </xf>
    <xf numFmtId="166" fontId="1" fillId="0" borderId="0" xfId="0" applyNumberFormat="1" applyFont="1" applyFill="1"/>
    <xf numFmtId="9" fontId="0" fillId="0" borderId="0" xfId="0" applyNumberFormat="1" applyFill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right"/>
    </xf>
    <xf numFmtId="9" fontId="0" fillId="0" borderId="1" xfId="0" applyNumberFormat="1" applyFill="1" applyBorder="1" applyAlignment="1">
      <alignment horizontal="right"/>
    </xf>
    <xf numFmtId="167" fontId="0" fillId="0" borderId="1" xfId="1" applyNumberFormat="1" applyFont="1" applyFill="1" applyBorder="1"/>
    <xf numFmtId="167" fontId="0" fillId="0" borderId="1" xfId="1" applyNumberFormat="1" applyFont="1" applyFill="1" applyBorder="1" applyAlignment="1">
      <alignment horizontal="right"/>
    </xf>
    <xf numFmtId="166" fontId="0" fillId="0" borderId="1" xfId="0" applyNumberFormat="1" applyFill="1" applyBorder="1"/>
    <xf numFmtId="166" fontId="0" fillId="0" borderId="1" xfId="0" applyNumberFormat="1" applyFont="1" applyFill="1" applyBorder="1"/>
    <xf numFmtId="167" fontId="0" fillId="0" borderId="0" xfId="1" applyNumberFormat="1" applyFont="1" applyFill="1" applyAlignment="1">
      <alignment wrapText="1"/>
    </xf>
    <xf numFmtId="0" fontId="2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1" fillId="0" borderId="1" xfId="0" applyNumberFormat="1" applyFont="1" applyFill="1" applyBorder="1"/>
    <xf numFmtId="0" fontId="1" fillId="0" borderId="0" xfId="0" applyFont="1" applyFill="1" applyBorder="1"/>
    <xf numFmtId="0" fontId="0" fillId="0" borderId="1" xfId="0" applyFon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/>
    <xf numFmtId="4" fontId="0" fillId="0" borderId="0" xfId="0" applyNumberFormat="1" applyFill="1" applyBorder="1"/>
    <xf numFmtId="166" fontId="0" fillId="0" borderId="0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6" fontId="0" fillId="0" borderId="0" xfId="0" applyNumberFormat="1" applyFill="1"/>
    <xf numFmtId="164" fontId="0" fillId="0" borderId="1" xfId="1" applyFont="1" applyFill="1" applyBorder="1" applyAlignment="1">
      <alignment horizontal="center"/>
    </xf>
    <xf numFmtId="14" fontId="0" fillId="0" borderId="0" xfId="0" applyNumberFormat="1" applyFill="1"/>
    <xf numFmtId="0" fontId="0" fillId="0" borderId="1" xfId="0" applyFont="1" applyFill="1" applyBorder="1"/>
    <xf numFmtId="167" fontId="0" fillId="0" borderId="0" xfId="0" applyNumberFormat="1"/>
    <xf numFmtId="167" fontId="0" fillId="0" borderId="0" xfId="1" applyNumberFormat="1" applyFont="1"/>
    <xf numFmtId="14" fontId="0" fillId="0" borderId="0" xfId="0" applyNumberFormat="1" applyFill="1" applyBorder="1"/>
    <xf numFmtId="1" fontId="0" fillId="0" borderId="0" xfId="0" applyNumberFormat="1"/>
    <xf numFmtId="167" fontId="0" fillId="0" borderId="0" xfId="1" applyNumberFormat="1" applyFont="1" applyAlignment="1">
      <alignment horizontal="right"/>
    </xf>
    <xf numFmtId="15" fontId="0" fillId="0" borderId="0" xfId="0" applyNumberFormat="1"/>
    <xf numFmtId="15" fontId="0" fillId="0" borderId="1" xfId="0" applyNumberFormat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3" fillId="0" borderId="0" xfId="0" applyFont="1"/>
    <xf numFmtId="167" fontId="0" fillId="0" borderId="0" xfId="0" applyNumberFormat="1" applyFill="1"/>
    <xf numFmtId="167" fontId="0" fillId="0" borderId="0" xfId="1" applyNumberFormat="1" applyFont="1" applyFill="1" applyBorder="1"/>
    <xf numFmtId="167" fontId="0" fillId="0" borderId="0" xfId="0" applyNumberFormat="1" applyFill="1" applyBorder="1"/>
    <xf numFmtId="0" fontId="0" fillId="0" borderId="0" xfId="0" applyFill="1" applyBorder="1"/>
    <xf numFmtId="167" fontId="1" fillId="0" borderId="0" xfId="0" applyNumberFormat="1" applyFont="1" applyFill="1" applyBorder="1"/>
    <xf numFmtId="15" fontId="6" fillId="2" borderId="1" xfId="0" applyNumberFormat="1" applyFont="1" applyFill="1" applyBorder="1" applyAlignment="1">
      <alignment vertical="center" wrapText="1"/>
    </xf>
    <xf numFmtId="0" fontId="1" fillId="5" borderId="0" xfId="0" applyFont="1" applyFill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165" fontId="1" fillId="6" borderId="1" xfId="0" applyNumberFormat="1" applyFont="1" applyFill="1" applyBorder="1"/>
    <xf numFmtId="0" fontId="0" fillId="6" borderId="1" xfId="0" applyFill="1" applyBorder="1"/>
    <xf numFmtId="170" fontId="0" fillId="6" borderId="1" xfId="0" applyNumberFormat="1" applyFill="1" applyBorder="1"/>
    <xf numFmtId="167" fontId="0" fillId="6" borderId="1" xfId="0" applyNumberFormat="1" applyFill="1" applyBorder="1"/>
    <xf numFmtId="166" fontId="0" fillId="6" borderId="1" xfId="0" applyNumberFormat="1" applyFill="1" applyBorder="1"/>
    <xf numFmtId="0" fontId="1" fillId="7" borderId="0" xfId="0" applyFont="1" applyFill="1"/>
    <xf numFmtId="167" fontId="0" fillId="8" borderId="0" xfId="0" applyNumberFormat="1" applyFill="1"/>
    <xf numFmtId="167" fontId="1" fillId="8" borderId="1" xfId="0" applyNumberFormat="1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5</xdr:row>
      <xdr:rowOff>142875</xdr:rowOff>
    </xdr:from>
    <xdr:to>
      <xdr:col>6</xdr:col>
      <xdr:colOff>381000</xdr:colOff>
      <xdr:row>35</xdr:row>
      <xdr:rowOff>28578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4399F76-A7FB-4C30-81FD-B02EB9EA1EFB}"/>
            </a:ext>
          </a:extLst>
        </xdr:cNvPr>
        <xdr:cNvCxnSpPr/>
      </xdr:nvCxnSpPr>
      <xdr:spPr>
        <a:xfrm flipV="1">
          <a:off x="6019800" y="1095375"/>
          <a:ext cx="3295650" cy="56007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809625</xdr:colOff>
      <xdr:row>6</xdr:row>
      <xdr:rowOff>114300</xdr:rowOff>
    </xdr:from>
    <xdr:to>
      <xdr:col>6</xdr:col>
      <xdr:colOff>762000</xdr:colOff>
      <xdr:row>33</xdr:row>
      <xdr:rowOff>142875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BC6D9DA-A693-4E30-9ADA-8D609BDE8876}"/>
            </a:ext>
          </a:extLst>
        </xdr:cNvPr>
        <xdr:cNvCxnSpPr/>
      </xdr:nvCxnSpPr>
      <xdr:spPr>
        <a:xfrm flipV="1">
          <a:off x="6076950" y="1257300"/>
          <a:ext cx="3619500" cy="517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838200</xdr:colOff>
      <xdr:row>7</xdr:row>
      <xdr:rowOff>95250</xdr:rowOff>
    </xdr:from>
    <xdr:to>
      <xdr:col>7</xdr:col>
      <xdr:colOff>161925</xdr:colOff>
      <xdr:row>15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707BA87-5555-4D60-A675-DAC58677AE4C}"/>
            </a:ext>
          </a:extLst>
        </xdr:cNvPr>
        <xdr:cNvCxnSpPr/>
      </xdr:nvCxnSpPr>
      <xdr:spPr>
        <a:xfrm flipV="1">
          <a:off x="6105525" y="1428750"/>
          <a:ext cx="3876675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4</xdr:row>
      <xdr:rowOff>142876</xdr:rowOff>
    </xdr:from>
    <xdr:to>
      <xdr:col>6</xdr:col>
      <xdr:colOff>352425</xdr:colOff>
      <xdr:row>29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D5C010C-023C-43AF-9FA5-AA1B9EF8E547}"/>
            </a:ext>
          </a:extLst>
        </xdr:cNvPr>
        <xdr:cNvCxnSpPr/>
      </xdr:nvCxnSpPr>
      <xdr:spPr>
        <a:xfrm flipV="1">
          <a:off x="6124575" y="904876"/>
          <a:ext cx="3162300" cy="4762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5</xdr:row>
      <xdr:rowOff>171450</xdr:rowOff>
    </xdr:from>
    <xdr:to>
      <xdr:col>6</xdr:col>
      <xdr:colOff>371475</xdr:colOff>
      <xdr:row>28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DBF6237-D1C5-40C9-B321-047ACADDE8D4}"/>
            </a:ext>
          </a:extLst>
        </xdr:cNvPr>
        <xdr:cNvCxnSpPr/>
      </xdr:nvCxnSpPr>
      <xdr:spPr>
        <a:xfrm flipV="1">
          <a:off x="5505450" y="1123950"/>
          <a:ext cx="3800475" cy="426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857250</xdr:colOff>
      <xdr:row>6</xdr:row>
      <xdr:rowOff>95250</xdr:rowOff>
    </xdr:from>
    <xdr:to>
      <xdr:col>7</xdr:col>
      <xdr:colOff>152400</xdr:colOff>
      <xdr:row>15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E3F72AB-348A-492E-93B3-7ADF17999F28}"/>
            </a:ext>
          </a:extLst>
        </xdr:cNvPr>
        <xdr:cNvCxnSpPr/>
      </xdr:nvCxnSpPr>
      <xdr:spPr>
        <a:xfrm flipV="1">
          <a:off x="6124575" y="1238250"/>
          <a:ext cx="3848100" cy="171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A1:AM1216"/>
  <sheetViews>
    <sheetView topLeftCell="A13" zoomScaleNormal="100" workbookViewId="0">
      <selection activeCell="E6" sqref="E6"/>
    </sheetView>
  </sheetViews>
  <sheetFormatPr baseColWidth="10" defaultColWidth="8.85546875" defaultRowHeight="15" x14ac:dyDescent="0.25"/>
  <cols>
    <col min="1" max="1" width="17.7109375" style="5" bestFit="1" customWidth="1"/>
    <col min="2" max="2" width="20.42578125" style="5" bestFit="1" customWidth="1"/>
    <col min="3" max="3" width="15.140625" style="5" bestFit="1" customWidth="1"/>
    <col min="4" max="4" width="19.5703125" style="29" bestFit="1" customWidth="1"/>
    <col min="5" max="5" width="19.5703125" style="5" bestFit="1" customWidth="1"/>
    <col min="6" max="6" width="18.42578125" style="5" customWidth="1"/>
    <col min="7" max="7" width="17.28515625" style="5" bestFit="1" customWidth="1"/>
    <col min="8" max="8" width="15.85546875" style="5" bestFit="1" customWidth="1"/>
    <col min="9" max="9" width="20" style="5" bestFit="1" customWidth="1"/>
    <col min="10" max="10" width="16" style="5" bestFit="1" customWidth="1"/>
    <col min="11" max="11" width="19.28515625" style="5" bestFit="1" customWidth="1"/>
    <col min="12" max="13" width="20.5703125" style="5" customWidth="1"/>
    <col min="14" max="14" width="20.28515625" style="5" bestFit="1" customWidth="1"/>
    <col min="15" max="15" width="6.85546875" style="5" bestFit="1" customWidth="1"/>
    <col min="16" max="16" width="5" style="5" bestFit="1" customWidth="1"/>
    <col min="17" max="17" width="19" style="5" bestFit="1" customWidth="1"/>
    <col min="18" max="18" width="12.28515625" style="5" bestFit="1" customWidth="1"/>
    <col min="19" max="19" width="19.28515625" style="5" bestFit="1" customWidth="1"/>
    <col min="20" max="20" width="15.7109375" style="5" customWidth="1"/>
    <col min="21" max="21" width="13.28515625" style="5" bestFit="1" customWidth="1"/>
    <col min="22" max="22" width="9.7109375" style="5" bestFit="1" customWidth="1"/>
    <col min="23" max="23" width="10.5703125" style="5" bestFit="1" customWidth="1"/>
    <col min="24" max="30" width="8.85546875" style="5"/>
    <col min="31" max="31" width="13.28515625" style="6" bestFit="1" customWidth="1"/>
    <col min="32" max="32" width="10.140625" style="5" bestFit="1" customWidth="1"/>
    <col min="33" max="33" width="14" style="5" bestFit="1" customWidth="1"/>
    <col min="34" max="34" width="11.7109375" style="5" bestFit="1" customWidth="1"/>
    <col min="35" max="36" width="11.5703125" style="5" bestFit="1" customWidth="1"/>
    <col min="37" max="16384" width="8.85546875" style="5"/>
  </cols>
  <sheetData>
    <row r="1" spans="1:38" x14ac:dyDescent="0.25">
      <c r="A1" s="68" t="s">
        <v>95</v>
      </c>
    </row>
    <row r="2" spans="1:38" x14ac:dyDescent="0.25">
      <c r="B2" s="30"/>
      <c r="C2" s="31"/>
      <c r="D2" s="5"/>
      <c r="F2" s="32"/>
      <c r="AE2" s="5"/>
      <c r="AF2" s="6"/>
    </row>
    <row r="3" spans="1:38" ht="30" x14ac:dyDescent="0.25">
      <c r="A3" s="64" t="s">
        <v>38</v>
      </c>
      <c r="B3" s="64" t="s">
        <v>6</v>
      </c>
      <c r="C3" s="65" t="s">
        <v>24</v>
      </c>
      <c r="D3" s="64" t="s">
        <v>25</v>
      </c>
      <c r="E3" s="64" t="s">
        <v>26</v>
      </c>
      <c r="F3" s="64" t="s">
        <v>47</v>
      </c>
      <c r="G3" s="64" t="s">
        <v>5</v>
      </c>
      <c r="H3" s="65" t="s">
        <v>27</v>
      </c>
      <c r="I3" s="64" t="s">
        <v>9</v>
      </c>
      <c r="J3" s="66" t="s">
        <v>46</v>
      </c>
      <c r="K3" s="66" t="s">
        <v>28</v>
      </c>
      <c r="L3" s="66" t="s">
        <v>37</v>
      </c>
      <c r="M3" s="67" t="s">
        <v>48</v>
      </c>
      <c r="N3" s="64" t="s">
        <v>49</v>
      </c>
      <c r="AE3" s="5"/>
      <c r="AG3" s="6"/>
    </row>
    <row r="4" spans="1:38" x14ac:dyDescent="0.25">
      <c r="A4" s="13" t="s">
        <v>29</v>
      </c>
      <c r="B4" s="33">
        <v>42432</v>
      </c>
      <c r="C4" s="34" t="s">
        <v>22</v>
      </c>
      <c r="D4" s="35">
        <v>0.05</v>
      </c>
      <c r="E4" s="13">
        <v>10</v>
      </c>
      <c r="F4" s="13">
        <v>2</v>
      </c>
      <c r="G4" s="36">
        <v>2670000</v>
      </c>
      <c r="H4" s="37" t="s">
        <v>7</v>
      </c>
      <c r="I4" s="38">
        <v>0</v>
      </c>
      <c r="J4" s="38">
        <v>0</v>
      </c>
      <c r="K4" s="39">
        <f>Lease!J17+I4</f>
        <v>21647883.873969622</v>
      </c>
      <c r="L4" s="39">
        <v>10</v>
      </c>
      <c r="M4" s="19">
        <v>0.3</v>
      </c>
      <c r="N4" s="39">
        <v>10</v>
      </c>
      <c r="AE4" s="5"/>
      <c r="AG4" s="6"/>
    </row>
    <row r="5" spans="1:38" x14ac:dyDescent="0.25">
      <c r="A5" s="13" t="s">
        <v>30</v>
      </c>
      <c r="B5" s="13"/>
      <c r="C5" s="13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AE5" s="5"/>
      <c r="AG5" s="6"/>
      <c r="AH5" s="5" t="s">
        <v>21</v>
      </c>
      <c r="AJ5" s="5" t="s">
        <v>19</v>
      </c>
    </row>
    <row r="6" spans="1:38" x14ac:dyDescent="0.25">
      <c r="A6" s="13" t="s">
        <v>31</v>
      </c>
      <c r="B6" s="13"/>
      <c r="C6" s="13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AE6" s="5"/>
      <c r="AG6" s="6"/>
      <c r="AH6" s="5" t="s">
        <v>22</v>
      </c>
      <c r="AJ6" s="5" t="s">
        <v>7</v>
      </c>
    </row>
    <row r="7" spans="1:38" x14ac:dyDescent="0.25">
      <c r="A7" s="13" t="s">
        <v>32</v>
      </c>
      <c r="B7" s="13"/>
      <c r="C7" s="13"/>
      <c r="D7" s="14"/>
      <c r="E7" s="15"/>
      <c r="F7" s="15"/>
      <c r="G7" s="15"/>
      <c r="H7" s="13"/>
      <c r="I7" s="13"/>
      <c r="J7" s="13"/>
      <c r="K7" s="13"/>
      <c r="L7" s="13"/>
      <c r="M7" s="13"/>
      <c r="N7" s="13"/>
      <c r="AE7" s="5"/>
      <c r="AG7" s="6"/>
      <c r="AJ7" s="5" t="s">
        <v>23</v>
      </c>
    </row>
    <row r="8" spans="1:38" x14ac:dyDescent="0.25">
      <c r="A8" s="13" t="s">
        <v>33</v>
      </c>
      <c r="B8" s="13"/>
      <c r="C8" s="13"/>
      <c r="D8" s="14"/>
      <c r="E8" s="15"/>
      <c r="F8" s="15"/>
      <c r="G8" s="15"/>
      <c r="H8" s="13"/>
      <c r="I8" s="13"/>
      <c r="J8" s="13"/>
      <c r="K8" s="13"/>
      <c r="L8" s="13"/>
      <c r="M8" s="13"/>
      <c r="N8" s="13"/>
      <c r="AE8" s="5"/>
      <c r="AG8" s="6"/>
    </row>
    <row r="9" spans="1:38" x14ac:dyDescent="0.25">
      <c r="A9" s="13" t="s">
        <v>34</v>
      </c>
      <c r="B9" s="13"/>
      <c r="C9" s="13"/>
      <c r="D9" s="14"/>
      <c r="E9" s="15"/>
      <c r="F9" s="15"/>
      <c r="G9" s="15"/>
      <c r="H9" s="13"/>
      <c r="I9" s="13"/>
      <c r="J9" s="13"/>
      <c r="K9" s="13"/>
      <c r="L9" s="13"/>
      <c r="M9" s="13"/>
      <c r="N9" s="13"/>
      <c r="AE9" s="5"/>
      <c r="AG9" s="6"/>
    </row>
    <row r="10" spans="1:38" x14ac:dyDescent="0.25">
      <c r="A10" s="13" t="s">
        <v>35</v>
      </c>
      <c r="B10" s="13"/>
      <c r="C10" s="13"/>
      <c r="D10" s="14"/>
      <c r="E10" s="15"/>
      <c r="F10" s="15"/>
      <c r="G10" s="15"/>
      <c r="H10" s="13"/>
      <c r="I10" s="13"/>
      <c r="J10" s="13"/>
      <c r="K10" s="16"/>
      <c r="L10" s="13"/>
      <c r="M10" s="13"/>
      <c r="N10" s="13"/>
      <c r="AE10" s="5"/>
      <c r="AG10" s="6"/>
      <c r="AL10" s="5">
        <v>2019</v>
      </c>
    </row>
    <row r="11" spans="1:38" x14ac:dyDescent="0.25">
      <c r="A11" s="13" t="s">
        <v>36</v>
      </c>
      <c r="B11" s="13"/>
      <c r="C11" s="13"/>
      <c r="D11" s="14"/>
      <c r="E11" s="17"/>
      <c r="F11" s="17"/>
      <c r="G11" s="17"/>
      <c r="H11" s="13"/>
      <c r="I11" s="13"/>
      <c r="J11" s="13"/>
      <c r="K11" s="13"/>
      <c r="L11" s="13"/>
      <c r="M11" s="13"/>
      <c r="N11" s="13"/>
      <c r="AE11" s="5"/>
      <c r="AG11" s="6"/>
    </row>
    <row r="12" spans="1:38" x14ac:dyDescent="0.25">
      <c r="B12" s="30"/>
      <c r="C12" s="31"/>
      <c r="D12" s="5"/>
      <c r="F12" s="32"/>
    </row>
    <row r="13" spans="1:38" x14ac:dyDescent="0.25">
      <c r="B13" s="40"/>
      <c r="C13" s="31"/>
      <c r="D13" s="6"/>
      <c r="F13" s="32"/>
      <c r="AL13" s="5" t="e">
        <f>VLOOKUP(AL10,D17:M1216,10,)</f>
        <v>#N/A</v>
      </c>
    </row>
    <row r="14" spans="1:38" x14ac:dyDescent="0.25">
      <c r="B14" s="30"/>
      <c r="C14" s="31"/>
      <c r="D14" s="5"/>
      <c r="F14" s="6"/>
    </row>
    <row r="15" spans="1:38" x14ac:dyDescent="0.25">
      <c r="H15" s="41" t="s">
        <v>18</v>
      </c>
      <c r="K15" s="29"/>
      <c r="O15" s="75" t="s">
        <v>0</v>
      </c>
      <c r="T15" s="55"/>
    </row>
    <row r="16" spans="1:38" x14ac:dyDescent="0.25">
      <c r="A16" s="42" t="s">
        <v>12</v>
      </c>
      <c r="B16" s="42" t="s">
        <v>10</v>
      </c>
      <c r="C16" s="42" t="s">
        <v>8</v>
      </c>
      <c r="D16" s="43" t="s">
        <v>11</v>
      </c>
      <c r="E16" s="44" t="s">
        <v>13</v>
      </c>
      <c r="F16" s="43" t="s">
        <v>14</v>
      </c>
      <c r="G16" s="45"/>
      <c r="H16" s="42" t="s">
        <v>12</v>
      </c>
      <c r="I16" s="42" t="s">
        <v>20</v>
      </c>
      <c r="J16" s="42" t="s">
        <v>17</v>
      </c>
      <c r="K16" s="44" t="s">
        <v>15</v>
      </c>
      <c r="L16" s="43" t="s">
        <v>8</v>
      </c>
      <c r="M16" s="43" t="s">
        <v>16</v>
      </c>
      <c r="N16" s="45"/>
      <c r="O16" s="76" t="s">
        <v>12</v>
      </c>
      <c r="P16" s="77" t="s">
        <v>10</v>
      </c>
      <c r="Q16" s="78" t="s">
        <v>1</v>
      </c>
      <c r="R16" s="77" t="s">
        <v>2</v>
      </c>
      <c r="S16" s="77" t="s">
        <v>3</v>
      </c>
      <c r="AE16" s="5"/>
      <c r="AF16" s="6" t="s">
        <v>39</v>
      </c>
      <c r="AG16" s="5" t="s">
        <v>40</v>
      </c>
      <c r="AH16" s="5" t="s">
        <v>41</v>
      </c>
      <c r="AI16" s="5" t="s">
        <v>42</v>
      </c>
      <c r="AJ16" s="5" t="s">
        <v>44</v>
      </c>
    </row>
    <row r="17" spans="1:39" x14ac:dyDescent="0.25">
      <c r="A17" s="46">
        <v>1</v>
      </c>
      <c r="B17" s="54">
        <f>IF(D17="-",0,YEAR(D17))</f>
        <v>2016</v>
      </c>
      <c r="C17" s="47">
        <f>IF(A17&gt;Lease!$E$4,0,Lease!$G$4)+IF(A17=$E$4,$J$4,0)</f>
        <v>2670000</v>
      </c>
      <c r="D17" s="33">
        <f>IF(Lease!C4="Beginning",Lease!B4,EDATE(Lease!B4,IF(Lease!H4="Quarterly",3,IF(Lease!H4="Yearly",12,1))))</f>
        <v>42432</v>
      </c>
      <c r="E17" s="14">
        <f>IF(Lease!$C$4="beginning",1,1/(1+IF(Lease!$H$4="Yearly",Lease!$D$4,IF(Lease!$H$4="Quarterly",Lease!$D$4/4,Lease!$D$4/12))^A17))</f>
        <v>1</v>
      </c>
      <c r="F17" s="48">
        <f>C17*E17</f>
        <v>2670000</v>
      </c>
      <c r="G17" s="49"/>
      <c r="H17" s="13">
        <v>1</v>
      </c>
      <c r="I17" s="33">
        <f>D17</f>
        <v>42432</v>
      </c>
      <c r="J17" s="38">
        <f>SUMIF(A17:A253,"&lt;="&amp;Lease!E4,F17:F253)</f>
        <v>21647883.873969622</v>
      </c>
      <c r="K17" s="38">
        <f>IF(Lease!C4="Beginning",0,IF(Lease!$H$4="Yearly",J17*Lease!$D$4,IF(Lease!$H$4="Quarterly",J17*(Lease!$D$4/4),J17*Lease!$D$4/12)))</f>
        <v>0</v>
      </c>
      <c r="L17" s="38">
        <f>C17</f>
        <v>2670000</v>
      </c>
      <c r="M17" s="38">
        <f>J17+K17-L17</f>
        <v>18977883.873969622</v>
      </c>
      <c r="N17" s="50"/>
      <c r="O17" s="79">
        <v>1</v>
      </c>
      <c r="P17" s="80">
        <f>B4</f>
        <v>42432</v>
      </c>
      <c r="Q17" s="81">
        <f>Lease!K4</f>
        <v>21647883.873969622</v>
      </c>
      <c r="R17" s="82">
        <f>IF(S16&lt;1,0,-Lease!$K$4/Lease!$L$4)</f>
        <v>-2164788.3873969624</v>
      </c>
      <c r="S17" s="82">
        <f>IF(S16&lt;1,0,SUM(Q17:R17))</f>
        <v>19483095.486572661</v>
      </c>
      <c r="T17" s="52"/>
      <c r="AE17" s="5"/>
      <c r="AF17" s="6">
        <v>1000000</v>
      </c>
      <c r="AG17" s="5">
        <v>10</v>
      </c>
      <c r="AH17" s="6">
        <v>50000</v>
      </c>
      <c r="AI17" s="5" t="s">
        <v>43</v>
      </c>
      <c r="AJ17" s="52">
        <f>(AF17-AH17)/10/12</f>
        <v>7916.666666666667</v>
      </c>
      <c r="AM17" s="5" t="str">
        <f>IFERROR(VLOOKUP(PROPER(TEXT(YEAR(2019),Year)),Lease!D17:M1216,10,FALSE),"IOP")</f>
        <v>IOP</v>
      </c>
    </row>
    <row r="18" spans="1:39" x14ac:dyDescent="0.25">
      <c r="A18" s="46">
        <f>A17+1</f>
        <v>2</v>
      </c>
      <c r="B18" s="54">
        <f t="shared" ref="B18:B81" si="0">IF(D18="-",0,YEAR(D18))</f>
        <v>2017</v>
      </c>
      <c r="C18" s="47">
        <f>IF(A18&gt;Lease!$E$4,0,Lease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2670000</v>
      </c>
      <c r="D18" s="33">
        <f>IF(C18=0,"-",IF(Lease!$H$4="Yearly",EDATE(D17,12),IF(Lease!$H$4="Quarterly",EDATE(D17,3),EDATE(D17,1))))</f>
        <v>42797</v>
      </c>
      <c r="E18" s="14">
        <f>IF(C18=0,0,1/((1+IF(Lease!$H$4="Yearly",Lease!$D$4,IF(Lease!$H$4="Quarterly",Lease!$D$4/4,Lease!$D$4/12)))^IF($E$17=1,A17,A18)))</f>
        <v>0.95238095238095233</v>
      </c>
      <c r="F18" s="48">
        <f t="shared" ref="F18:F81" si="1">C18*E18</f>
        <v>2542857.1428571427</v>
      </c>
      <c r="G18" s="49"/>
      <c r="H18" s="13">
        <f>H17+1</f>
        <v>2</v>
      </c>
      <c r="I18" s="33">
        <f t="shared" ref="I18:I81" si="2">D18</f>
        <v>42797</v>
      </c>
      <c r="J18" s="38">
        <f>IF(H18&gt;Lease!$E$4,0,M17)</f>
        <v>18977883.873969622</v>
      </c>
      <c r="K18" s="38">
        <f>IF(IF(Lease!$H$4="Yearly",J18*Lease!$D$4,IF(Lease!$H$4="Quarterly",J18*(Lease!$D$4/4),J18*Lease!$D$4/12))&gt;0,IF(Lease!$H$4="Yearly",J18*Lease!$D$4,IF(Lease!$H$4="Quarterly",J18*(Lease!$D$4/4),J18*Lease!$D$4/12)),-L18-J18)</f>
        <v>948894.19369848119</v>
      </c>
      <c r="L18" s="38">
        <f t="shared" ref="L18:L81" si="3">C18</f>
        <v>2670000</v>
      </c>
      <c r="M18" s="38">
        <f t="shared" ref="M18:M81" si="4">J18+K18-L18</f>
        <v>17256778.067668103</v>
      </c>
      <c r="N18" s="50"/>
      <c r="O18" s="79">
        <v>2</v>
      </c>
      <c r="P18" s="80">
        <f>DATE(YEAR(P17)+1,MONTH(P17),DAY(P17))</f>
        <v>42797</v>
      </c>
      <c r="Q18" s="82">
        <f>S17</f>
        <v>19483095.486572661</v>
      </c>
      <c r="R18" s="82">
        <f>IF(S17&lt;1,0,-Lease!$K$4/Lease!$L$4)</f>
        <v>-2164788.3873969624</v>
      </c>
      <c r="S18" s="82">
        <f t="shared" ref="S18:S81" si="5">IF(S17&lt;1,0,SUM(Q18:R18))</f>
        <v>17318307.099175699</v>
      </c>
      <c r="AE18" s="5"/>
      <c r="AF18" s="6">
        <v>1000000</v>
      </c>
      <c r="AG18" s="5">
        <v>10</v>
      </c>
      <c r="AH18" s="6">
        <v>50000</v>
      </c>
      <c r="AJ18" s="52">
        <f t="shared" ref="AJ18:AJ30" si="6">(AF18-AH18)/10/12</f>
        <v>7916.666666666667</v>
      </c>
    </row>
    <row r="19" spans="1:39" x14ac:dyDescent="0.25">
      <c r="A19" s="46">
        <f t="shared" ref="A19:A82" si="7">A18+1</f>
        <v>3</v>
      </c>
      <c r="B19" s="54">
        <f t="shared" si="0"/>
        <v>2018</v>
      </c>
      <c r="C19" s="47">
        <f>IF(A19&gt;Lease!$E$4,0,Lease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2670000</v>
      </c>
      <c r="D19" s="33">
        <f>IF(C19=0,"-",IF(Lease!$H$4="Yearly",EDATE(D18,12),IF(Lease!$H$4="Quarterly",EDATE(D18,3),EDATE(D18,1))))</f>
        <v>43162</v>
      </c>
      <c r="E19" s="14">
        <f>IF(C19=0,0,1/((1+IF(Lease!$H$4="Yearly",Lease!$D$4,IF(Lease!$H$4="Quarterly",Lease!$D$4/4,Lease!$D$4/12)))^IF($E$17=1,A18,A19)))</f>
        <v>0.90702947845804982</v>
      </c>
      <c r="F19" s="48">
        <f t="shared" si="1"/>
        <v>2421768.7074829931</v>
      </c>
      <c r="G19" s="49"/>
      <c r="H19" s="13">
        <f t="shared" ref="H19:H82" si="8">H18+1</f>
        <v>3</v>
      </c>
      <c r="I19" s="33">
        <f t="shared" si="2"/>
        <v>43162</v>
      </c>
      <c r="J19" s="38">
        <f>IF(H19&gt;Lease!$E$4,0,M18)</f>
        <v>17256778.067668103</v>
      </c>
      <c r="K19" s="38">
        <f>IF(IF(Lease!$H$4="Yearly",J19*Lease!$D$4,IF(Lease!$H$4="Quarterly",J19*(Lease!$D$4/4),J19*Lease!$D$4/12))&gt;0,IF(Lease!$H$4="Yearly",J19*Lease!$D$4,IF(Lease!$H$4="Quarterly",J19*(Lease!$D$4/4),J19*Lease!$D$4/12)),-L19-J19)</f>
        <v>862838.90338340518</v>
      </c>
      <c r="L19" s="38">
        <f t="shared" si="3"/>
        <v>2670000</v>
      </c>
      <c r="M19" s="38">
        <f t="shared" si="4"/>
        <v>15449616.971051507</v>
      </c>
      <c r="N19" s="50"/>
      <c r="O19" s="79">
        <v>3</v>
      </c>
      <c r="P19" s="80">
        <f t="shared" ref="P19:P82" si="9">DATE(YEAR(P18)+1,MONTH(P18),DAY(P18))</f>
        <v>43162</v>
      </c>
      <c r="Q19" s="82">
        <f t="shared" ref="Q19:Q25" si="10">S18</f>
        <v>17318307.099175699</v>
      </c>
      <c r="R19" s="82">
        <f>IF(S18&lt;1,0,-Lease!$K$4/Lease!$L$4)</f>
        <v>-2164788.3873969624</v>
      </c>
      <c r="S19" s="82">
        <f t="shared" si="5"/>
        <v>15153518.711778738</v>
      </c>
      <c r="AE19" s="5"/>
      <c r="AF19" s="6">
        <v>1000000</v>
      </c>
      <c r="AG19" s="5">
        <v>10</v>
      </c>
      <c r="AH19" s="6">
        <v>50000</v>
      </c>
      <c r="AJ19" s="52">
        <f t="shared" si="6"/>
        <v>7916.666666666667</v>
      </c>
    </row>
    <row r="20" spans="1:39" x14ac:dyDescent="0.25">
      <c r="A20" s="46">
        <f t="shared" si="7"/>
        <v>4</v>
      </c>
      <c r="B20" s="54">
        <f t="shared" si="0"/>
        <v>2019</v>
      </c>
      <c r="C20" s="47">
        <f>IF(A20&gt;Lease!$E$4,0,Lease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2670000</v>
      </c>
      <c r="D20" s="33">
        <f>IF(C20=0,"-",IF(Lease!$H$4="Yearly",EDATE(D19,12),IF(Lease!$H$4="Quarterly",EDATE(D19,3),EDATE(D19,1))))</f>
        <v>43527</v>
      </c>
      <c r="E20" s="14">
        <f>IF(C20=0,0,1/((1+IF(Lease!$H$4="Yearly",Lease!$D$4,IF(Lease!$H$4="Quarterly",Lease!$D$4/4,Lease!$D$4/12)))^IF($E$17=1,A19,A20)))</f>
        <v>0.86383759853147601</v>
      </c>
      <c r="F20" s="48">
        <f t="shared" si="1"/>
        <v>2306446.3880790411</v>
      </c>
      <c r="G20" s="49"/>
      <c r="H20" s="13">
        <f t="shared" si="8"/>
        <v>4</v>
      </c>
      <c r="I20" s="33">
        <f t="shared" si="2"/>
        <v>43527</v>
      </c>
      <c r="J20" s="38">
        <f>IF(H20&gt;Lease!$E$4,0,M19)</f>
        <v>15449616.971051507</v>
      </c>
      <c r="K20" s="38">
        <f>IF(IF(Lease!$H$4="Yearly",J20*Lease!$D$4,IF(Lease!$H$4="Quarterly",J20*(Lease!$D$4/4),J20*Lease!$D$4/12))&gt;0,IF(Lease!$H$4="Yearly",J20*Lease!$D$4,IF(Lease!$H$4="Quarterly",J20*(Lease!$D$4/4),J20*Lease!$D$4/12)),-L20-J20)</f>
        <v>772480.84855257533</v>
      </c>
      <c r="L20" s="38">
        <f t="shared" si="3"/>
        <v>2670000</v>
      </c>
      <c r="M20" s="38">
        <f t="shared" si="4"/>
        <v>13552097.819604082</v>
      </c>
      <c r="N20" s="50"/>
      <c r="O20" s="79">
        <v>4</v>
      </c>
      <c r="P20" s="80">
        <f t="shared" si="9"/>
        <v>43527</v>
      </c>
      <c r="Q20" s="82">
        <f t="shared" si="10"/>
        <v>15153518.711778738</v>
      </c>
      <c r="R20" s="82">
        <f>IF(S19&lt;1,0,-Lease!$K$4/Lease!$L$4)</f>
        <v>-2164788.3873969624</v>
      </c>
      <c r="S20" s="82">
        <f t="shared" si="5"/>
        <v>12988730.324381776</v>
      </c>
      <c r="AE20" s="5"/>
      <c r="AF20" s="6">
        <v>1000000</v>
      </c>
      <c r="AG20" s="5">
        <v>10</v>
      </c>
      <c r="AH20" s="6">
        <v>50000</v>
      </c>
      <c r="AJ20" s="52">
        <f t="shared" si="6"/>
        <v>7916.666666666667</v>
      </c>
    </row>
    <row r="21" spans="1:39" x14ac:dyDescent="0.25">
      <c r="A21" s="46">
        <f t="shared" si="7"/>
        <v>5</v>
      </c>
      <c r="B21" s="54">
        <f t="shared" si="0"/>
        <v>2020</v>
      </c>
      <c r="C21" s="47">
        <f>IF(A21&gt;Lease!$E$4,0,Lease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2670000</v>
      </c>
      <c r="D21" s="33">
        <f>IF(C21=0,"-",IF(Lease!$H$4="Yearly",EDATE(D20,12),IF(Lease!$H$4="Quarterly",EDATE(D20,3),EDATE(D20,1))))</f>
        <v>43893</v>
      </c>
      <c r="E21" s="14">
        <f>IF(C21=0,0,1/((1+IF(Lease!$H$4="Yearly",Lease!$D$4,IF(Lease!$H$4="Quarterly",Lease!$D$4/4,Lease!$D$4/12)))^IF($E$17=1,A20,A21)))</f>
        <v>0.82270247479188197</v>
      </c>
      <c r="F21" s="48">
        <f t="shared" si="1"/>
        <v>2196615.607694325</v>
      </c>
      <c r="G21" s="49"/>
      <c r="H21" s="13">
        <f t="shared" si="8"/>
        <v>5</v>
      </c>
      <c r="I21" s="33">
        <f t="shared" si="2"/>
        <v>43893</v>
      </c>
      <c r="J21" s="38">
        <f>IF(H21&gt;Lease!$E$4,0,M20)</f>
        <v>13552097.819604082</v>
      </c>
      <c r="K21" s="38">
        <f>IF(IF(Lease!$H$4="Yearly",J21*Lease!$D$4,IF(Lease!$H$4="Quarterly",J21*(Lease!$D$4/4),J21*Lease!$D$4/12))&gt;0,IF(Lease!$H$4="Yearly",J21*Lease!$D$4,IF(Lease!$H$4="Quarterly",J21*(Lease!$D$4/4),J21*Lease!$D$4/12)),-L21-J21)</f>
        <v>677604.8909802041</v>
      </c>
      <c r="L21" s="38">
        <f t="shared" si="3"/>
        <v>2670000</v>
      </c>
      <c r="M21" s="38">
        <f t="shared" si="4"/>
        <v>11559702.710584287</v>
      </c>
      <c r="N21" s="50"/>
      <c r="O21" s="79">
        <v>5</v>
      </c>
      <c r="P21" s="80">
        <f t="shared" si="9"/>
        <v>43893</v>
      </c>
      <c r="Q21" s="82">
        <f t="shared" si="10"/>
        <v>12988730.324381776</v>
      </c>
      <c r="R21" s="82">
        <f>IF(S20&lt;1,0,-Lease!$K$4/Lease!$L$4)</f>
        <v>-2164788.3873969624</v>
      </c>
      <c r="S21" s="82">
        <f t="shared" si="5"/>
        <v>10823941.936984815</v>
      </c>
      <c r="AE21" s="5"/>
      <c r="AF21" s="6">
        <v>1000000</v>
      </c>
      <c r="AG21" s="5">
        <v>10</v>
      </c>
      <c r="AH21" s="6">
        <v>50000</v>
      </c>
      <c r="AJ21" s="52">
        <f t="shared" si="6"/>
        <v>7916.666666666667</v>
      </c>
    </row>
    <row r="22" spans="1:39" x14ac:dyDescent="0.25">
      <c r="A22" s="46">
        <f>A21+1</f>
        <v>6</v>
      </c>
      <c r="B22" s="54">
        <f t="shared" si="0"/>
        <v>2021</v>
      </c>
      <c r="C22" s="47">
        <f>IF(A22&gt;Lease!$E$4,0,Lease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2670000</v>
      </c>
      <c r="D22" s="33">
        <f>IF(C22=0,"-",IF(Lease!$H$4="Yearly",EDATE(D21,12),IF(Lease!$H$4="Quarterly",EDATE(D21,3),EDATE(D21,1))))</f>
        <v>44258</v>
      </c>
      <c r="E22" s="14">
        <f>IF(C22=0,0,1/((1+IF(Lease!$H$4="Yearly",Lease!$D$4,IF(Lease!$H$4="Quarterly",Lease!$D$4/4,Lease!$D$4/12)))^IF($E$17=1,A21,A22)))</f>
        <v>0.78352616646845896</v>
      </c>
      <c r="F22" s="48">
        <f t="shared" si="1"/>
        <v>2092014.8644707855</v>
      </c>
      <c r="G22" s="49"/>
      <c r="H22" s="13">
        <f t="shared" si="8"/>
        <v>6</v>
      </c>
      <c r="I22" s="33">
        <f t="shared" si="2"/>
        <v>44258</v>
      </c>
      <c r="J22" s="38">
        <f>IF(H22&gt;Lease!$E$4,0,M21)</f>
        <v>11559702.710584287</v>
      </c>
      <c r="K22" s="38">
        <f>IF(IF(Lease!$H$4="Yearly",J22*Lease!$D$4,IF(Lease!$H$4="Quarterly",J22*(Lease!$D$4/4),J22*Lease!$D$4/12))&gt;0,IF(Lease!$H$4="Yearly",J22*Lease!$D$4,IF(Lease!$H$4="Quarterly",J22*(Lease!$D$4/4),J22*Lease!$D$4/12)),-L22-J22)</f>
        <v>577985.1355292144</v>
      </c>
      <c r="L22" s="38">
        <f t="shared" si="3"/>
        <v>2670000</v>
      </c>
      <c r="M22" s="38">
        <f t="shared" si="4"/>
        <v>9467687.8461135011</v>
      </c>
      <c r="N22" s="50"/>
      <c r="O22" s="79">
        <v>6</v>
      </c>
      <c r="P22" s="80">
        <f t="shared" si="9"/>
        <v>44258</v>
      </c>
      <c r="Q22" s="82">
        <f>S21</f>
        <v>10823941.936984815</v>
      </c>
      <c r="R22" s="82">
        <f>IF(S21&lt;1,0,-Lease!$K$4/Lease!$L$4)</f>
        <v>-2164788.3873969624</v>
      </c>
      <c r="S22" s="82">
        <f>IF(S21&lt;1,0,SUM(Q22:R22))</f>
        <v>8659153.5495878533</v>
      </c>
      <c r="AE22" s="5"/>
      <c r="AF22" s="6">
        <v>1000000</v>
      </c>
      <c r="AG22" s="5">
        <v>10</v>
      </c>
      <c r="AH22" s="6">
        <v>50000</v>
      </c>
      <c r="AJ22" s="52">
        <f t="shared" si="6"/>
        <v>7916.666666666667</v>
      </c>
    </row>
    <row r="23" spans="1:39" x14ac:dyDescent="0.25">
      <c r="A23" s="46">
        <f t="shared" si="7"/>
        <v>7</v>
      </c>
      <c r="B23" s="54">
        <f t="shared" si="0"/>
        <v>2022</v>
      </c>
      <c r="C23" s="47">
        <f>IF(A23&gt;Lease!$E$4,0,Lease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2670000</v>
      </c>
      <c r="D23" s="33">
        <f>IF(C23=0,"-",IF(Lease!$H$4="Yearly",EDATE(D22,12),IF(Lease!$H$4="Quarterly",EDATE(D22,3),EDATE(D22,1))))</f>
        <v>44623</v>
      </c>
      <c r="E23" s="14">
        <f>IF(C23=0,0,1/((1+IF(Lease!$H$4="Yearly",Lease!$D$4,IF(Lease!$H$4="Quarterly",Lease!$D$4/4,Lease!$D$4/12)))^IF($E$17=1,A22,A23)))</f>
        <v>0.74621539663662761</v>
      </c>
      <c r="F23" s="48">
        <f t="shared" si="1"/>
        <v>1992395.1090197957</v>
      </c>
      <c r="G23" s="49"/>
      <c r="H23" s="13">
        <f t="shared" si="8"/>
        <v>7</v>
      </c>
      <c r="I23" s="33">
        <f t="shared" si="2"/>
        <v>44623</v>
      </c>
      <c r="J23" s="38">
        <f>IF(H23&gt;Lease!$E$4,0,M22)</f>
        <v>9467687.8461135011</v>
      </c>
      <c r="K23" s="38">
        <f>IF(IF(Lease!$H$4="Yearly",J23*Lease!$D$4,IF(Lease!$H$4="Quarterly",J23*(Lease!$D$4/4),J23*Lease!$D$4/12))&gt;0,IF(Lease!$H$4="Yearly",J23*Lease!$D$4,IF(Lease!$H$4="Quarterly",J23*(Lease!$D$4/4),J23*Lease!$D$4/12)),-L23-J23)</f>
        <v>473384.39230567508</v>
      </c>
      <c r="L23" s="38">
        <f t="shared" si="3"/>
        <v>2670000</v>
      </c>
      <c r="M23" s="38">
        <f t="shared" si="4"/>
        <v>7271072.238419177</v>
      </c>
      <c r="N23" s="50"/>
      <c r="O23" s="79">
        <v>7</v>
      </c>
      <c r="P23" s="80">
        <f t="shared" si="9"/>
        <v>44623</v>
      </c>
      <c r="Q23" s="82">
        <f t="shared" si="10"/>
        <v>8659153.5495878533</v>
      </c>
      <c r="R23" s="82">
        <f>IF(S22&lt;1,0,-Lease!$K$4/Lease!$L$4)</f>
        <v>-2164788.3873969624</v>
      </c>
      <c r="S23" s="82">
        <f t="shared" si="5"/>
        <v>6494365.1621908909</v>
      </c>
      <c r="AE23" s="5"/>
      <c r="AF23" s="6">
        <v>1000000</v>
      </c>
      <c r="AG23" s="5">
        <v>10</v>
      </c>
      <c r="AH23" s="6">
        <v>50000</v>
      </c>
      <c r="AJ23" s="52">
        <f t="shared" si="6"/>
        <v>7916.666666666667</v>
      </c>
    </row>
    <row r="24" spans="1:39" x14ac:dyDescent="0.25">
      <c r="A24" s="46">
        <f t="shared" si="7"/>
        <v>8</v>
      </c>
      <c r="B24" s="54">
        <f t="shared" si="0"/>
        <v>2023</v>
      </c>
      <c r="C24" s="47">
        <f>IF(A24&gt;Lease!$E$4,0,Lease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2670000</v>
      </c>
      <c r="D24" s="33">
        <f>IF(C24=0,"-",IF(Lease!$H$4="Yearly",EDATE(D23,12),IF(Lease!$H$4="Quarterly",EDATE(D23,3),EDATE(D23,1))))</f>
        <v>44988</v>
      </c>
      <c r="E24" s="14">
        <f>IF(C24=0,0,1/((1+IF(Lease!$H$4="Yearly",Lease!$D$4,IF(Lease!$H$4="Quarterly",Lease!$D$4/4,Lease!$D$4/12)))^IF($E$17=1,A23,A24)))</f>
        <v>0.71068133013012147</v>
      </c>
      <c r="F24" s="48">
        <f t="shared" si="1"/>
        <v>1897519.1514474244</v>
      </c>
      <c r="G24" s="49"/>
      <c r="H24" s="13">
        <f t="shared" si="8"/>
        <v>8</v>
      </c>
      <c r="I24" s="33">
        <f t="shared" si="2"/>
        <v>44988</v>
      </c>
      <c r="J24" s="38">
        <f>IF(H24&gt;Lease!$E$4,0,M23)</f>
        <v>7271072.238419177</v>
      </c>
      <c r="K24" s="38">
        <f>IF(IF(Lease!$H$4="Yearly",J24*Lease!$D$4,IF(Lease!$H$4="Quarterly",J24*(Lease!$D$4/4),J24*Lease!$D$4/12))&gt;0,IF(Lease!$H$4="Yearly",J24*Lease!$D$4,IF(Lease!$H$4="Quarterly",J24*(Lease!$D$4/4),J24*Lease!$D$4/12)),-L24-J24)</f>
        <v>363553.61192095885</v>
      </c>
      <c r="L24" s="38">
        <f t="shared" si="3"/>
        <v>2670000</v>
      </c>
      <c r="M24" s="38">
        <f t="shared" si="4"/>
        <v>4964625.8503401354</v>
      </c>
      <c r="N24" s="50"/>
      <c r="O24" s="79">
        <v>8</v>
      </c>
      <c r="P24" s="80">
        <f t="shared" si="9"/>
        <v>44988</v>
      </c>
      <c r="Q24" s="82">
        <f t="shared" si="10"/>
        <v>6494365.1621908909</v>
      </c>
      <c r="R24" s="82">
        <f>IF(S23&lt;1,0,-Lease!$K$4/Lease!$L$4)</f>
        <v>-2164788.3873969624</v>
      </c>
      <c r="S24" s="82">
        <f t="shared" si="5"/>
        <v>4329576.7747939285</v>
      </c>
      <c r="AE24" s="5"/>
      <c r="AF24" s="6">
        <v>1000000</v>
      </c>
      <c r="AG24" s="5">
        <v>10</v>
      </c>
      <c r="AH24" s="6">
        <v>50000</v>
      </c>
      <c r="AJ24" s="52">
        <f t="shared" si="6"/>
        <v>7916.666666666667</v>
      </c>
    </row>
    <row r="25" spans="1:39" x14ac:dyDescent="0.25">
      <c r="A25" s="46">
        <f t="shared" si="7"/>
        <v>9</v>
      </c>
      <c r="B25" s="54">
        <f t="shared" si="0"/>
        <v>2024</v>
      </c>
      <c r="C25" s="47">
        <f>IF(A25&gt;Lease!$E$4,0,Lease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2670000</v>
      </c>
      <c r="D25" s="33">
        <f>IF(C25=0,"-",IF(Lease!$H$4="Yearly",EDATE(D24,12),IF(Lease!$H$4="Quarterly",EDATE(D24,3),EDATE(D24,1))))</f>
        <v>45354</v>
      </c>
      <c r="E25" s="14">
        <f>IF(C25=0,0,1/((1+IF(Lease!$H$4="Yearly",Lease!$D$4,IF(Lease!$H$4="Quarterly",Lease!$D$4/4,Lease!$D$4/12)))^IF($E$17=1,A24,A25)))</f>
        <v>0.67683936202868722</v>
      </c>
      <c r="F25" s="48">
        <f t="shared" si="1"/>
        <v>1807161.0966165948</v>
      </c>
      <c r="G25" s="49"/>
      <c r="H25" s="13">
        <f t="shared" si="8"/>
        <v>9</v>
      </c>
      <c r="I25" s="33">
        <f t="shared" si="2"/>
        <v>45354</v>
      </c>
      <c r="J25" s="38">
        <f>IF(H25&gt;Lease!$E$4,0,M24)</f>
        <v>4964625.8503401354</v>
      </c>
      <c r="K25" s="38">
        <f>IF(IF(Lease!$H$4="Yearly",J25*Lease!$D$4,IF(Lease!$H$4="Quarterly",J25*(Lease!$D$4/4),J25*Lease!$D$4/12))&gt;0,IF(Lease!$H$4="Yearly",J25*Lease!$D$4,IF(Lease!$H$4="Quarterly",J25*(Lease!$D$4/4),J25*Lease!$D$4/12)),-L25-J25)</f>
        <v>248231.29251700678</v>
      </c>
      <c r="L25" s="38">
        <f t="shared" si="3"/>
        <v>2670000</v>
      </c>
      <c r="M25" s="38">
        <f t="shared" si="4"/>
        <v>2542857.1428571418</v>
      </c>
      <c r="N25" s="50"/>
      <c r="O25" s="79">
        <v>9</v>
      </c>
      <c r="P25" s="80">
        <f t="shared" si="9"/>
        <v>45354</v>
      </c>
      <c r="Q25" s="82">
        <f t="shared" si="10"/>
        <v>4329576.7747939285</v>
      </c>
      <c r="R25" s="82">
        <f>IF(S24&lt;1,0,-Lease!$K$4/Lease!$L$4)</f>
        <v>-2164788.3873969624</v>
      </c>
      <c r="S25" s="82">
        <f t="shared" si="5"/>
        <v>2164788.3873969661</v>
      </c>
      <c r="AE25" s="5"/>
      <c r="AF25" s="6">
        <v>1000000</v>
      </c>
      <c r="AG25" s="5">
        <v>10</v>
      </c>
      <c r="AH25" s="6">
        <v>50000</v>
      </c>
      <c r="AJ25" s="52">
        <f t="shared" si="6"/>
        <v>7916.666666666667</v>
      </c>
    </row>
    <row r="26" spans="1:39" x14ac:dyDescent="0.25">
      <c r="A26" s="46">
        <f t="shared" si="7"/>
        <v>10</v>
      </c>
      <c r="B26" s="54">
        <f t="shared" si="0"/>
        <v>2025</v>
      </c>
      <c r="C26" s="47">
        <f>IF(A26&gt;Lease!$E$4,0,Lease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2670000</v>
      </c>
      <c r="D26" s="33">
        <f>IF(C26=0,"-",IF(Lease!$H$4="Yearly",EDATE(D25,12),IF(Lease!$H$4="Quarterly",EDATE(D25,3),EDATE(D25,1))))</f>
        <v>45719</v>
      </c>
      <c r="E26" s="14">
        <f>IF(C26=0,0,1/((1+IF(Lease!$H$4="Yearly",Lease!$D$4,IF(Lease!$H$4="Quarterly",Lease!$D$4/4,Lease!$D$4/12)))^IF($E$17=1,A25,A26)))</f>
        <v>0.64460891621779726</v>
      </c>
      <c r="F26" s="48">
        <f t="shared" si="1"/>
        <v>1721105.8063015186</v>
      </c>
      <c r="G26" s="49"/>
      <c r="H26" s="13">
        <f t="shared" si="8"/>
        <v>10</v>
      </c>
      <c r="I26" s="33">
        <f t="shared" si="2"/>
        <v>45719</v>
      </c>
      <c r="J26" s="38">
        <f>IF(H26&gt;Lease!$E$4,0,M25)</f>
        <v>2542857.1428571418</v>
      </c>
      <c r="K26" s="38">
        <f>IF(IF(Lease!$H$4="Yearly",J26*Lease!$D$4,IF(Lease!$H$4="Quarterly",J26*(Lease!$D$4/4),J26*Lease!$D$4/12))&gt;0,IF(Lease!$H$4="Yearly",J26*Lease!$D$4,IF(Lease!$H$4="Quarterly",J26*(Lease!$D$4/4),J26*Lease!$D$4/12)),-L26-J26)</f>
        <v>127142.8571428571</v>
      </c>
      <c r="L26" s="38">
        <f t="shared" si="3"/>
        <v>2670000</v>
      </c>
      <c r="M26" s="38">
        <f t="shared" si="4"/>
        <v>0</v>
      </c>
      <c r="N26" s="50"/>
      <c r="O26" s="79">
        <v>10</v>
      </c>
      <c r="P26" s="80">
        <f t="shared" si="9"/>
        <v>45719</v>
      </c>
      <c r="Q26" s="82">
        <f t="shared" ref="Q26:Q89" si="11">S25</f>
        <v>2164788.3873969661</v>
      </c>
      <c r="R26" s="82">
        <f>IF(S25&lt;1,0,-Lease!$K$4/Lease!$L$4)</f>
        <v>-2164788.3873969624</v>
      </c>
      <c r="S26" s="82">
        <f t="shared" si="5"/>
        <v>3.7252902984619141E-9</v>
      </c>
      <c r="AE26" s="5"/>
      <c r="AF26" s="6">
        <v>1000000</v>
      </c>
      <c r="AG26" s="5">
        <v>10</v>
      </c>
      <c r="AH26" s="6">
        <v>50000</v>
      </c>
      <c r="AJ26" s="52">
        <f t="shared" si="6"/>
        <v>7916.666666666667</v>
      </c>
    </row>
    <row r="27" spans="1:39" x14ac:dyDescent="0.25">
      <c r="A27" s="46">
        <f t="shared" si="7"/>
        <v>11</v>
      </c>
      <c r="B27" s="54">
        <f t="shared" si="0"/>
        <v>0</v>
      </c>
      <c r="C27" s="47">
        <f>IF(A27&gt;Lease!$E$4,0,Lease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0</v>
      </c>
      <c r="D27" s="33" t="str">
        <f>IF(C27=0,"-",IF(Lease!$H$4="Yearly",EDATE(D26,12),IF(Lease!$H$4="Quarterly",EDATE(D26,3),EDATE(D26,1))))</f>
        <v>-</v>
      </c>
      <c r="E27" s="14">
        <f>IF(C27=0,0,1/((1+IF(Lease!$H$4="Yearly",Lease!$D$4,IF(Lease!$H$4="Quarterly",Lease!$D$4/4,Lease!$D$4/12)))^IF($E$17=1,A26,A27)))</f>
        <v>0</v>
      </c>
      <c r="F27" s="48">
        <f t="shared" si="1"/>
        <v>0</v>
      </c>
      <c r="G27" s="49"/>
      <c r="H27" s="13">
        <f t="shared" si="8"/>
        <v>11</v>
      </c>
      <c r="I27" s="33" t="str">
        <f t="shared" si="2"/>
        <v>-</v>
      </c>
      <c r="J27" s="38">
        <f>IF(H27&gt;Lease!$E$4,0,M26)</f>
        <v>0</v>
      </c>
      <c r="K27" s="38">
        <f>IF(IF(Lease!$H$4="Yearly",J27*Lease!$D$4,IF(Lease!$H$4="Quarterly",J27*(Lease!$D$4/4),J27*Lease!$D$4/12))&gt;0,IF(Lease!$H$4="Yearly",J27*Lease!$D$4,IF(Lease!$H$4="Quarterly",J27*(Lease!$D$4/4),J27*Lease!$D$4/12)),-L27-J27)</f>
        <v>0</v>
      </c>
      <c r="L27" s="38">
        <f t="shared" si="3"/>
        <v>0</v>
      </c>
      <c r="M27" s="38">
        <f t="shared" si="4"/>
        <v>0</v>
      </c>
      <c r="N27" s="50"/>
      <c r="O27" s="79">
        <v>11</v>
      </c>
      <c r="P27" s="80">
        <f t="shared" si="9"/>
        <v>46084</v>
      </c>
      <c r="Q27" s="82">
        <f t="shared" si="11"/>
        <v>3.7252902984619141E-9</v>
      </c>
      <c r="R27" s="82">
        <f>IF(S26&lt;1,0,-Lease!$K$4/Lease!$L$4)</f>
        <v>0</v>
      </c>
      <c r="S27" s="82">
        <f t="shared" si="5"/>
        <v>0</v>
      </c>
      <c r="AE27" s="5"/>
      <c r="AF27" s="6">
        <v>1000000</v>
      </c>
      <c r="AG27" s="5">
        <v>10</v>
      </c>
      <c r="AH27" s="6">
        <v>50000</v>
      </c>
      <c r="AJ27" s="52">
        <f t="shared" si="6"/>
        <v>7916.666666666667</v>
      </c>
    </row>
    <row r="28" spans="1:39" x14ac:dyDescent="0.25">
      <c r="A28" s="46">
        <f t="shared" si="7"/>
        <v>12</v>
      </c>
      <c r="B28" s="54">
        <f t="shared" si="0"/>
        <v>0</v>
      </c>
      <c r="C28" s="47">
        <f>IF(A28&gt;Lease!$E$4,0,Lease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0</v>
      </c>
      <c r="D28" s="33" t="str">
        <f>IF(C28=0,"-",IF(Lease!$H$4="Yearly",EDATE(D27,12),IF(Lease!$H$4="Quarterly",EDATE(D27,3),EDATE(D27,1))))</f>
        <v>-</v>
      </c>
      <c r="E28" s="14">
        <f>IF(C28=0,0,1/((1+IF(Lease!$H$4="Yearly",Lease!$D$4,IF(Lease!$H$4="Quarterly",Lease!$D$4/4,Lease!$D$4/12)))^IF($E$17=1,A27,A28)))</f>
        <v>0</v>
      </c>
      <c r="F28" s="48">
        <f t="shared" si="1"/>
        <v>0</v>
      </c>
      <c r="G28" s="49"/>
      <c r="H28" s="13">
        <f t="shared" si="8"/>
        <v>12</v>
      </c>
      <c r="I28" s="33" t="str">
        <f t="shared" si="2"/>
        <v>-</v>
      </c>
      <c r="J28" s="38">
        <f>IF(H28&gt;Lease!$E$4,0,M27)</f>
        <v>0</v>
      </c>
      <c r="K28" s="38">
        <f>IF(IF(Lease!$H$4="Yearly",J28*Lease!$D$4,IF(Lease!$H$4="Quarterly",J28*(Lease!$D$4/4),J28*Lease!$D$4/12))&gt;0,IF(Lease!$H$4="Yearly",J28*Lease!$D$4,IF(Lease!$H$4="Quarterly",J28*(Lease!$D$4/4),J28*Lease!$D$4/12)),-L28-J28)</f>
        <v>0</v>
      </c>
      <c r="L28" s="38">
        <f t="shared" si="3"/>
        <v>0</v>
      </c>
      <c r="M28" s="38">
        <f t="shared" si="4"/>
        <v>0</v>
      </c>
      <c r="N28" s="50"/>
      <c r="O28" s="79">
        <v>12</v>
      </c>
      <c r="P28" s="80">
        <f t="shared" si="9"/>
        <v>46449</v>
      </c>
      <c r="Q28" s="82">
        <f t="shared" si="11"/>
        <v>0</v>
      </c>
      <c r="R28" s="82">
        <f>IF(S27&lt;1,0,-Lease!$K$4/Lease!$L$4)</f>
        <v>0</v>
      </c>
      <c r="S28" s="82">
        <f t="shared" si="5"/>
        <v>0</v>
      </c>
      <c r="AE28" s="5"/>
      <c r="AF28" s="6">
        <v>1000000</v>
      </c>
      <c r="AG28" s="5">
        <v>10</v>
      </c>
      <c r="AH28" s="6">
        <v>50000</v>
      </c>
      <c r="AJ28" s="52">
        <f t="shared" si="6"/>
        <v>7916.666666666667</v>
      </c>
    </row>
    <row r="29" spans="1:39" x14ac:dyDescent="0.25">
      <c r="A29" s="46">
        <f t="shared" si="7"/>
        <v>13</v>
      </c>
      <c r="B29" s="54">
        <f t="shared" si="0"/>
        <v>0</v>
      </c>
      <c r="C29" s="47">
        <f>IF(A29&gt;Lease!$E$4,0,Lease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0</v>
      </c>
      <c r="D29" s="33" t="str">
        <f>IF(C29=0,"-",IF(Lease!$H$4="Yearly",EDATE(D28,12),IF(Lease!$H$4="Quarterly",EDATE(D28,3),EDATE(D28,1))))</f>
        <v>-</v>
      </c>
      <c r="E29" s="14">
        <f>IF(C29=0,0,1/((1+IF(Lease!$H$4="Yearly",Lease!$D$4,IF(Lease!$H$4="Quarterly",Lease!$D$4/4,Lease!$D$4/12)))^IF($E$17=1,A28,A29)))</f>
        <v>0</v>
      </c>
      <c r="F29" s="48">
        <f t="shared" si="1"/>
        <v>0</v>
      </c>
      <c r="G29" s="49"/>
      <c r="H29" s="13">
        <f t="shared" si="8"/>
        <v>13</v>
      </c>
      <c r="I29" s="33" t="str">
        <f t="shared" si="2"/>
        <v>-</v>
      </c>
      <c r="J29" s="38">
        <f>IF(H29&gt;Lease!$E$4,0,M28)</f>
        <v>0</v>
      </c>
      <c r="K29" s="38">
        <f>IF(IF(Lease!$H$4="Yearly",J29*Lease!$D$4,IF(Lease!$H$4="Quarterly",J29*(Lease!$D$4/4),J29*Lease!$D$4/12))&gt;0,IF(Lease!$H$4="Yearly",J29*Lease!$D$4,IF(Lease!$H$4="Quarterly",J29*(Lease!$D$4/4),J29*Lease!$D$4/12)),-L29-J29)</f>
        <v>0</v>
      </c>
      <c r="L29" s="38">
        <f t="shared" si="3"/>
        <v>0</v>
      </c>
      <c r="M29" s="38">
        <f t="shared" si="4"/>
        <v>0</v>
      </c>
      <c r="N29" s="50"/>
      <c r="O29" s="79">
        <v>13</v>
      </c>
      <c r="P29" s="80">
        <f t="shared" si="9"/>
        <v>46815</v>
      </c>
      <c r="Q29" s="82">
        <f t="shared" si="11"/>
        <v>0</v>
      </c>
      <c r="R29" s="82">
        <f>IF(S28&lt;1,0,-Lease!$K$4/Lease!$L$4)</f>
        <v>0</v>
      </c>
      <c r="S29" s="82">
        <f t="shared" si="5"/>
        <v>0</v>
      </c>
      <c r="AE29" s="5"/>
      <c r="AF29" s="6">
        <v>1000000</v>
      </c>
      <c r="AG29" s="5">
        <v>10</v>
      </c>
      <c r="AH29" s="6">
        <v>50000</v>
      </c>
      <c r="AJ29" s="52">
        <f t="shared" si="6"/>
        <v>7916.666666666667</v>
      </c>
    </row>
    <row r="30" spans="1:39" x14ac:dyDescent="0.25">
      <c r="A30" s="46">
        <f t="shared" si="7"/>
        <v>14</v>
      </c>
      <c r="B30" s="54">
        <f t="shared" si="0"/>
        <v>0</v>
      </c>
      <c r="C30" s="47">
        <f>IF(A30&gt;Lease!$E$4,0,Lease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0</v>
      </c>
      <c r="D30" s="33" t="str">
        <f>IF(C30=0,"-",IF(Lease!$H$4="Yearly",EDATE(D29,12),IF(Lease!$H$4="Quarterly",EDATE(D29,3),EDATE(D29,1))))</f>
        <v>-</v>
      </c>
      <c r="E30" s="14">
        <f>IF(C30=0,0,1/((1+IF(Lease!$H$4="Yearly",Lease!$D$4,IF(Lease!$H$4="Quarterly",Lease!$D$4/4,Lease!$D$4/12)))^IF($E$17=1,A29,A30)))</f>
        <v>0</v>
      </c>
      <c r="F30" s="48">
        <f t="shared" si="1"/>
        <v>0</v>
      </c>
      <c r="G30" s="49"/>
      <c r="H30" s="13">
        <f t="shared" si="8"/>
        <v>14</v>
      </c>
      <c r="I30" s="33" t="str">
        <f t="shared" si="2"/>
        <v>-</v>
      </c>
      <c r="J30" s="38">
        <f>IF(H30&gt;Lease!$E$4,0,M29)</f>
        <v>0</v>
      </c>
      <c r="K30" s="38">
        <f>IF(IF(Lease!$H$4="Yearly",J30*Lease!$D$4,IF(Lease!$H$4="Quarterly",J30*(Lease!$D$4/4),J30*Lease!$D$4/12))&gt;0,IF(Lease!$H$4="Yearly",J30*Lease!$D$4,IF(Lease!$H$4="Quarterly",J30*(Lease!$D$4/4),J30*Lease!$D$4/12)),-L30-J30)</f>
        <v>0</v>
      </c>
      <c r="L30" s="38">
        <f t="shared" si="3"/>
        <v>0</v>
      </c>
      <c r="M30" s="38">
        <f t="shared" si="4"/>
        <v>0</v>
      </c>
      <c r="N30" s="50"/>
      <c r="O30" s="79">
        <v>14</v>
      </c>
      <c r="P30" s="80">
        <f t="shared" si="9"/>
        <v>47180</v>
      </c>
      <c r="Q30" s="82">
        <f t="shared" si="11"/>
        <v>0</v>
      </c>
      <c r="R30" s="82">
        <f>IF(S29&lt;1,0,-Lease!$K$4/Lease!$L$4)</f>
        <v>0</v>
      </c>
      <c r="S30" s="82">
        <f t="shared" si="5"/>
        <v>0</v>
      </c>
      <c r="AE30" s="5"/>
      <c r="AF30" s="6">
        <v>1000000</v>
      </c>
      <c r="AG30" s="5">
        <v>10</v>
      </c>
      <c r="AH30" s="6">
        <v>50000</v>
      </c>
      <c r="AJ30" s="52">
        <f t="shared" si="6"/>
        <v>7916.666666666667</v>
      </c>
    </row>
    <row r="31" spans="1:39" x14ac:dyDescent="0.25">
      <c r="A31" s="46">
        <f t="shared" si="7"/>
        <v>15</v>
      </c>
      <c r="B31" s="54">
        <f t="shared" si="0"/>
        <v>0</v>
      </c>
      <c r="C31" s="47">
        <f>IF(A31&gt;Lease!$E$4,0,Lease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0</v>
      </c>
      <c r="D31" s="33" t="str">
        <f>IF(C31=0,"-",IF(Lease!$H$4="Yearly",EDATE(D30,12),IF(Lease!$H$4="Quarterly",EDATE(D30,3),EDATE(D30,1))))</f>
        <v>-</v>
      </c>
      <c r="E31" s="14">
        <f>IF(C31=0,0,1/((1+IF(Lease!$H$4="Yearly",Lease!$D$4,IF(Lease!$H$4="Quarterly",Lease!$D$4/4,Lease!$D$4/12)))^IF($E$17=1,A30,A31)))</f>
        <v>0</v>
      </c>
      <c r="F31" s="48">
        <f t="shared" si="1"/>
        <v>0</v>
      </c>
      <c r="G31" s="49"/>
      <c r="H31" s="13">
        <f t="shared" si="8"/>
        <v>15</v>
      </c>
      <c r="I31" s="33" t="str">
        <f t="shared" si="2"/>
        <v>-</v>
      </c>
      <c r="J31" s="38">
        <f>IF(H31&gt;Lease!$E$4,0,M30)</f>
        <v>0</v>
      </c>
      <c r="K31" s="38">
        <f>IF(IF(Lease!$H$4="Yearly",J31*Lease!$D$4,IF(Lease!$H$4="Quarterly",J31*(Lease!$D$4/4),J31*Lease!$D$4/12))&gt;0,IF(Lease!$H$4="Yearly",J31*Lease!$D$4,IF(Lease!$H$4="Quarterly",J31*(Lease!$D$4/4),J31*Lease!$D$4/12)),-L31-J31)</f>
        <v>0</v>
      </c>
      <c r="L31" s="38">
        <f t="shared" si="3"/>
        <v>0</v>
      </c>
      <c r="M31" s="38">
        <f t="shared" si="4"/>
        <v>0</v>
      </c>
      <c r="N31" s="50"/>
      <c r="O31" s="79">
        <v>15</v>
      </c>
      <c r="P31" s="80">
        <f t="shared" si="9"/>
        <v>47545</v>
      </c>
      <c r="Q31" s="82">
        <f t="shared" si="11"/>
        <v>0</v>
      </c>
      <c r="R31" s="82">
        <f>IF(S30&lt;1,0,-Lease!$K$4/Lease!$L$4)</f>
        <v>0</v>
      </c>
      <c r="S31" s="82">
        <f t="shared" si="5"/>
        <v>0</v>
      </c>
      <c r="AE31" s="5"/>
      <c r="AF31" s="6">
        <v>1000000</v>
      </c>
      <c r="AG31" s="5">
        <v>10</v>
      </c>
      <c r="AH31" s="6">
        <v>50000</v>
      </c>
    </row>
    <row r="32" spans="1:39" x14ac:dyDescent="0.25">
      <c r="A32" s="46">
        <f t="shared" si="7"/>
        <v>16</v>
      </c>
      <c r="B32" s="54">
        <f t="shared" si="0"/>
        <v>0</v>
      </c>
      <c r="C32" s="47">
        <f>IF(A32&gt;Lease!$E$4,0,Lease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0</v>
      </c>
      <c r="D32" s="33" t="str">
        <f>IF(C32=0,"-",IF(Lease!$H$4="Yearly",EDATE(D31,12),IF(Lease!$H$4="Quarterly",EDATE(D31,3),EDATE(D31,1))))</f>
        <v>-</v>
      </c>
      <c r="E32" s="14">
        <f>IF(C32=0,0,1/((1+IF(Lease!$H$4="Yearly",Lease!$D$4,IF(Lease!$H$4="Quarterly",Lease!$D$4/4,Lease!$D$4/12)))^IF($E$17=1,A31,A32)))</f>
        <v>0</v>
      </c>
      <c r="F32" s="48">
        <f t="shared" si="1"/>
        <v>0</v>
      </c>
      <c r="G32" s="49"/>
      <c r="H32" s="13">
        <f t="shared" si="8"/>
        <v>16</v>
      </c>
      <c r="I32" s="33" t="str">
        <f>D32</f>
        <v>-</v>
      </c>
      <c r="J32" s="38">
        <f>IF(H32&gt;Lease!$E$4,0,M31)</f>
        <v>0</v>
      </c>
      <c r="K32" s="38">
        <f>IF(IF(Lease!$H$4="Yearly",J32*Lease!$D$4,IF(Lease!$H$4="Quarterly",J32*(Lease!$D$4/4),J32*Lease!$D$4/12))&gt;0,IF(Lease!$H$4="Yearly",J32*Lease!$D$4,IF(Lease!$H$4="Quarterly",J32*(Lease!$D$4/4),J32*Lease!$D$4/12)),-L32-J32)</f>
        <v>0</v>
      </c>
      <c r="L32" s="38">
        <f t="shared" si="3"/>
        <v>0</v>
      </c>
      <c r="M32" s="38">
        <f t="shared" si="4"/>
        <v>0</v>
      </c>
      <c r="N32" s="50"/>
      <c r="O32" s="79">
        <v>16</v>
      </c>
      <c r="P32" s="80">
        <f t="shared" si="9"/>
        <v>47910</v>
      </c>
      <c r="Q32" s="82">
        <f t="shared" si="11"/>
        <v>0</v>
      </c>
      <c r="R32" s="82">
        <f>IF(S31&lt;1,0,-Lease!$K$4/Lease!$L$4)</f>
        <v>0</v>
      </c>
      <c r="S32" s="82">
        <f t="shared" si="5"/>
        <v>0</v>
      </c>
      <c r="AE32" s="5"/>
      <c r="AF32" s="6"/>
    </row>
    <row r="33" spans="1:37" x14ac:dyDescent="0.25">
      <c r="A33" s="46">
        <f t="shared" si="7"/>
        <v>17</v>
      </c>
      <c r="B33" s="54">
        <f t="shared" si="0"/>
        <v>0</v>
      </c>
      <c r="C33" s="47">
        <f>IF(A33&gt;Lease!$E$4,0,Lease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0</v>
      </c>
      <c r="D33" s="33" t="str">
        <f>IF(C33=0,"-",IF(Lease!$H$4="Yearly",EDATE(D32,12),IF(Lease!$H$4="Quarterly",EDATE(D32,3),EDATE(D32,1))))</f>
        <v>-</v>
      </c>
      <c r="E33" s="14">
        <f>IF(C33=0,0,1/((1+IF(Lease!$H$4="Yearly",Lease!$D$4,IF(Lease!$H$4="Quarterly",Lease!$D$4/4,Lease!$D$4/12)))^IF($E$17=1,A32,A33)))</f>
        <v>0</v>
      </c>
      <c r="F33" s="48">
        <f t="shared" si="1"/>
        <v>0</v>
      </c>
      <c r="G33" s="49"/>
      <c r="H33" s="13">
        <f t="shared" si="8"/>
        <v>17</v>
      </c>
      <c r="I33" s="33" t="str">
        <f t="shared" si="2"/>
        <v>-</v>
      </c>
      <c r="J33" s="38">
        <f>IF(H33&gt;Lease!$E$4,0,M32)</f>
        <v>0</v>
      </c>
      <c r="K33" s="38">
        <f>IF(IF(Lease!$H$4="Yearly",J33*Lease!$D$4,IF(Lease!$H$4="Quarterly",J33*(Lease!$D$4/4),J33*Lease!$D$4/12))&gt;0,IF(Lease!$H$4="Yearly",J33*Lease!$D$4,IF(Lease!$H$4="Quarterly",J33*(Lease!$D$4/4),J33*Lease!$D$4/12)),-L33-J33)</f>
        <v>0</v>
      </c>
      <c r="L33" s="38">
        <f t="shared" si="3"/>
        <v>0</v>
      </c>
      <c r="M33" s="38">
        <f t="shared" si="4"/>
        <v>0</v>
      </c>
      <c r="N33" s="50"/>
      <c r="O33" s="79">
        <v>17</v>
      </c>
      <c r="P33" s="80">
        <f t="shared" si="9"/>
        <v>48276</v>
      </c>
      <c r="Q33" s="82">
        <f t="shared" si="11"/>
        <v>0</v>
      </c>
      <c r="R33" s="82">
        <f>IF(S32&lt;1,0,-Lease!$K$4/Lease!$L$4)</f>
        <v>0</v>
      </c>
      <c r="S33" s="82">
        <f t="shared" si="5"/>
        <v>0</v>
      </c>
      <c r="AE33" s="5"/>
      <c r="AF33" s="6"/>
      <c r="AI33" s="5" t="s">
        <v>45</v>
      </c>
    </row>
    <row r="34" spans="1:37" x14ac:dyDescent="0.25">
      <c r="A34" s="46">
        <f t="shared" si="7"/>
        <v>18</v>
      </c>
      <c r="B34" s="54">
        <f t="shared" si="0"/>
        <v>0</v>
      </c>
      <c r="C34" s="47">
        <f>IF(A34&gt;Lease!$E$4,0,Lease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0</v>
      </c>
      <c r="D34" s="33" t="str">
        <f>IF(C34=0,"-",IF(Lease!$H$4="Yearly",EDATE(D33,12),IF(Lease!$H$4="Quarterly",EDATE(D33,3),EDATE(D33,1))))</f>
        <v>-</v>
      </c>
      <c r="E34" s="14">
        <f>IF(C34=0,0,1/((1+IF(Lease!$H$4="Yearly",Lease!$D$4,IF(Lease!$H$4="Quarterly",Lease!$D$4/4,Lease!$D$4/12)))^IF($E$17=1,A33,A34)))</f>
        <v>0</v>
      </c>
      <c r="F34" s="48">
        <f t="shared" si="1"/>
        <v>0</v>
      </c>
      <c r="G34" s="49"/>
      <c r="H34" s="13">
        <f t="shared" si="8"/>
        <v>18</v>
      </c>
      <c r="I34" s="33" t="str">
        <f t="shared" si="2"/>
        <v>-</v>
      </c>
      <c r="J34" s="38">
        <f>IF(H34&gt;Lease!$E$4,0,M33)</f>
        <v>0</v>
      </c>
      <c r="K34" s="38">
        <f>IF(IF(Lease!$H$4="Yearly",J34*Lease!$D$4,IF(Lease!$H$4="Quarterly",J34*(Lease!$D$4/4),J34*Lease!$D$4/12))&gt;0,IF(Lease!$H$4="Yearly",J34*Lease!$D$4,IF(Lease!$H$4="Quarterly",J34*(Lease!$D$4/4),J34*Lease!$D$4/12)),-L34-J34)</f>
        <v>0</v>
      </c>
      <c r="L34" s="38">
        <f t="shared" si="3"/>
        <v>0</v>
      </c>
      <c r="M34" s="38">
        <f t="shared" si="4"/>
        <v>0</v>
      </c>
      <c r="N34" s="50"/>
      <c r="O34" s="79">
        <v>18</v>
      </c>
      <c r="P34" s="80">
        <f t="shared" si="9"/>
        <v>48641</v>
      </c>
      <c r="Q34" s="82">
        <f t="shared" si="11"/>
        <v>0</v>
      </c>
      <c r="R34" s="82">
        <f>IF(S33&lt;1,0,-Lease!$K$4/Lease!$L$4)</f>
        <v>0</v>
      </c>
      <c r="S34" s="82">
        <f t="shared" si="5"/>
        <v>0</v>
      </c>
      <c r="AE34" s="5"/>
      <c r="AF34" s="6"/>
    </row>
    <row r="35" spans="1:37" x14ac:dyDescent="0.25">
      <c r="A35" s="46">
        <f t="shared" si="7"/>
        <v>19</v>
      </c>
      <c r="B35" s="54">
        <f t="shared" si="0"/>
        <v>0</v>
      </c>
      <c r="C35" s="47">
        <f>IF(A35&gt;Lease!$E$4,0,Lease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0</v>
      </c>
      <c r="D35" s="33" t="str">
        <f>IF(C35=0,"-",IF(Lease!$H$4="Yearly",EDATE(D34,12),IF(Lease!$H$4="Quarterly",EDATE(D34,3),EDATE(D34,1))))</f>
        <v>-</v>
      </c>
      <c r="E35" s="14">
        <f>IF(C35=0,0,1/((1+IF(Lease!$H$4="Yearly",Lease!$D$4,IF(Lease!$H$4="Quarterly",Lease!$D$4/4,Lease!$D$4/12)))^IF($E$17=1,A34,A35)))</f>
        <v>0</v>
      </c>
      <c r="F35" s="48">
        <f t="shared" si="1"/>
        <v>0</v>
      </c>
      <c r="G35" s="49"/>
      <c r="H35" s="13">
        <f t="shared" si="8"/>
        <v>19</v>
      </c>
      <c r="I35" s="33" t="str">
        <f t="shared" si="2"/>
        <v>-</v>
      </c>
      <c r="J35" s="38">
        <f>IF(H35&gt;Lease!$E$4,0,M34)</f>
        <v>0</v>
      </c>
      <c r="K35" s="38">
        <f>IF(IF(Lease!$H$4="Yearly",J35*Lease!$D$4,IF(Lease!$H$4="Quarterly",J35*(Lease!$D$4/4),J35*Lease!$D$4/12))&gt;0,IF(Lease!$H$4="Yearly",J35*Lease!$D$4,IF(Lease!$H$4="Quarterly",J35*(Lease!$D$4/4),J35*Lease!$D$4/12)),-L35-J35)</f>
        <v>0</v>
      </c>
      <c r="L35" s="38">
        <f t="shared" si="3"/>
        <v>0</v>
      </c>
      <c r="M35" s="38">
        <f t="shared" si="4"/>
        <v>0</v>
      </c>
      <c r="N35" s="50"/>
      <c r="O35" s="79">
        <v>19</v>
      </c>
      <c r="P35" s="80">
        <f t="shared" si="9"/>
        <v>49006</v>
      </c>
      <c r="Q35" s="82">
        <f t="shared" si="11"/>
        <v>0</v>
      </c>
      <c r="R35" s="82">
        <f>IF(S34&lt;1,0,-Lease!$K$4/Lease!$L$4)</f>
        <v>0</v>
      </c>
      <c r="S35" s="82">
        <f t="shared" si="5"/>
        <v>0</v>
      </c>
      <c r="AE35" s="5"/>
      <c r="AF35" s="6">
        <v>1000000</v>
      </c>
      <c r="AG35" s="32">
        <v>0.1</v>
      </c>
      <c r="AJ35" s="52">
        <f>AF35*AG35</f>
        <v>100000</v>
      </c>
      <c r="AK35" s="52">
        <f>AF35-AJ35</f>
        <v>900000</v>
      </c>
    </row>
    <row r="36" spans="1:37" x14ac:dyDescent="0.25">
      <c r="A36" s="46">
        <f t="shared" si="7"/>
        <v>20</v>
      </c>
      <c r="B36" s="54">
        <f t="shared" si="0"/>
        <v>0</v>
      </c>
      <c r="C36" s="47">
        <f>IF(A36&gt;Lease!$E$4,0,Lease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0</v>
      </c>
      <c r="D36" s="33" t="str">
        <f>IF(C36=0,"-",IF(Lease!$H$4="Yearly",EDATE(D35,12),IF(Lease!$H$4="Quarterly",EDATE(D35,3),EDATE(D35,1))))</f>
        <v>-</v>
      </c>
      <c r="E36" s="14">
        <f>IF(C36=0,0,1/((1+IF(Lease!$H$4="Yearly",Lease!$D$4,IF(Lease!$H$4="Quarterly",Lease!$D$4/4,Lease!$D$4/12)))^IF($E$17=1,A35,A36)))</f>
        <v>0</v>
      </c>
      <c r="F36" s="48">
        <f t="shared" si="1"/>
        <v>0</v>
      </c>
      <c r="G36" s="49"/>
      <c r="H36" s="13">
        <f t="shared" si="8"/>
        <v>20</v>
      </c>
      <c r="I36" s="33" t="str">
        <f t="shared" si="2"/>
        <v>-</v>
      </c>
      <c r="J36" s="38">
        <f>IF(H36&gt;Lease!$E$4,0,M35)</f>
        <v>0</v>
      </c>
      <c r="K36" s="38">
        <f>IF(IF(Lease!$H$4="Yearly",J36*Lease!$D$4,IF(Lease!$H$4="Quarterly",J36*(Lease!$D$4/4),J36*Lease!$D$4/12))&gt;0,IF(Lease!$H$4="Yearly",J36*Lease!$D$4,IF(Lease!$H$4="Quarterly",J36*(Lease!$D$4/4),J36*Lease!$D$4/12)),-L36-J36)</f>
        <v>0</v>
      </c>
      <c r="L36" s="38">
        <f t="shared" si="3"/>
        <v>0</v>
      </c>
      <c r="M36" s="38">
        <f t="shared" si="4"/>
        <v>0</v>
      </c>
      <c r="N36" s="50"/>
      <c r="O36" s="79">
        <v>20</v>
      </c>
      <c r="P36" s="80">
        <f t="shared" si="9"/>
        <v>49371</v>
      </c>
      <c r="Q36" s="82">
        <f t="shared" si="11"/>
        <v>0</v>
      </c>
      <c r="R36" s="82">
        <f>IF(S35&lt;1,0,-Lease!$K$4/Lease!$L$4)</f>
        <v>0</v>
      </c>
      <c r="S36" s="82">
        <f t="shared" si="5"/>
        <v>0</v>
      </c>
      <c r="AE36" s="5"/>
      <c r="AF36" s="6">
        <f>AK35</f>
        <v>900000</v>
      </c>
      <c r="AG36" s="32">
        <v>0.1</v>
      </c>
      <c r="AJ36" s="52">
        <f>AF36*AG36</f>
        <v>90000</v>
      </c>
      <c r="AK36" s="52">
        <f>AF36-AJ36</f>
        <v>810000</v>
      </c>
    </row>
    <row r="37" spans="1:37" x14ac:dyDescent="0.25">
      <c r="A37" s="46">
        <f t="shared" si="7"/>
        <v>21</v>
      </c>
      <c r="B37" s="54">
        <f t="shared" si="0"/>
        <v>0</v>
      </c>
      <c r="C37" s="47">
        <f>IF(A37&gt;Lease!$E$4,0,Lease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0</v>
      </c>
      <c r="D37" s="33" t="str">
        <f>IF(C37=0,"-",IF(Lease!$H$4="Yearly",EDATE(D36,12),IF(Lease!$H$4="Quarterly",EDATE(D36,3),EDATE(D36,1))))</f>
        <v>-</v>
      </c>
      <c r="E37" s="14">
        <f>IF(C37=0,0,1/((1+IF(Lease!$H$4="Yearly",Lease!$D$4,IF(Lease!$H$4="Quarterly",Lease!$D$4/4,Lease!$D$4/12)))^IF($E$17=1,A36,A37)))</f>
        <v>0</v>
      </c>
      <c r="F37" s="48">
        <f t="shared" si="1"/>
        <v>0</v>
      </c>
      <c r="G37" s="49"/>
      <c r="H37" s="13">
        <f t="shared" si="8"/>
        <v>21</v>
      </c>
      <c r="I37" s="33" t="str">
        <f t="shared" si="2"/>
        <v>-</v>
      </c>
      <c r="J37" s="38">
        <f>IF(H37&gt;Lease!$E$4,0,M36)</f>
        <v>0</v>
      </c>
      <c r="K37" s="38">
        <f>IF(IF(Lease!$H$4="Yearly",J37*Lease!$D$4,IF(Lease!$H$4="Quarterly",J37*(Lease!$D$4/4),J37*Lease!$D$4/12))&gt;0,IF(Lease!$H$4="Yearly",J37*Lease!$D$4,IF(Lease!$H$4="Quarterly",J37*(Lease!$D$4/4),J37*Lease!$D$4/12)),-L37-J37)</f>
        <v>0</v>
      </c>
      <c r="L37" s="38">
        <f t="shared" si="3"/>
        <v>0</v>
      </c>
      <c r="M37" s="38">
        <f t="shared" si="4"/>
        <v>0</v>
      </c>
      <c r="N37" s="50"/>
      <c r="O37" s="79">
        <v>21</v>
      </c>
      <c r="P37" s="80">
        <f t="shared" si="9"/>
        <v>49737</v>
      </c>
      <c r="Q37" s="82">
        <f t="shared" si="11"/>
        <v>0</v>
      </c>
      <c r="R37" s="82">
        <f>IF(S36&lt;1,0,-Lease!$K$4/Lease!$L$4)</f>
        <v>0</v>
      </c>
      <c r="S37" s="82">
        <f t="shared" si="5"/>
        <v>0</v>
      </c>
      <c r="AE37" s="5"/>
      <c r="AF37" s="6">
        <f t="shared" ref="AF37:AF47" si="12">AK36</f>
        <v>810000</v>
      </c>
      <c r="AG37" s="32">
        <v>0.1</v>
      </c>
      <c r="AJ37" s="52">
        <f t="shared" ref="AJ37:AJ47" si="13">AF37*AG37</f>
        <v>81000</v>
      </c>
      <c r="AK37" s="52">
        <f t="shared" ref="AK37:AK47" si="14">AF37-AJ37</f>
        <v>729000</v>
      </c>
    </row>
    <row r="38" spans="1:37" x14ac:dyDescent="0.25">
      <c r="A38" s="46">
        <f t="shared" si="7"/>
        <v>22</v>
      </c>
      <c r="B38" s="54">
        <f t="shared" si="0"/>
        <v>0</v>
      </c>
      <c r="C38" s="47">
        <f>IF(A38&gt;Lease!$E$4,0,Lease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0</v>
      </c>
      <c r="D38" s="33" t="str">
        <f>IF(C38=0,"-",IF(Lease!$H$4="Yearly",EDATE(D37,12),IF(Lease!$H$4="Quarterly",EDATE(D37,3),EDATE(D37,1))))</f>
        <v>-</v>
      </c>
      <c r="E38" s="14">
        <f>IF(C38=0,0,1/((1+IF(Lease!$H$4="Yearly",Lease!$D$4,IF(Lease!$H$4="Quarterly",Lease!$D$4/4,Lease!$D$4/12)))^IF($E$17=1,A37,A38)))</f>
        <v>0</v>
      </c>
      <c r="F38" s="48">
        <f t="shared" si="1"/>
        <v>0</v>
      </c>
      <c r="G38" s="49"/>
      <c r="H38" s="13">
        <f t="shared" si="8"/>
        <v>22</v>
      </c>
      <c r="I38" s="33" t="str">
        <f t="shared" si="2"/>
        <v>-</v>
      </c>
      <c r="J38" s="38">
        <f>IF(H38&gt;Lease!$E$4,0,M37)</f>
        <v>0</v>
      </c>
      <c r="K38" s="38">
        <f>IF(IF(Lease!$H$4="Yearly",J38*Lease!$D$4,IF(Lease!$H$4="Quarterly",J38*(Lease!$D$4/4),J38*Lease!$D$4/12))&gt;0,IF(Lease!$H$4="Yearly",J38*Lease!$D$4,IF(Lease!$H$4="Quarterly",J38*(Lease!$D$4/4),J38*Lease!$D$4/12)),-L38-J38)</f>
        <v>0</v>
      </c>
      <c r="L38" s="38">
        <f t="shared" si="3"/>
        <v>0</v>
      </c>
      <c r="M38" s="38">
        <f t="shared" si="4"/>
        <v>0</v>
      </c>
      <c r="N38" s="50"/>
      <c r="O38" s="79">
        <v>22</v>
      </c>
      <c r="P38" s="80">
        <f t="shared" si="9"/>
        <v>50102</v>
      </c>
      <c r="Q38" s="82">
        <f t="shared" si="11"/>
        <v>0</v>
      </c>
      <c r="R38" s="82">
        <f>IF(S37&lt;1,0,-Lease!$K$4/Lease!$L$4)</f>
        <v>0</v>
      </c>
      <c r="S38" s="82">
        <f t="shared" si="5"/>
        <v>0</v>
      </c>
      <c r="AE38" s="5"/>
      <c r="AF38" s="6">
        <f t="shared" si="12"/>
        <v>729000</v>
      </c>
      <c r="AG38" s="32">
        <v>0.1</v>
      </c>
      <c r="AJ38" s="52">
        <f t="shared" si="13"/>
        <v>72900</v>
      </c>
      <c r="AK38" s="52">
        <f t="shared" si="14"/>
        <v>656100</v>
      </c>
    </row>
    <row r="39" spans="1:37" x14ac:dyDescent="0.25">
      <c r="A39" s="46">
        <f t="shared" si="7"/>
        <v>23</v>
      </c>
      <c r="B39" s="54">
        <f t="shared" si="0"/>
        <v>0</v>
      </c>
      <c r="C39" s="47">
        <f>IF(A39&gt;Lease!$E$4,0,Lease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0</v>
      </c>
      <c r="D39" s="33" t="str">
        <f>IF(C39=0,"-",IF(Lease!$H$4="Yearly",EDATE(D38,12),IF(Lease!$H$4="Quarterly",EDATE(D38,3),EDATE(D38,1))))</f>
        <v>-</v>
      </c>
      <c r="E39" s="14">
        <f>IF(C39=0,0,1/((1+IF(Lease!$H$4="Yearly",Lease!$D$4,IF(Lease!$H$4="Quarterly",Lease!$D$4/4,Lease!$D$4/12)))^IF($E$17=1,A38,A39)))</f>
        <v>0</v>
      </c>
      <c r="F39" s="48">
        <f t="shared" si="1"/>
        <v>0</v>
      </c>
      <c r="G39" s="49"/>
      <c r="H39" s="13">
        <f t="shared" si="8"/>
        <v>23</v>
      </c>
      <c r="I39" s="33" t="str">
        <f t="shared" si="2"/>
        <v>-</v>
      </c>
      <c r="J39" s="38">
        <f>IF(H39&gt;Lease!$E$4,0,M38)</f>
        <v>0</v>
      </c>
      <c r="K39" s="38">
        <f>IF(IF(Lease!$H$4="Yearly",J39*Lease!$D$4,IF(Lease!$H$4="Quarterly",J39*(Lease!$D$4/4),J39*Lease!$D$4/12))&gt;0,IF(Lease!$H$4="Yearly",J39*Lease!$D$4,IF(Lease!$H$4="Quarterly",J39*(Lease!$D$4/4),J39*Lease!$D$4/12)),-L39-J39)</f>
        <v>0</v>
      </c>
      <c r="L39" s="38">
        <f t="shared" si="3"/>
        <v>0</v>
      </c>
      <c r="M39" s="38">
        <f t="shared" si="4"/>
        <v>0</v>
      </c>
      <c r="N39" s="50"/>
      <c r="O39" s="79">
        <v>23</v>
      </c>
      <c r="P39" s="80">
        <f t="shared" si="9"/>
        <v>50467</v>
      </c>
      <c r="Q39" s="82">
        <f t="shared" si="11"/>
        <v>0</v>
      </c>
      <c r="R39" s="82">
        <f>IF(S38&lt;1,0,-Lease!$K$4/Lease!$L$4)</f>
        <v>0</v>
      </c>
      <c r="S39" s="82">
        <f t="shared" si="5"/>
        <v>0</v>
      </c>
      <c r="AE39" s="5"/>
      <c r="AF39" s="6">
        <f t="shared" si="12"/>
        <v>656100</v>
      </c>
      <c r="AG39" s="32">
        <v>0.1</v>
      </c>
      <c r="AJ39" s="52">
        <f t="shared" si="13"/>
        <v>65610</v>
      </c>
      <c r="AK39" s="52">
        <f t="shared" si="14"/>
        <v>590490</v>
      </c>
    </row>
    <row r="40" spans="1:37" x14ac:dyDescent="0.25">
      <c r="A40" s="46">
        <f t="shared" si="7"/>
        <v>24</v>
      </c>
      <c r="B40" s="54">
        <f t="shared" si="0"/>
        <v>0</v>
      </c>
      <c r="C40" s="47">
        <f>IF(A40&gt;Lease!$E$4,0,Lease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0</v>
      </c>
      <c r="D40" s="33" t="str">
        <f>IF(C40=0,"-",IF(Lease!$H$4="Yearly",EDATE(D39,12),IF(Lease!$H$4="Quarterly",EDATE(D39,3),EDATE(D39,1))))</f>
        <v>-</v>
      </c>
      <c r="E40" s="14">
        <f>IF(C40=0,0,1/((1+IF(Lease!$H$4="Yearly",Lease!$D$4,IF(Lease!$H$4="Quarterly",Lease!$D$4/4,Lease!$D$4/12)))^IF($E$17=1,A39,A40)))</f>
        <v>0</v>
      </c>
      <c r="F40" s="48">
        <f t="shared" si="1"/>
        <v>0</v>
      </c>
      <c r="G40" s="49"/>
      <c r="H40" s="13">
        <f t="shared" si="8"/>
        <v>24</v>
      </c>
      <c r="I40" s="33" t="str">
        <f t="shared" si="2"/>
        <v>-</v>
      </c>
      <c r="J40" s="38">
        <f>IF(H40&gt;Lease!$E$4,0,M39)</f>
        <v>0</v>
      </c>
      <c r="K40" s="38">
        <f>IF(IF(Lease!$H$4="Yearly",J40*Lease!$D$4,IF(Lease!$H$4="Quarterly",J40*(Lease!$D$4/4),J40*Lease!$D$4/12))&gt;0,IF(Lease!$H$4="Yearly",J40*Lease!$D$4,IF(Lease!$H$4="Quarterly",J40*(Lease!$D$4/4),J40*Lease!$D$4/12)),-L40-J40)</f>
        <v>0</v>
      </c>
      <c r="L40" s="38">
        <f t="shared" si="3"/>
        <v>0</v>
      </c>
      <c r="M40" s="38">
        <f t="shared" si="4"/>
        <v>0</v>
      </c>
      <c r="N40" s="50"/>
      <c r="O40" s="79">
        <v>24</v>
      </c>
      <c r="P40" s="80">
        <f t="shared" si="9"/>
        <v>50832</v>
      </c>
      <c r="Q40" s="82">
        <f t="shared" si="11"/>
        <v>0</v>
      </c>
      <c r="R40" s="82">
        <f>IF(S39&lt;1,0,-Lease!$K$4/Lease!$L$4)</f>
        <v>0</v>
      </c>
      <c r="S40" s="82">
        <f t="shared" si="5"/>
        <v>0</v>
      </c>
      <c r="AE40" s="5"/>
      <c r="AF40" s="6">
        <f t="shared" si="12"/>
        <v>590490</v>
      </c>
      <c r="AG40" s="32">
        <v>0.1</v>
      </c>
      <c r="AJ40" s="52">
        <f t="shared" si="13"/>
        <v>59049</v>
      </c>
      <c r="AK40" s="52">
        <f t="shared" si="14"/>
        <v>531441</v>
      </c>
    </row>
    <row r="41" spans="1:37" x14ac:dyDescent="0.25">
      <c r="A41" s="46">
        <f t="shared" si="7"/>
        <v>25</v>
      </c>
      <c r="B41" s="54">
        <f t="shared" si="0"/>
        <v>0</v>
      </c>
      <c r="C41" s="47">
        <f>IF(A41&gt;Lease!$E$4,0,Lease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0</v>
      </c>
      <c r="D41" s="33" t="str">
        <f>IF(C41=0,"-",IF(Lease!$H$4="Yearly",EDATE(D40,12),IF(Lease!$H$4="Quarterly",EDATE(D40,3),EDATE(D40,1))))</f>
        <v>-</v>
      </c>
      <c r="E41" s="14">
        <f>IF(C41=0,0,1/((1+IF(Lease!$H$4="Yearly",Lease!$D$4,IF(Lease!$H$4="Quarterly",Lease!$D$4/4,Lease!$D$4/12)))^IF($E$17=1,A40,A41)))</f>
        <v>0</v>
      </c>
      <c r="F41" s="48">
        <f t="shared" si="1"/>
        <v>0</v>
      </c>
      <c r="G41" s="49"/>
      <c r="H41" s="13">
        <f t="shared" si="8"/>
        <v>25</v>
      </c>
      <c r="I41" s="33" t="str">
        <f t="shared" si="2"/>
        <v>-</v>
      </c>
      <c r="J41" s="38">
        <f>IF(H41&gt;Lease!$E$4,0,M40)</f>
        <v>0</v>
      </c>
      <c r="K41" s="38">
        <f>IF(IF(Lease!$H$4="Yearly",J41*Lease!$D$4,IF(Lease!$H$4="Quarterly",J41*(Lease!$D$4/4),J41*Lease!$D$4/12))&gt;0,IF(Lease!$H$4="Yearly",J41*Lease!$D$4,IF(Lease!$H$4="Quarterly",J41*(Lease!$D$4/4),J41*Lease!$D$4/12)),-L41-J41)</f>
        <v>0</v>
      </c>
      <c r="L41" s="38">
        <f t="shared" si="3"/>
        <v>0</v>
      </c>
      <c r="M41" s="38">
        <f t="shared" si="4"/>
        <v>0</v>
      </c>
      <c r="N41" s="50"/>
      <c r="O41" s="79">
        <v>25</v>
      </c>
      <c r="P41" s="80">
        <f t="shared" si="9"/>
        <v>51198</v>
      </c>
      <c r="Q41" s="82">
        <f t="shared" si="11"/>
        <v>0</v>
      </c>
      <c r="R41" s="82">
        <f>IF(S40&lt;1,0,-Lease!$K$4/Lease!$L$4)</f>
        <v>0</v>
      </c>
      <c r="S41" s="82">
        <f t="shared" si="5"/>
        <v>0</v>
      </c>
      <c r="AE41" s="5"/>
      <c r="AF41" s="6">
        <f t="shared" si="12"/>
        <v>531441</v>
      </c>
      <c r="AG41" s="32">
        <v>0.1</v>
      </c>
      <c r="AJ41" s="52">
        <f t="shared" si="13"/>
        <v>53144.100000000006</v>
      </c>
      <c r="AK41" s="52">
        <f t="shared" si="14"/>
        <v>478296.9</v>
      </c>
    </row>
    <row r="42" spans="1:37" x14ac:dyDescent="0.25">
      <c r="A42" s="46">
        <f t="shared" si="7"/>
        <v>26</v>
      </c>
      <c r="B42" s="54">
        <f t="shared" si="0"/>
        <v>0</v>
      </c>
      <c r="C42" s="47">
        <f>IF(A42&gt;Lease!$E$4,0,Lease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0</v>
      </c>
      <c r="D42" s="33" t="str">
        <f>IF(C42=0,"-",IF(Lease!$H$4="Yearly",EDATE(D41,12),IF(Lease!$H$4="Quarterly",EDATE(D41,3),EDATE(D41,1))))</f>
        <v>-</v>
      </c>
      <c r="E42" s="14">
        <f>IF(C42=0,0,1/((1+IF(Lease!$H$4="Yearly",Lease!$D$4,IF(Lease!$H$4="Quarterly",Lease!$D$4/4,Lease!$D$4/12)))^IF($E$17=1,A41,A42)))</f>
        <v>0</v>
      </c>
      <c r="F42" s="48">
        <f t="shared" si="1"/>
        <v>0</v>
      </c>
      <c r="G42" s="49"/>
      <c r="H42" s="13">
        <f t="shared" si="8"/>
        <v>26</v>
      </c>
      <c r="I42" s="33" t="str">
        <f t="shared" si="2"/>
        <v>-</v>
      </c>
      <c r="J42" s="38">
        <f>IF(H42&gt;Lease!$E$4,0,M41)</f>
        <v>0</v>
      </c>
      <c r="K42" s="38">
        <f>IF(IF(Lease!$H$4="Yearly",J42*Lease!$D$4,IF(Lease!$H$4="Quarterly",J42*(Lease!$D$4/4),J42*Lease!$D$4/12))&gt;0,IF(Lease!$H$4="Yearly",J42*Lease!$D$4,IF(Lease!$H$4="Quarterly",J42*(Lease!$D$4/4),J42*Lease!$D$4/12)),-L42-J42)</f>
        <v>0</v>
      </c>
      <c r="L42" s="38">
        <f t="shared" si="3"/>
        <v>0</v>
      </c>
      <c r="M42" s="38">
        <f t="shared" si="4"/>
        <v>0</v>
      </c>
      <c r="N42" s="50"/>
      <c r="O42" s="79">
        <v>26</v>
      </c>
      <c r="P42" s="80">
        <f t="shared" si="9"/>
        <v>51563</v>
      </c>
      <c r="Q42" s="82">
        <f t="shared" si="11"/>
        <v>0</v>
      </c>
      <c r="R42" s="82">
        <f>IF(S41&lt;1,0,-Lease!$K$4/Lease!$L$4)</f>
        <v>0</v>
      </c>
      <c r="S42" s="82">
        <f t="shared" si="5"/>
        <v>0</v>
      </c>
      <c r="AE42" s="5"/>
      <c r="AF42" s="6">
        <f t="shared" si="12"/>
        <v>478296.9</v>
      </c>
      <c r="AG42" s="32">
        <v>0.1</v>
      </c>
      <c r="AJ42" s="52">
        <f t="shared" si="13"/>
        <v>47829.69</v>
      </c>
      <c r="AK42" s="52">
        <f t="shared" si="14"/>
        <v>430467.21</v>
      </c>
    </row>
    <row r="43" spans="1:37" x14ac:dyDescent="0.25">
      <c r="A43" s="46">
        <f t="shared" si="7"/>
        <v>27</v>
      </c>
      <c r="B43" s="54">
        <f t="shared" si="0"/>
        <v>0</v>
      </c>
      <c r="C43" s="47">
        <f>IF(A43&gt;Lease!$E$4,0,Lease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0</v>
      </c>
      <c r="D43" s="33" t="str">
        <f>IF(C43=0,"-",IF(Lease!$H$4="Yearly",EDATE(D42,12),IF(Lease!$H$4="Quarterly",EDATE(D42,3),EDATE(D42,1))))</f>
        <v>-</v>
      </c>
      <c r="E43" s="14">
        <f>IF(C43=0,0,1/((1+IF(Lease!$H$4="Yearly",Lease!$D$4,IF(Lease!$H$4="Quarterly",Lease!$D$4/4,Lease!$D$4/12)))^IF($E$17=1,A42,A43)))</f>
        <v>0</v>
      </c>
      <c r="F43" s="48">
        <f t="shared" si="1"/>
        <v>0</v>
      </c>
      <c r="G43" s="49"/>
      <c r="H43" s="13">
        <f t="shared" si="8"/>
        <v>27</v>
      </c>
      <c r="I43" s="33" t="str">
        <f t="shared" si="2"/>
        <v>-</v>
      </c>
      <c r="J43" s="38">
        <f>IF(H43&gt;Lease!$E$4,0,M42)</f>
        <v>0</v>
      </c>
      <c r="K43" s="38">
        <f>IF(IF(Lease!$H$4="Yearly",J43*Lease!$D$4,IF(Lease!$H$4="Quarterly",J43*(Lease!$D$4/4),J43*Lease!$D$4/12))&gt;0,IF(Lease!$H$4="Yearly",J43*Lease!$D$4,IF(Lease!$H$4="Quarterly",J43*(Lease!$D$4/4),J43*Lease!$D$4/12)),-L43-J43)</f>
        <v>0</v>
      </c>
      <c r="L43" s="38">
        <f t="shared" si="3"/>
        <v>0</v>
      </c>
      <c r="M43" s="38">
        <f t="shared" si="4"/>
        <v>0</v>
      </c>
      <c r="N43" s="50"/>
      <c r="O43" s="79">
        <v>27</v>
      </c>
      <c r="P43" s="80">
        <f t="shared" si="9"/>
        <v>51928</v>
      </c>
      <c r="Q43" s="82">
        <f t="shared" si="11"/>
        <v>0</v>
      </c>
      <c r="R43" s="82">
        <f>IF(S42&lt;1,0,-Lease!$K$4/Lease!$L$4)</f>
        <v>0</v>
      </c>
      <c r="S43" s="82">
        <f t="shared" si="5"/>
        <v>0</v>
      </c>
      <c r="AE43" s="5"/>
      <c r="AF43" s="6">
        <f t="shared" si="12"/>
        <v>430467.21</v>
      </c>
      <c r="AG43" s="32">
        <v>0.1</v>
      </c>
      <c r="AJ43" s="52">
        <f t="shared" si="13"/>
        <v>43046.721000000005</v>
      </c>
      <c r="AK43" s="52">
        <f t="shared" si="14"/>
        <v>387420.489</v>
      </c>
    </row>
    <row r="44" spans="1:37" x14ac:dyDescent="0.25">
      <c r="A44" s="46">
        <f t="shared" si="7"/>
        <v>28</v>
      </c>
      <c r="B44" s="54">
        <f t="shared" si="0"/>
        <v>0</v>
      </c>
      <c r="C44" s="47">
        <f>IF(A44&gt;Lease!$E$4,0,Lease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0</v>
      </c>
      <c r="D44" s="33" t="str">
        <f>IF(C44=0,"-",IF(Lease!$H$4="Yearly",EDATE(D43,12),IF(Lease!$H$4="Quarterly",EDATE(D43,3),EDATE(D43,1))))</f>
        <v>-</v>
      </c>
      <c r="E44" s="14">
        <f>IF(C44=0,0,1/((1+IF(Lease!$H$4="Yearly",Lease!$D$4,IF(Lease!$H$4="Quarterly",Lease!$D$4/4,Lease!$D$4/12)))^IF($E$17=1,A43,A44)))</f>
        <v>0</v>
      </c>
      <c r="F44" s="48">
        <f t="shared" si="1"/>
        <v>0</v>
      </c>
      <c r="G44" s="49"/>
      <c r="H44" s="13">
        <f t="shared" si="8"/>
        <v>28</v>
      </c>
      <c r="I44" s="33" t="str">
        <f t="shared" si="2"/>
        <v>-</v>
      </c>
      <c r="J44" s="38">
        <f>IF(H44&gt;Lease!$E$4,0,M43)</f>
        <v>0</v>
      </c>
      <c r="K44" s="38">
        <f>IF(IF(Lease!$H$4="Yearly",J44*Lease!$D$4,IF(Lease!$H$4="Quarterly",J44*(Lease!$D$4/4),J44*Lease!$D$4/12))&gt;0,IF(Lease!$H$4="Yearly",J44*Lease!$D$4,IF(Lease!$H$4="Quarterly",J44*(Lease!$D$4/4),J44*Lease!$D$4/12)),-L44-J44)</f>
        <v>0</v>
      </c>
      <c r="L44" s="38">
        <f t="shared" si="3"/>
        <v>0</v>
      </c>
      <c r="M44" s="38">
        <f t="shared" si="4"/>
        <v>0</v>
      </c>
      <c r="N44" s="50"/>
      <c r="O44" s="79">
        <v>28</v>
      </c>
      <c r="P44" s="80">
        <f t="shared" si="9"/>
        <v>52293</v>
      </c>
      <c r="Q44" s="82">
        <f t="shared" si="11"/>
        <v>0</v>
      </c>
      <c r="R44" s="82">
        <f>IF(S43&lt;1,0,-Lease!$K$4/Lease!$L$4)</f>
        <v>0</v>
      </c>
      <c r="S44" s="82">
        <f t="shared" si="5"/>
        <v>0</v>
      </c>
      <c r="AE44" s="5"/>
      <c r="AF44" s="6">
        <f t="shared" si="12"/>
        <v>387420.489</v>
      </c>
      <c r="AG44" s="32">
        <v>0.1</v>
      </c>
      <c r="AJ44" s="52">
        <f t="shared" si="13"/>
        <v>38742.048900000002</v>
      </c>
      <c r="AK44" s="52">
        <f t="shared" si="14"/>
        <v>348678.44010000001</v>
      </c>
    </row>
    <row r="45" spans="1:37" x14ac:dyDescent="0.25">
      <c r="A45" s="46">
        <f t="shared" si="7"/>
        <v>29</v>
      </c>
      <c r="B45" s="54">
        <f t="shared" si="0"/>
        <v>0</v>
      </c>
      <c r="C45" s="47">
        <f>IF(A45&gt;Lease!$E$4,0,Lease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0</v>
      </c>
      <c r="D45" s="33" t="str">
        <f>IF(C45=0,"-",IF(Lease!$H$4="Yearly",EDATE(D44,12),IF(Lease!$H$4="Quarterly",EDATE(D44,3),EDATE(D44,1))))</f>
        <v>-</v>
      </c>
      <c r="E45" s="14">
        <f>IF(C45=0,0,1/((1+IF(Lease!$H$4="Yearly",Lease!$D$4,IF(Lease!$H$4="Quarterly",Lease!$D$4/4,Lease!$D$4/12)))^IF($E$17=1,A44,A45)))</f>
        <v>0</v>
      </c>
      <c r="F45" s="48">
        <f t="shared" si="1"/>
        <v>0</v>
      </c>
      <c r="G45" s="49"/>
      <c r="H45" s="13">
        <f t="shared" si="8"/>
        <v>29</v>
      </c>
      <c r="I45" s="33" t="str">
        <f t="shared" si="2"/>
        <v>-</v>
      </c>
      <c r="J45" s="38">
        <f>IF(H45&gt;Lease!$E$4,0,M44)</f>
        <v>0</v>
      </c>
      <c r="K45" s="38">
        <f>IF(IF(Lease!$H$4="Yearly",J45*Lease!$D$4,IF(Lease!$H$4="Quarterly",J45*(Lease!$D$4/4),J45*Lease!$D$4/12))&gt;0,IF(Lease!$H$4="Yearly",J45*Lease!$D$4,IF(Lease!$H$4="Quarterly",J45*(Lease!$D$4/4),J45*Lease!$D$4/12)),-L45-J45)</f>
        <v>0</v>
      </c>
      <c r="L45" s="38">
        <f t="shared" si="3"/>
        <v>0</v>
      </c>
      <c r="M45" s="38">
        <f t="shared" si="4"/>
        <v>0</v>
      </c>
      <c r="N45" s="50"/>
      <c r="O45" s="79">
        <v>29</v>
      </c>
      <c r="P45" s="80">
        <f t="shared" si="9"/>
        <v>52659</v>
      </c>
      <c r="Q45" s="82">
        <f t="shared" si="11"/>
        <v>0</v>
      </c>
      <c r="R45" s="82">
        <f>IF(S44&lt;1,0,-Lease!$K$4/Lease!$L$4)</f>
        <v>0</v>
      </c>
      <c r="S45" s="82">
        <f t="shared" si="5"/>
        <v>0</v>
      </c>
      <c r="AE45" s="5"/>
      <c r="AF45" s="6">
        <f t="shared" si="12"/>
        <v>348678.44010000001</v>
      </c>
      <c r="AG45" s="32">
        <v>0.1</v>
      </c>
      <c r="AJ45" s="52">
        <f t="shared" si="13"/>
        <v>34867.844010000001</v>
      </c>
      <c r="AK45" s="52">
        <f t="shared" si="14"/>
        <v>313810.59609000001</v>
      </c>
    </row>
    <row r="46" spans="1:37" x14ac:dyDescent="0.25">
      <c r="A46" s="46">
        <f t="shared" si="7"/>
        <v>30</v>
      </c>
      <c r="B46" s="54">
        <f t="shared" si="0"/>
        <v>0</v>
      </c>
      <c r="C46" s="47">
        <f>IF(A46&gt;Lease!$E$4,0,Lease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0</v>
      </c>
      <c r="D46" s="33" t="str">
        <f>IF(C46=0,"-",IF(Lease!$H$4="Yearly",EDATE(D45,12),IF(Lease!$H$4="Quarterly",EDATE(D45,3),EDATE(D45,1))))</f>
        <v>-</v>
      </c>
      <c r="E46" s="14">
        <f>IF(C46=0,0,1/((1+IF(Lease!$H$4="Yearly",Lease!$D$4,IF(Lease!$H$4="Quarterly",Lease!$D$4/4,Lease!$D$4/12)))^IF($E$17=1,A45,A46)))</f>
        <v>0</v>
      </c>
      <c r="F46" s="48">
        <f t="shared" si="1"/>
        <v>0</v>
      </c>
      <c r="G46" s="49"/>
      <c r="H46" s="13">
        <f t="shared" si="8"/>
        <v>30</v>
      </c>
      <c r="I46" s="33" t="str">
        <f t="shared" si="2"/>
        <v>-</v>
      </c>
      <c r="J46" s="38">
        <f>IF(H46&gt;Lease!$E$4,0,M45)</f>
        <v>0</v>
      </c>
      <c r="K46" s="38">
        <f>IF(IF(Lease!$H$4="Yearly",J46*Lease!$D$4,IF(Lease!$H$4="Quarterly",J46*(Lease!$D$4/4),J46*Lease!$D$4/12))&gt;0,IF(Lease!$H$4="Yearly",J46*Lease!$D$4,IF(Lease!$H$4="Quarterly",J46*(Lease!$D$4/4),J46*Lease!$D$4/12)),-L46-J46)</f>
        <v>0</v>
      </c>
      <c r="L46" s="38">
        <f t="shared" si="3"/>
        <v>0</v>
      </c>
      <c r="M46" s="38">
        <f t="shared" si="4"/>
        <v>0</v>
      </c>
      <c r="N46" s="50"/>
      <c r="O46" s="79">
        <v>30</v>
      </c>
      <c r="P46" s="80">
        <f t="shared" si="9"/>
        <v>53024</v>
      </c>
      <c r="Q46" s="82">
        <f t="shared" si="11"/>
        <v>0</v>
      </c>
      <c r="R46" s="82">
        <f>IF(S45&lt;1,0,-Lease!$K$4/Lease!$L$4)</f>
        <v>0</v>
      </c>
      <c r="S46" s="82">
        <f t="shared" si="5"/>
        <v>0</v>
      </c>
      <c r="AE46" s="5"/>
      <c r="AF46" s="6">
        <f t="shared" si="12"/>
        <v>313810.59609000001</v>
      </c>
      <c r="AG46" s="32">
        <v>0.1</v>
      </c>
      <c r="AJ46" s="52">
        <f t="shared" si="13"/>
        <v>31381.059609000004</v>
      </c>
      <c r="AK46" s="52">
        <f t="shared" si="14"/>
        <v>282429.53648100002</v>
      </c>
    </row>
    <row r="47" spans="1:37" x14ac:dyDescent="0.25">
      <c r="A47" s="46">
        <f t="shared" si="7"/>
        <v>31</v>
      </c>
      <c r="B47" s="54">
        <f t="shared" si="0"/>
        <v>0</v>
      </c>
      <c r="C47" s="47">
        <f>IF(A47&gt;Lease!$E$4,0,Lease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0</v>
      </c>
      <c r="D47" s="33" t="str">
        <f>IF(C47=0,"-",IF(Lease!$H$4="Yearly",EDATE(D46,12),IF(Lease!$H$4="Quarterly",EDATE(D46,3),EDATE(D46,1))))</f>
        <v>-</v>
      </c>
      <c r="E47" s="14">
        <f>IF(C47=0,0,1/((1+IF(Lease!$H$4="Yearly",Lease!$D$4,IF(Lease!$H$4="Quarterly",Lease!$D$4/4,Lease!$D$4/12)))^IF($E$17=1,A46,A47)))</f>
        <v>0</v>
      </c>
      <c r="F47" s="48">
        <f t="shared" si="1"/>
        <v>0</v>
      </c>
      <c r="G47" s="49"/>
      <c r="H47" s="13">
        <f t="shared" si="8"/>
        <v>31</v>
      </c>
      <c r="I47" s="33" t="str">
        <f t="shared" si="2"/>
        <v>-</v>
      </c>
      <c r="J47" s="38">
        <f>IF(H47&gt;Lease!$E$4,0,M46)</f>
        <v>0</v>
      </c>
      <c r="K47" s="38">
        <f>IF(IF(Lease!$H$4="Yearly",J47*Lease!$D$4,IF(Lease!$H$4="Quarterly",J47*(Lease!$D$4/4),J47*Lease!$D$4/12))&gt;0,IF(Lease!$H$4="Yearly",J47*Lease!$D$4,IF(Lease!$H$4="Quarterly",J47*(Lease!$D$4/4),J47*Lease!$D$4/12)),-L47-J47)</f>
        <v>0</v>
      </c>
      <c r="L47" s="38">
        <f t="shared" si="3"/>
        <v>0</v>
      </c>
      <c r="M47" s="38">
        <f t="shared" si="4"/>
        <v>0</v>
      </c>
      <c r="N47" s="50"/>
      <c r="O47" s="79">
        <v>31</v>
      </c>
      <c r="P47" s="80">
        <f t="shared" si="9"/>
        <v>53389</v>
      </c>
      <c r="Q47" s="82">
        <f t="shared" si="11"/>
        <v>0</v>
      </c>
      <c r="R47" s="82">
        <f>IF(S46&lt;1,0,-Lease!$K$4/Lease!$L$4)</f>
        <v>0</v>
      </c>
      <c r="S47" s="82">
        <f t="shared" si="5"/>
        <v>0</v>
      </c>
      <c r="AE47" s="5"/>
      <c r="AF47" s="6">
        <f t="shared" si="12"/>
        <v>282429.53648100002</v>
      </c>
      <c r="AG47" s="32">
        <v>0.1</v>
      </c>
      <c r="AJ47" s="52">
        <f t="shared" si="13"/>
        <v>28242.953648100003</v>
      </c>
      <c r="AK47" s="52">
        <f t="shared" si="14"/>
        <v>254186.58283290002</v>
      </c>
    </row>
    <row r="48" spans="1:37" x14ac:dyDescent="0.25">
      <c r="A48" s="46">
        <f t="shared" si="7"/>
        <v>32</v>
      </c>
      <c r="B48" s="54">
        <f t="shared" si="0"/>
        <v>0</v>
      </c>
      <c r="C48" s="47">
        <f>IF(A48&gt;Lease!$E$4,0,Lease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0</v>
      </c>
      <c r="D48" s="33" t="str">
        <f>IF(C48=0,"-",IF(Lease!$H$4="Yearly",EDATE(D47,12),IF(Lease!$H$4="Quarterly",EDATE(D47,3),EDATE(D47,1))))</f>
        <v>-</v>
      </c>
      <c r="E48" s="14">
        <f>IF(C48=0,0,1/((1+IF(Lease!$H$4="Yearly",Lease!$D$4,IF(Lease!$H$4="Quarterly",Lease!$D$4/4,Lease!$D$4/12)))^IF($E$17=1,A47,A48)))</f>
        <v>0</v>
      </c>
      <c r="F48" s="48">
        <f t="shared" si="1"/>
        <v>0</v>
      </c>
      <c r="G48" s="49"/>
      <c r="H48" s="13">
        <f t="shared" si="8"/>
        <v>32</v>
      </c>
      <c r="I48" s="33" t="str">
        <f t="shared" si="2"/>
        <v>-</v>
      </c>
      <c r="J48" s="38">
        <f>IF(H48&gt;Lease!$E$4,0,M47)</f>
        <v>0</v>
      </c>
      <c r="K48" s="38">
        <f>IF(IF(Lease!$H$4="Yearly",J48*Lease!$D$4,IF(Lease!$H$4="Quarterly",J48*(Lease!$D$4/4),J48*Lease!$D$4/12))&gt;0,IF(Lease!$H$4="Yearly",J48*Lease!$D$4,IF(Lease!$H$4="Quarterly",J48*(Lease!$D$4/4),J48*Lease!$D$4/12)),-L48-J48)</f>
        <v>0</v>
      </c>
      <c r="L48" s="38">
        <f t="shared" si="3"/>
        <v>0</v>
      </c>
      <c r="M48" s="38">
        <f t="shared" si="4"/>
        <v>0</v>
      </c>
      <c r="N48" s="50"/>
      <c r="O48" s="79">
        <v>32</v>
      </c>
      <c r="P48" s="80">
        <f t="shared" si="9"/>
        <v>53754</v>
      </c>
      <c r="Q48" s="82">
        <f t="shared" si="11"/>
        <v>0</v>
      </c>
      <c r="R48" s="82">
        <f>IF(S47&lt;1,0,-Lease!$K$4/Lease!$L$4)</f>
        <v>0</v>
      </c>
      <c r="S48" s="82">
        <f t="shared" si="5"/>
        <v>0</v>
      </c>
      <c r="AE48" s="5"/>
      <c r="AF48" s="6"/>
    </row>
    <row r="49" spans="1:32" x14ac:dyDescent="0.25">
      <c r="A49" s="46">
        <f t="shared" si="7"/>
        <v>33</v>
      </c>
      <c r="B49" s="54">
        <f t="shared" si="0"/>
        <v>0</v>
      </c>
      <c r="C49" s="47">
        <f>IF(A49&gt;Lease!$E$4,0,Lease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0</v>
      </c>
      <c r="D49" s="33" t="str">
        <f>IF(C49=0,"-",IF(Lease!$H$4="Yearly",EDATE(D48,12),IF(Lease!$H$4="Quarterly",EDATE(D48,3),EDATE(D48,1))))</f>
        <v>-</v>
      </c>
      <c r="E49" s="14">
        <f>IF(C49=0,0,1/((1+IF(Lease!$H$4="Yearly",Lease!$D$4,IF(Lease!$H$4="Quarterly",Lease!$D$4/4,Lease!$D$4/12)))^IF($E$17=1,A48,A49)))</f>
        <v>0</v>
      </c>
      <c r="F49" s="48">
        <f t="shared" si="1"/>
        <v>0</v>
      </c>
      <c r="G49" s="49"/>
      <c r="H49" s="13">
        <f t="shared" si="8"/>
        <v>33</v>
      </c>
      <c r="I49" s="33" t="str">
        <f t="shared" si="2"/>
        <v>-</v>
      </c>
      <c r="J49" s="38">
        <f>IF(H49&gt;Lease!$E$4,0,M48)</f>
        <v>0</v>
      </c>
      <c r="K49" s="38">
        <f>IF(IF(Lease!$H$4="Yearly",J49*Lease!$D$4,IF(Lease!$H$4="Quarterly",J49*(Lease!$D$4/4),J49*Lease!$D$4/12))&gt;0,IF(Lease!$H$4="Yearly",J49*Lease!$D$4,IF(Lease!$H$4="Quarterly",J49*(Lease!$D$4/4),J49*Lease!$D$4/12)),-L49-J49)</f>
        <v>0</v>
      </c>
      <c r="L49" s="38">
        <f t="shared" si="3"/>
        <v>0</v>
      </c>
      <c r="M49" s="38">
        <f t="shared" si="4"/>
        <v>0</v>
      </c>
      <c r="N49" s="50"/>
      <c r="O49" s="79">
        <v>33</v>
      </c>
      <c r="P49" s="80">
        <f t="shared" si="9"/>
        <v>54120</v>
      </c>
      <c r="Q49" s="82">
        <f t="shared" si="11"/>
        <v>0</v>
      </c>
      <c r="R49" s="82">
        <f>IF(S48&lt;1,0,-Lease!$K$4/Lease!$L$4)</f>
        <v>0</v>
      </c>
      <c r="S49" s="82">
        <f t="shared" si="5"/>
        <v>0</v>
      </c>
      <c r="AE49" s="5"/>
      <c r="AF49" s="6"/>
    </row>
    <row r="50" spans="1:32" x14ac:dyDescent="0.25">
      <c r="A50" s="46">
        <f t="shared" si="7"/>
        <v>34</v>
      </c>
      <c r="B50" s="54">
        <f t="shared" si="0"/>
        <v>0</v>
      </c>
      <c r="C50" s="47">
        <f>IF(A50&gt;Lease!$E$4,0,Lease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0</v>
      </c>
      <c r="D50" s="33" t="str">
        <f>IF(C50=0,"-",IF(Lease!$H$4="Yearly",EDATE(D49,12),IF(Lease!$H$4="Quarterly",EDATE(D49,3),EDATE(D49,1))))</f>
        <v>-</v>
      </c>
      <c r="E50" s="14">
        <f>IF(C50=0,0,1/((1+IF(Lease!$H$4="Yearly",Lease!$D$4,IF(Lease!$H$4="Quarterly",Lease!$D$4/4,Lease!$D$4/12)))^IF($E$17=1,A49,A50)))</f>
        <v>0</v>
      </c>
      <c r="F50" s="48">
        <f t="shared" si="1"/>
        <v>0</v>
      </c>
      <c r="G50" s="49"/>
      <c r="H50" s="13">
        <f t="shared" si="8"/>
        <v>34</v>
      </c>
      <c r="I50" s="33" t="str">
        <f t="shared" si="2"/>
        <v>-</v>
      </c>
      <c r="J50" s="38">
        <f>IF(H50&gt;Lease!$E$4,0,M49)</f>
        <v>0</v>
      </c>
      <c r="K50" s="38">
        <f>IF(IF(Lease!$H$4="Yearly",J50*Lease!$D$4,IF(Lease!$H$4="Quarterly",J50*(Lease!$D$4/4),J50*Lease!$D$4/12))&gt;0,IF(Lease!$H$4="Yearly",J50*Lease!$D$4,IF(Lease!$H$4="Quarterly",J50*(Lease!$D$4/4),J50*Lease!$D$4/12)),-L50-J50)</f>
        <v>0</v>
      </c>
      <c r="L50" s="38">
        <f t="shared" si="3"/>
        <v>0</v>
      </c>
      <c r="M50" s="38">
        <f t="shared" si="4"/>
        <v>0</v>
      </c>
      <c r="N50" s="50"/>
      <c r="O50" s="79">
        <v>34</v>
      </c>
      <c r="P50" s="80">
        <f t="shared" si="9"/>
        <v>54485</v>
      </c>
      <c r="Q50" s="82">
        <f t="shared" si="11"/>
        <v>0</v>
      </c>
      <c r="R50" s="82">
        <f>IF(S49&lt;1,0,-Lease!$K$4/Lease!$L$4)</f>
        <v>0</v>
      </c>
      <c r="S50" s="82">
        <f t="shared" si="5"/>
        <v>0</v>
      </c>
      <c r="AE50" s="5"/>
      <c r="AF50" s="6"/>
    </row>
    <row r="51" spans="1:32" x14ac:dyDescent="0.25">
      <c r="A51" s="46">
        <f t="shared" si="7"/>
        <v>35</v>
      </c>
      <c r="B51" s="54">
        <f t="shared" si="0"/>
        <v>0</v>
      </c>
      <c r="C51" s="47">
        <f>IF(A51&gt;Lease!$E$4,0,Lease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0</v>
      </c>
      <c r="D51" s="33" t="str">
        <f>IF(C51=0,"-",IF(Lease!$H$4="Yearly",EDATE(D50,12),IF(Lease!$H$4="Quarterly",EDATE(D50,3),EDATE(D50,1))))</f>
        <v>-</v>
      </c>
      <c r="E51" s="14">
        <f>IF(C51=0,0,1/((1+IF(Lease!$H$4="Yearly",Lease!$D$4,IF(Lease!$H$4="Quarterly",Lease!$D$4/4,Lease!$D$4/12)))^IF($E$17=1,A50,A51)))</f>
        <v>0</v>
      </c>
      <c r="F51" s="48">
        <f t="shared" si="1"/>
        <v>0</v>
      </c>
      <c r="G51" s="49"/>
      <c r="H51" s="13">
        <f t="shared" si="8"/>
        <v>35</v>
      </c>
      <c r="I51" s="33" t="str">
        <f t="shared" si="2"/>
        <v>-</v>
      </c>
      <c r="J51" s="38">
        <f>IF(H51&gt;Lease!$E$4,0,M50)</f>
        <v>0</v>
      </c>
      <c r="K51" s="38">
        <f>IF(IF(Lease!$H$4="Yearly",J51*Lease!$D$4,IF(Lease!$H$4="Quarterly",J51*(Lease!$D$4/4),J51*Lease!$D$4/12))&gt;0,IF(Lease!$H$4="Yearly",J51*Lease!$D$4,IF(Lease!$H$4="Quarterly",J51*(Lease!$D$4/4),J51*Lease!$D$4/12)),-L51-J51)</f>
        <v>0</v>
      </c>
      <c r="L51" s="38">
        <f t="shared" si="3"/>
        <v>0</v>
      </c>
      <c r="M51" s="38">
        <f t="shared" si="4"/>
        <v>0</v>
      </c>
      <c r="N51" s="50"/>
      <c r="O51" s="79">
        <v>35</v>
      </c>
      <c r="P51" s="80">
        <f t="shared" si="9"/>
        <v>54850</v>
      </c>
      <c r="Q51" s="82">
        <f t="shared" si="11"/>
        <v>0</v>
      </c>
      <c r="R51" s="82">
        <f>IF(S50&lt;1,0,-Lease!$K$4/Lease!$L$4)</f>
        <v>0</v>
      </c>
      <c r="S51" s="82">
        <f t="shared" si="5"/>
        <v>0</v>
      </c>
      <c r="AE51" s="5"/>
      <c r="AF51" s="6"/>
    </row>
    <row r="52" spans="1:32" x14ac:dyDescent="0.25">
      <c r="A52" s="46">
        <f t="shared" si="7"/>
        <v>36</v>
      </c>
      <c r="B52" s="54">
        <f t="shared" si="0"/>
        <v>0</v>
      </c>
      <c r="C52" s="47">
        <f>IF(A52&gt;Lease!$E$4,0,Lease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0</v>
      </c>
      <c r="D52" s="33" t="str">
        <f>IF(C52=0,"-",IF(Lease!$H$4="Yearly",EDATE(D51,12),IF(Lease!$H$4="Quarterly",EDATE(D51,3),EDATE(D51,1))))</f>
        <v>-</v>
      </c>
      <c r="E52" s="14">
        <f>IF(C52=0,0,1/((1+IF(Lease!$H$4="Yearly",Lease!$D$4,IF(Lease!$H$4="Quarterly",Lease!$D$4/4,Lease!$D$4/12)))^IF($E$17=1,A51,A52)))</f>
        <v>0</v>
      </c>
      <c r="F52" s="48">
        <f t="shared" si="1"/>
        <v>0</v>
      </c>
      <c r="G52" s="49"/>
      <c r="H52" s="13">
        <f t="shared" si="8"/>
        <v>36</v>
      </c>
      <c r="I52" s="33" t="str">
        <f t="shared" si="2"/>
        <v>-</v>
      </c>
      <c r="J52" s="38">
        <f>IF(H52&gt;Lease!$E$4,0,M51)</f>
        <v>0</v>
      </c>
      <c r="K52" s="38">
        <f>IF(IF(Lease!$H$4="Yearly",J52*Lease!$D$4,IF(Lease!$H$4="Quarterly",J52*(Lease!$D$4/4),J52*Lease!$D$4/12))&gt;0,IF(Lease!$H$4="Yearly",J52*Lease!$D$4,IF(Lease!$H$4="Quarterly",J52*(Lease!$D$4/4),J52*Lease!$D$4/12)),-L52-J52)</f>
        <v>0</v>
      </c>
      <c r="L52" s="38">
        <f t="shared" si="3"/>
        <v>0</v>
      </c>
      <c r="M52" s="38">
        <f t="shared" si="4"/>
        <v>0</v>
      </c>
      <c r="N52" s="50"/>
      <c r="O52" s="79">
        <v>36</v>
      </c>
      <c r="P52" s="80">
        <f t="shared" si="9"/>
        <v>55215</v>
      </c>
      <c r="Q52" s="82">
        <f t="shared" si="11"/>
        <v>0</v>
      </c>
      <c r="R52" s="82">
        <f>IF(S51&lt;1,0,-Lease!$K$4/Lease!$L$4)</f>
        <v>0</v>
      </c>
      <c r="S52" s="82">
        <f t="shared" si="5"/>
        <v>0</v>
      </c>
      <c r="AE52" s="5"/>
      <c r="AF52" s="6"/>
    </row>
    <row r="53" spans="1:32" x14ac:dyDescent="0.25">
      <c r="A53" s="46">
        <f t="shared" si="7"/>
        <v>37</v>
      </c>
      <c r="B53" s="54">
        <f t="shared" si="0"/>
        <v>0</v>
      </c>
      <c r="C53" s="47">
        <f>IF(A53&gt;Lease!$E$4,0,Lease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0</v>
      </c>
      <c r="D53" s="33" t="str">
        <f>IF(C53=0,"-",IF(Lease!$H$4="Yearly",EDATE(D52,12),IF(Lease!$H$4="Quarterly",EDATE(D52,3),EDATE(D52,1))))</f>
        <v>-</v>
      </c>
      <c r="E53" s="14">
        <f>IF(C53=0,0,1/((1+IF(Lease!$H$4="Yearly",Lease!$D$4,IF(Lease!$H$4="Quarterly",Lease!$D$4/4,Lease!$D$4/12)))^IF($E$17=1,A52,A53)))</f>
        <v>0</v>
      </c>
      <c r="F53" s="48">
        <f t="shared" si="1"/>
        <v>0</v>
      </c>
      <c r="G53" s="49"/>
      <c r="H53" s="13">
        <f t="shared" si="8"/>
        <v>37</v>
      </c>
      <c r="I53" s="33" t="str">
        <f t="shared" si="2"/>
        <v>-</v>
      </c>
      <c r="J53" s="38">
        <f>IF(H53&gt;Lease!$E$4,0,M52)</f>
        <v>0</v>
      </c>
      <c r="K53" s="38">
        <f>IF(IF(Lease!$H$4="Yearly",J53*Lease!$D$4,IF(Lease!$H$4="Quarterly",J53*(Lease!$D$4/4),J53*Lease!$D$4/12))&gt;0,IF(Lease!$H$4="Yearly",J53*Lease!$D$4,IF(Lease!$H$4="Quarterly",J53*(Lease!$D$4/4),J53*Lease!$D$4/12)),-L53-J53)</f>
        <v>0</v>
      </c>
      <c r="L53" s="38">
        <f t="shared" si="3"/>
        <v>0</v>
      </c>
      <c r="M53" s="38">
        <f t="shared" si="4"/>
        <v>0</v>
      </c>
      <c r="N53" s="50"/>
      <c r="O53" s="79">
        <v>37</v>
      </c>
      <c r="P53" s="80">
        <f t="shared" si="9"/>
        <v>55581</v>
      </c>
      <c r="Q53" s="82">
        <f t="shared" si="11"/>
        <v>0</v>
      </c>
      <c r="R53" s="82">
        <f>IF(S52&lt;1,0,-Lease!$K$4/Lease!$L$4)</f>
        <v>0</v>
      </c>
      <c r="S53" s="82">
        <f t="shared" si="5"/>
        <v>0</v>
      </c>
      <c r="AE53" s="5"/>
      <c r="AF53" s="6"/>
    </row>
    <row r="54" spans="1:32" x14ac:dyDescent="0.25">
      <c r="A54" s="46">
        <f t="shared" si="7"/>
        <v>38</v>
      </c>
      <c r="B54" s="54">
        <f t="shared" si="0"/>
        <v>0</v>
      </c>
      <c r="C54" s="47">
        <f>IF(A54&gt;Lease!$E$4,0,Lease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0</v>
      </c>
      <c r="D54" s="33" t="str">
        <f>IF(C54=0,"-",IF(Lease!$H$4="Yearly",EDATE(D53,12),IF(Lease!$H$4="Quarterly",EDATE(D53,3),EDATE(D53,1))))</f>
        <v>-</v>
      </c>
      <c r="E54" s="14">
        <f>IF(C54=0,0,1/((1+IF(Lease!$H$4="Yearly",Lease!$D$4,IF(Lease!$H$4="Quarterly",Lease!$D$4/4,Lease!$D$4/12)))^IF($E$17=1,A53,A54)))</f>
        <v>0</v>
      </c>
      <c r="F54" s="48">
        <f t="shared" si="1"/>
        <v>0</v>
      </c>
      <c r="G54" s="49"/>
      <c r="H54" s="13">
        <f t="shared" si="8"/>
        <v>38</v>
      </c>
      <c r="I54" s="33" t="str">
        <f t="shared" si="2"/>
        <v>-</v>
      </c>
      <c r="J54" s="38">
        <f>IF(H54&gt;Lease!$E$4,0,M53)</f>
        <v>0</v>
      </c>
      <c r="K54" s="38">
        <f>IF(IF(Lease!$H$4="Yearly",J54*Lease!$D$4,IF(Lease!$H$4="Quarterly",J54*(Lease!$D$4/4),J54*Lease!$D$4/12))&gt;0,IF(Lease!$H$4="Yearly",J54*Lease!$D$4,IF(Lease!$H$4="Quarterly",J54*(Lease!$D$4/4),J54*Lease!$D$4/12)),-L54-J54)</f>
        <v>0</v>
      </c>
      <c r="L54" s="38">
        <f t="shared" si="3"/>
        <v>0</v>
      </c>
      <c r="M54" s="38">
        <f t="shared" si="4"/>
        <v>0</v>
      </c>
      <c r="N54" s="50"/>
      <c r="O54" s="79">
        <v>38</v>
      </c>
      <c r="P54" s="80">
        <f t="shared" si="9"/>
        <v>55946</v>
      </c>
      <c r="Q54" s="82">
        <f t="shared" si="11"/>
        <v>0</v>
      </c>
      <c r="R54" s="82">
        <f>IF(S53&lt;1,0,-Lease!$K$4/Lease!$L$4)</f>
        <v>0</v>
      </c>
      <c r="S54" s="82">
        <f t="shared" si="5"/>
        <v>0</v>
      </c>
      <c r="AE54" s="5"/>
      <c r="AF54" s="6"/>
    </row>
    <row r="55" spans="1:32" x14ac:dyDescent="0.25">
      <c r="A55" s="46">
        <f t="shared" si="7"/>
        <v>39</v>
      </c>
      <c r="B55" s="54">
        <f t="shared" si="0"/>
        <v>0</v>
      </c>
      <c r="C55" s="47">
        <f>IF(A55&gt;Lease!$E$4,0,Lease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0</v>
      </c>
      <c r="D55" s="33" t="str">
        <f>IF(C55=0,"-",IF(Lease!$H$4="Yearly",EDATE(D54,12),IF(Lease!$H$4="Quarterly",EDATE(D54,3),EDATE(D54,1))))</f>
        <v>-</v>
      </c>
      <c r="E55" s="14">
        <f>IF(C55=0,0,1/((1+IF(Lease!$H$4="Yearly",Lease!$D$4,IF(Lease!$H$4="Quarterly",Lease!$D$4/4,Lease!$D$4/12)))^IF($E$17=1,A54,A55)))</f>
        <v>0</v>
      </c>
      <c r="F55" s="48">
        <f t="shared" si="1"/>
        <v>0</v>
      </c>
      <c r="G55" s="49"/>
      <c r="H55" s="13">
        <f t="shared" si="8"/>
        <v>39</v>
      </c>
      <c r="I55" s="33" t="str">
        <f t="shared" si="2"/>
        <v>-</v>
      </c>
      <c r="J55" s="38">
        <f>IF(H55&gt;Lease!$E$4,0,M54)</f>
        <v>0</v>
      </c>
      <c r="K55" s="38">
        <f>IF(IF(Lease!$H$4="Yearly",J55*Lease!$D$4,IF(Lease!$H$4="Quarterly",J55*(Lease!$D$4/4),J55*Lease!$D$4/12))&gt;0,IF(Lease!$H$4="Yearly",J55*Lease!$D$4,IF(Lease!$H$4="Quarterly",J55*(Lease!$D$4/4),J55*Lease!$D$4/12)),-L55-J55)</f>
        <v>0</v>
      </c>
      <c r="L55" s="38">
        <f t="shared" si="3"/>
        <v>0</v>
      </c>
      <c r="M55" s="38">
        <f t="shared" si="4"/>
        <v>0</v>
      </c>
      <c r="N55" s="50"/>
      <c r="O55" s="79">
        <v>39</v>
      </c>
      <c r="P55" s="80">
        <f t="shared" si="9"/>
        <v>56311</v>
      </c>
      <c r="Q55" s="82">
        <f t="shared" si="11"/>
        <v>0</v>
      </c>
      <c r="R55" s="82">
        <f>IF(S54&lt;1,0,-Lease!$K$4/Lease!$L$4)</f>
        <v>0</v>
      </c>
      <c r="S55" s="82">
        <f t="shared" si="5"/>
        <v>0</v>
      </c>
      <c r="AE55" s="5"/>
      <c r="AF55" s="6"/>
    </row>
    <row r="56" spans="1:32" x14ac:dyDescent="0.25">
      <c r="A56" s="46">
        <f t="shared" si="7"/>
        <v>40</v>
      </c>
      <c r="B56" s="54">
        <f t="shared" si="0"/>
        <v>0</v>
      </c>
      <c r="C56" s="47">
        <f>IF(A56&gt;Lease!$E$4,0,Lease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0</v>
      </c>
      <c r="D56" s="33" t="str">
        <f>IF(C56=0,"-",IF(Lease!$H$4="Yearly",EDATE(D55,12),IF(Lease!$H$4="Quarterly",EDATE(D55,3),EDATE(D55,1))))</f>
        <v>-</v>
      </c>
      <c r="E56" s="14">
        <f>IF(C56=0,0,1/((1+IF(Lease!$H$4="Yearly",Lease!$D$4,IF(Lease!$H$4="Quarterly",Lease!$D$4/4,Lease!$D$4/12)))^IF($E$17=1,A55,A56)))</f>
        <v>0</v>
      </c>
      <c r="F56" s="48">
        <f t="shared" si="1"/>
        <v>0</v>
      </c>
      <c r="G56" s="49"/>
      <c r="H56" s="13">
        <f t="shared" si="8"/>
        <v>40</v>
      </c>
      <c r="I56" s="33" t="str">
        <f t="shared" si="2"/>
        <v>-</v>
      </c>
      <c r="J56" s="38">
        <f>IF(H56&gt;Lease!$E$4,0,M55)</f>
        <v>0</v>
      </c>
      <c r="K56" s="38">
        <f>IF(IF(Lease!$H$4="Yearly",J56*Lease!$D$4,IF(Lease!$H$4="Quarterly",J56*(Lease!$D$4/4),J56*Lease!$D$4/12))&gt;0,IF(Lease!$H$4="Yearly",J56*Lease!$D$4,IF(Lease!$H$4="Quarterly",J56*(Lease!$D$4/4),J56*Lease!$D$4/12)),-L56-J56)</f>
        <v>0</v>
      </c>
      <c r="L56" s="38">
        <f t="shared" si="3"/>
        <v>0</v>
      </c>
      <c r="M56" s="38">
        <f t="shared" si="4"/>
        <v>0</v>
      </c>
      <c r="N56" s="50"/>
      <c r="O56" s="79">
        <v>40</v>
      </c>
      <c r="P56" s="80">
        <f t="shared" si="9"/>
        <v>56676</v>
      </c>
      <c r="Q56" s="82">
        <f t="shared" si="11"/>
        <v>0</v>
      </c>
      <c r="R56" s="82">
        <f>IF(S55&lt;1,0,-Lease!$K$4/Lease!$L$4)</f>
        <v>0</v>
      </c>
      <c r="S56" s="82">
        <f t="shared" si="5"/>
        <v>0</v>
      </c>
      <c r="AE56" s="5"/>
      <c r="AF56" s="6"/>
    </row>
    <row r="57" spans="1:32" x14ac:dyDescent="0.25">
      <c r="A57" s="46">
        <f t="shared" si="7"/>
        <v>41</v>
      </c>
      <c r="B57" s="54">
        <f t="shared" si="0"/>
        <v>0</v>
      </c>
      <c r="C57" s="47">
        <f>IF(A57&gt;Lease!$E$4,0,Lease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0</v>
      </c>
      <c r="D57" s="33" t="str">
        <f>IF(C57=0,"-",IF(Lease!$H$4="Yearly",EDATE(D56,12),IF(Lease!$H$4="Quarterly",EDATE(D56,3),EDATE(D56,1))))</f>
        <v>-</v>
      </c>
      <c r="E57" s="14">
        <f>IF(C57=0,0,1/((1+IF(Lease!$H$4="Yearly",Lease!$D$4,IF(Lease!$H$4="Quarterly",Lease!$D$4/4,Lease!$D$4/12)))^IF($E$17=1,A56,A57)))</f>
        <v>0</v>
      </c>
      <c r="F57" s="48">
        <f t="shared" si="1"/>
        <v>0</v>
      </c>
      <c r="G57" s="49"/>
      <c r="H57" s="13">
        <f t="shared" si="8"/>
        <v>41</v>
      </c>
      <c r="I57" s="33" t="str">
        <f t="shared" si="2"/>
        <v>-</v>
      </c>
      <c r="J57" s="38">
        <f>IF(H57&gt;Lease!$E$4,0,M56)</f>
        <v>0</v>
      </c>
      <c r="K57" s="38">
        <f>IF(IF(Lease!$H$4="Yearly",J57*Lease!$D$4,IF(Lease!$H$4="Quarterly",J57*(Lease!$D$4/4),J57*Lease!$D$4/12))&gt;0,IF(Lease!$H$4="Yearly",J57*Lease!$D$4,IF(Lease!$H$4="Quarterly",J57*(Lease!$D$4/4),J57*Lease!$D$4/12)),-L57-J57)</f>
        <v>0</v>
      </c>
      <c r="L57" s="38">
        <f t="shared" si="3"/>
        <v>0</v>
      </c>
      <c r="M57" s="38">
        <f t="shared" si="4"/>
        <v>0</v>
      </c>
      <c r="N57" s="50"/>
      <c r="O57" s="79">
        <v>41</v>
      </c>
      <c r="P57" s="80">
        <f t="shared" si="9"/>
        <v>57042</v>
      </c>
      <c r="Q57" s="82">
        <f t="shared" si="11"/>
        <v>0</v>
      </c>
      <c r="R57" s="82">
        <f>IF(S56&lt;1,0,-Lease!$K$4/Lease!$L$4)</f>
        <v>0</v>
      </c>
      <c r="S57" s="82">
        <f t="shared" si="5"/>
        <v>0</v>
      </c>
      <c r="AE57" s="5"/>
      <c r="AF57" s="6"/>
    </row>
    <row r="58" spans="1:32" x14ac:dyDescent="0.25">
      <c r="A58" s="46">
        <f t="shared" si="7"/>
        <v>42</v>
      </c>
      <c r="B58" s="54">
        <f t="shared" si="0"/>
        <v>0</v>
      </c>
      <c r="C58" s="47">
        <f>IF(A58&gt;Lease!$E$4,0,Lease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0</v>
      </c>
      <c r="D58" s="33" t="str">
        <f>IF(C58=0,"-",IF(Lease!$H$4="Yearly",EDATE(D57,12),IF(Lease!$H$4="Quarterly",EDATE(D57,3),EDATE(D57,1))))</f>
        <v>-</v>
      </c>
      <c r="E58" s="14">
        <f>IF(C58=0,0,1/((1+IF(Lease!$H$4="Yearly",Lease!$D$4,IF(Lease!$H$4="Quarterly",Lease!$D$4/4,Lease!$D$4/12)))^IF($E$17=1,A57,A58)))</f>
        <v>0</v>
      </c>
      <c r="F58" s="48">
        <f t="shared" si="1"/>
        <v>0</v>
      </c>
      <c r="G58" s="49"/>
      <c r="H58" s="13">
        <f t="shared" si="8"/>
        <v>42</v>
      </c>
      <c r="I58" s="33" t="str">
        <f t="shared" si="2"/>
        <v>-</v>
      </c>
      <c r="J58" s="38">
        <f>IF(H58&gt;Lease!$E$4,0,M57)</f>
        <v>0</v>
      </c>
      <c r="K58" s="38">
        <f>IF(IF(Lease!$H$4="Yearly",J58*Lease!$D$4,IF(Lease!$H$4="Quarterly",J58*(Lease!$D$4/4),J58*Lease!$D$4/12))&gt;0,IF(Lease!$H$4="Yearly",J58*Lease!$D$4,IF(Lease!$H$4="Quarterly",J58*(Lease!$D$4/4),J58*Lease!$D$4/12)),-L58-J58)</f>
        <v>0</v>
      </c>
      <c r="L58" s="38">
        <f t="shared" si="3"/>
        <v>0</v>
      </c>
      <c r="M58" s="38">
        <f t="shared" si="4"/>
        <v>0</v>
      </c>
      <c r="N58" s="50"/>
      <c r="O58" s="79">
        <v>42</v>
      </c>
      <c r="P58" s="80">
        <f t="shared" si="9"/>
        <v>57407</v>
      </c>
      <c r="Q58" s="82">
        <f t="shared" si="11"/>
        <v>0</v>
      </c>
      <c r="R58" s="82">
        <f>IF(S57&lt;1,0,-Lease!$K$4/Lease!$L$4)</f>
        <v>0</v>
      </c>
      <c r="S58" s="82">
        <f t="shared" si="5"/>
        <v>0</v>
      </c>
      <c r="AE58" s="5"/>
      <c r="AF58" s="6"/>
    </row>
    <row r="59" spans="1:32" x14ac:dyDescent="0.25">
      <c r="A59" s="46">
        <f t="shared" si="7"/>
        <v>43</v>
      </c>
      <c r="B59" s="54">
        <f t="shared" si="0"/>
        <v>0</v>
      </c>
      <c r="C59" s="47">
        <f>IF(A59&gt;Lease!$E$4,0,Lease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0</v>
      </c>
      <c r="D59" s="33" t="str">
        <f>IF(C59=0,"-",IF(Lease!$H$4="Yearly",EDATE(D58,12),IF(Lease!$H$4="Quarterly",EDATE(D58,3),EDATE(D58,1))))</f>
        <v>-</v>
      </c>
      <c r="E59" s="14">
        <f>IF(C59=0,0,1/((1+IF(Lease!$H$4="Yearly",Lease!$D$4,IF(Lease!$H$4="Quarterly",Lease!$D$4/4,Lease!$D$4/12)))^IF($E$17=1,A58,A59)))</f>
        <v>0</v>
      </c>
      <c r="F59" s="48">
        <f t="shared" si="1"/>
        <v>0</v>
      </c>
      <c r="G59" s="49"/>
      <c r="H59" s="13">
        <f t="shared" si="8"/>
        <v>43</v>
      </c>
      <c r="I59" s="33" t="str">
        <f t="shared" si="2"/>
        <v>-</v>
      </c>
      <c r="J59" s="38">
        <f>IF(H59&gt;Lease!$E$4,0,M58)</f>
        <v>0</v>
      </c>
      <c r="K59" s="38">
        <f>IF(IF(Lease!$H$4="Yearly",J59*Lease!$D$4,IF(Lease!$H$4="Quarterly",J59*(Lease!$D$4/4),J59*Lease!$D$4/12))&gt;0,IF(Lease!$H$4="Yearly",J59*Lease!$D$4,IF(Lease!$H$4="Quarterly",J59*(Lease!$D$4/4),J59*Lease!$D$4/12)),-L59-J59)</f>
        <v>0</v>
      </c>
      <c r="L59" s="38">
        <f t="shared" si="3"/>
        <v>0</v>
      </c>
      <c r="M59" s="38">
        <f t="shared" si="4"/>
        <v>0</v>
      </c>
      <c r="N59" s="50"/>
      <c r="O59" s="79">
        <v>43</v>
      </c>
      <c r="P59" s="80">
        <f t="shared" si="9"/>
        <v>57772</v>
      </c>
      <c r="Q59" s="82">
        <f t="shared" si="11"/>
        <v>0</v>
      </c>
      <c r="R59" s="82">
        <f>IF(S58&lt;1,0,-Lease!$K$4/Lease!$L$4)</f>
        <v>0</v>
      </c>
      <c r="S59" s="82">
        <f t="shared" si="5"/>
        <v>0</v>
      </c>
      <c r="AE59" s="5"/>
      <c r="AF59" s="6"/>
    </row>
    <row r="60" spans="1:32" x14ac:dyDescent="0.25">
      <c r="A60" s="46">
        <f t="shared" si="7"/>
        <v>44</v>
      </c>
      <c r="B60" s="54">
        <f t="shared" si="0"/>
        <v>0</v>
      </c>
      <c r="C60" s="47">
        <f>IF(A60&gt;Lease!$E$4,0,Lease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0</v>
      </c>
      <c r="D60" s="33" t="str">
        <f>IF(C60=0,"-",IF(Lease!$H$4="Yearly",EDATE(D59,12),IF(Lease!$H$4="Quarterly",EDATE(D59,3),EDATE(D59,1))))</f>
        <v>-</v>
      </c>
      <c r="E60" s="14">
        <f>IF(C60=0,0,1/((1+IF(Lease!$H$4="Yearly",Lease!$D$4,IF(Lease!$H$4="Quarterly",Lease!$D$4/4,Lease!$D$4/12)))^IF($E$17=1,A59,A60)))</f>
        <v>0</v>
      </c>
      <c r="F60" s="48">
        <f t="shared" si="1"/>
        <v>0</v>
      </c>
      <c r="G60" s="49"/>
      <c r="H60" s="13">
        <f t="shared" si="8"/>
        <v>44</v>
      </c>
      <c r="I60" s="33" t="str">
        <f t="shared" si="2"/>
        <v>-</v>
      </c>
      <c r="J60" s="38">
        <f>IF(H60&gt;Lease!$E$4,0,M59)</f>
        <v>0</v>
      </c>
      <c r="K60" s="38">
        <f>IF(IF(Lease!$H$4="Yearly",J60*Lease!$D$4,IF(Lease!$H$4="Quarterly",J60*(Lease!$D$4/4),J60*Lease!$D$4/12))&gt;0,IF(Lease!$H$4="Yearly",J60*Lease!$D$4,IF(Lease!$H$4="Quarterly",J60*(Lease!$D$4/4),J60*Lease!$D$4/12)),-L60-J60)</f>
        <v>0</v>
      </c>
      <c r="L60" s="38">
        <f t="shared" si="3"/>
        <v>0</v>
      </c>
      <c r="M60" s="38">
        <f t="shared" si="4"/>
        <v>0</v>
      </c>
      <c r="N60" s="50"/>
      <c r="O60" s="79">
        <v>44</v>
      </c>
      <c r="P60" s="80">
        <f t="shared" si="9"/>
        <v>58137</v>
      </c>
      <c r="Q60" s="82">
        <f t="shared" si="11"/>
        <v>0</v>
      </c>
      <c r="R60" s="82">
        <f>IF(S59&lt;1,0,-Lease!$K$4/Lease!$L$4)</f>
        <v>0</v>
      </c>
      <c r="S60" s="82">
        <f t="shared" si="5"/>
        <v>0</v>
      </c>
      <c r="AE60" s="5"/>
      <c r="AF60" s="6"/>
    </row>
    <row r="61" spans="1:32" x14ac:dyDescent="0.25">
      <c r="A61" s="46">
        <f t="shared" si="7"/>
        <v>45</v>
      </c>
      <c r="B61" s="54">
        <f t="shared" si="0"/>
        <v>0</v>
      </c>
      <c r="C61" s="47">
        <f>IF(A61&gt;Lease!$E$4,0,Lease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0</v>
      </c>
      <c r="D61" s="33" t="str">
        <f>IF(C61=0,"-",IF(Lease!$H$4="Yearly",EDATE(D60,12),IF(Lease!$H$4="Quarterly",EDATE(D60,3),EDATE(D60,1))))</f>
        <v>-</v>
      </c>
      <c r="E61" s="14">
        <f>IF(C61=0,0,1/((1+IF(Lease!$H$4="Yearly",Lease!$D$4,IF(Lease!$H$4="Quarterly",Lease!$D$4/4,Lease!$D$4/12)))^IF($E$17=1,A60,A61)))</f>
        <v>0</v>
      </c>
      <c r="F61" s="48">
        <f t="shared" si="1"/>
        <v>0</v>
      </c>
      <c r="G61" s="49"/>
      <c r="H61" s="13">
        <f t="shared" si="8"/>
        <v>45</v>
      </c>
      <c r="I61" s="33" t="str">
        <f t="shared" si="2"/>
        <v>-</v>
      </c>
      <c r="J61" s="38">
        <f>IF(H61&gt;Lease!$E$4,0,M60)</f>
        <v>0</v>
      </c>
      <c r="K61" s="38">
        <f>IF(IF(Lease!$H$4="Yearly",J61*Lease!$D$4,IF(Lease!$H$4="Quarterly",J61*(Lease!$D$4/4),J61*Lease!$D$4/12))&gt;0,IF(Lease!$H$4="Yearly",J61*Lease!$D$4,IF(Lease!$H$4="Quarterly",J61*(Lease!$D$4/4),J61*Lease!$D$4/12)),-L61-J61)</f>
        <v>0</v>
      </c>
      <c r="L61" s="38">
        <f t="shared" si="3"/>
        <v>0</v>
      </c>
      <c r="M61" s="38">
        <f t="shared" si="4"/>
        <v>0</v>
      </c>
      <c r="N61" s="50"/>
      <c r="O61" s="79">
        <v>45</v>
      </c>
      <c r="P61" s="80">
        <f t="shared" si="9"/>
        <v>58503</v>
      </c>
      <c r="Q61" s="82">
        <f t="shared" si="11"/>
        <v>0</v>
      </c>
      <c r="R61" s="82">
        <f>IF(S60&lt;1,0,-Lease!$K$4/Lease!$L$4)</f>
        <v>0</v>
      </c>
      <c r="S61" s="82">
        <f t="shared" si="5"/>
        <v>0</v>
      </c>
      <c r="AE61" s="5"/>
      <c r="AF61" s="6"/>
    </row>
    <row r="62" spans="1:32" x14ac:dyDescent="0.25">
      <c r="A62" s="46">
        <f t="shared" si="7"/>
        <v>46</v>
      </c>
      <c r="B62" s="54">
        <f t="shared" si="0"/>
        <v>0</v>
      </c>
      <c r="C62" s="47">
        <f>IF(A62&gt;Lease!$E$4,0,Lease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0</v>
      </c>
      <c r="D62" s="33" t="str">
        <f>IF(C62=0,"-",IF(Lease!$H$4="Yearly",EDATE(D61,12),IF(Lease!$H$4="Quarterly",EDATE(D61,3),EDATE(D61,1))))</f>
        <v>-</v>
      </c>
      <c r="E62" s="14">
        <f>IF(C62=0,0,1/((1+IF(Lease!$H$4="Yearly",Lease!$D$4,IF(Lease!$H$4="Quarterly",Lease!$D$4/4,Lease!$D$4/12)))^IF($E$17=1,A61,A62)))</f>
        <v>0</v>
      </c>
      <c r="F62" s="48">
        <f t="shared" si="1"/>
        <v>0</v>
      </c>
      <c r="G62" s="49"/>
      <c r="H62" s="13">
        <f t="shared" si="8"/>
        <v>46</v>
      </c>
      <c r="I62" s="33" t="str">
        <f t="shared" si="2"/>
        <v>-</v>
      </c>
      <c r="J62" s="38">
        <f>IF(H62&gt;Lease!$E$4,0,M61)</f>
        <v>0</v>
      </c>
      <c r="K62" s="38">
        <f>IF(IF(Lease!$H$4="Yearly",J62*Lease!$D$4,IF(Lease!$H$4="Quarterly",J62*(Lease!$D$4/4),J62*Lease!$D$4/12))&gt;0,IF(Lease!$H$4="Yearly",J62*Lease!$D$4,IF(Lease!$H$4="Quarterly",J62*(Lease!$D$4/4),J62*Lease!$D$4/12)),-L62-J62)</f>
        <v>0</v>
      </c>
      <c r="L62" s="38">
        <f t="shared" si="3"/>
        <v>0</v>
      </c>
      <c r="M62" s="38">
        <f t="shared" si="4"/>
        <v>0</v>
      </c>
      <c r="N62" s="50"/>
      <c r="O62" s="79">
        <v>46</v>
      </c>
      <c r="P62" s="80">
        <f t="shared" si="9"/>
        <v>58868</v>
      </c>
      <c r="Q62" s="82">
        <f t="shared" si="11"/>
        <v>0</v>
      </c>
      <c r="R62" s="82">
        <f>IF(S61&lt;1,0,-Lease!$K$4/Lease!$L$4)</f>
        <v>0</v>
      </c>
      <c r="S62" s="82">
        <f t="shared" si="5"/>
        <v>0</v>
      </c>
      <c r="AE62" s="5"/>
      <c r="AF62" s="6"/>
    </row>
    <row r="63" spans="1:32" x14ac:dyDescent="0.25">
      <c r="A63" s="46">
        <f t="shared" si="7"/>
        <v>47</v>
      </c>
      <c r="B63" s="54">
        <f t="shared" si="0"/>
        <v>0</v>
      </c>
      <c r="C63" s="47">
        <f>IF(A63&gt;Lease!$E$4,0,Lease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0</v>
      </c>
      <c r="D63" s="33" t="str">
        <f>IF(C63=0,"-",IF(Lease!$H$4="Yearly",EDATE(D62,12),IF(Lease!$H$4="Quarterly",EDATE(D62,3),EDATE(D62,1))))</f>
        <v>-</v>
      </c>
      <c r="E63" s="14">
        <f>IF(C63=0,0,1/((1+IF(Lease!$H$4="Yearly",Lease!$D$4,IF(Lease!$H$4="Quarterly",Lease!$D$4/4,Lease!$D$4/12)))^IF($E$17=1,A62,A63)))</f>
        <v>0</v>
      </c>
      <c r="F63" s="48">
        <f t="shared" si="1"/>
        <v>0</v>
      </c>
      <c r="G63" s="49"/>
      <c r="H63" s="13">
        <f t="shared" si="8"/>
        <v>47</v>
      </c>
      <c r="I63" s="33" t="str">
        <f t="shared" si="2"/>
        <v>-</v>
      </c>
      <c r="J63" s="38">
        <f>IF(H63&gt;Lease!$E$4,0,M62)</f>
        <v>0</v>
      </c>
      <c r="K63" s="38">
        <f>IF(IF(Lease!$H$4="Yearly",J63*Lease!$D$4,IF(Lease!$H$4="Quarterly",J63*(Lease!$D$4/4),J63*Lease!$D$4/12))&gt;0,IF(Lease!$H$4="Yearly",J63*Lease!$D$4,IF(Lease!$H$4="Quarterly",J63*(Lease!$D$4/4),J63*Lease!$D$4/12)),-L63-J63)</f>
        <v>0</v>
      </c>
      <c r="L63" s="38">
        <f t="shared" si="3"/>
        <v>0</v>
      </c>
      <c r="M63" s="38">
        <f t="shared" si="4"/>
        <v>0</v>
      </c>
      <c r="N63" s="50"/>
      <c r="O63" s="79">
        <v>47</v>
      </c>
      <c r="P63" s="80">
        <f t="shared" si="9"/>
        <v>59233</v>
      </c>
      <c r="Q63" s="82">
        <f t="shared" si="11"/>
        <v>0</v>
      </c>
      <c r="R63" s="82">
        <f>IF(S62&lt;1,0,-Lease!$K$4/Lease!$L$4)</f>
        <v>0</v>
      </c>
      <c r="S63" s="82">
        <f t="shared" si="5"/>
        <v>0</v>
      </c>
      <c r="AE63" s="5"/>
      <c r="AF63" s="6"/>
    </row>
    <row r="64" spans="1:32" x14ac:dyDescent="0.25">
      <c r="A64" s="46">
        <f t="shared" si="7"/>
        <v>48</v>
      </c>
      <c r="B64" s="54">
        <f t="shared" si="0"/>
        <v>0</v>
      </c>
      <c r="C64" s="47">
        <f>IF(A64&gt;Lease!$E$4,0,Lease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D64" s="33" t="str">
        <f>IF(C64=0,"-",IF(Lease!$H$4="Yearly",EDATE(D63,12),IF(Lease!$H$4="Quarterly",EDATE(D63,3),EDATE(D63,1))))</f>
        <v>-</v>
      </c>
      <c r="E64" s="14">
        <f>IF(C64=0,0,1/((1+IF(Lease!$H$4="Yearly",Lease!$D$4,IF(Lease!$H$4="Quarterly",Lease!$D$4/4,Lease!$D$4/12)))^IF($E$17=1,A63,A64)))</f>
        <v>0</v>
      </c>
      <c r="F64" s="48">
        <f t="shared" si="1"/>
        <v>0</v>
      </c>
      <c r="G64" s="49"/>
      <c r="H64" s="13">
        <f t="shared" si="8"/>
        <v>48</v>
      </c>
      <c r="I64" s="33" t="str">
        <f t="shared" si="2"/>
        <v>-</v>
      </c>
      <c r="J64" s="38">
        <f>IF(H64&gt;Lease!$E$4,0,M63)</f>
        <v>0</v>
      </c>
      <c r="K64" s="38">
        <f>IF(IF(Lease!$H$4="Yearly",J64*Lease!$D$4,IF(Lease!$H$4="Quarterly",J64*(Lease!$D$4/4),J64*Lease!$D$4/12))&gt;0,IF(Lease!$H$4="Yearly",J64*Lease!$D$4,IF(Lease!$H$4="Quarterly",J64*(Lease!$D$4/4),J64*Lease!$D$4/12)),-L64-J64)</f>
        <v>0</v>
      </c>
      <c r="L64" s="38">
        <f t="shared" si="3"/>
        <v>0</v>
      </c>
      <c r="M64" s="38">
        <f t="shared" si="4"/>
        <v>0</v>
      </c>
      <c r="N64" s="50"/>
      <c r="O64" s="79">
        <v>48</v>
      </c>
      <c r="P64" s="80">
        <f t="shared" si="9"/>
        <v>59598</v>
      </c>
      <c r="Q64" s="82">
        <f t="shared" si="11"/>
        <v>0</v>
      </c>
      <c r="R64" s="82">
        <f>IF(S63&lt;1,0,-Lease!$K$4/Lease!$L$4)</f>
        <v>0</v>
      </c>
      <c r="S64" s="82">
        <f t="shared" si="5"/>
        <v>0</v>
      </c>
      <c r="AE64" s="5"/>
      <c r="AF64" s="6"/>
    </row>
    <row r="65" spans="1:32" x14ac:dyDescent="0.25">
      <c r="A65" s="46">
        <f t="shared" si="7"/>
        <v>49</v>
      </c>
      <c r="B65" s="54">
        <f t="shared" si="0"/>
        <v>0</v>
      </c>
      <c r="C65" s="47">
        <f>IF(A65&gt;Lease!$E$4,0,Lease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D65" s="33" t="str">
        <f>IF(C65=0,"-",IF(Lease!$H$4="Yearly",EDATE(D64,12),IF(Lease!$H$4="Quarterly",EDATE(D64,3),EDATE(D64,1))))</f>
        <v>-</v>
      </c>
      <c r="E65" s="14">
        <f>IF(C65=0,0,1/((1+IF(Lease!$H$4="Yearly",Lease!$D$4,IF(Lease!$H$4="Quarterly",Lease!$D$4/4,Lease!$D$4/12)))^IF($E$17=1,A64,A65)))</f>
        <v>0</v>
      </c>
      <c r="F65" s="48">
        <f t="shared" si="1"/>
        <v>0</v>
      </c>
      <c r="G65" s="49"/>
      <c r="H65" s="13">
        <f t="shared" si="8"/>
        <v>49</v>
      </c>
      <c r="I65" s="33" t="str">
        <f t="shared" si="2"/>
        <v>-</v>
      </c>
      <c r="J65" s="38">
        <f>IF(H65&gt;Lease!$E$4,0,M64)</f>
        <v>0</v>
      </c>
      <c r="K65" s="38">
        <f>IF(IF(Lease!$H$4="Yearly",J65*Lease!$D$4,IF(Lease!$H$4="Quarterly",J65*(Lease!$D$4/4),J65*Lease!$D$4/12))&gt;0,IF(Lease!$H$4="Yearly",J65*Lease!$D$4,IF(Lease!$H$4="Quarterly",J65*(Lease!$D$4/4),J65*Lease!$D$4/12)),-L65-J65)</f>
        <v>0</v>
      </c>
      <c r="L65" s="38">
        <f t="shared" si="3"/>
        <v>0</v>
      </c>
      <c r="M65" s="38">
        <f t="shared" si="4"/>
        <v>0</v>
      </c>
      <c r="N65" s="50"/>
      <c r="O65" s="79">
        <v>49</v>
      </c>
      <c r="P65" s="80">
        <f t="shared" si="9"/>
        <v>59964</v>
      </c>
      <c r="Q65" s="82">
        <f t="shared" si="11"/>
        <v>0</v>
      </c>
      <c r="R65" s="82">
        <f>IF(S64&lt;1,0,-Lease!$K$4/Lease!$L$4)</f>
        <v>0</v>
      </c>
      <c r="S65" s="82">
        <f t="shared" si="5"/>
        <v>0</v>
      </c>
      <c r="AE65" s="5"/>
      <c r="AF65" s="6"/>
    </row>
    <row r="66" spans="1:32" x14ac:dyDescent="0.25">
      <c r="A66" s="46">
        <f t="shared" si="7"/>
        <v>50</v>
      </c>
      <c r="B66" s="54">
        <f t="shared" si="0"/>
        <v>0</v>
      </c>
      <c r="C66" s="47">
        <f>IF(A66&gt;Lease!$E$4,0,Lease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D66" s="33" t="str">
        <f>IF(C66=0,"-",IF(Lease!$H$4="Yearly",EDATE(D65,12),IF(Lease!$H$4="Quarterly",EDATE(D65,3),EDATE(D65,1))))</f>
        <v>-</v>
      </c>
      <c r="E66" s="14">
        <f>IF(C66=0,0,1/((1+IF(Lease!$H$4="Yearly",Lease!$D$4,IF(Lease!$H$4="Quarterly",Lease!$D$4/4,Lease!$D$4/12)))^IF($E$17=1,A65,A66)))</f>
        <v>0</v>
      </c>
      <c r="F66" s="48">
        <f t="shared" si="1"/>
        <v>0</v>
      </c>
      <c r="G66" s="49"/>
      <c r="H66" s="13">
        <f t="shared" si="8"/>
        <v>50</v>
      </c>
      <c r="I66" s="33" t="str">
        <f t="shared" si="2"/>
        <v>-</v>
      </c>
      <c r="J66" s="38">
        <f>IF(H66&gt;Lease!$E$4,0,M65)</f>
        <v>0</v>
      </c>
      <c r="K66" s="38">
        <f>IF(IF(Lease!$H$4="Yearly",J66*Lease!$D$4,IF(Lease!$H$4="Quarterly",J66*(Lease!$D$4/4),J66*Lease!$D$4/12))&gt;0,IF(Lease!$H$4="Yearly",J66*Lease!$D$4,IF(Lease!$H$4="Quarterly",J66*(Lease!$D$4/4),J66*Lease!$D$4/12)),-L66-J66)</f>
        <v>0</v>
      </c>
      <c r="L66" s="38">
        <f t="shared" si="3"/>
        <v>0</v>
      </c>
      <c r="M66" s="38">
        <f t="shared" si="4"/>
        <v>0</v>
      </c>
      <c r="N66" s="50"/>
      <c r="O66" s="79">
        <v>50</v>
      </c>
      <c r="P66" s="80">
        <f t="shared" si="9"/>
        <v>60329</v>
      </c>
      <c r="Q66" s="82">
        <f t="shared" si="11"/>
        <v>0</v>
      </c>
      <c r="R66" s="82">
        <f>IF(S65&lt;1,0,-Lease!$K$4/Lease!$L$4)</f>
        <v>0</v>
      </c>
      <c r="S66" s="82">
        <f t="shared" si="5"/>
        <v>0</v>
      </c>
      <c r="AE66" s="5"/>
      <c r="AF66" s="6"/>
    </row>
    <row r="67" spans="1:32" x14ac:dyDescent="0.25">
      <c r="A67" s="46">
        <f t="shared" si="7"/>
        <v>51</v>
      </c>
      <c r="B67" s="54">
        <f t="shared" si="0"/>
        <v>0</v>
      </c>
      <c r="C67" s="47">
        <f>IF(A67&gt;Lease!$E$4,0,Lease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D67" s="33" t="str">
        <f>IF(C67=0,"-",IF(Lease!$H$4="Yearly",EDATE(D66,12),IF(Lease!$H$4="Quarterly",EDATE(D66,3),EDATE(D66,1))))</f>
        <v>-</v>
      </c>
      <c r="E67" s="14">
        <f>IF(C67=0,0,1/((1+IF(Lease!$H$4="Yearly",Lease!$D$4,IF(Lease!$H$4="Quarterly",Lease!$D$4/4,Lease!$D$4/12)))^IF($E$17=1,A66,A67)))</f>
        <v>0</v>
      </c>
      <c r="F67" s="48">
        <f t="shared" si="1"/>
        <v>0</v>
      </c>
      <c r="G67" s="49"/>
      <c r="H67" s="13">
        <f t="shared" si="8"/>
        <v>51</v>
      </c>
      <c r="I67" s="33" t="str">
        <f t="shared" si="2"/>
        <v>-</v>
      </c>
      <c r="J67" s="38">
        <f>IF(H67&gt;Lease!$E$4,0,M66)</f>
        <v>0</v>
      </c>
      <c r="K67" s="38">
        <f>IF(IF(Lease!$H$4="Yearly",J67*Lease!$D$4,IF(Lease!$H$4="Quarterly",J67*(Lease!$D$4/4),J67*Lease!$D$4/12))&gt;0,IF(Lease!$H$4="Yearly",J67*Lease!$D$4,IF(Lease!$H$4="Quarterly",J67*(Lease!$D$4/4),J67*Lease!$D$4/12)),-L67-J67)</f>
        <v>0</v>
      </c>
      <c r="L67" s="38">
        <f t="shared" si="3"/>
        <v>0</v>
      </c>
      <c r="M67" s="38">
        <f t="shared" si="4"/>
        <v>0</v>
      </c>
      <c r="N67" s="50"/>
      <c r="O67" s="79">
        <v>51</v>
      </c>
      <c r="P67" s="80">
        <f t="shared" si="9"/>
        <v>60694</v>
      </c>
      <c r="Q67" s="82">
        <f t="shared" si="11"/>
        <v>0</v>
      </c>
      <c r="R67" s="82">
        <f>IF(S66&lt;1,0,-Lease!$K$4/Lease!$L$4)</f>
        <v>0</v>
      </c>
      <c r="S67" s="82">
        <f t="shared" si="5"/>
        <v>0</v>
      </c>
      <c r="AE67" s="5"/>
      <c r="AF67" s="6"/>
    </row>
    <row r="68" spans="1:32" x14ac:dyDescent="0.25">
      <c r="A68" s="46">
        <f t="shared" si="7"/>
        <v>52</v>
      </c>
      <c r="B68" s="54">
        <f t="shared" si="0"/>
        <v>0</v>
      </c>
      <c r="C68" s="47">
        <f>IF(A68&gt;Lease!$E$4,0,Lease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D68" s="33" t="str">
        <f>IF(C68=0,"-",IF(Lease!$H$4="Yearly",EDATE(D67,12),IF(Lease!$H$4="Quarterly",EDATE(D67,3),EDATE(D67,1))))</f>
        <v>-</v>
      </c>
      <c r="E68" s="14">
        <f>IF(C68=0,0,1/((1+IF(Lease!$H$4="Yearly",Lease!$D$4,IF(Lease!$H$4="Quarterly",Lease!$D$4/4,Lease!$D$4/12)))^IF($E$17=1,A67,A68)))</f>
        <v>0</v>
      </c>
      <c r="F68" s="48">
        <f t="shared" si="1"/>
        <v>0</v>
      </c>
      <c r="G68" s="49"/>
      <c r="H68" s="13">
        <f t="shared" si="8"/>
        <v>52</v>
      </c>
      <c r="I68" s="33" t="str">
        <f t="shared" si="2"/>
        <v>-</v>
      </c>
      <c r="J68" s="38">
        <f>IF(H68&gt;Lease!$E$4,0,M67)</f>
        <v>0</v>
      </c>
      <c r="K68" s="38">
        <f>IF(IF(Lease!$H$4="Yearly",J68*Lease!$D$4,IF(Lease!$H$4="Quarterly",J68*(Lease!$D$4/4),J68*Lease!$D$4/12))&gt;0,IF(Lease!$H$4="Yearly",J68*Lease!$D$4,IF(Lease!$H$4="Quarterly",J68*(Lease!$D$4/4),J68*Lease!$D$4/12)),-L68-J68)</f>
        <v>0</v>
      </c>
      <c r="L68" s="38">
        <f t="shared" si="3"/>
        <v>0</v>
      </c>
      <c r="M68" s="38">
        <f t="shared" si="4"/>
        <v>0</v>
      </c>
      <c r="N68" s="50"/>
      <c r="O68" s="79">
        <v>52</v>
      </c>
      <c r="P68" s="80">
        <f t="shared" si="9"/>
        <v>61059</v>
      </c>
      <c r="Q68" s="82">
        <f t="shared" si="11"/>
        <v>0</v>
      </c>
      <c r="R68" s="82">
        <f>IF(S67&lt;1,0,-Lease!$K$4/Lease!$L$4)</f>
        <v>0</v>
      </c>
      <c r="S68" s="82">
        <f t="shared" si="5"/>
        <v>0</v>
      </c>
      <c r="AE68" s="5"/>
      <c r="AF68" s="6"/>
    </row>
    <row r="69" spans="1:32" x14ac:dyDescent="0.25">
      <c r="A69" s="46">
        <f t="shared" si="7"/>
        <v>53</v>
      </c>
      <c r="B69" s="54">
        <f t="shared" si="0"/>
        <v>0</v>
      </c>
      <c r="C69" s="47">
        <f>IF(A69&gt;Lease!$E$4,0,Lease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D69" s="33" t="str">
        <f>IF(C69=0,"-",IF(Lease!$H$4="Yearly",EDATE(D68,12),IF(Lease!$H$4="Quarterly",EDATE(D68,3),EDATE(D68,1))))</f>
        <v>-</v>
      </c>
      <c r="E69" s="14">
        <f>IF(C69=0,0,1/((1+IF(Lease!$H$4="Yearly",Lease!$D$4,IF(Lease!$H$4="Quarterly",Lease!$D$4/4,Lease!$D$4/12)))^IF($E$17=1,A68,A69)))</f>
        <v>0</v>
      </c>
      <c r="F69" s="48">
        <f t="shared" si="1"/>
        <v>0</v>
      </c>
      <c r="G69" s="49"/>
      <c r="H69" s="13">
        <f t="shared" si="8"/>
        <v>53</v>
      </c>
      <c r="I69" s="33" t="str">
        <f t="shared" si="2"/>
        <v>-</v>
      </c>
      <c r="J69" s="38">
        <f>IF(H69&gt;Lease!$E$4,0,M68)</f>
        <v>0</v>
      </c>
      <c r="K69" s="38">
        <f>IF(IF(Lease!$H$4="Yearly",J69*Lease!$D$4,IF(Lease!$H$4="Quarterly",J69*(Lease!$D$4/4),J69*Lease!$D$4/12))&gt;0,IF(Lease!$H$4="Yearly",J69*Lease!$D$4,IF(Lease!$H$4="Quarterly",J69*(Lease!$D$4/4),J69*Lease!$D$4/12)),-L69-J69)</f>
        <v>0</v>
      </c>
      <c r="L69" s="38">
        <f t="shared" si="3"/>
        <v>0</v>
      </c>
      <c r="M69" s="38">
        <f t="shared" si="4"/>
        <v>0</v>
      </c>
      <c r="N69" s="50"/>
      <c r="O69" s="79">
        <v>53</v>
      </c>
      <c r="P69" s="80">
        <f t="shared" si="9"/>
        <v>61425</v>
      </c>
      <c r="Q69" s="82">
        <f t="shared" si="11"/>
        <v>0</v>
      </c>
      <c r="R69" s="82">
        <f>IF(S68&lt;1,0,-Lease!$K$4/Lease!$L$4)</f>
        <v>0</v>
      </c>
      <c r="S69" s="82">
        <f t="shared" si="5"/>
        <v>0</v>
      </c>
      <c r="AE69" s="5"/>
      <c r="AF69" s="6"/>
    </row>
    <row r="70" spans="1:32" x14ac:dyDescent="0.25">
      <c r="A70" s="46">
        <f t="shared" si="7"/>
        <v>54</v>
      </c>
      <c r="B70" s="54">
        <f t="shared" si="0"/>
        <v>0</v>
      </c>
      <c r="C70" s="47">
        <f>IF(A70&gt;Lease!$E$4,0,Lease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D70" s="33" t="str">
        <f>IF(C70=0,"-",IF(Lease!$H$4="Yearly",EDATE(D69,12),IF(Lease!$H$4="Quarterly",EDATE(D69,3),EDATE(D69,1))))</f>
        <v>-</v>
      </c>
      <c r="E70" s="14">
        <f>IF(C70=0,0,1/((1+IF(Lease!$H$4="Yearly",Lease!$D$4,IF(Lease!$H$4="Quarterly",Lease!$D$4/4,Lease!$D$4/12)))^IF($E$17=1,A69,A70)))</f>
        <v>0</v>
      </c>
      <c r="F70" s="48">
        <f t="shared" si="1"/>
        <v>0</v>
      </c>
      <c r="G70" s="49"/>
      <c r="H70" s="13">
        <f t="shared" si="8"/>
        <v>54</v>
      </c>
      <c r="I70" s="33" t="str">
        <f t="shared" si="2"/>
        <v>-</v>
      </c>
      <c r="J70" s="38">
        <f>IF(H70&gt;Lease!$E$4,0,M69)</f>
        <v>0</v>
      </c>
      <c r="K70" s="38">
        <f>IF(IF(Lease!$H$4="Yearly",J70*Lease!$D$4,IF(Lease!$H$4="Quarterly",J70*(Lease!$D$4/4),J70*Lease!$D$4/12))&gt;0,IF(Lease!$H$4="Yearly",J70*Lease!$D$4,IF(Lease!$H$4="Quarterly",J70*(Lease!$D$4/4),J70*Lease!$D$4/12)),-L70-J70)</f>
        <v>0</v>
      </c>
      <c r="L70" s="38">
        <f t="shared" si="3"/>
        <v>0</v>
      </c>
      <c r="M70" s="38">
        <f t="shared" si="4"/>
        <v>0</v>
      </c>
      <c r="N70" s="50"/>
      <c r="O70" s="79">
        <v>54</v>
      </c>
      <c r="P70" s="80">
        <f t="shared" si="9"/>
        <v>61790</v>
      </c>
      <c r="Q70" s="82">
        <f t="shared" si="11"/>
        <v>0</v>
      </c>
      <c r="R70" s="82">
        <f>IF(S69&lt;1,0,-Lease!$K$4/Lease!$L$4)</f>
        <v>0</v>
      </c>
      <c r="S70" s="82">
        <f t="shared" si="5"/>
        <v>0</v>
      </c>
      <c r="AE70" s="5"/>
      <c r="AF70" s="6"/>
    </row>
    <row r="71" spans="1:32" x14ac:dyDescent="0.25">
      <c r="A71" s="46">
        <f t="shared" si="7"/>
        <v>55</v>
      </c>
      <c r="B71" s="54">
        <f t="shared" si="0"/>
        <v>0</v>
      </c>
      <c r="C71" s="47">
        <f>IF(A71&gt;Lease!$E$4,0,Lease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D71" s="33" t="str">
        <f>IF(C71=0,"-",IF(Lease!$H$4="Yearly",EDATE(D70,12),IF(Lease!$H$4="Quarterly",EDATE(D70,3),EDATE(D70,1))))</f>
        <v>-</v>
      </c>
      <c r="E71" s="14">
        <f>IF(C71=0,0,1/((1+IF(Lease!$H$4="Yearly",Lease!$D$4,IF(Lease!$H$4="Quarterly",Lease!$D$4/4,Lease!$D$4/12)))^IF($E$17=1,A70,A71)))</f>
        <v>0</v>
      </c>
      <c r="F71" s="48">
        <f t="shared" si="1"/>
        <v>0</v>
      </c>
      <c r="G71" s="49"/>
      <c r="H71" s="13">
        <f t="shared" si="8"/>
        <v>55</v>
      </c>
      <c r="I71" s="33" t="str">
        <f t="shared" si="2"/>
        <v>-</v>
      </c>
      <c r="J71" s="38">
        <f>IF(H71&gt;Lease!$E$4,0,M70)</f>
        <v>0</v>
      </c>
      <c r="K71" s="38">
        <f>IF(IF(Lease!$H$4="Yearly",J71*Lease!$D$4,IF(Lease!$H$4="Quarterly",J71*(Lease!$D$4/4),J71*Lease!$D$4/12))&gt;0,IF(Lease!$H$4="Yearly",J71*Lease!$D$4,IF(Lease!$H$4="Quarterly",J71*(Lease!$D$4/4),J71*Lease!$D$4/12)),-L71-J71)</f>
        <v>0</v>
      </c>
      <c r="L71" s="38">
        <f t="shared" si="3"/>
        <v>0</v>
      </c>
      <c r="M71" s="38">
        <f t="shared" si="4"/>
        <v>0</v>
      </c>
      <c r="N71" s="50"/>
      <c r="O71" s="79">
        <v>55</v>
      </c>
      <c r="P71" s="80">
        <f t="shared" si="9"/>
        <v>62155</v>
      </c>
      <c r="Q71" s="82">
        <f t="shared" si="11"/>
        <v>0</v>
      </c>
      <c r="R71" s="82">
        <f>IF(S70&lt;1,0,-Lease!$K$4/Lease!$L$4)</f>
        <v>0</v>
      </c>
      <c r="S71" s="82">
        <f t="shared" si="5"/>
        <v>0</v>
      </c>
      <c r="AE71" s="5"/>
      <c r="AF71" s="6"/>
    </row>
    <row r="72" spans="1:32" x14ac:dyDescent="0.25">
      <c r="A72" s="46">
        <f t="shared" si="7"/>
        <v>56</v>
      </c>
      <c r="B72" s="54">
        <f t="shared" si="0"/>
        <v>0</v>
      </c>
      <c r="C72" s="47">
        <f>IF(A72&gt;Lease!$E$4,0,Lease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D72" s="33" t="str">
        <f>IF(C72=0,"-",IF(Lease!$H$4="Yearly",EDATE(D71,12),IF(Lease!$H$4="Quarterly",EDATE(D71,3),EDATE(D71,1))))</f>
        <v>-</v>
      </c>
      <c r="E72" s="14">
        <f>IF(C72=0,0,1/((1+IF(Lease!$H$4="Yearly",Lease!$D$4,IF(Lease!$H$4="Quarterly",Lease!$D$4/4,Lease!$D$4/12)))^IF($E$17=1,A71,A72)))</f>
        <v>0</v>
      </c>
      <c r="F72" s="48">
        <f t="shared" si="1"/>
        <v>0</v>
      </c>
      <c r="G72" s="49"/>
      <c r="H72" s="13">
        <f t="shared" si="8"/>
        <v>56</v>
      </c>
      <c r="I72" s="33" t="str">
        <f t="shared" si="2"/>
        <v>-</v>
      </c>
      <c r="J72" s="38">
        <f>IF(H72&gt;Lease!$E$4,0,M71)</f>
        <v>0</v>
      </c>
      <c r="K72" s="38">
        <f>IF(IF(Lease!$H$4="Yearly",J72*Lease!$D$4,IF(Lease!$H$4="Quarterly",J72*(Lease!$D$4/4),J72*Lease!$D$4/12))&gt;0,IF(Lease!$H$4="Yearly",J72*Lease!$D$4,IF(Lease!$H$4="Quarterly",J72*(Lease!$D$4/4),J72*Lease!$D$4/12)),-L72-J72)</f>
        <v>0</v>
      </c>
      <c r="L72" s="38">
        <f t="shared" si="3"/>
        <v>0</v>
      </c>
      <c r="M72" s="38">
        <f t="shared" si="4"/>
        <v>0</v>
      </c>
      <c r="N72" s="50"/>
      <c r="O72" s="79">
        <v>56</v>
      </c>
      <c r="P72" s="80">
        <f t="shared" si="9"/>
        <v>62520</v>
      </c>
      <c r="Q72" s="82">
        <f t="shared" si="11"/>
        <v>0</v>
      </c>
      <c r="R72" s="82">
        <f>IF(S71&lt;1,0,-Lease!$K$4/Lease!$L$4)</f>
        <v>0</v>
      </c>
      <c r="S72" s="82">
        <f t="shared" si="5"/>
        <v>0</v>
      </c>
      <c r="AE72" s="5"/>
      <c r="AF72" s="6"/>
    </row>
    <row r="73" spans="1:32" x14ac:dyDescent="0.25">
      <c r="A73" s="46">
        <f t="shared" si="7"/>
        <v>57</v>
      </c>
      <c r="B73" s="54">
        <f t="shared" si="0"/>
        <v>0</v>
      </c>
      <c r="C73" s="47">
        <f>IF(A73&gt;Lease!$E$4,0,Lease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D73" s="33" t="str">
        <f>IF(C73=0,"-",IF(Lease!$H$4="Yearly",EDATE(D72,12),IF(Lease!$H$4="Quarterly",EDATE(D72,3),EDATE(D72,1))))</f>
        <v>-</v>
      </c>
      <c r="E73" s="14">
        <f>IF(C73=0,0,1/((1+IF(Lease!$H$4="Yearly",Lease!$D$4,IF(Lease!$H$4="Quarterly",Lease!$D$4/4,Lease!$D$4/12)))^IF($E$17=1,A72,A73)))</f>
        <v>0</v>
      </c>
      <c r="F73" s="48">
        <f t="shared" si="1"/>
        <v>0</v>
      </c>
      <c r="G73" s="49"/>
      <c r="H73" s="13">
        <f t="shared" si="8"/>
        <v>57</v>
      </c>
      <c r="I73" s="33" t="str">
        <f t="shared" si="2"/>
        <v>-</v>
      </c>
      <c r="J73" s="38">
        <f>IF(H73&gt;Lease!$E$4,0,M72)</f>
        <v>0</v>
      </c>
      <c r="K73" s="38">
        <f>IF(IF(Lease!$H$4="Yearly",J73*Lease!$D$4,IF(Lease!$H$4="Quarterly",J73*(Lease!$D$4/4),J73*Lease!$D$4/12))&gt;0,IF(Lease!$H$4="Yearly",J73*Lease!$D$4,IF(Lease!$H$4="Quarterly",J73*(Lease!$D$4/4),J73*Lease!$D$4/12)),-L73-J73)</f>
        <v>0</v>
      </c>
      <c r="L73" s="38">
        <f t="shared" si="3"/>
        <v>0</v>
      </c>
      <c r="M73" s="38">
        <f t="shared" si="4"/>
        <v>0</v>
      </c>
      <c r="N73" s="50"/>
      <c r="O73" s="79">
        <v>57</v>
      </c>
      <c r="P73" s="80">
        <f t="shared" si="9"/>
        <v>62886</v>
      </c>
      <c r="Q73" s="82">
        <f t="shared" si="11"/>
        <v>0</v>
      </c>
      <c r="R73" s="82">
        <f>IF(S72&lt;1,0,-Lease!$K$4/Lease!$L$4)</f>
        <v>0</v>
      </c>
      <c r="S73" s="82">
        <f t="shared" si="5"/>
        <v>0</v>
      </c>
      <c r="AE73" s="5"/>
      <c r="AF73" s="6"/>
    </row>
    <row r="74" spans="1:32" x14ac:dyDescent="0.25">
      <c r="A74" s="46">
        <f t="shared" si="7"/>
        <v>58</v>
      </c>
      <c r="B74" s="54">
        <f t="shared" si="0"/>
        <v>0</v>
      </c>
      <c r="C74" s="47">
        <f>IF(A74&gt;Lease!$E$4,0,Lease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D74" s="33" t="str">
        <f>IF(C74=0,"-",IF(Lease!$H$4="Yearly",EDATE(D73,12),IF(Lease!$H$4="Quarterly",EDATE(D73,3),EDATE(D73,1))))</f>
        <v>-</v>
      </c>
      <c r="E74" s="14">
        <f>IF(C74=0,0,1/((1+IF(Lease!$H$4="Yearly",Lease!$D$4,IF(Lease!$H$4="Quarterly",Lease!$D$4/4,Lease!$D$4/12)))^IF($E$17=1,A73,A74)))</f>
        <v>0</v>
      </c>
      <c r="F74" s="48">
        <f t="shared" si="1"/>
        <v>0</v>
      </c>
      <c r="G74" s="49"/>
      <c r="H74" s="13">
        <f t="shared" si="8"/>
        <v>58</v>
      </c>
      <c r="I74" s="33" t="str">
        <f t="shared" si="2"/>
        <v>-</v>
      </c>
      <c r="J74" s="38">
        <f>IF(H74&gt;Lease!$E$4,0,M73)</f>
        <v>0</v>
      </c>
      <c r="K74" s="38">
        <f>IF(IF(Lease!$H$4="Yearly",J74*Lease!$D$4,IF(Lease!$H$4="Quarterly",J74*(Lease!$D$4/4),J74*Lease!$D$4/12))&gt;0,IF(Lease!$H$4="Yearly",J74*Lease!$D$4,IF(Lease!$H$4="Quarterly",J74*(Lease!$D$4/4),J74*Lease!$D$4/12)),-L74-J74)</f>
        <v>0</v>
      </c>
      <c r="L74" s="38">
        <f t="shared" si="3"/>
        <v>0</v>
      </c>
      <c r="M74" s="38">
        <f t="shared" si="4"/>
        <v>0</v>
      </c>
      <c r="N74" s="50"/>
      <c r="O74" s="79">
        <v>58</v>
      </c>
      <c r="P74" s="80">
        <f t="shared" si="9"/>
        <v>63251</v>
      </c>
      <c r="Q74" s="82">
        <f t="shared" si="11"/>
        <v>0</v>
      </c>
      <c r="R74" s="82">
        <f>IF(S73&lt;1,0,-Lease!$K$4/Lease!$L$4)</f>
        <v>0</v>
      </c>
      <c r="S74" s="82">
        <f t="shared" si="5"/>
        <v>0</v>
      </c>
      <c r="AE74" s="5"/>
      <c r="AF74" s="6"/>
    </row>
    <row r="75" spans="1:32" x14ac:dyDescent="0.25">
      <c r="A75" s="46">
        <f t="shared" si="7"/>
        <v>59</v>
      </c>
      <c r="B75" s="54">
        <f t="shared" si="0"/>
        <v>0</v>
      </c>
      <c r="C75" s="47">
        <f>IF(A75&gt;Lease!$E$4,0,Lease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D75" s="33" t="str">
        <f>IF(C75=0,"-",IF(Lease!$H$4="Yearly",EDATE(D74,12),IF(Lease!$H$4="Quarterly",EDATE(D74,3),EDATE(D74,1))))</f>
        <v>-</v>
      </c>
      <c r="E75" s="14">
        <f>IF(C75=0,0,1/((1+IF(Lease!$H$4="Yearly",Lease!$D$4,IF(Lease!$H$4="Quarterly",Lease!$D$4/4,Lease!$D$4/12)))^IF($E$17=1,A74,A75)))</f>
        <v>0</v>
      </c>
      <c r="F75" s="48">
        <f t="shared" si="1"/>
        <v>0</v>
      </c>
      <c r="G75" s="49"/>
      <c r="H75" s="13">
        <f t="shared" si="8"/>
        <v>59</v>
      </c>
      <c r="I75" s="33" t="str">
        <f t="shared" si="2"/>
        <v>-</v>
      </c>
      <c r="J75" s="38">
        <f>IF(H75&gt;Lease!$E$4,0,M74)</f>
        <v>0</v>
      </c>
      <c r="K75" s="38">
        <f>IF(IF(Lease!$H$4="Yearly",J75*Lease!$D$4,IF(Lease!$H$4="Quarterly",J75*(Lease!$D$4/4),J75*Lease!$D$4/12))&gt;0,IF(Lease!$H$4="Yearly",J75*Lease!$D$4,IF(Lease!$H$4="Quarterly",J75*(Lease!$D$4/4),J75*Lease!$D$4/12)),-L75-J75)</f>
        <v>0</v>
      </c>
      <c r="L75" s="38">
        <f t="shared" si="3"/>
        <v>0</v>
      </c>
      <c r="M75" s="38">
        <f t="shared" si="4"/>
        <v>0</v>
      </c>
      <c r="N75" s="50"/>
      <c r="O75" s="79">
        <v>59</v>
      </c>
      <c r="P75" s="80">
        <f t="shared" si="9"/>
        <v>63616</v>
      </c>
      <c r="Q75" s="82">
        <f t="shared" si="11"/>
        <v>0</v>
      </c>
      <c r="R75" s="82">
        <f>IF(S74&lt;1,0,-Lease!$K$4/Lease!$L$4)</f>
        <v>0</v>
      </c>
      <c r="S75" s="82">
        <f t="shared" si="5"/>
        <v>0</v>
      </c>
      <c r="AE75" s="5"/>
      <c r="AF75" s="6"/>
    </row>
    <row r="76" spans="1:32" x14ac:dyDescent="0.25">
      <c r="A76" s="46">
        <f t="shared" si="7"/>
        <v>60</v>
      </c>
      <c r="B76" s="54">
        <f t="shared" si="0"/>
        <v>0</v>
      </c>
      <c r="C76" s="47">
        <f>IF(A76&gt;Lease!$E$4,0,Lease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D76" s="33" t="str">
        <f>IF(C76=0,"-",IF(Lease!$H$4="Yearly",EDATE(D75,12),IF(Lease!$H$4="Quarterly",EDATE(D75,3),EDATE(D75,1))))</f>
        <v>-</v>
      </c>
      <c r="E76" s="14">
        <f>IF(C76=0,0,1/((1+IF(Lease!$H$4="Yearly",Lease!$D$4,IF(Lease!$H$4="Quarterly",Lease!$D$4/4,Lease!$D$4/12)))^IF($E$17=1,A75,A76)))</f>
        <v>0</v>
      </c>
      <c r="F76" s="48">
        <f t="shared" si="1"/>
        <v>0</v>
      </c>
      <c r="G76" s="49"/>
      <c r="H76" s="13">
        <f t="shared" si="8"/>
        <v>60</v>
      </c>
      <c r="I76" s="33" t="str">
        <f t="shared" si="2"/>
        <v>-</v>
      </c>
      <c r="J76" s="38">
        <f>IF(H76&gt;Lease!$E$4,0,M75)</f>
        <v>0</v>
      </c>
      <c r="K76" s="38">
        <f>IF(IF(Lease!$H$4="Yearly",J76*Lease!$D$4,IF(Lease!$H$4="Quarterly",J76*(Lease!$D$4/4),J76*Lease!$D$4/12))&gt;0,IF(Lease!$H$4="Yearly",J76*Lease!$D$4,IF(Lease!$H$4="Quarterly",J76*(Lease!$D$4/4),J76*Lease!$D$4/12)),-L76-J76)</f>
        <v>0</v>
      </c>
      <c r="L76" s="38">
        <f t="shared" si="3"/>
        <v>0</v>
      </c>
      <c r="M76" s="38">
        <f t="shared" si="4"/>
        <v>0</v>
      </c>
      <c r="N76" s="50"/>
      <c r="O76" s="79">
        <v>60</v>
      </c>
      <c r="P76" s="80">
        <f t="shared" si="9"/>
        <v>63981</v>
      </c>
      <c r="Q76" s="82">
        <f t="shared" si="11"/>
        <v>0</v>
      </c>
      <c r="R76" s="82">
        <f>IF(S75&lt;1,0,-Lease!$K$4/Lease!$L$4)</f>
        <v>0</v>
      </c>
      <c r="S76" s="82">
        <f t="shared" si="5"/>
        <v>0</v>
      </c>
      <c r="AE76" s="5"/>
      <c r="AF76" s="6"/>
    </row>
    <row r="77" spans="1:32" x14ac:dyDescent="0.25">
      <c r="A77" s="46">
        <f t="shared" si="7"/>
        <v>61</v>
      </c>
      <c r="B77" s="54">
        <f t="shared" si="0"/>
        <v>0</v>
      </c>
      <c r="C77" s="47">
        <f>IF(A77&gt;Lease!$E$4,0,Lease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D77" s="33" t="str">
        <f>IF(C77=0,"-",IF(Lease!$H$4="Yearly",EDATE(D76,12),IF(Lease!$H$4="Quarterly",EDATE(D76,3),EDATE(D76,1))))</f>
        <v>-</v>
      </c>
      <c r="E77" s="14">
        <f>IF(C77=0,0,1/((1+IF(Lease!$H$4="Yearly",Lease!$D$4,IF(Lease!$H$4="Quarterly",Lease!$D$4/4,Lease!$D$4/12)))^IF($E$17=1,A76,A77)))</f>
        <v>0</v>
      </c>
      <c r="F77" s="48">
        <f t="shared" si="1"/>
        <v>0</v>
      </c>
      <c r="G77" s="49"/>
      <c r="H77" s="13">
        <f t="shared" si="8"/>
        <v>61</v>
      </c>
      <c r="I77" s="33" t="str">
        <f t="shared" si="2"/>
        <v>-</v>
      </c>
      <c r="J77" s="38">
        <f>IF(H77&gt;Lease!$E$4,0,M76)</f>
        <v>0</v>
      </c>
      <c r="K77" s="38">
        <f>IF(IF(Lease!$H$4="Yearly",J77*Lease!$D$4,IF(Lease!$H$4="Quarterly",J77*(Lease!$D$4/4),J77*Lease!$D$4/12))&gt;0,IF(Lease!$H$4="Yearly",J77*Lease!$D$4,IF(Lease!$H$4="Quarterly",J77*(Lease!$D$4/4),J77*Lease!$D$4/12)),-L77-J77)</f>
        <v>0</v>
      </c>
      <c r="L77" s="38">
        <f t="shared" si="3"/>
        <v>0</v>
      </c>
      <c r="M77" s="38">
        <f t="shared" si="4"/>
        <v>0</v>
      </c>
      <c r="N77" s="50"/>
      <c r="O77" s="79">
        <v>61</v>
      </c>
      <c r="P77" s="80">
        <f t="shared" si="9"/>
        <v>64347</v>
      </c>
      <c r="Q77" s="82">
        <f t="shared" si="11"/>
        <v>0</v>
      </c>
      <c r="R77" s="82">
        <f>IF(S76&lt;1,0,-Lease!$K$4/Lease!$L$4)</f>
        <v>0</v>
      </c>
      <c r="S77" s="82">
        <f t="shared" si="5"/>
        <v>0</v>
      </c>
      <c r="AE77" s="5"/>
      <c r="AF77" s="6"/>
    </row>
    <row r="78" spans="1:32" x14ac:dyDescent="0.25">
      <c r="A78" s="46">
        <f t="shared" si="7"/>
        <v>62</v>
      </c>
      <c r="B78" s="54">
        <f t="shared" si="0"/>
        <v>0</v>
      </c>
      <c r="C78" s="47">
        <f>IF(A78&gt;Lease!$E$4,0,Lease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D78" s="33" t="str">
        <f>IF(C78=0,"-",IF(Lease!$H$4="Yearly",EDATE(D77,12),IF(Lease!$H$4="Quarterly",EDATE(D77,3),EDATE(D77,1))))</f>
        <v>-</v>
      </c>
      <c r="E78" s="14">
        <f>IF(C78=0,0,1/((1+IF(Lease!$H$4="Yearly",Lease!$D$4,IF(Lease!$H$4="Quarterly",Lease!$D$4/4,Lease!$D$4/12)))^IF($E$17=1,A77,A78)))</f>
        <v>0</v>
      </c>
      <c r="F78" s="48">
        <f t="shared" si="1"/>
        <v>0</v>
      </c>
      <c r="G78" s="49"/>
      <c r="H78" s="13">
        <f t="shared" si="8"/>
        <v>62</v>
      </c>
      <c r="I78" s="33" t="str">
        <f t="shared" si="2"/>
        <v>-</v>
      </c>
      <c r="J78" s="38">
        <f>IF(H78&gt;Lease!$E$4,0,M77)</f>
        <v>0</v>
      </c>
      <c r="K78" s="38">
        <f>IF(IF(Lease!$H$4="Yearly",J78*Lease!$D$4,IF(Lease!$H$4="Quarterly",J78*(Lease!$D$4/4),J78*Lease!$D$4/12))&gt;0,IF(Lease!$H$4="Yearly",J78*Lease!$D$4,IF(Lease!$H$4="Quarterly",J78*(Lease!$D$4/4),J78*Lease!$D$4/12)),-L78-J78)</f>
        <v>0</v>
      </c>
      <c r="L78" s="38">
        <f t="shared" si="3"/>
        <v>0</v>
      </c>
      <c r="M78" s="38">
        <f t="shared" si="4"/>
        <v>0</v>
      </c>
      <c r="N78" s="50"/>
      <c r="O78" s="79">
        <v>62</v>
      </c>
      <c r="P78" s="80">
        <f t="shared" si="9"/>
        <v>64712</v>
      </c>
      <c r="Q78" s="82">
        <f t="shared" si="11"/>
        <v>0</v>
      </c>
      <c r="R78" s="82">
        <f>IF(S77&lt;1,0,-Lease!$K$4/Lease!$L$4)</f>
        <v>0</v>
      </c>
      <c r="S78" s="82">
        <f t="shared" si="5"/>
        <v>0</v>
      </c>
      <c r="AE78" s="5"/>
      <c r="AF78" s="6"/>
    </row>
    <row r="79" spans="1:32" x14ac:dyDescent="0.25">
      <c r="A79" s="46">
        <f t="shared" si="7"/>
        <v>63</v>
      </c>
      <c r="B79" s="54">
        <f t="shared" si="0"/>
        <v>0</v>
      </c>
      <c r="C79" s="47">
        <f>IF(A79&gt;Lease!$E$4,0,Lease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D79" s="33" t="str">
        <f>IF(C79=0,"-",IF(Lease!$H$4="Yearly",EDATE(D78,12),IF(Lease!$H$4="Quarterly",EDATE(D78,3),EDATE(D78,1))))</f>
        <v>-</v>
      </c>
      <c r="E79" s="14">
        <f>IF(C79=0,0,1/((1+IF(Lease!$H$4="Yearly",Lease!$D$4,IF(Lease!$H$4="Quarterly",Lease!$D$4/4,Lease!$D$4/12)))^IF($E$17=1,A78,A79)))</f>
        <v>0</v>
      </c>
      <c r="F79" s="48">
        <f t="shared" si="1"/>
        <v>0</v>
      </c>
      <c r="G79" s="49"/>
      <c r="H79" s="13">
        <f t="shared" si="8"/>
        <v>63</v>
      </c>
      <c r="I79" s="33" t="str">
        <f t="shared" si="2"/>
        <v>-</v>
      </c>
      <c r="J79" s="38">
        <f>IF(H79&gt;Lease!$E$4,0,M78)</f>
        <v>0</v>
      </c>
      <c r="K79" s="38">
        <f>IF(IF(Lease!$H$4="Yearly",J79*Lease!$D$4,IF(Lease!$H$4="Quarterly",J79*(Lease!$D$4/4),J79*Lease!$D$4/12))&gt;0,IF(Lease!$H$4="Yearly",J79*Lease!$D$4,IF(Lease!$H$4="Quarterly",J79*(Lease!$D$4/4),J79*Lease!$D$4/12)),-L79-J79)</f>
        <v>0</v>
      </c>
      <c r="L79" s="38">
        <f t="shared" si="3"/>
        <v>0</v>
      </c>
      <c r="M79" s="38">
        <f t="shared" si="4"/>
        <v>0</v>
      </c>
      <c r="N79" s="50"/>
      <c r="O79" s="79">
        <v>63</v>
      </c>
      <c r="P79" s="80">
        <f t="shared" si="9"/>
        <v>65077</v>
      </c>
      <c r="Q79" s="82">
        <f t="shared" si="11"/>
        <v>0</v>
      </c>
      <c r="R79" s="82">
        <f>IF(S78&lt;1,0,-Lease!$K$4/Lease!$L$4)</f>
        <v>0</v>
      </c>
      <c r="S79" s="82">
        <f t="shared" si="5"/>
        <v>0</v>
      </c>
      <c r="AE79" s="5"/>
      <c r="AF79" s="6"/>
    </row>
    <row r="80" spans="1:32" x14ac:dyDescent="0.25">
      <c r="A80" s="46">
        <f t="shared" si="7"/>
        <v>64</v>
      </c>
      <c r="B80" s="54">
        <f t="shared" si="0"/>
        <v>0</v>
      </c>
      <c r="C80" s="47">
        <f>IF(A80&gt;Lease!$E$4,0,Lease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D80" s="33" t="str">
        <f>IF(C80=0,"-",IF(Lease!$H$4="Yearly",EDATE(D79,12),IF(Lease!$H$4="Quarterly",EDATE(D79,3),EDATE(D79,1))))</f>
        <v>-</v>
      </c>
      <c r="E80" s="14">
        <f>IF(C80=0,0,1/((1+IF(Lease!$H$4="Yearly",Lease!$D$4,IF(Lease!$H$4="Quarterly",Lease!$D$4/4,Lease!$D$4/12)))^IF($E$17=1,A79,A80)))</f>
        <v>0</v>
      </c>
      <c r="F80" s="48">
        <f t="shared" si="1"/>
        <v>0</v>
      </c>
      <c r="G80" s="49"/>
      <c r="H80" s="13">
        <f t="shared" si="8"/>
        <v>64</v>
      </c>
      <c r="I80" s="33" t="str">
        <f t="shared" si="2"/>
        <v>-</v>
      </c>
      <c r="J80" s="38">
        <f>IF(H80&gt;Lease!$E$4,0,M79)</f>
        <v>0</v>
      </c>
      <c r="K80" s="38">
        <f>IF(IF(Lease!$H$4="Yearly",J80*Lease!$D$4,IF(Lease!$H$4="Quarterly",J80*(Lease!$D$4/4),J80*Lease!$D$4/12))&gt;0,IF(Lease!$H$4="Yearly",J80*Lease!$D$4,IF(Lease!$H$4="Quarterly",J80*(Lease!$D$4/4),J80*Lease!$D$4/12)),-L80-J80)</f>
        <v>0</v>
      </c>
      <c r="L80" s="38">
        <f t="shared" si="3"/>
        <v>0</v>
      </c>
      <c r="M80" s="38">
        <f t="shared" si="4"/>
        <v>0</v>
      </c>
      <c r="N80" s="50"/>
      <c r="O80" s="79">
        <v>64</v>
      </c>
      <c r="P80" s="80">
        <f t="shared" si="9"/>
        <v>65442</v>
      </c>
      <c r="Q80" s="82">
        <f t="shared" si="11"/>
        <v>0</v>
      </c>
      <c r="R80" s="82">
        <f>IF(S79&lt;1,0,-Lease!$K$4/Lease!$L$4)</f>
        <v>0</v>
      </c>
      <c r="S80" s="82">
        <f t="shared" si="5"/>
        <v>0</v>
      </c>
      <c r="AE80" s="5"/>
      <c r="AF80" s="6"/>
    </row>
    <row r="81" spans="1:32" x14ac:dyDescent="0.25">
      <c r="A81" s="46">
        <f t="shared" si="7"/>
        <v>65</v>
      </c>
      <c r="B81" s="54">
        <f t="shared" si="0"/>
        <v>0</v>
      </c>
      <c r="C81" s="47">
        <f>IF(A81&gt;Lease!$E$4,0,Lease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D81" s="33" t="str">
        <f>IF(C81=0,"-",IF(Lease!$H$4="Yearly",EDATE(D80,12),IF(Lease!$H$4="Quarterly",EDATE(D80,3),EDATE(D80,1))))</f>
        <v>-</v>
      </c>
      <c r="E81" s="14">
        <f>IF(C81=0,0,1/((1+IF(Lease!$H$4="Yearly",Lease!$D$4,IF(Lease!$H$4="Quarterly",Lease!$D$4/4,Lease!$D$4/12)))^IF($E$17=1,A80,A81)))</f>
        <v>0</v>
      </c>
      <c r="F81" s="48">
        <f t="shared" si="1"/>
        <v>0</v>
      </c>
      <c r="G81" s="49"/>
      <c r="H81" s="13">
        <f t="shared" si="8"/>
        <v>65</v>
      </c>
      <c r="I81" s="33" t="str">
        <f t="shared" si="2"/>
        <v>-</v>
      </c>
      <c r="J81" s="38">
        <f>IF(H81&gt;Lease!$E$4,0,M80)</f>
        <v>0</v>
      </c>
      <c r="K81" s="38">
        <f>IF(IF(Lease!$H$4="Yearly",J81*Lease!$D$4,IF(Lease!$H$4="Quarterly",J81*(Lease!$D$4/4),J81*Lease!$D$4/12))&gt;0,IF(Lease!$H$4="Yearly",J81*Lease!$D$4,IF(Lease!$H$4="Quarterly",J81*(Lease!$D$4/4),J81*Lease!$D$4/12)),-L81-J81)</f>
        <v>0</v>
      </c>
      <c r="L81" s="38">
        <f t="shared" si="3"/>
        <v>0</v>
      </c>
      <c r="M81" s="38">
        <f t="shared" si="4"/>
        <v>0</v>
      </c>
      <c r="N81" s="50"/>
      <c r="O81" s="79">
        <v>65</v>
      </c>
      <c r="P81" s="80">
        <f t="shared" si="9"/>
        <v>65808</v>
      </c>
      <c r="Q81" s="82">
        <f t="shared" si="11"/>
        <v>0</v>
      </c>
      <c r="R81" s="82">
        <f>IF(S80&lt;1,0,-Lease!$K$4/Lease!$L$4)</f>
        <v>0</v>
      </c>
      <c r="S81" s="82">
        <f t="shared" si="5"/>
        <v>0</v>
      </c>
      <c r="AE81" s="5"/>
      <c r="AF81" s="6"/>
    </row>
    <row r="82" spans="1:32" x14ac:dyDescent="0.25">
      <c r="A82" s="46">
        <f t="shared" si="7"/>
        <v>66</v>
      </c>
      <c r="B82" s="54">
        <f t="shared" ref="B82:B145" si="15">IF(D82="-",0,YEAR(D82))</f>
        <v>0</v>
      </c>
      <c r="C82" s="47">
        <f>IF(A82&gt;Lease!$E$4,0,Lease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D82" s="33" t="str">
        <f>IF(C82=0,"-",IF(Lease!$H$4="Yearly",EDATE(D81,12),IF(Lease!$H$4="Quarterly",EDATE(D81,3),EDATE(D81,1))))</f>
        <v>-</v>
      </c>
      <c r="E82" s="14">
        <f>IF(C82=0,0,1/((1+IF(Lease!$H$4="Yearly",Lease!$D$4,IF(Lease!$H$4="Quarterly",Lease!$D$4/4,Lease!$D$4/12)))^IF($E$17=1,A81,A82)))</f>
        <v>0</v>
      </c>
      <c r="F82" s="48">
        <f t="shared" ref="F82:F145" si="16">C82*E82</f>
        <v>0</v>
      </c>
      <c r="G82" s="49"/>
      <c r="H82" s="13">
        <f t="shared" si="8"/>
        <v>66</v>
      </c>
      <c r="I82" s="33" t="str">
        <f t="shared" ref="I82:I145" si="17">D82</f>
        <v>-</v>
      </c>
      <c r="J82" s="38">
        <f>IF(H82&gt;Lease!$E$4,0,M81)</f>
        <v>0</v>
      </c>
      <c r="K82" s="38">
        <f>IF(IF(Lease!$H$4="Yearly",J82*Lease!$D$4,IF(Lease!$H$4="Quarterly",J82*(Lease!$D$4/4),J82*Lease!$D$4/12))&gt;0,IF(Lease!$H$4="Yearly",J82*Lease!$D$4,IF(Lease!$H$4="Quarterly",J82*(Lease!$D$4/4),J82*Lease!$D$4/12)),-L82-J82)</f>
        <v>0</v>
      </c>
      <c r="L82" s="38">
        <f t="shared" ref="L82:L145" si="18">C82</f>
        <v>0</v>
      </c>
      <c r="M82" s="38">
        <f t="shared" ref="M82:M145" si="19">J82+K82-L82</f>
        <v>0</v>
      </c>
      <c r="N82" s="50"/>
      <c r="O82" s="79">
        <v>66</v>
      </c>
      <c r="P82" s="80">
        <f t="shared" si="9"/>
        <v>66173</v>
      </c>
      <c r="Q82" s="82">
        <f t="shared" si="11"/>
        <v>0</v>
      </c>
      <c r="R82" s="82">
        <f>IF(S81&lt;1,0,-Lease!$K$4/Lease!$L$4)</f>
        <v>0</v>
      </c>
      <c r="S82" s="82">
        <f t="shared" ref="S82:S145" si="20">IF(S81&lt;1,0,SUM(Q82:R82))</f>
        <v>0</v>
      </c>
      <c r="AE82" s="5"/>
      <c r="AF82" s="6"/>
    </row>
    <row r="83" spans="1:32" x14ac:dyDescent="0.25">
      <c r="A83" s="46">
        <f t="shared" ref="A83:A146" si="21">A82+1</f>
        <v>67</v>
      </c>
      <c r="B83" s="54">
        <f t="shared" si="15"/>
        <v>0</v>
      </c>
      <c r="C83" s="47">
        <f>IF(A83&gt;Lease!$E$4,0,Lease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D83" s="33" t="str">
        <f>IF(C83=0,"-",IF(Lease!$H$4="Yearly",EDATE(D82,12),IF(Lease!$H$4="Quarterly",EDATE(D82,3),EDATE(D82,1))))</f>
        <v>-</v>
      </c>
      <c r="E83" s="14">
        <f>IF(C83=0,0,1/((1+IF(Lease!$H$4="Yearly",Lease!$D$4,IF(Lease!$H$4="Quarterly",Lease!$D$4/4,Lease!$D$4/12)))^IF($E$17=1,A82,A83)))</f>
        <v>0</v>
      </c>
      <c r="F83" s="48">
        <f t="shared" si="16"/>
        <v>0</v>
      </c>
      <c r="G83" s="49"/>
      <c r="H83" s="13">
        <f t="shared" ref="H83:H146" si="22">H82+1</f>
        <v>67</v>
      </c>
      <c r="I83" s="33" t="str">
        <f t="shared" si="17"/>
        <v>-</v>
      </c>
      <c r="J83" s="38">
        <f>IF(H83&gt;Lease!$E$4,0,M82)</f>
        <v>0</v>
      </c>
      <c r="K83" s="38">
        <f>IF(IF(Lease!$H$4="Yearly",J83*Lease!$D$4,IF(Lease!$H$4="Quarterly",J83*(Lease!$D$4/4),J83*Lease!$D$4/12))&gt;0,IF(Lease!$H$4="Yearly",J83*Lease!$D$4,IF(Lease!$H$4="Quarterly",J83*(Lease!$D$4/4),J83*Lease!$D$4/12)),-L83-J83)</f>
        <v>0</v>
      </c>
      <c r="L83" s="38">
        <f t="shared" si="18"/>
        <v>0</v>
      </c>
      <c r="M83" s="38">
        <f t="shared" si="19"/>
        <v>0</v>
      </c>
      <c r="N83" s="50"/>
      <c r="O83" s="79">
        <v>67</v>
      </c>
      <c r="P83" s="80">
        <f t="shared" ref="P83:P146" si="23">DATE(YEAR(P82)+1,MONTH(P82),DAY(P82))</f>
        <v>66538</v>
      </c>
      <c r="Q83" s="82">
        <f t="shared" si="11"/>
        <v>0</v>
      </c>
      <c r="R83" s="82">
        <f>IF(S82&lt;1,0,-Lease!$K$4/Lease!$L$4)</f>
        <v>0</v>
      </c>
      <c r="S83" s="82">
        <f t="shared" si="20"/>
        <v>0</v>
      </c>
      <c r="AE83" s="5"/>
      <c r="AF83" s="6"/>
    </row>
    <row r="84" spans="1:32" x14ac:dyDescent="0.25">
      <c r="A84" s="46">
        <f t="shared" si="21"/>
        <v>68</v>
      </c>
      <c r="B84" s="54">
        <f t="shared" si="15"/>
        <v>0</v>
      </c>
      <c r="C84" s="47">
        <f>IF(A84&gt;Lease!$E$4,0,Lease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D84" s="33" t="str">
        <f>IF(C84=0,"-",IF(Lease!$H$4="Yearly",EDATE(D83,12),IF(Lease!$H$4="Quarterly",EDATE(D83,3),EDATE(D83,1))))</f>
        <v>-</v>
      </c>
      <c r="E84" s="14">
        <f>IF(C84=0,0,1/((1+IF(Lease!$H$4="Yearly",Lease!$D$4,IF(Lease!$H$4="Quarterly",Lease!$D$4/4,Lease!$D$4/12)))^IF($E$17=1,A83,A84)))</f>
        <v>0</v>
      </c>
      <c r="F84" s="48">
        <f t="shared" si="16"/>
        <v>0</v>
      </c>
      <c r="G84" s="49"/>
      <c r="H84" s="13">
        <f t="shared" si="22"/>
        <v>68</v>
      </c>
      <c r="I84" s="33" t="str">
        <f t="shared" si="17"/>
        <v>-</v>
      </c>
      <c r="J84" s="38">
        <f>IF(H84&gt;Lease!$E$4,0,M83)</f>
        <v>0</v>
      </c>
      <c r="K84" s="38">
        <f>IF(IF(Lease!$H$4="Yearly",J84*Lease!$D$4,IF(Lease!$H$4="Quarterly",J84*(Lease!$D$4/4),J84*Lease!$D$4/12))&gt;0,IF(Lease!$H$4="Yearly",J84*Lease!$D$4,IF(Lease!$H$4="Quarterly",J84*(Lease!$D$4/4),J84*Lease!$D$4/12)),-L84-J84)</f>
        <v>0</v>
      </c>
      <c r="L84" s="38">
        <f t="shared" si="18"/>
        <v>0</v>
      </c>
      <c r="M84" s="38">
        <f t="shared" si="19"/>
        <v>0</v>
      </c>
      <c r="N84" s="50"/>
      <c r="O84" s="79">
        <v>68</v>
      </c>
      <c r="P84" s="80">
        <f t="shared" si="23"/>
        <v>66903</v>
      </c>
      <c r="Q84" s="82">
        <f t="shared" si="11"/>
        <v>0</v>
      </c>
      <c r="R84" s="82">
        <f>IF(S83&lt;1,0,-Lease!$K$4/Lease!$L$4)</f>
        <v>0</v>
      </c>
      <c r="S84" s="82">
        <f t="shared" si="20"/>
        <v>0</v>
      </c>
      <c r="AE84" s="5"/>
      <c r="AF84" s="6"/>
    </row>
    <row r="85" spans="1:32" x14ac:dyDescent="0.25">
      <c r="A85" s="46">
        <f t="shared" si="21"/>
        <v>69</v>
      </c>
      <c r="B85" s="54">
        <f t="shared" si="15"/>
        <v>0</v>
      </c>
      <c r="C85" s="47">
        <f>IF(A85&gt;Lease!$E$4,0,Lease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D85" s="33" t="str">
        <f>IF(C85=0,"-",IF(Lease!$H$4="Yearly",EDATE(D84,12),IF(Lease!$H$4="Quarterly",EDATE(D84,3),EDATE(D84,1))))</f>
        <v>-</v>
      </c>
      <c r="E85" s="14">
        <f>IF(C85=0,0,1/((1+IF(Lease!$H$4="Yearly",Lease!$D$4,IF(Lease!$H$4="Quarterly",Lease!$D$4/4,Lease!$D$4/12)))^IF($E$17=1,A84,A85)))</f>
        <v>0</v>
      </c>
      <c r="F85" s="48">
        <f t="shared" si="16"/>
        <v>0</v>
      </c>
      <c r="G85" s="49"/>
      <c r="H85" s="13">
        <f t="shared" si="22"/>
        <v>69</v>
      </c>
      <c r="I85" s="33" t="str">
        <f t="shared" si="17"/>
        <v>-</v>
      </c>
      <c r="J85" s="38">
        <f>IF(H85&gt;Lease!$E$4,0,M84)</f>
        <v>0</v>
      </c>
      <c r="K85" s="38">
        <f>IF(IF(Lease!$H$4="Yearly",J85*Lease!$D$4,IF(Lease!$H$4="Quarterly",J85*(Lease!$D$4/4),J85*Lease!$D$4/12))&gt;0,IF(Lease!$H$4="Yearly",J85*Lease!$D$4,IF(Lease!$H$4="Quarterly",J85*(Lease!$D$4/4),J85*Lease!$D$4/12)),-L85-J85)</f>
        <v>0</v>
      </c>
      <c r="L85" s="38">
        <f t="shared" si="18"/>
        <v>0</v>
      </c>
      <c r="M85" s="38">
        <f t="shared" si="19"/>
        <v>0</v>
      </c>
      <c r="N85" s="50"/>
      <c r="O85" s="79">
        <v>69</v>
      </c>
      <c r="P85" s="80">
        <f t="shared" si="23"/>
        <v>67269</v>
      </c>
      <c r="Q85" s="82">
        <f t="shared" si="11"/>
        <v>0</v>
      </c>
      <c r="R85" s="82">
        <f>IF(S84&lt;1,0,-Lease!$K$4/Lease!$L$4)</f>
        <v>0</v>
      </c>
      <c r="S85" s="82">
        <f t="shared" si="20"/>
        <v>0</v>
      </c>
      <c r="AE85" s="5"/>
      <c r="AF85" s="6"/>
    </row>
    <row r="86" spans="1:32" x14ac:dyDescent="0.25">
      <c r="A86" s="46">
        <f t="shared" si="21"/>
        <v>70</v>
      </c>
      <c r="B86" s="54">
        <f t="shared" si="15"/>
        <v>0</v>
      </c>
      <c r="C86" s="47">
        <f>IF(A86&gt;Lease!$E$4,0,Lease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D86" s="33" t="str">
        <f>IF(C86=0,"-",IF(Lease!$H$4="Yearly",EDATE(D85,12),IF(Lease!$H$4="Quarterly",EDATE(D85,3),EDATE(D85,1))))</f>
        <v>-</v>
      </c>
      <c r="E86" s="14">
        <f>IF(C86=0,0,1/((1+IF(Lease!$H$4="Yearly",Lease!$D$4,IF(Lease!$H$4="Quarterly",Lease!$D$4/4,Lease!$D$4/12)))^IF($E$17=1,A85,A86)))</f>
        <v>0</v>
      </c>
      <c r="F86" s="48">
        <f t="shared" si="16"/>
        <v>0</v>
      </c>
      <c r="G86" s="49"/>
      <c r="H86" s="13">
        <f t="shared" si="22"/>
        <v>70</v>
      </c>
      <c r="I86" s="33" t="str">
        <f t="shared" si="17"/>
        <v>-</v>
      </c>
      <c r="J86" s="38">
        <f>IF(H86&gt;Lease!$E$4,0,M85)</f>
        <v>0</v>
      </c>
      <c r="K86" s="38">
        <f>IF(IF(Lease!$H$4="Yearly",J86*Lease!$D$4,IF(Lease!$H$4="Quarterly",J86*(Lease!$D$4/4),J86*Lease!$D$4/12))&gt;0,IF(Lease!$H$4="Yearly",J86*Lease!$D$4,IF(Lease!$H$4="Quarterly",J86*(Lease!$D$4/4),J86*Lease!$D$4/12)),-L86-J86)</f>
        <v>0</v>
      </c>
      <c r="L86" s="38">
        <f t="shared" si="18"/>
        <v>0</v>
      </c>
      <c r="M86" s="38">
        <f t="shared" si="19"/>
        <v>0</v>
      </c>
      <c r="N86" s="50"/>
      <c r="O86" s="79">
        <v>70</v>
      </c>
      <c r="P86" s="80">
        <f t="shared" si="23"/>
        <v>67634</v>
      </c>
      <c r="Q86" s="82">
        <f t="shared" si="11"/>
        <v>0</v>
      </c>
      <c r="R86" s="82">
        <f>IF(S85&lt;1,0,-Lease!$K$4/Lease!$L$4)</f>
        <v>0</v>
      </c>
      <c r="S86" s="82">
        <f t="shared" si="20"/>
        <v>0</v>
      </c>
      <c r="AE86" s="5"/>
      <c r="AF86" s="6"/>
    </row>
    <row r="87" spans="1:32" x14ac:dyDescent="0.25">
      <c r="A87" s="46">
        <f t="shared" si="21"/>
        <v>71</v>
      </c>
      <c r="B87" s="54">
        <f t="shared" si="15"/>
        <v>0</v>
      </c>
      <c r="C87" s="47">
        <f>IF(A87&gt;Lease!$E$4,0,Lease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D87" s="33" t="str">
        <f>IF(C87=0,"-",IF(Lease!$H$4="Yearly",EDATE(D86,12),IF(Lease!$H$4="Quarterly",EDATE(D86,3),EDATE(D86,1))))</f>
        <v>-</v>
      </c>
      <c r="E87" s="14">
        <f>IF(C87=0,0,1/((1+IF(Lease!$H$4="Yearly",Lease!$D$4,IF(Lease!$H$4="Quarterly",Lease!$D$4/4,Lease!$D$4/12)))^IF($E$17=1,A86,A87)))</f>
        <v>0</v>
      </c>
      <c r="F87" s="48">
        <f t="shared" si="16"/>
        <v>0</v>
      </c>
      <c r="G87" s="49"/>
      <c r="H87" s="13">
        <f t="shared" si="22"/>
        <v>71</v>
      </c>
      <c r="I87" s="33" t="str">
        <f t="shared" si="17"/>
        <v>-</v>
      </c>
      <c r="J87" s="38">
        <f>IF(H87&gt;Lease!$E$4,0,M86)</f>
        <v>0</v>
      </c>
      <c r="K87" s="38">
        <f>IF(IF(Lease!$H$4="Yearly",J87*Lease!$D$4,IF(Lease!$H$4="Quarterly",J87*(Lease!$D$4/4),J87*Lease!$D$4/12))&gt;0,IF(Lease!$H$4="Yearly",J87*Lease!$D$4,IF(Lease!$H$4="Quarterly",J87*(Lease!$D$4/4),J87*Lease!$D$4/12)),-L87-J87)</f>
        <v>0</v>
      </c>
      <c r="L87" s="38">
        <f t="shared" si="18"/>
        <v>0</v>
      </c>
      <c r="M87" s="38">
        <f t="shared" si="19"/>
        <v>0</v>
      </c>
      <c r="N87" s="50"/>
      <c r="O87" s="79">
        <v>71</v>
      </c>
      <c r="P87" s="80">
        <f t="shared" si="23"/>
        <v>67999</v>
      </c>
      <c r="Q87" s="82">
        <f t="shared" si="11"/>
        <v>0</v>
      </c>
      <c r="R87" s="82">
        <f>IF(S86&lt;1,0,-Lease!$K$4/Lease!$L$4)</f>
        <v>0</v>
      </c>
      <c r="S87" s="82">
        <f t="shared" si="20"/>
        <v>0</v>
      </c>
      <c r="AE87" s="5"/>
      <c r="AF87" s="6"/>
    </row>
    <row r="88" spans="1:32" x14ac:dyDescent="0.25">
      <c r="A88" s="46">
        <f t="shared" si="21"/>
        <v>72</v>
      </c>
      <c r="B88" s="54">
        <f t="shared" si="15"/>
        <v>0</v>
      </c>
      <c r="C88" s="47">
        <f>IF(A88&gt;Lease!$E$4,0,Lease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D88" s="33" t="str">
        <f>IF(C88=0,"-",IF(Lease!$H$4="Yearly",EDATE(D87,12),IF(Lease!$H$4="Quarterly",EDATE(D87,3),EDATE(D87,1))))</f>
        <v>-</v>
      </c>
      <c r="E88" s="14">
        <f>IF(C88=0,0,1/((1+IF(Lease!$H$4="Yearly",Lease!$D$4,IF(Lease!$H$4="Quarterly",Lease!$D$4/4,Lease!$D$4/12)))^IF($E$17=1,A87,A88)))</f>
        <v>0</v>
      </c>
      <c r="F88" s="48">
        <f t="shared" si="16"/>
        <v>0</v>
      </c>
      <c r="G88" s="49"/>
      <c r="H88" s="13">
        <f t="shared" si="22"/>
        <v>72</v>
      </c>
      <c r="I88" s="33" t="str">
        <f t="shared" si="17"/>
        <v>-</v>
      </c>
      <c r="J88" s="38">
        <f>IF(H88&gt;Lease!$E$4,0,M87)</f>
        <v>0</v>
      </c>
      <c r="K88" s="38">
        <f>IF(IF(Lease!$H$4="Yearly",J88*Lease!$D$4,IF(Lease!$H$4="Quarterly",J88*(Lease!$D$4/4),J88*Lease!$D$4/12))&gt;0,IF(Lease!$H$4="Yearly",J88*Lease!$D$4,IF(Lease!$H$4="Quarterly",J88*(Lease!$D$4/4),J88*Lease!$D$4/12)),-L88-J88)</f>
        <v>0</v>
      </c>
      <c r="L88" s="38">
        <f t="shared" si="18"/>
        <v>0</v>
      </c>
      <c r="M88" s="38">
        <f t="shared" si="19"/>
        <v>0</v>
      </c>
      <c r="N88" s="50"/>
      <c r="O88" s="79">
        <v>72</v>
      </c>
      <c r="P88" s="80">
        <f t="shared" si="23"/>
        <v>68364</v>
      </c>
      <c r="Q88" s="82">
        <f t="shared" si="11"/>
        <v>0</v>
      </c>
      <c r="R88" s="82">
        <f>IF(S87&lt;1,0,-Lease!$K$4/Lease!$L$4)</f>
        <v>0</v>
      </c>
      <c r="S88" s="82">
        <f t="shared" si="20"/>
        <v>0</v>
      </c>
      <c r="AE88" s="5"/>
      <c r="AF88" s="6"/>
    </row>
    <row r="89" spans="1:32" x14ac:dyDescent="0.25">
      <c r="A89" s="46">
        <f t="shared" si="21"/>
        <v>73</v>
      </c>
      <c r="B89" s="54">
        <f t="shared" si="15"/>
        <v>0</v>
      </c>
      <c r="C89" s="47">
        <f>IF(A89&gt;Lease!$E$4,0,Lease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D89" s="33" t="str">
        <f>IF(C89=0,"-",IF(Lease!$H$4="Yearly",EDATE(D88,12),IF(Lease!$H$4="Quarterly",EDATE(D88,3),EDATE(D88,1))))</f>
        <v>-</v>
      </c>
      <c r="E89" s="14">
        <f>IF(C89=0,0,1/((1+IF(Lease!$H$4="Yearly",Lease!$D$4,IF(Lease!$H$4="Quarterly",Lease!$D$4/4,Lease!$D$4/12)))^IF($E$17=1,A88,A89)))</f>
        <v>0</v>
      </c>
      <c r="F89" s="48">
        <f t="shared" si="16"/>
        <v>0</v>
      </c>
      <c r="G89" s="49"/>
      <c r="H89" s="13">
        <f t="shared" si="22"/>
        <v>73</v>
      </c>
      <c r="I89" s="33" t="str">
        <f t="shared" si="17"/>
        <v>-</v>
      </c>
      <c r="J89" s="38">
        <f>IF(H89&gt;Lease!$E$4,0,M88)</f>
        <v>0</v>
      </c>
      <c r="K89" s="38">
        <f>IF(IF(Lease!$H$4="Yearly",J89*Lease!$D$4,IF(Lease!$H$4="Quarterly",J89*(Lease!$D$4/4),J89*Lease!$D$4/12))&gt;0,IF(Lease!$H$4="Yearly",J89*Lease!$D$4,IF(Lease!$H$4="Quarterly",J89*(Lease!$D$4/4),J89*Lease!$D$4/12)),-L89-J89)</f>
        <v>0</v>
      </c>
      <c r="L89" s="38">
        <f t="shared" si="18"/>
        <v>0</v>
      </c>
      <c r="M89" s="38">
        <f t="shared" si="19"/>
        <v>0</v>
      </c>
      <c r="N89" s="50"/>
      <c r="O89" s="79">
        <v>73</v>
      </c>
      <c r="P89" s="80">
        <f t="shared" si="23"/>
        <v>68730</v>
      </c>
      <c r="Q89" s="82">
        <f t="shared" si="11"/>
        <v>0</v>
      </c>
      <c r="R89" s="82">
        <f>IF(S88&lt;1,0,-Lease!$K$4/Lease!$L$4)</f>
        <v>0</v>
      </c>
      <c r="S89" s="82">
        <f t="shared" si="20"/>
        <v>0</v>
      </c>
      <c r="AE89" s="5"/>
      <c r="AF89" s="6"/>
    </row>
    <row r="90" spans="1:32" x14ac:dyDescent="0.25">
      <c r="A90" s="46">
        <f t="shared" si="21"/>
        <v>74</v>
      </c>
      <c r="B90" s="54">
        <f t="shared" si="15"/>
        <v>0</v>
      </c>
      <c r="C90" s="47">
        <f>IF(A90&gt;Lease!$E$4,0,Lease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D90" s="33" t="str">
        <f>IF(C90=0,"-",IF(Lease!$H$4="Yearly",EDATE(D89,12),IF(Lease!$H$4="Quarterly",EDATE(D89,3),EDATE(D89,1))))</f>
        <v>-</v>
      </c>
      <c r="E90" s="14">
        <f>IF(C90=0,0,1/((1+IF(Lease!$H$4="Yearly",Lease!$D$4,IF(Lease!$H$4="Quarterly",Lease!$D$4/4,Lease!$D$4/12)))^IF($E$17=1,A89,A90)))</f>
        <v>0</v>
      </c>
      <c r="F90" s="48">
        <f t="shared" si="16"/>
        <v>0</v>
      </c>
      <c r="G90" s="49"/>
      <c r="H90" s="13">
        <f t="shared" si="22"/>
        <v>74</v>
      </c>
      <c r="I90" s="33" t="str">
        <f t="shared" si="17"/>
        <v>-</v>
      </c>
      <c r="J90" s="38">
        <f>IF(H90&gt;Lease!$E$4,0,M89)</f>
        <v>0</v>
      </c>
      <c r="K90" s="38">
        <f>IF(IF(Lease!$H$4="Yearly",J90*Lease!$D$4,IF(Lease!$H$4="Quarterly",J90*(Lease!$D$4/4),J90*Lease!$D$4/12))&gt;0,IF(Lease!$H$4="Yearly",J90*Lease!$D$4,IF(Lease!$H$4="Quarterly",J90*(Lease!$D$4/4),J90*Lease!$D$4/12)),-L90-J90)</f>
        <v>0</v>
      </c>
      <c r="L90" s="38">
        <f t="shared" si="18"/>
        <v>0</v>
      </c>
      <c r="M90" s="38">
        <f t="shared" si="19"/>
        <v>0</v>
      </c>
      <c r="N90" s="50"/>
      <c r="O90" s="79">
        <v>74</v>
      </c>
      <c r="P90" s="80">
        <f t="shared" si="23"/>
        <v>69095</v>
      </c>
      <c r="Q90" s="82">
        <f t="shared" ref="Q90:Q153" si="24">S89</f>
        <v>0</v>
      </c>
      <c r="R90" s="82">
        <f>IF(S89&lt;1,0,-Lease!$K$4/Lease!$L$4)</f>
        <v>0</v>
      </c>
      <c r="S90" s="82">
        <f t="shared" si="20"/>
        <v>0</v>
      </c>
      <c r="AE90" s="5"/>
      <c r="AF90" s="6"/>
    </row>
    <row r="91" spans="1:32" x14ac:dyDescent="0.25">
      <c r="A91" s="46">
        <f t="shared" si="21"/>
        <v>75</v>
      </c>
      <c r="B91" s="54">
        <f t="shared" si="15"/>
        <v>0</v>
      </c>
      <c r="C91" s="47">
        <f>IF(A91&gt;Lease!$E$4,0,Lease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D91" s="33" t="str">
        <f>IF(C91=0,"-",IF(Lease!$H$4="Yearly",EDATE(D90,12),IF(Lease!$H$4="Quarterly",EDATE(D90,3),EDATE(D90,1))))</f>
        <v>-</v>
      </c>
      <c r="E91" s="14">
        <f>IF(C91=0,0,1/((1+IF(Lease!$H$4="Yearly",Lease!$D$4,IF(Lease!$H$4="Quarterly",Lease!$D$4/4,Lease!$D$4/12)))^IF($E$17=1,A90,A91)))</f>
        <v>0</v>
      </c>
      <c r="F91" s="48">
        <f t="shared" si="16"/>
        <v>0</v>
      </c>
      <c r="G91" s="49"/>
      <c r="H91" s="13">
        <f t="shared" si="22"/>
        <v>75</v>
      </c>
      <c r="I91" s="33" t="str">
        <f t="shared" si="17"/>
        <v>-</v>
      </c>
      <c r="J91" s="38">
        <f>IF(H91&gt;Lease!$E$4,0,M90)</f>
        <v>0</v>
      </c>
      <c r="K91" s="38">
        <f>IF(IF(Lease!$H$4="Yearly",J91*Lease!$D$4,IF(Lease!$H$4="Quarterly",J91*(Lease!$D$4/4),J91*Lease!$D$4/12))&gt;0,IF(Lease!$H$4="Yearly",J91*Lease!$D$4,IF(Lease!$H$4="Quarterly",J91*(Lease!$D$4/4),J91*Lease!$D$4/12)),-L91-J91)</f>
        <v>0</v>
      </c>
      <c r="L91" s="38">
        <f t="shared" si="18"/>
        <v>0</v>
      </c>
      <c r="M91" s="38">
        <f t="shared" si="19"/>
        <v>0</v>
      </c>
      <c r="N91" s="50"/>
      <c r="O91" s="79">
        <v>75</v>
      </c>
      <c r="P91" s="80">
        <f t="shared" si="23"/>
        <v>69460</v>
      </c>
      <c r="Q91" s="82">
        <f t="shared" si="24"/>
        <v>0</v>
      </c>
      <c r="R91" s="82">
        <f>IF(S90&lt;1,0,-Lease!$K$4/Lease!$L$4)</f>
        <v>0</v>
      </c>
      <c r="S91" s="82">
        <f t="shared" si="20"/>
        <v>0</v>
      </c>
      <c r="AE91" s="5"/>
      <c r="AF91" s="6"/>
    </row>
    <row r="92" spans="1:32" x14ac:dyDescent="0.25">
      <c r="A92" s="46">
        <f t="shared" si="21"/>
        <v>76</v>
      </c>
      <c r="B92" s="54">
        <f t="shared" si="15"/>
        <v>0</v>
      </c>
      <c r="C92" s="47">
        <f>IF(A92&gt;Lease!$E$4,0,Lease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D92" s="33" t="str">
        <f>IF(C92=0,"-",IF(Lease!$H$4="Yearly",EDATE(D91,12),IF(Lease!$H$4="Quarterly",EDATE(D91,3),EDATE(D91,1))))</f>
        <v>-</v>
      </c>
      <c r="E92" s="14">
        <f>IF(C92=0,0,1/((1+IF(Lease!$H$4="Yearly",Lease!$D$4,IF(Lease!$H$4="Quarterly",Lease!$D$4/4,Lease!$D$4/12)))^IF($E$17=1,A91,A92)))</f>
        <v>0</v>
      </c>
      <c r="F92" s="48">
        <f t="shared" si="16"/>
        <v>0</v>
      </c>
      <c r="G92" s="49"/>
      <c r="H92" s="13">
        <f t="shared" si="22"/>
        <v>76</v>
      </c>
      <c r="I92" s="33" t="str">
        <f t="shared" si="17"/>
        <v>-</v>
      </c>
      <c r="J92" s="38">
        <f>IF(H92&gt;Lease!$E$4,0,M91)</f>
        <v>0</v>
      </c>
      <c r="K92" s="38">
        <f>IF(IF(Lease!$H$4="Yearly",J92*Lease!$D$4,IF(Lease!$H$4="Quarterly",J92*(Lease!$D$4/4),J92*Lease!$D$4/12))&gt;0,IF(Lease!$H$4="Yearly",J92*Lease!$D$4,IF(Lease!$H$4="Quarterly",J92*(Lease!$D$4/4),J92*Lease!$D$4/12)),-L92-J92)</f>
        <v>0</v>
      </c>
      <c r="L92" s="38">
        <f t="shared" si="18"/>
        <v>0</v>
      </c>
      <c r="M92" s="38">
        <f t="shared" si="19"/>
        <v>0</v>
      </c>
      <c r="N92" s="50"/>
      <c r="O92" s="79">
        <v>76</v>
      </c>
      <c r="P92" s="80">
        <f t="shared" si="23"/>
        <v>69825</v>
      </c>
      <c r="Q92" s="82">
        <f t="shared" si="24"/>
        <v>0</v>
      </c>
      <c r="R92" s="82">
        <f>IF(S91&lt;1,0,-Lease!$K$4/Lease!$L$4)</f>
        <v>0</v>
      </c>
      <c r="S92" s="82">
        <f t="shared" si="20"/>
        <v>0</v>
      </c>
      <c r="AE92" s="5"/>
      <c r="AF92" s="6"/>
    </row>
    <row r="93" spans="1:32" x14ac:dyDescent="0.25">
      <c r="A93" s="46">
        <f t="shared" si="21"/>
        <v>77</v>
      </c>
      <c r="B93" s="54">
        <f t="shared" si="15"/>
        <v>0</v>
      </c>
      <c r="C93" s="47">
        <f>IF(A93&gt;Lease!$E$4,0,Lease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D93" s="33" t="str">
        <f>IF(C93=0,"-",IF(Lease!$H$4="Yearly",EDATE(D92,12),IF(Lease!$H$4="Quarterly",EDATE(D92,3),EDATE(D92,1))))</f>
        <v>-</v>
      </c>
      <c r="E93" s="14">
        <f>IF(C93=0,0,1/((1+IF(Lease!$H$4="Yearly",Lease!$D$4,IF(Lease!$H$4="Quarterly",Lease!$D$4/4,Lease!$D$4/12)))^IF($E$17=1,A92,A93)))</f>
        <v>0</v>
      </c>
      <c r="F93" s="48">
        <f t="shared" si="16"/>
        <v>0</v>
      </c>
      <c r="G93" s="49"/>
      <c r="H93" s="13">
        <f t="shared" si="22"/>
        <v>77</v>
      </c>
      <c r="I93" s="33" t="str">
        <f t="shared" si="17"/>
        <v>-</v>
      </c>
      <c r="J93" s="38">
        <f>IF(H93&gt;Lease!$E$4,0,M92)</f>
        <v>0</v>
      </c>
      <c r="K93" s="38">
        <f>IF(IF(Lease!$H$4="Yearly",J93*Lease!$D$4,IF(Lease!$H$4="Quarterly",J93*(Lease!$D$4/4),J93*Lease!$D$4/12))&gt;0,IF(Lease!$H$4="Yearly",J93*Lease!$D$4,IF(Lease!$H$4="Quarterly",J93*(Lease!$D$4/4),J93*Lease!$D$4/12)),-L93-J93)</f>
        <v>0</v>
      </c>
      <c r="L93" s="38">
        <f t="shared" si="18"/>
        <v>0</v>
      </c>
      <c r="M93" s="38">
        <f t="shared" si="19"/>
        <v>0</v>
      </c>
      <c r="N93" s="50"/>
      <c r="O93" s="79">
        <v>77</v>
      </c>
      <c r="P93" s="80">
        <f t="shared" si="23"/>
        <v>70191</v>
      </c>
      <c r="Q93" s="82">
        <f t="shared" si="24"/>
        <v>0</v>
      </c>
      <c r="R93" s="82">
        <f>IF(S92&lt;1,0,-Lease!$K$4/Lease!$L$4)</f>
        <v>0</v>
      </c>
      <c r="S93" s="82">
        <f t="shared" si="20"/>
        <v>0</v>
      </c>
      <c r="AE93" s="5"/>
      <c r="AF93" s="6"/>
    </row>
    <row r="94" spans="1:32" x14ac:dyDescent="0.25">
      <c r="A94" s="46">
        <f t="shared" si="21"/>
        <v>78</v>
      </c>
      <c r="B94" s="54">
        <f t="shared" si="15"/>
        <v>0</v>
      </c>
      <c r="C94" s="47">
        <f>IF(A94&gt;Lease!$E$4,0,Lease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D94" s="33" t="str">
        <f>IF(C94=0,"-",IF(Lease!$H$4="Yearly",EDATE(D93,12),IF(Lease!$H$4="Quarterly",EDATE(D93,3),EDATE(D93,1))))</f>
        <v>-</v>
      </c>
      <c r="E94" s="14">
        <f>IF(C94=0,0,1/((1+IF(Lease!$H$4="Yearly",Lease!$D$4,IF(Lease!$H$4="Quarterly",Lease!$D$4/4,Lease!$D$4/12)))^IF($E$17=1,A93,A94)))</f>
        <v>0</v>
      </c>
      <c r="F94" s="48">
        <f t="shared" si="16"/>
        <v>0</v>
      </c>
      <c r="G94" s="49"/>
      <c r="H94" s="13">
        <f t="shared" si="22"/>
        <v>78</v>
      </c>
      <c r="I94" s="33" t="str">
        <f t="shared" si="17"/>
        <v>-</v>
      </c>
      <c r="J94" s="38">
        <f>IF(H94&gt;Lease!$E$4,0,M93)</f>
        <v>0</v>
      </c>
      <c r="K94" s="38">
        <f>IF(IF(Lease!$H$4="Yearly",J94*Lease!$D$4,IF(Lease!$H$4="Quarterly",J94*(Lease!$D$4/4),J94*Lease!$D$4/12))&gt;0,IF(Lease!$H$4="Yearly",J94*Lease!$D$4,IF(Lease!$H$4="Quarterly",J94*(Lease!$D$4/4),J94*Lease!$D$4/12)),-L94-J94)</f>
        <v>0</v>
      </c>
      <c r="L94" s="38">
        <f t="shared" si="18"/>
        <v>0</v>
      </c>
      <c r="M94" s="38">
        <f t="shared" si="19"/>
        <v>0</v>
      </c>
      <c r="N94" s="50"/>
      <c r="O94" s="79">
        <v>78</v>
      </c>
      <c r="P94" s="80">
        <f t="shared" si="23"/>
        <v>70556</v>
      </c>
      <c r="Q94" s="82">
        <f t="shared" si="24"/>
        <v>0</v>
      </c>
      <c r="R94" s="82">
        <f>IF(S93&lt;1,0,-Lease!$K$4/Lease!$L$4)</f>
        <v>0</v>
      </c>
      <c r="S94" s="82">
        <f t="shared" si="20"/>
        <v>0</v>
      </c>
      <c r="AE94" s="5"/>
      <c r="AF94" s="6"/>
    </row>
    <row r="95" spans="1:32" x14ac:dyDescent="0.25">
      <c r="A95" s="46">
        <f t="shared" si="21"/>
        <v>79</v>
      </c>
      <c r="B95" s="54">
        <f t="shared" si="15"/>
        <v>0</v>
      </c>
      <c r="C95" s="47">
        <f>IF(A95&gt;Lease!$E$4,0,Lease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D95" s="33" t="str">
        <f>IF(C95=0,"-",IF(Lease!$H$4="Yearly",EDATE(D94,12),IF(Lease!$H$4="Quarterly",EDATE(D94,3),EDATE(D94,1))))</f>
        <v>-</v>
      </c>
      <c r="E95" s="14">
        <f>IF(C95=0,0,1/((1+IF(Lease!$H$4="Yearly",Lease!$D$4,IF(Lease!$H$4="Quarterly",Lease!$D$4/4,Lease!$D$4/12)))^IF($E$17=1,A94,A95)))</f>
        <v>0</v>
      </c>
      <c r="F95" s="48">
        <f t="shared" si="16"/>
        <v>0</v>
      </c>
      <c r="G95" s="49"/>
      <c r="H95" s="13">
        <f t="shared" si="22"/>
        <v>79</v>
      </c>
      <c r="I95" s="33" t="str">
        <f t="shared" si="17"/>
        <v>-</v>
      </c>
      <c r="J95" s="38">
        <f>IF(H95&gt;Lease!$E$4,0,M94)</f>
        <v>0</v>
      </c>
      <c r="K95" s="38">
        <f>IF(IF(Lease!$H$4="Yearly",J95*Lease!$D$4,IF(Lease!$H$4="Quarterly",J95*(Lease!$D$4/4),J95*Lease!$D$4/12))&gt;0,IF(Lease!$H$4="Yearly",J95*Lease!$D$4,IF(Lease!$H$4="Quarterly",J95*(Lease!$D$4/4),J95*Lease!$D$4/12)),-L95-J95)</f>
        <v>0</v>
      </c>
      <c r="L95" s="38">
        <f t="shared" si="18"/>
        <v>0</v>
      </c>
      <c r="M95" s="38">
        <f t="shared" si="19"/>
        <v>0</v>
      </c>
      <c r="N95" s="50"/>
      <c r="O95" s="79">
        <v>79</v>
      </c>
      <c r="P95" s="80">
        <f t="shared" si="23"/>
        <v>70921</v>
      </c>
      <c r="Q95" s="82">
        <f t="shared" si="24"/>
        <v>0</v>
      </c>
      <c r="R95" s="82">
        <f>IF(S94&lt;1,0,-Lease!$K$4/Lease!$L$4)</f>
        <v>0</v>
      </c>
      <c r="S95" s="82">
        <f t="shared" si="20"/>
        <v>0</v>
      </c>
      <c r="AE95" s="5"/>
      <c r="AF95" s="6"/>
    </row>
    <row r="96" spans="1:32" x14ac:dyDescent="0.25">
      <c r="A96" s="46">
        <f t="shared" si="21"/>
        <v>80</v>
      </c>
      <c r="B96" s="54">
        <f t="shared" si="15"/>
        <v>0</v>
      </c>
      <c r="C96" s="47">
        <f>IF(A96&gt;Lease!$E$4,0,Lease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D96" s="33" t="str">
        <f>IF(C96=0,"-",IF(Lease!$H$4="Yearly",EDATE(D95,12),IF(Lease!$H$4="Quarterly",EDATE(D95,3),EDATE(D95,1))))</f>
        <v>-</v>
      </c>
      <c r="E96" s="14">
        <f>IF(C96=0,0,1/((1+IF(Lease!$H$4="Yearly",Lease!$D$4,IF(Lease!$H$4="Quarterly",Lease!$D$4/4,Lease!$D$4/12)))^IF($E$17=1,A95,A96)))</f>
        <v>0</v>
      </c>
      <c r="F96" s="48">
        <f t="shared" si="16"/>
        <v>0</v>
      </c>
      <c r="G96" s="49"/>
      <c r="H96" s="13">
        <f t="shared" si="22"/>
        <v>80</v>
      </c>
      <c r="I96" s="33" t="str">
        <f t="shared" si="17"/>
        <v>-</v>
      </c>
      <c r="J96" s="38">
        <f>IF(H96&gt;Lease!$E$4,0,M95)</f>
        <v>0</v>
      </c>
      <c r="K96" s="38">
        <f>IF(IF(Lease!$H$4="Yearly",J96*Lease!$D$4,IF(Lease!$H$4="Quarterly",J96*(Lease!$D$4/4),J96*Lease!$D$4/12))&gt;0,IF(Lease!$H$4="Yearly",J96*Lease!$D$4,IF(Lease!$H$4="Quarterly",J96*(Lease!$D$4/4),J96*Lease!$D$4/12)),-L96-J96)</f>
        <v>0</v>
      </c>
      <c r="L96" s="38">
        <f t="shared" si="18"/>
        <v>0</v>
      </c>
      <c r="M96" s="38">
        <f t="shared" si="19"/>
        <v>0</v>
      </c>
      <c r="N96" s="50"/>
      <c r="O96" s="79">
        <v>80</v>
      </c>
      <c r="P96" s="80">
        <f t="shared" si="23"/>
        <v>71286</v>
      </c>
      <c r="Q96" s="82">
        <f t="shared" si="24"/>
        <v>0</v>
      </c>
      <c r="R96" s="82">
        <f>IF(S95&lt;1,0,-Lease!$K$4/Lease!$L$4)</f>
        <v>0</v>
      </c>
      <c r="S96" s="82">
        <f t="shared" si="20"/>
        <v>0</v>
      </c>
      <c r="AE96" s="5"/>
      <c r="AF96" s="6"/>
    </row>
    <row r="97" spans="1:32" x14ac:dyDescent="0.25">
      <c r="A97" s="46">
        <f t="shared" si="21"/>
        <v>81</v>
      </c>
      <c r="B97" s="54">
        <f t="shared" si="15"/>
        <v>0</v>
      </c>
      <c r="C97" s="47">
        <f>IF(A97&gt;Lease!$E$4,0,Lease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D97" s="33" t="str">
        <f>IF(C97=0,"-",IF(Lease!$H$4="Yearly",EDATE(D96,12),IF(Lease!$H$4="Quarterly",EDATE(D96,3),EDATE(D96,1))))</f>
        <v>-</v>
      </c>
      <c r="E97" s="14">
        <f>IF(C97=0,0,1/((1+IF(Lease!$H$4="Yearly",Lease!$D$4,IF(Lease!$H$4="Quarterly",Lease!$D$4/4,Lease!$D$4/12)))^IF($E$17=1,A96,A97)))</f>
        <v>0</v>
      </c>
      <c r="F97" s="48">
        <f t="shared" si="16"/>
        <v>0</v>
      </c>
      <c r="G97" s="49"/>
      <c r="H97" s="13">
        <f t="shared" si="22"/>
        <v>81</v>
      </c>
      <c r="I97" s="33" t="str">
        <f t="shared" si="17"/>
        <v>-</v>
      </c>
      <c r="J97" s="38">
        <f>IF(H97&gt;Lease!$E$4,0,M96)</f>
        <v>0</v>
      </c>
      <c r="K97" s="38">
        <f>IF(IF(Lease!$H$4="Yearly",J97*Lease!$D$4,IF(Lease!$H$4="Quarterly",J97*(Lease!$D$4/4),J97*Lease!$D$4/12))&gt;0,IF(Lease!$H$4="Yearly",J97*Lease!$D$4,IF(Lease!$H$4="Quarterly",J97*(Lease!$D$4/4),J97*Lease!$D$4/12)),-L97-J97)</f>
        <v>0</v>
      </c>
      <c r="L97" s="38">
        <f t="shared" si="18"/>
        <v>0</v>
      </c>
      <c r="M97" s="38">
        <f t="shared" si="19"/>
        <v>0</v>
      </c>
      <c r="N97" s="50"/>
      <c r="O97" s="79">
        <v>81</v>
      </c>
      <c r="P97" s="80">
        <f t="shared" si="23"/>
        <v>71652</v>
      </c>
      <c r="Q97" s="82">
        <f t="shared" si="24"/>
        <v>0</v>
      </c>
      <c r="R97" s="82">
        <f>IF(S96&lt;1,0,-Lease!$K$4/Lease!$L$4)</f>
        <v>0</v>
      </c>
      <c r="S97" s="82">
        <f t="shared" si="20"/>
        <v>0</v>
      </c>
      <c r="AE97" s="5"/>
      <c r="AF97" s="6"/>
    </row>
    <row r="98" spans="1:32" x14ac:dyDescent="0.25">
      <c r="A98" s="46">
        <f t="shared" si="21"/>
        <v>82</v>
      </c>
      <c r="B98" s="54">
        <f t="shared" si="15"/>
        <v>0</v>
      </c>
      <c r="C98" s="47">
        <f>IF(A98&gt;Lease!$E$4,0,Lease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D98" s="33" t="str">
        <f>IF(C98=0,"-",IF(Lease!$H$4="Yearly",EDATE(D97,12),IF(Lease!$H$4="Quarterly",EDATE(D97,3),EDATE(D97,1))))</f>
        <v>-</v>
      </c>
      <c r="E98" s="14">
        <f>IF(C98=0,0,1/((1+IF(Lease!$H$4="Yearly",Lease!$D$4,IF(Lease!$H$4="Quarterly",Lease!$D$4/4,Lease!$D$4/12)))^IF($E$17=1,A97,A98)))</f>
        <v>0</v>
      </c>
      <c r="F98" s="48">
        <f t="shared" si="16"/>
        <v>0</v>
      </c>
      <c r="G98" s="49"/>
      <c r="H98" s="13">
        <f t="shared" si="22"/>
        <v>82</v>
      </c>
      <c r="I98" s="33" t="str">
        <f t="shared" si="17"/>
        <v>-</v>
      </c>
      <c r="J98" s="38">
        <f>IF(H98&gt;Lease!$E$4,0,M97)</f>
        <v>0</v>
      </c>
      <c r="K98" s="38">
        <f>IF(IF(Lease!$H$4="Yearly",J98*Lease!$D$4,IF(Lease!$H$4="Quarterly",J98*(Lease!$D$4/4),J98*Lease!$D$4/12))&gt;0,IF(Lease!$H$4="Yearly",J98*Lease!$D$4,IF(Lease!$H$4="Quarterly",J98*(Lease!$D$4/4),J98*Lease!$D$4/12)),-L98-J98)</f>
        <v>0</v>
      </c>
      <c r="L98" s="38">
        <f t="shared" si="18"/>
        <v>0</v>
      </c>
      <c r="M98" s="38">
        <f t="shared" si="19"/>
        <v>0</v>
      </c>
      <c r="N98" s="50"/>
      <c r="O98" s="79">
        <v>82</v>
      </c>
      <c r="P98" s="80">
        <f t="shared" si="23"/>
        <v>72017</v>
      </c>
      <c r="Q98" s="82">
        <f t="shared" si="24"/>
        <v>0</v>
      </c>
      <c r="R98" s="82">
        <f>IF(S97&lt;1,0,-Lease!$K$4/Lease!$L$4)</f>
        <v>0</v>
      </c>
      <c r="S98" s="82">
        <f t="shared" si="20"/>
        <v>0</v>
      </c>
      <c r="AE98" s="5"/>
      <c r="AF98" s="6"/>
    </row>
    <row r="99" spans="1:32" x14ac:dyDescent="0.25">
      <c r="A99" s="46">
        <f t="shared" si="21"/>
        <v>83</v>
      </c>
      <c r="B99" s="54">
        <f t="shared" si="15"/>
        <v>0</v>
      </c>
      <c r="C99" s="47">
        <f>IF(A99&gt;Lease!$E$4,0,Lease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D99" s="33" t="str">
        <f>IF(C99=0,"-",IF(Lease!$H$4="Yearly",EDATE(D98,12),IF(Lease!$H$4="Quarterly",EDATE(D98,3),EDATE(D98,1))))</f>
        <v>-</v>
      </c>
      <c r="E99" s="14">
        <f>IF(C99=0,0,1/((1+IF(Lease!$H$4="Yearly",Lease!$D$4,IF(Lease!$H$4="Quarterly",Lease!$D$4/4,Lease!$D$4/12)))^IF($E$17=1,A98,A99)))</f>
        <v>0</v>
      </c>
      <c r="F99" s="48">
        <f t="shared" si="16"/>
        <v>0</v>
      </c>
      <c r="G99" s="49"/>
      <c r="H99" s="13">
        <f t="shared" si="22"/>
        <v>83</v>
      </c>
      <c r="I99" s="33" t="str">
        <f t="shared" si="17"/>
        <v>-</v>
      </c>
      <c r="J99" s="38">
        <f>IF(H99&gt;Lease!$E$4,0,M98)</f>
        <v>0</v>
      </c>
      <c r="K99" s="38">
        <f>IF(IF(Lease!$H$4="Yearly",J99*Lease!$D$4,IF(Lease!$H$4="Quarterly",J99*(Lease!$D$4/4),J99*Lease!$D$4/12))&gt;0,IF(Lease!$H$4="Yearly",J99*Lease!$D$4,IF(Lease!$H$4="Quarterly",J99*(Lease!$D$4/4),J99*Lease!$D$4/12)),-L99-J99)</f>
        <v>0</v>
      </c>
      <c r="L99" s="38">
        <f t="shared" si="18"/>
        <v>0</v>
      </c>
      <c r="M99" s="38">
        <f t="shared" si="19"/>
        <v>0</v>
      </c>
      <c r="N99" s="50"/>
      <c r="O99" s="79">
        <v>83</v>
      </c>
      <c r="P99" s="80">
        <f t="shared" si="23"/>
        <v>72382</v>
      </c>
      <c r="Q99" s="82">
        <f t="shared" si="24"/>
        <v>0</v>
      </c>
      <c r="R99" s="82">
        <f>IF(S98&lt;1,0,-Lease!$K$4/Lease!$L$4)</f>
        <v>0</v>
      </c>
      <c r="S99" s="82">
        <f t="shared" si="20"/>
        <v>0</v>
      </c>
      <c r="AE99" s="5"/>
      <c r="AF99" s="6"/>
    </row>
    <row r="100" spans="1:32" x14ac:dyDescent="0.25">
      <c r="A100" s="46">
        <f t="shared" si="21"/>
        <v>84</v>
      </c>
      <c r="B100" s="54">
        <f t="shared" si="15"/>
        <v>0</v>
      </c>
      <c r="C100" s="47">
        <f>IF(A100&gt;Lease!$E$4,0,Lease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D100" s="33" t="str">
        <f>IF(C100=0,"-",IF(Lease!$H$4="Yearly",EDATE(D99,12),IF(Lease!$H$4="Quarterly",EDATE(D99,3),EDATE(D99,1))))</f>
        <v>-</v>
      </c>
      <c r="E100" s="14">
        <f>IF(C100=0,0,1/((1+IF(Lease!$H$4="Yearly",Lease!$D$4,IF(Lease!$H$4="Quarterly",Lease!$D$4/4,Lease!$D$4/12)))^IF($E$17=1,A99,A100)))</f>
        <v>0</v>
      </c>
      <c r="F100" s="48">
        <f t="shared" si="16"/>
        <v>0</v>
      </c>
      <c r="G100" s="49"/>
      <c r="H100" s="13">
        <f t="shared" si="22"/>
        <v>84</v>
      </c>
      <c r="I100" s="33" t="str">
        <f t="shared" si="17"/>
        <v>-</v>
      </c>
      <c r="J100" s="38">
        <f>IF(H100&gt;Lease!$E$4,0,M99)</f>
        <v>0</v>
      </c>
      <c r="K100" s="38">
        <f>IF(IF(Lease!$H$4="Yearly",J100*Lease!$D$4,IF(Lease!$H$4="Quarterly",J100*(Lease!$D$4/4),J100*Lease!$D$4/12))&gt;0,IF(Lease!$H$4="Yearly",J100*Lease!$D$4,IF(Lease!$H$4="Quarterly",J100*(Lease!$D$4/4),J100*Lease!$D$4/12)),-L100-J100)</f>
        <v>0</v>
      </c>
      <c r="L100" s="38">
        <f t="shared" si="18"/>
        <v>0</v>
      </c>
      <c r="M100" s="38">
        <f t="shared" si="19"/>
        <v>0</v>
      </c>
      <c r="N100" s="50"/>
      <c r="O100" s="79">
        <v>84</v>
      </c>
      <c r="P100" s="80">
        <f t="shared" si="23"/>
        <v>72747</v>
      </c>
      <c r="Q100" s="82">
        <f t="shared" si="24"/>
        <v>0</v>
      </c>
      <c r="R100" s="82">
        <f>IF(S99&lt;1,0,-Lease!$K$4/Lease!$L$4)</f>
        <v>0</v>
      </c>
      <c r="S100" s="82">
        <f t="shared" si="20"/>
        <v>0</v>
      </c>
      <c r="AE100" s="5"/>
      <c r="AF100" s="6"/>
    </row>
    <row r="101" spans="1:32" x14ac:dyDescent="0.25">
      <c r="A101" s="46">
        <f t="shared" si="21"/>
        <v>85</v>
      </c>
      <c r="B101" s="54">
        <f t="shared" si="15"/>
        <v>0</v>
      </c>
      <c r="C101" s="47">
        <f>IF(A101&gt;Lease!$E$4,0,Lease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D101" s="33" t="str">
        <f>IF(C101=0,"-",IF(Lease!$H$4="Yearly",EDATE(D100,12),IF(Lease!$H$4="Quarterly",EDATE(D100,3),EDATE(D100,1))))</f>
        <v>-</v>
      </c>
      <c r="E101" s="14">
        <f>IF(C101=0,0,1/((1+IF(Lease!$H$4="Yearly",Lease!$D$4,IF(Lease!$H$4="Quarterly",Lease!$D$4/4,Lease!$D$4/12)))^IF($E$17=1,A100,A101)))</f>
        <v>0</v>
      </c>
      <c r="F101" s="48">
        <f t="shared" si="16"/>
        <v>0</v>
      </c>
      <c r="G101" s="49"/>
      <c r="H101" s="13">
        <f t="shared" si="22"/>
        <v>85</v>
      </c>
      <c r="I101" s="33" t="str">
        <f t="shared" si="17"/>
        <v>-</v>
      </c>
      <c r="J101" s="38">
        <f>IF(H101&gt;Lease!$E$4,0,M100)</f>
        <v>0</v>
      </c>
      <c r="K101" s="38">
        <f>IF(IF(Lease!$H$4="Yearly",J101*Lease!$D$4,IF(Lease!$H$4="Quarterly",J101*(Lease!$D$4/4),J101*Lease!$D$4/12))&gt;0,IF(Lease!$H$4="Yearly",J101*Lease!$D$4,IF(Lease!$H$4="Quarterly",J101*(Lease!$D$4/4),J101*Lease!$D$4/12)),-L101-J101)</f>
        <v>0</v>
      </c>
      <c r="L101" s="38">
        <f t="shared" si="18"/>
        <v>0</v>
      </c>
      <c r="M101" s="38">
        <f t="shared" si="19"/>
        <v>0</v>
      </c>
      <c r="N101" s="50"/>
      <c r="O101" s="79">
        <v>85</v>
      </c>
      <c r="P101" s="80">
        <f t="shared" si="23"/>
        <v>73112</v>
      </c>
      <c r="Q101" s="82">
        <f t="shared" si="24"/>
        <v>0</v>
      </c>
      <c r="R101" s="82">
        <f>IF(S100&lt;1,0,-Lease!$K$4/Lease!$L$4)</f>
        <v>0</v>
      </c>
      <c r="S101" s="82">
        <f t="shared" si="20"/>
        <v>0</v>
      </c>
      <c r="AE101" s="5"/>
      <c r="AF101" s="6"/>
    </row>
    <row r="102" spans="1:32" x14ac:dyDescent="0.25">
      <c r="A102" s="46">
        <f t="shared" si="21"/>
        <v>86</v>
      </c>
      <c r="B102" s="54">
        <f t="shared" si="15"/>
        <v>0</v>
      </c>
      <c r="C102" s="47">
        <f>IF(A102&gt;Lease!$E$4,0,Lease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D102" s="33" t="str">
        <f>IF(C102=0,"-",IF(Lease!$H$4="Yearly",EDATE(D101,12),IF(Lease!$H$4="Quarterly",EDATE(D101,3),EDATE(D101,1))))</f>
        <v>-</v>
      </c>
      <c r="E102" s="14">
        <f>IF(C102=0,0,1/((1+IF(Lease!$H$4="Yearly",Lease!$D$4,IF(Lease!$H$4="Quarterly",Lease!$D$4/4,Lease!$D$4/12)))^IF($E$17=1,A101,A102)))</f>
        <v>0</v>
      </c>
      <c r="F102" s="48">
        <f t="shared" si="16"/>
        <v>0</v>
      </c>
      <c r="G102" s="49"/>
      <c r="H102" s="13">
        <f t="shared" si="22"/>
        <v>86</v>
      </c>
      <c r="I102" s="33" t="str">
        <f t="shared" si="17"/>
        <v>-</v>
      </c>
      <c r="J102" s="38">
        <f>IF(H102&gt;Lease!$E$4,0,M101)</f>
        <v>0</v>
      </c>
      <c r="K102" s="38">
        <f>IF(IF(Lease!$H$4="Yearly",J102*Lease!$D$4,IF(Lease!$H$4="Quarterly",J102*(Lease!$D$4/4),J102*Lease!$D$4/12))&gt;0,IF(Lease!$H$4="Yearly",J102*Lease!$D$4,IF(Lease!$H$4="Quarterly",J102*(Lease!$D$4/4),J102*Lease!$D$4/12)),-L102-J102)</f>
        <v>0</v>
      </c>
      <c r="L102" s="38">
        <f t="shared" si="18"/>
        <v>0</v>
      </c>
      <c r="M102" s="38">
        <f t="shared" si="19"/>
        <v>0</v>
      </c>
      <c r="N102" s="50"/>
      <c r="O102" s="79">
        <v>86</v>
      </c>
      <c r="P102" s="80">
        <f t="shared" si="23"/>
        <v>73477</v>
      </c>
      <c r="Q102" s="82">
        <f t="shared" si="24"/>
        <v>0</v>
      </c>
      <c r="R102" s="82">
        <f>IF(S101&lt;1,0,-Lease!$K$4/Lease!$L$4)</f>
        <v>0</v>
      </c>
      <c r="S102" s="82">
        <f t="shared" si="20"/>
        <v>0</v>
      </c>
      <c r="AE102" s="5"/>
      <c r="AF102" s="6"/>
    </row>
    <row r="103" spans="1:32" x14ac:dyDescent="0.25">
      <c r="A103" s="46">
        <f t="shared" si="21"/>
        <v>87</v>
      </c>
      <c r="B103" s="54">
        <f t="shared" si="15"/>
        <v>0</v>
      </c>
      <c r="C103" s="47">
        <f>IF(A103&gt;Lease!$E$4,0,Lease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D103" s="33" t="str">
        <f>IF(C103=0,"-",IF(Lease!$H$4="Yearly",EDATE(D102,12),IF(Lease!$H$4="Quarterly",EDATE(D102,3),EDATE(D102,1))))</f>
        <v>-</v>
      </c>
      <c r="E103" s="14">
        <f>IF(C103=0,0,1/((1+IF(Lease!$H$4="Yearly",Lease!$D$4,IF(Lease!$H$4="Quarterly",Lease!$D$4/4,Lease!$D$4/12)))^IF($E$17=1,A102,A103)))</f>
        <v>0</v>
      </c>
      <c r="F103" s="48">
        <f t="shared" si="16"/>
        <v>0</v>
      </c>
      <c r="G103" s="49"/>
      <c r="H103" s="13">
        <f t="shared" si="22"/>
        <v>87</v>
      </c>
      <c r="I103" s="33" t="str">
        <f t="shared" si="17"/>
        <v>-</v>
      </c>
      <c r="J103" s="38">
        <f>IF(H103&gt;Lease!$E$4,0,M102)</f>
        <v>0</v>
      </c>
      <c r="K103" s="38">
        <f>IF(IF(Lease!$H$4="Yearly",J103*Lease!$D$4,IF(Lease!$H$4="Quarterly",J103*(Lease!$D$4/4),J103*Lease!$D$4/12))&gt;0,IF(Lease!$H$4="Yearly",J103*Lease!$D$4,IF(Lease!$H$4="Quarterly",J103*(Lease!$D$4/4),J103*Lease!$D$4/12)),-L103-J103)</f>
        <v>0</v>
      </c>
      <c r="L103" s="38">
        <f t="shared" si="18"/>
        <v>0</v>
      </c>
      <c r="M103" s="38">
        <f t="shared" si="19"/>
        <v>0</v>
      </c>
      <c r="N103" s="50"/>
      <c r="O103" s="79">
        <v>87</v>
      </c>
      <c r="P103" s="80">
        <f t="shared" si="23"/>
        <v>73842</v>
      </c>
      <c r="Q103" s="82">
        <f t="shared" si="24"/>
        <v>0</v>
      </c>
      <c r="R103" s="82">
        <f>IF(S102&lt;1,0,-Lease!$K$4/Lease!$L$4)</f>
        <v>0</v>
      </c>
      <c r="S103" s="82">
        <f t="shared" si="20"/>
        <v>0</v>
      </c>
      <c r="AE103" s="5"/>
      <c r="AF103" s="6"/>
    </row>
    <row r="104" spans="1:32" x14ac:dyDescent="0.25">
      <c r="A104" s="46">
        <f t="shared" si="21"/>
        <v>88</v>
      </c>
      <c r="B104" s="54">
        <f t="shared" si="15"/>
        <v>0</v>
      </c>
      <c r="C104" s="47">
        <f>IF(A104&gt;Lease!$E$4,0,Lease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D104" s="33" t="str">
        <f>IF(C104=0,"-",IF(Lease!$H$4="Yearly",EDATE(D103,12),IF(Lease!$H$4="Quarterly",EDATE(D103,3),EDATE(D103,1))))</f>
        <v>-</v>
      </c>
      <c r="E104" s="14">
        <f>IF(C104=0,0,1/((1+IF(Lease!$H$4="Yearly",Lease!$D$4,IF(Lease!$H$4="Quarterly",Lease!$D$4/4,Lease!$D$4/12)))^IF($E$17=1,A103,A104)))</f>
        <v>0</v>
      </c>
      <c r="F104" s="48">
        <f t="shared" si="16"/>
        <v>0</v>
      </c>
      <c r="G104" s="49"/>
      <c r="H104" s="13">
        <f t="shared" si="22"/>
        <v>88</v>
      </c>
      <c r="I104" s="33" t="str">
        <f t="shared" si="17"/>
        <v>-</v>
      </c>
      <c r="J104" s="38">
        <f>IF(H104&gt;Lease!$E$4,0,M103)</f>
        <v>0</v>
      </c>
      <c r="K104" s="38">
        <f>IF(IF(Lease!$H$4="Yearly",J104*Lease!$D$4,IF(Lease!$H$4="Quarterly",J104*(Lease!$D$4/4),J104*Lease!$D$4/12))&gt;0,IF(Lease!$H$4="Yearly",J104*Lease!$D$4,IF(Lease!$H$4="Quarterly",J104*(Lease!$D$4/4),J104*Lease!$D$4/12)),-L104-J104)</f>
        <v>0</v>
      </c>
      <c r="L104" s="38">
        <f t="shared" si="18"/>
        <v>0</v>
      </c>
      <c r="M104" s="38">
        <f t="shared" si="19"/>
        <v>0</v>
      </c>
      <c r="N104" s="50"/>
      <c r="O104" s="79">
        <v>88</v>
      </c>
      <c r="P104" s="80">
        <f t="shared" si="23"/>
        <v>74207</v>
      </c>
      <c r="Q104" s="82">
        <f t="shared" si="24"/>
        <v>0</v>
      </c>
      <c r="R104" s="82">
        <f>IF(S103&lt;1,0,-Lease!$K$4/Lease!$L$4)</f>
        <v>0</v>
      </c>
      <c r="S104" s="82">
        <f t="shared" si="20"/>
        <v>0</v>
      </c>
      <c r="AE104" s="5"/>
      <c r="AF104" s="6"/>
    </row>
    <row r="105" spans="1:32" x14ac:dyDescent="0.25">
      <c r="A105" s="46">
        <f t="shared" si="21"/>
        <v>89</v>
      </c>
      <c r="B105" s="54">
        <f t="shared" si="15"/>
        <v>0</v>
      </c>
      <c r="C105" s="47">
        <f>IF(A105&gt;Lease!$E$4,0,Lease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D105" s="33" t="str">
        <f>IF(C105=0,"-",IF(Lease!$H$4="Yearly",EDATE(D104,12),IF(Lease!$H$4="Quarterly",EDATE(D104,3),EDATE(D104,1))))</f>
        <v>-</v>
      </c>
      <c r="E105" s="14">
        <f>IF(C105=0,0,1/((1+IF(Lease!$H$4="Yearly",Lease!$D$4,IF(Lease!$H$4="Quarterly",Lease!$D$4/4,Lease!$D$4/12)))^IF($E$17=1,A104,A105)))</f>
        <v>0</v>
      </c>
      <c r="F105" s="48">
        <f t="shared" si="16"/>
        <v>0</v>
      </c>
      <c r="G105" s="49"/>
      <c r="H105" s="13">
        <f t="shared" si="22"/>
        <v>89</v>
      </c>
      <c r="I105" s="33" t="str">
        <f t="shared" si="17"/>
        <v>-</v>
      </c>
      <c r="J105" s="38">
        <f>IF(H105&gt;Lease!$E$4,0,M104)</f>
        <v>0</v>
      </c>
      <c r="K105" s="38">
        <f>IF(IF(Lease!$H$4="Yearly",J105*Lease!$D$4,IF(Lease!$H$4="Quarterly",J105*(Lease!$D$4/4),J105*Lease!$D$4/12))&gt;0,IF(Lease!$H$4="Yearly",J105*Lease!$D$4,IF(Lease!$H$4="Quarterly",J105*(Lease!$D$4/4),J105*Lease!$D$4/12)),-L105-J105)</f>
        <v>0</v>
      </c>
      <c r="L105" s="38">
        <f t="shared" si="18"/>
        <v>0</v>
      </c>
      <c r="M105" s="38">
        <f t="shared" si="19"/>
        <v>0</v>
      </c>
      <c r="N105" s="50"/>
      <c r="O105" s="79">
        <v>89</v>
      </c>
      <c r="P105" s="80">
        <f t="shared" si="23"/>
        <v>74573</v>
      </c>
      <c r="Q105" s="82">
        <f t="shared" si="24"/>
        <v>0</v>
      </c>
      <c r="R105" s="82">
        <f>IF(S104&lt;1,0,-Lease!$K$4/Lease!$L$4)</f>
        <v>0</v>
      </c>
      <c r="S105" s="82">
        <f t="shared" si="20"/>
        <v>0</v>
      </c>
      <c r="AE105" s="5"/>
      <c r="AF105" s="6"/>
    </row>
    <row r="106" spans="1:32" x14ac:dyDescent="0.25">
      <c r="A106" s="46">
        <f t="shared" si="21"/>
        <v>90</v>
      </c>
      <c r="B106" s="54">
        <f t="shared" si="15"/>
        <v>0</v>
      </c>
      <c r="C106" s="47">
        <f>IF(A106&gt;Lease!$E$4,0,Lease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D106" s="33" t="str">
        <f>IF(C106=0,"-",IF(Lease!$H$4="Yearly",EDATE(D105,12),IF(Lease!$H$4="Quarterly",EDATE(D105,3),EDATE(D105,1))))</f>
        <v>-</v>
      </c>
      <c r="E106" s="14">
        <f>IF(C106=0,0,1/((1+IF(Lease!$H$4="Yearly",Lease!$D$4,IF(Lease!$H$4="Quarterly",Lease!$D$4/4,Lease!$D$4/12)))^IF($E$17=1,A105,A106)))</f>
        <v>0</v>
      </c>
      <c r="F106" s="48">
        <f t="shared" si="16"/>
        <v>0</v>
      </c>
      <c r="G106" s="49"/>
      <c r="H106" s="13">
        <f t="shared" si="22"/>
        <v>90</v>
      </c>
      <c r="I106" s="33" t="str">
        <f t="shared" si="17"/>
        <v>-</v>
      </c>
      <c r="J106" s="38">
        <f>IF(H106&gt;Lease!$E$4,0,M105)</f>
        <v>0</v>
      </c>
      <c r="K106" s="38">
        <f>IF(IF(Lease!$H$4="Yearly",J106*Lease!$D$4,IF(Lease!$H$4="Quarterly",J106*(Lease!$D$4/4),J106*Lease!$D$4/12))&gt;0,IF(Lease!$H$4="Yearly",J106*Lease!$D$4,IF(Lease!$H$4="Quarterly",J106*(Lease!$D$4/4),J106*Lease!$D$4/12)),-L106-J106)</f>
        <v>0</v>
      </c>
      <c r="L106" s="38">
        <f t="shared" si="18"/>
        <v>0</v>
      </c>
      <c r="M106" s="38">
        <f t="shared" si="19"/>
        <v>0</v>
      </c>
      <c r="N106" s="50"/>
      <c r="O106" s="79">
        <v>90</v>
      </c>
      <c r="P106" s="80">
        <f t="shared" si="23"/>
        <v>74938</v>
      </c>
      <c r="Q106" s="82">
        <f t="shared" si="24"/>
        <v>0</v>
      </c>
      <c r="R106" s="82">
        <f>IF(S105&lt;1,0,-Lease!$K$4/Lease!$L$4)</f>
        <v>0</v>
      </c>
      <c r="S106" s="82">
        <f t="shared" si="20"/>
        <v>0</v>
      </c>
      <c r="AE106" s="5"/>
      <c r="AF106" s="6"/>
    </row>
    <row r="107" spans="1:32" x14ac:dyDescent="0.25">
      <c r="A107" s="46">
        <f t="shared" si="21"/>
        <v>91</v>
      </c>
      <c r="B107" s="54">
        <f t="shared" si="15"/>
        <v>0</v>
      </c>
      <c r="C107" s="47">
        <f>IF(A107&gt;Lease!$E$4,0,Lease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D107" s="33" t="str">
        <f>IF(C107=0,"-",IF(Lease!$H$4="Yearly",EDATE(D106,12),IF(Lease!$H$4="Quarterly",EDATE(D106,3),EDATE(D106,1))))</f>
        <v>-</v>
      </c>
      <c r="E107" s="14">
        <f>IF(C107=0,0,1/((1+IF(Lease!$H$4="Yearly",Lease!$D$4,IF(Lease!$H$4="Quarterly",Lease!$D$4/4,Lease!$D$4/12)))^IF($E$17=1,A106,A107)))</f>
        <v>0</v>
      </c>
      <c r="F107" s="48">
        <f t="shared" si="16"/>
        <v>0</v>
      </c>
      <c r="G107" s="49"/>
      <c r="H107" s="13">
        <f t="shared" si="22"/>
        <v>91</v>
      </c>
      <c r="I107" s="33" t="str">
        <f t="shared" si="17"/>
        <v>-</v>
      </c>
      <c r="J107" s="38">
        <f>IF(H107&gt;Lease!$E$4,0,M106)</f>
        <v>0</v>
      </c>
      <c r="K107" s="38">
        <f>IF(IF(Lease!$H$4="Yearly",J107*Lease!$D$4,IF(Lease!$H$4="Quarterly",J107*(Lease!$D$4/4),J107*Lease!$D$4/12))&gt;0,IF(Lease!$H$4="Yearly",J107*Lease!$D$4,IF(Lease!$H$4="Quarterly",J107*(Lease!$D$4/4),J107*Lease!$D$4/12)),-L107-J107)</f>
        <v>0</v>
      </c>
      <c r="L107" s="38">
        <f t="shared" si="18"/>
        <v>0</v>
      </c>
      <c r="M107" s="38">
        <f t="shared" si="19"/>
        <v>0</v>
      </c>
      <c r="N107" s="50"/>
      <c r="O107" s="79">
        <v>91</v>
      </c>
      <c r="P107" s="80">
        <f t="shared" si="23"/>
        <v>75303</v>
      </c>
      <c r="Q107" s="82">
        <f t="shared" si="24"/>
        <v>0</v>
      </c>
      <c r="R107" s="82">
        <f>IF(S106&lt;1,0,-Lease!$K$4/Lease!$L$4)</f>
        <v>0</v>
      </c>
      <c r="S107" s="82">
        <f t="shared" si="20"/>
        <v>0</v>
      </c>
      <c r="AE107" s="5"/>
      <c r="AF107" s="6"/>
    </row>
    <row r="108" spans="1:32" x14ac:dyDescent="0.25">
      <c r="A108" s="46">
        <f t="shared" si="21"/>
        <v>92</v>
      </c>
      <c r="B108" s="54">
        <f t="shared" si="15"/>
        <v>0</v>
      </c>
      <c r="C108" s="47">
        <f>IF(A108&gt;Lease!$E$4,0,Lease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D108" s="33" t="str">
        <f>IF(C108=0,"-",IF(Lease!$H$4="Yearly",EDATE(D107,12),IF(Lease!$H$4="Quarterly",EDATE(D107,3),EDATE(D107,1))))</f>
        <v>-</v>
      </c>
      <c r="E108" s="14">
        <f>IF(C108=0,0,1/((1+IF(Lease!$H$4="Yearly",Lease!$D$4,IF(Lease!$H$4="Quarterly",Lease!$D$4/4,Lease!$D$4/12)))^IF($E$17=1,A107,A108)))</f>
        <v>0</v>
      </c>
      <c r="F108" s="48">
        <f t="shared" si="16"/>
        <v>0</v>
      </c>
      <c r="G108" s="49"/>
      <c r="H108" s="13">
        <f t="shared" si="22"/>
        <v>92</v>
      </c>
      <c r="I108" s="33" t="str">
        <f t="shared" si="17"/>
        <v>-</v>
      </c>
      <c r="J108" s="38">
        <f>IF(H108&gt;Lease!$E$4,0,M107)</f>
        <v>0</v>
      </c>
      <c r="K108" s="38">
        <f>IF(IF(Lease!$H$4="Yearly",J108*Lease!$D$4,IF(Lease!$H$4="Quarterly",J108*(Lease!$D$4/4),J108*Lease!$D$4/12))&gt;0,IF(Lease!$H$4="Yearly",J108*Lease!$D$4,IF(Lease!$H$4="Quarterly",J108*(Lease!$D$4/4),J108*Lease!$D$4/12)),-L108-J108)</f>
        <v>0</v>
      </c>
      <c r="L108" s="38">
        <f t="shared" si="18"/>
        <v>0</v>
      </c>
      <c r="M108" s="38">
        <f t="shared" si="19"/>
        <v>0</v>
      </c>
      <c r="N108" s="50"/>
      <c r="O108" s="79">
        <v>92</v>
      </c>
      <c r="P108" s="80">
        <f t="shared" si="23"/>
        <v>75668</v>
      </c>
      <c r="Q108" s="82">
        <f t="shared" si="24"/>
        <v>0</v>
      </c>
      <c r="R108" s="82">
        <f>IF(S107&lt;1,0,-Lease!$K$4/Lease!$L$4)</f>
        <v>0</v>
      </c>
      <c r="S108" s="82">
        <f t="shared" si="20"/>
        <v>0</v>
      </c>
      <c r="AE108" s="5"/>
      <c r="AF108" s="6"/>
    </row>
    <row r="109" spans="1:32" x14ac:dyDescent="0.25">
      <c r="A109" s="46">
        <f t="shared" si="21"/>
        <v>93</v>
      </c>
      <c r="B109" s="54">
        <f t="shared" si="15"/>
        <v>0</v>
      </c>
      <c r="C109" s="47">
        <f>IF(A109&gt;Lease!$E$4,0,Lease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D109" s="33" t="str">
        <f>IF(C109=0,"-",IF(Lease!$H$4="Yearly",EDATE(D108,12),IF(Lease!$H$4="Quarterly",EDATE(D108,3),EDATE(D108,1))))</f>
        <v>-</v>
      </c>
      <c r="E109" s="14">
        <f>IF(C109=0,0,1/((1+IF(Lease!$H$4="Yearly",Lease!$D$4,IF(Lease!$H$4="Quarterly",Lease!$D$4/4,Lease!$D$4/12)))^IF($E$17=1,A108,A109)))</f>
        <v>0</v>
      </c>
      <c r="F109" s="48">
        <f t="shared" si="16"/>
        <v>0</v>
      </c>
      <c r="G109" s="49"/>
      <c r="H109" s="13">
        <f t="shared" si="22"/>
        <v>93</v>
      </c>
      <c r="I109" s="33" t="str">
        <f t="shared" si="17"/>
        <v>-</v>
      </c>
      <c r="J109" s="38">
        <f>IF(H109&gt;Lease!$E$4,0,M108)</f>
        <v>0</v>
      </c>
      <c r="K109" s="38">
        <f>IF(IF(Lease!$H$4="Yearly",J109*Lease!$D$4,IF(Lease!$H$4="Quarterly",J109*(Lease!$D$4/4),J109*Lease!$D$4/12))&gt;0,IF(Lease!$H$4="Yearly",J109*Lease!$D$4,IF(Lease!$H$4="Quarterly",J109*(Lease!$D$4/4),J109*Lease!$D$4/12)),-L109-J109)</f>
        <v>0</v>
      </c>
      <c r="L109" s="38">
        <f t="shared" si="18"/>
        <v>0</v>
      </c>
      <c r="M109" s="38">
        <f t="shared" si="19"/>
        <v>0</v>
      </c>
      <c r="N109" s="50"/>
      <c r="O109" s="79">
        <v>93</v>
      </c>
      <c r="P109" s="80">
        <f t="shared" si="23"/>
        <v>76034</v>
      </c>
      <c r="Q109" s="82">
        <f t="shared" si="24"/>
        <v>0</v>
      </c>
      <c r="R109" s="82">
        <f>IF(S108&lt;1,0,-Lease!$K$4/Lease!$L$4)</f>
        <v>0</v>
      </c>
      <c r="S109" s="82">
        <f t="shared" si="20"/>
        <v>0</v>
      </c>
      <c r="AE109" s="5"/>
      <c r="AF109" s="6"/>
    </row>
    <row r="110" spans="1:32" x14ac:dyDescent="0.25">
      <c r="A110" s="46">
        <f t="shared" si="21"/>
        <v>94</v>
      </c>
      <c r="B110" s="54">
        <f t="shared" si="15"/>
        <v>0</v>
      </c>
      <c r="C110" s="47">
        <f>IF(A110&gt;Lease!$E$4,0,Lease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D110" s="33" t="str">
        <f>IF(C110=0,"-",IF(Lease!$H$4="Yearly",EDATE(D109,12),IF(Lease!$H$4="Quarterly",EDATE(D109,3),EDATE(D109,1))))</f>
        <v>-</v>
      </c>
      <c r="E110" s="14">
        <f>IF(C110=0,0,1/((1+IF(Lease!$H$4="Yearly",Lease!$D$4,IF(Lease!$H$4="Quarterly",Lease!$D$4/4,Lease!$D$4/12)))^IF($E$17=1,A109,A110)))</f>
        <v>0</v>
      </c>
      <c r="F110" s="48">
        <f t="shared" si="16"/>
        <v>0</v>
      </c>
      <c r="G110" s="49"/>
      <c r="H110" s="13">
        <f t="shared" si="22"/>
        <v>94</v>
      </c>
      <c r="I110" s="33" t="str">
        <f t="shared" si="17"/>
        <v>-</v>
      </c>
      <c r="J110" s="38">
        <f>IF(H110&gt;Lease!$E$4,0,M109)</f>
        <v>0</v>
      </c>
      <c r="K110" s="38">
        <f>IF(IF(Lease!$H$4="Yearly",J110*Lease!$D$4,IF(Lease!$H$4="Quarterly",J110*(Lease!$D$4/4),J110*Lease!$D$4/12))&gt;0,IF(Lease!$H$4="Yearly",J110*Lease!$D$4,IF(Lease!$H$4="Quarterly",J110*(Lease!$D$4/4),J110*Lease!$D$4/12)),-L110-J110)</f>
        <v>0</v>
      </c>
      <c r="L110" s="38">
        <f t="shared" si="18"/>
        <v>0</v>
      </c>
      <c r="M110" s="38">
        <f t="shared" si="19"/>
        <v>0</v>
      </c>
      <c r="N110" s="50"/>
      <c r="O110" s="79">
        <v>94</v>
      </c>
      <c r="P110" s="80">
        <f t="shared" si="23"/>
        <v>76399</v>
      </c>
      <c r="Q110" s="82">
        <f t="shared" si="24"/>
        <v>0</v>
      </c>
      <c r="R110" s="82">
        <f>IF(S109&lt;1,0,-Lease!$K$4/Lease!$L$4)</f>
        <v>0</v>
      </c>
      <c r="S110" s="82">
        <f t="shared" si="20"/>
        <v>0</v>
      </c>
      <c r="AE110" s="5"/>
      <c r="AF110" s="6"/>
    </row>
    <row r="111" spans="1:32" x14ac:dyDescent="0.25">
      <c r="A111" s="46">
        <f t="shared" si="21"/>
        <v>95</v>
      </c>
      <c r="B111" s="54">
        <f t="shared" si="15"/>
        <v>0</v>
      </c>
      <c r="C111" s="47">
        <f>IF(A111&gt;Lease!$E$4,0,Lease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D111" s="33" t="str">
        <f>IF(C111=0,"-",IF(Lease!$H$4="Yearly",EDATE(D110,12),IF(Lease!$H$4="Quarterly",EDATE(D110,3),EDATE(D110,1))))</f>
        <v>-</v>
      </c>
      <c r="E111" s="14">
        <f>IF(C111=0,0,1/((1+IF(Lease!$H$4="Yearly",Lease!$D$4,IF(Lease!$H$4="Quarterly",Lease!$D$4/4,Lease!$D$4/12)))^IF($E$17=1,A110,A111)))</f>
        <v>0</v>
      </c>
      <c r="F111" s="48">
        <f t="shared" si="16"/>
        <v>0</v>
      </c>
      <c r="G111" s="49"/>
      <c r="H111" s="13">
        <f t="shared" si="22"/>
        <v>95</v>
      </c>
      <c r="I111" s="33" t="str">
        <f t="shared" si="17"/>
        <v>-</v>
      </c>
      <c r="J111" s="38">
        <f>IF(H111&gt;Lease!$E$4,0,M110)</f>
        <v>0</v>
      </c>
      <c r="K111" s="38">
        <f>IF(IF(Lease!$H$4="Yearly",J111*Lease!$D$4,IF(Lease!$H$4="Quarterly",J111*(Lease!$D$4/4),J111*Lease!$D$4/12))&gt;0,IF(Lease!$H$4="Yearly",J111*Lease!$D$4,IF(Lease!$H$4="Quarterly",J111*(Lease!$D$4/4),J111*Lease!$D$4/12)),-L111-J111)</f>
        <v>0</v>
      </c>
      <c r="L111" s="38">
        <f t="shared" si="18"/>
        <v>0</v>
      </c>
      <c r="M111" s="38">
        <f t="shared" si="19"/>
        <v>0</v>
      </c>
      <c r="N111" s="50"/>
      <c r="O111" s="79">
        <v>95</v>
      </c>
      <c r="P111" s="80">
        <f t="shared" si="23"/>
        <v>76764</v>
      </c>
      <c r="Q111" s="82">
        <f t="shared" si="24"/>
        <v>0</v>
      </c>
      <c r="R111" s="82">
        <f>IF(S110&lt;1,0,-Lease!$K$4/Lease!$L$4)</f>
        <v>0</v>
      </c>
      <c r="S111" s="82">
        <f t="shared" si="20"/>
        <v>0</v>
      </c>
      <c r="AE111" s="5"/>
      <c r="AF111" s="6"/>
    </row>
    <row r="112" spans="1:32" x14ac:dyDescent="0.25">
      <c r="A112" s="46">
        <f t="shared" si="21"/>
        <v>96</v>
      </c>
      <c r="B112" s="54">
        <f t="shared" si="15"/>
        <v>0</v>
      </c>
      <c r="C112" s="47">
        <f>IF(A112&gt;Lease!$E$4,0,Lease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D112" s="33" t="str">
        <f>IF(C112=0,"-",IF(Lease!$H$4="Yearly",EDATE(D111,12),IF(Lease!$H$4="Quarterly",EDATE(D111,3),EDATE(D111,1))))</f>
        <v>-</v>
      </c>
      <c r="E112" s="14">
        <f>IF(C112=0,0,1/((1+IF(Lease!$H$4="Yearly",Lease!$D$4,IF(Lease!$H$4="Quarterly",Lease!$D$4/4,Lease!$D$4/12)))^IF($E$17=1,A111,A112)))</f>
        <v>0</v>
      </c>
      <c r="F112" s="48">
        <f t="shared" si="16"/>
        <v>0</v>
      </c>
      <c r="G112" s="49"/>
      <c r="H112" s="13">
        <f t="shared" si="22"/>
        <v>96</v>
      </c>
      <c r="I112" s="33" t="str">
        <f t="shared" si="17"/>
        <v>-</v>
      </c>
      <c r="J112" s="38">
        <f>IF(H112&gt;Lease!$E$4,0,M111)</f>
        <v>0</v>
      </c>
      <c r="K112" s="38">
        <f>IF(IF(Lease!$H$4="Yearly",J112*Lease!$D$4,IF(Lease!$H$4="Quarterly",J112*(Lease!$D$4/4),J112*Lease!$D$4/12))&gt;0,IF(Lease!$H$4="Yearly",J112*Lease!$D$4,IF(Lease!$H$4="Quarterly",J112*(Lease!$D$4/4),J112*Lease!$D$4/12)),-L112-J112)</f>
        <v>0</v>
      </c>
      <c r="L112" s="38">
        <f t="shared" si="18"/>
        <v>0</v>
      </c>
      <c r="M112" s="38">
        <f t="shared" si="19"/>
        <v>0</v>
      </c>
      <c r="N112" s="50"/>
      <c r="O112" s="79">
        <v>96</v>
      </c>
      <c r="P112" s="80">
        <f t="shared" si="23"/>
        <v>77129</v>
      </c>
      <c r="Q112" s="82">
        <f t="shared" si="24"/>
        <v>0</v>
      </c>
      <c r="R112" s="82">
        <f>IF(S111&lt;1,0,-Lease!$K$4/Lease!$L$4)</f>
        <v>0</v>
      </c>
      <c r="S112" s="82">
        <f t="shared" si="20"/>
        <v>0</v>
      </c>
      <c r="AE112" s="5"/>
      <c r="AF112" s="6"/>
    </row>
    <row r="113" spans="1:32" x14ac:dyDescent="0.25">
      <c r="A113" s="46">
        <f t="shared" si="21"/>
        <v>97</v>
      </c>
      <c r="B113" s="54">
        <f t="shared" si="15"/>
        <v>0</v>
      </c>
      <c r="C113" s="47">
        <f>IF(A113&gt;Lease!$E$4,0,Lease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D113" s="33" t="str">
        <f>IF(C113=0,"-",IF(Lease!$H$4="Yearly",EDATE(D112,12),IF(Lease!$H$4="Quarterly",EDATE(D112,3),EDATE(D112,1))))</f>
        <v>-</v>
      </c>
      <c r="E113" s="14">
        <f>IF(C113=0,0,1/((1+IF(Lease!$H$4="Yearly",Lease!$D$4,IF(Lease!$H$4="Quarterly",Lease!$D$4/4,Lease!$D$4/12)))^IF($E$17=1,A112,A113)))</f>
        <v>0</v>
      </c>
      <c r="F113" s="48">
        <f t="shared" si="16"/>
        <v>0</v>
      </c>
      <c r="G113" s="49"/>
      <c r="H113" s="13">
        <f t="shared" si="22"/>
        <v>97</v>
      </c>
      <c r="I113" s="33" t="str">
        <f t="shared" si="17"/>
        <v>-</v>
      </c>
      <c r="J113" s="38">
        <f>IF(H113&gt;Lease!$E$4,0,M112)</f>
        <v>0</v>
      </c>
      <c r="K113" s="38">
        <f>IF(IF(Lease!$H$4="Yearly",J113*Lease!$D$4,IF(Lease!$H$4="Quarterly",J113*(Lease!$D$4/4),J113*Lease!$D$4/12))&gt;0,IF(Lease!$H$4="Yearly",J113*Lease!$D$4,IF(Lease!$H$4="Quarterly",J113*(Lease!$D$4/4),J113*Lease!$D$4/12)),-L113-J113)</f>
        <v>0</v>
      </c>
      <c r="L113" s="38">
        <f t="shared" si="18"/>
        <v>0</v>
      </c>
      <c r="M113" s="38">
        <f t="shared" si="19"/>
        <v>0</v>
      </c>
      <c r="N113" s="50"/>
      <c r="O113" s="79">
        <v>97</v>
      </c>
      <c r="P113" s="80">
        <f t="shared" si="23"/>
        <v>77495</v>
      </c>
      <c r="Q113" s="82">
        <f t="shared" si="24"/>
        <v>0</v>
      </c>
      <c r="R113" s="82">
        <f>IF(S112&lt;1,0,-Lease!$K$4/Lease!$L$4)</f>
        <v>0</v>
      </c>
      <c r="S113" s="82">
        <f t="shared" si="20"/>
        <v>0</v>
      </c>
      <c r="AE113" s="5"/>
      <c r="AF113" s="6"/>
    </row>
    <row r="114" spans="1:32" x14ac:dyDescent="0.25">
      <c r="A114" s="46">
        <f t="shared" si="21"/>
        <v>98</v>
      </c>
      <c r="B114" s="54">
        <f t="shared" si="15"/>
        <v>0</v>
      </c>
      <c r="C114" s="47">
        <f>IF(A114&gt;Lease!$E$4,0,Lease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D114" s="33" t="str">
        <f>IF(C114=0,"-",IF(Lease!$H$4="Yearly",EDATE(D113,12),IF(Lease!$H$4="Quarterly",EDATE(D113,3),EDATE(D113,1))))</f>
        <v>-</v>
      </c>
      <c r="E114" s="14">
        <f>IF(C114=0,0,1/((1+IF(Lease!$H$4="Yearly",Lease!$D$4,IF(Lease!$H$4="Quarterly",Lease!$D$4/4,Lease!$D$4/12)))^IF($E$17=1,A113,A114)))</f>
        <v>0</v>
      </c>
      <c r="F114" s="48">
        <f t="shared" si="16"/>
        <v>0</v>
      </c>
      <c r="G114" s="49"/>
      <c r="H114" s="13">
        <f t="shared" si="22"/>
        <v>98</v>
      </c>
      <c r="I114" s="33" t="str">
        <f t="shared" si="17"/>
        <v>-</v>
      </c>
      <c r="J114" s="38">
        <f>IF(H114&gt;Lease!$E$4,0,M113)</f>
        <v>0</v>
      </c>
      <c r="K114" s="38">
        <f>IF(IF(Lease!$H$4="Yearly",J114*Lease!$D$4,IF(Lease!$H$4="Quarterly",J114*(Lease!$D$4/4),J114*Lease!$D$4/12))&gt;0,IF(Lease!$H$4="Yearly",J114*Lease!$D$4,IF(Lease!$H$4="Quarterly",J114*(Lease!$D$4/4),J114*Lease!$D$4/12)),-L114-J114)</f>
        <v>0</v>
      </c>
      <c r="L114" s="38">
        <f t="shared" si="18"/>
        <v>0</v>
      </c>
      <c r="M114" s="38">
        <f t="shared" si="19"/>
        <v>0</v>
      </c>
      <c r="N114" s="50"/>
      <c r="O114" s="79">
        <v>98</v>
      </c>
      <c r="P114" s="80">
        <f t="shared" si="23"/>
        <v>77860</v>
      </c>
      <c r="Q114" s="82">
        <f t="shared" si="24"/>
        <v>0</v>
      </c>
      <c r="R114" s="82">
        <f>IF(S113&lt;1,0,-Lease!$K$4/Lease!$L$4)</f>
        <v>0</v>
      </c>
      <c r="S114" s="82">
        <f t="shared" si="20"/>
        <v>0</v>
      </c>
      <c r="AE114" s="5"/>
      <c r="AF114" s="6"/>
    </row>
    <row r="115" spans="1:32" x14ac:dyDescent="0.25">
      <c r="A115" s="46">
        <f t="shared" si="21"/>
        <v>99</v>
      </c>
      <c r="B115" s="54">
        <f t="shared" si="15"/>
        <v>0</v>
      </c>
      <c r="C115" s="47">
        <f>IF(A115&gt;Lease!$E$4,0,Lease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D115" s="33" t="str">
        <f>IF(C115=0,"-",IF(Lease!$H$4="Yearly",EDATE(D114,12),IF(Lease!$H$4="Quarterly",EDATE(D114,3),EDATE(D114,1))))</f>
        <v>-</v>
      </c>
      <c r="E115" s="14">
        <f>IF(C115=0,0,1/((1+IF(Lease!$H$4="Yearly",Lease!$D$4,IF(Lease!$H$4="Quarterly",Lease!$D$4/4,Lease!$D$4/12)))^IF($E$17=1,A114,A115)))</f>
        <v>0</v>
      </c>
      <c r="F115" s="48">
        <f t="shared" si="16"/>
        <v>0</v>
      </c>
      <c r="G115" s="49"/>
      <c r="H115" s="13">
        <f t="shared" si="22"/>
        <v>99</v>
      </c>
      <c r="I115" s="33" t="str">
        <f t="shared" si="17"/>
        <v>-</v>
      </c>
      <c r="J115" s="38">
        <f>IF(H115&gt;Lease!$E$4,0,M114)</f>
        <v>0</v>
      </c>
      <c r="K115" s="38">
        <f>IF(IF(Lease!$H$4="Yearly",J115*Lease!$D$4,IF(Lease!$H$4="Quarterly",J115*(Lease!$D$4/4),J115*Lease!$D$4/12))&gt;0,IF(Lease!$H$4="Yearly",J115*Lease!$D$4,IF(Lease!$H$4="Quarterly",J115*(Lease!$D$4/4),J115*Lease!$D$4/12)),-L115-J115)</f>
        <v>0</v>
      </c>
      <c r="L115" s="38">
        <f t="shared" si="18"/>
        <v>0</v>
      </c>
      <c r="M115" s="38">
        <f t="shared" si="19"/>
        <v>0</v>
      </c>
      <c r="N115" s="50"/>
      <c r="O115" s="79">
        <v>99</v>
      </c>
      <c r="P115" s="80">
        <f t="shared" si="23"/>
        <v>78225</v>
      </c>
      <c r="Q115" s="82">
        <f t="shared" si="24"/>
        <v>0</v>
      </c>
      <c r="R115" s="82">
        <f>IF(S114&lt;1,0,-Lease!$K$4/Lease!$L$4)</f>
        <v>0</v>
      </c>
      <c r="S115" s="82">
        <f t="shared" si="20"/>
        <v>0</v>
      </c>
      <c r="AE115" s="5"/>
      <c r="AF115" s="6"/>
    </row>
    <row r="116" spans="1:32" x14ac:dyDescent="0.25">
      <c r="A116" s="46">
        <f t="shared" si="21"/>
        <v>100</v>
      </c>
      <c r="B116" s="54">
        <f t="shared" si="15"/>
        <v>0</v>
      </c>
      <c r="C116" s="47">
        <f>IF(A116&gt;Lease!$E$4,0,Lease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D116" s="33" t="str">
        <f>IF(C116=0,"-",IF(Lease!$H$4="Yearly",EDATE(D115,12),IF(Lease!$H$4="Quarterly",EDATE(D115,3),EDATE(D115,1))))</f>
        <v>-</v>
      </c>
      <c r="E116" s="14">
        <f>IF(C116=0,0,1/((1+IF(Lease!$H$4="Yearly",Lease!$D$4,IF(Lease!$H$4="Quarterly",Lease!$D$4/4,Lease!$D$4/12)))^IF($E$17=1,A115,A116)))</f>
        <v>0</v>
      </c>
      <c r="F116" s="48">
        <f t="shared" si="16"/>
        <v>0</v>
      </c>
      <c r="G116" s="49"/>
      <c r="H116" s="13">
        <f t="shared" si="22"/>
        <v>100</v>
      </c>
      <c r="I116" s="33" t="str">
        <f t="shared" si="17"/>
        <v>-</v>
      </c>
      <c r="J116" s="38">
        <f>IF(H116&gt;Lease!$E$4,0,M115)</f>
        <v>0</v>
      </c>
      <c r="K116" s="38">
        <f>IF(IF(Lease!$H$4="Yearly",J116*Lease!$D$4,IF(Lease!$H$4="Quarterly",J116*(Lease!$D$4/4),J116*Lease!$D$4/12))&gt;0,IF(Lease!$H$4="Yearly",J116*Lease!$D$4,IF(Lease!$H$4="Quarterly",J116*(Lease!$D$4/4),J116*Lease!$D$4/12)),-L116-J116)</f>
        <v>0</v>
      </c>
      <c r="L116" s="38">
        <f t="shared" si="18"/>
        <v>0</v>
      </c>
      <c r="M116" s="38">
        <f t="shared" si="19"/>
        <v>0</v>
      </c>
      <c r="N116" s="50"/>
      <c r="O116" s="79">
        <v>100</v>
      </c>
      <c r="P116" s="80">
        <f t="shared" si="23"/>
        <v>78590</v>
      </c>
      <c r="Q116" s="82">
        <f t="shared" si="24"/>
        <v>0</v>
      </c>
      <c r="R116" s="82">
        <f>IF(S115&lt;1,0,-Lease!$K$4/Lease!$L$4)</f>
        <v>0</v>
      </c>
      <c r="S116" s="82">
        <f t="shared" si="20"/>
        <v>0</v>
      </c>
      <c r="AE116" s="5"/>
      <c r="AF116" s="6"/>
    </row>
    <row r="117" spans="1:32" x14ac:dyDescent="0.25">
      <c r="A117" s="46">
        <f t="shared" si="21"/>
        <v>101</v>
      </c>
      <c r="B117" s="54">
        <f t="shared" si="15"/>
        <v>0</v>
      </c>
      <c r="C117" s="47">
        <f>IF(A117&gt;Lease!$E$4,0,Lease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D117" s="33" t="str">
        <f>IF(C117=0,"-",IF(Lease!$H$4="Yearly",EDATE(D116,12),IF(Lease!$H$4="Quarterly",EDATE(D116,3),EDATE(D116,1))))</f>
        <v>-</v>
      </c>
      <c r="E117" s="14">
        <f>IF(C117=0,0,1/((1+IF(Lease!$H$4="Yearly",Lease!$D$4,IF(Lease!$H$4="Quarterly",Lease!$D$4/4,Lease!$D$4/12)))^IF($E$17=1,A116,A117)))</f>
        <v>0</v>
      </c>
      <c r="F117" s="48">
        <f t="shared" si="16"/>
        <v>0</v>
      </c>
      <c r="G117" s="49"/>
      <c r="H117" s="13">
        <f t="shared" si="22"/>
        <v>101</v>
      </c>
      <c r="I117" s="33" t="str">
        <f t="shared" si="17"/>
        <v>-</v>
      </c>
      <c r="J117" s="38">
        <f>IF(H117&gt;Lease!$E$4,0,M116)</f>
        <v>0</v>
      </c>
      <c r="K117" s="38">
        <f>IF(IF(Lease!$H$4="Yearly",J117*Lease!$D$4,IF(Lease!$H$4="Quarterly",J117*(Lease!$D$4/4),J117*Lease!$D$4/12))&gt;0,IF(Lease!$H$4="Yearly",J117*Lease!$D$4,IF(Lease!$H$4="Quarterly",J117*(Lease!$D$4/4),J117*Lease!$D$4/12)),-L117-J117)</f>
        <v>0</v>
      </c>
      <c r="L117" s="38">
        <f t="shared" si="18"/>
        <v>0</v>
      </c>
      <c r="M117" s="38">
        <f t="shared" si="19"/>
        <v>0</v>
      </c>
      <c r="N117" s="50"/>
      <c r="O117" s="79">
        <v>101</v>
      </c>
      <c r="P117" s="80">
        <f t="shared" si="23"/>
        <v>78956</v>
      </c>
      <c r="Q117" s="82">
        <f t="shared" si="24"/>
        <v>0</v>
      </c>
      <c r="R117" s="82">
        <f>IF(S116&lt;1,0,-Lease!$K$4/Lease!$L$4)</f>
        <v>0</v>
      </c>
      <c r="S117" s="82">
        <f t="shared" si="20"/>
        <v>0</v>
      </c>
      <c r="AE117" s="5"/>
      <c r="AF117" s="6"/>
    </row>
    <row r="118" spans="1:32" x14ac:dyDescent="0.25">
      <c r="A118" s="46">
        <f t="shared" si="21"/>
        <v>102</v>
      </c>
      <c r="B118" s="54">
        <f t="shared" si="15"/>
        <v>0</v>
      </c>
      <c r="C118" s="47">
        <f>IF(A118&gt;Lease!$E$4,0,Lease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D118" s="33" t="str">
        <f>IF(C118=0,"-",IF(Lease!$H$4="Yearly",EDATE(D117,12),IF(Lease!$H$4="Quarterly",EDATE(D117,3),EDATE(D117,1))))</f>
        <v>-</v>
      </c>
      <c r="E118" s="14">
        <f>IF(C118=0,0,1/((1+IF(Lease!$H$4="Yearly",Lease!$D$4,IF(Lease!$H$4="Quarterly",Lease!$D$4/4,Lease!$D$4/12)))^IF($E$17=1,A117,A118)))</f>
        <v>0</v>
      </c>
      <c r="F118" s="48">
        <f t="shared" si="16"/>
        <v>0</v>
      </c>
      <c r="G118" s="49"/>
      <c r="H118" s="13">
        <f t="shared" si="22"/>
        <v>102</v>
      </c>
      <c r="I118" s="33" t="str">
        <f t="shared" si="17"/>
        <v>-</v>
      </c>
      <c r="J118" s="38">
        <f>IF(H118&gt;Lease!$E$4,0,M117)</f>
        <v>0</v>
      </c>
      <c r="K118" s="38">
        <f>IF(IF(Lease!$H$4="Yearly",J118*Lease!$D$4,IF(Lease!$H$4="Quarterly",J118*(Lease!$D$4/4),J118*Lease!$D$4/12))&gt;0,IF(Lease!$H$4="Yearly",J118*Lease!$D$4,IF(Lease!$H$4="Quarterly",J118*(Lease!$D$4/4),J118*Lease!$D$4/12)),-L118-J118)</f>
        <v>0</v>
      </c>
      <c r="L118" s="38">
        <f t="shared" si="18"/>
        <v>0</v>
      </c>
      <c r="M118" s="38">
        <f t="shared" si="19"/>
        <v>0</v>
      </c>
      <c r="N118" s="50"/>
      <c r="O118" s="79">
        <v>102</v>
      </c>
      <c r="P118" s="80">
        <f t="shared" si="23"/>
        <v>79321</v>
      </c>
      <c r="Q118" s="82">
        <f t="shared" si="24"/>
        <v>0</v>
      </c>
      <c r="R118" s="82">
        <f>IF(S117&lt;1,0,-Lease!$K$4/Lease!$L$4)</f>
        <v>0</v>
      </c>
      <c r="S118" s="82">
        <f t="shared" si="20"/>
        <v>0</v>
      </c>
      <c r="AE118" s="5"/>
      <c r="AF118" s="6"/>
    </row>
    <row r="119" spans="1:32" x14ac:dyDescent="0.25">
      <c r="A119" s="46">
        <f t="shared" si="21"/>
        <v>103</v>
      </c>
      <c r="B119" s="54">
        <f t="shared" si="15"/>
        <v>0</v>
      </c>
      <c r="C119" s="47">
        <f>IF(A119&gt;Lease!$E$4,0,Lease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D119" s="33" t="str">
        <f>IF(C119=0,"-",IF(Lease!$H$4="Yearly",EDATE(D118,12),IF(Lease!$H$4="Quarterly",EDATE(D118,3),EDATE(D118,1))))</f>
        <v>-</v>
      </c>
      <c r="E119" s="14">
        <f>IF(C119=0,0,1/((1+IF(Lease!$H$4="Yearly",Lease!$D$4,IF(Lease!$H$4="Quarterly",Lease!$D$4/4,Lease!$D$4/12)))^IF($E$17=1,A118,A119)))</f>
        <v>0</v>
      </c>
      <c r="F119" s="48">
        <f t="shared" si="16"/>
        <v>0</v>
      </c>
      <c r="G119" s="49"/>
      <c r="H119" s="13">
        <f t="shared" si="22"/>
        <v>103</v>
      </c>
      <c r="I119" s="33" t="str">
        <f t="shared" si="17"/>
        <v>-</v>
      </c>
      <c r="J119" s="38">
        <f>IF(H119&gt;Lease!$E$4,0,M118)</f>
        <v>0</v>
      </c>
      <c r="K119" s="38">
        <f>IF(IF(Lease!$H$4="Yearly",J119*Lease!$D$4,IF(Lease!$H$4="Quarterly",J119*(Lease!$D$4/4),J119*Lease!$D$4/12))&gt;0,IF(Lease!$H$4="Yearly",J119*Lease!$D$4,IF(Lease!$H$4="Quarterly",J119*(Lease!$D$4/4),J119*Lease!$D$4/12)),-L119-J119)</f>
        <v>0</v>
      </c>
      <c r="L119" s="38">
        <f t="shared" si="18"/>
        <v>0</v>
      </c>
      <c r="M119" s="38">
        <f t="shared" si="19"/>
        <v>0</v>
      </c>
      <c r="N119" s="50"/>
      <c r="O119" s="79">
        <v>103</v>
      </c>
      <c r="P119" s="80">
        <f t="shared" si="23"/>
        <v>79686</v>
      </c>
      <c r="Q119" s="82">
        <f t="shared" si="24"/>
        <v>0</v>
      </c>
      <c r="R119" s="82">
        <f>IF(S118&lt;1,0,-Lease!$K$4/Lease!$L$4)</f>
        <v>0</v>
      </c>
      <c r="S119" s="82">
        <f t="shared" si="20"/>
        <v>0</v>
      </c>
      <c r="AE119" s="5"/>
      <c r="AF119" s="6"/>
    </row>
    <row r="120" spans="1:32" x14ac:dyDescent="0.25">
      <c r="A120" s="46">
        <f t="shared" si="21"/>
        <v>104</v>
      </c>
      <c r="B120" s="54">
        <f t="shared" si="15"/>
        <v>0</v>
      </c>
      <c r="C120" s="47">
        <f>IF(A120&gt;Lease!$E$4,0,Lease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D120" s="33" t="str">
        <f>IF(C120=0,"-",IF(Lease!$H$4="Yearly",EDATE(D119,12),IF(Lease!$H$4="Quarterly",EDATE(D119,3),EDATE(D119,1))))</f>
        <v>-</v>
      </c>
      <c r="E120" s="14">
        <f>IF(C120=0,0,1/((1+IF(Lease!$H$4="Yearly",Lease!$D$4,IF(Lease!$H$4="Quarterly",Lease!$D$4/4,Lease!$D$4/12)))^IF($E$17=1,A119,A120)))</f>
        <v>0</v>
      </c>
      <c r="F120" s="48">
        <f t="shared" si="16"/>
        <v>0</v>
      </c>
      <c r="G120" s="49"/>
      <c r="H120" s="13">
        <f t="shared" si="22"/>
        <v>104</v>
      </c>
      <c r="I120" s="33" t="str">
        <f t="shared" si="17"/>
        <v>-</v>
      </c>
      <c r="J120" s="38">
        <f>IF(H120&gt;Lease!$E$4,0,M119)</f>
        <v>0</v>
      </c>
      <c r="K120" s="38">
        <f>IF(IF(Lease!$H$4="Yearly",J120*Lease!$D$4,IF(Lease!$H$4="Quarterly",J120*(Lease!$D$4/4),J120*Lease!$D$4/12))&gt;0,IF(Lease!$H$4="Yearly",J120*Lease!$D$4,IF(Lease!$H$4="Quarterly",J120*(Lease!$D$4/4),J120*Lease!$D$4/12)),-L120-J120)</f>
        <v>0</v>
      </c>
      <c r="L120" s="38">
        <f t="shared" si="18"/>
        <v>0</v>
      </c>
      <c r="M120" s="38">
        <f t="shared" si="19"/>
        <v>0</v>
      </c>
      <c r="N120" s="50"/>
      <c r="O120" s="79">
        <v>104</v>
      </c>
      <c r="P120" s="80">
        <f t="shared" si="23"/>
        <v>80051</v>
      </c>
      <c r="Q120" s="82">
        <f t="shared" si="24"/>
        <v>0</v>
      </c>
      <c r="R120" s="82">
        <f>IF(S119&lt;1,0,-Lease!$K$4/Lease!$L$4)</f>
        <v>0</v>
      </c>
      <c r="S120" s="82">
        <f t="shared" si="20"/>
        <v>0</v>
      </c>
      <c r="AE120" s="5"/>
      <c r="AF120" s="6"/>
    </row>
    <row r="121" spans="1:32" x14ac:dyDescent="0.25">
      <c r="A121" s="46">
        <f t="shared" si="21"/>
        <v>105</v>
      </c>
      <c r="B121" s="54">
        <f t="shared" si="15"/>
        <v>0</v>
      </c>
      <c r="C121" s="47">
        <f>IF(A121&gt;Lease!$E$4,0,Lease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D121" s="33" t="str">
        <f>IF(C121=0,"-",IF(Lease!$H$4="Yearly",EDATE(D120,12),IF(Lease!$H$4="Quarterly",EDATE(D120,3),EDATE(D120,1))))</f>
        <v>-</v>
      </c>
      <c r="E121" s="14">
        <f>IF(C121=0,0,1/((1+IF(Lease!$H$4="Yearly",Lease!$D$4,IF(Lease!$H$4="Quarterly",Lease!$D$4/4,Lease!$D$4/12)))^IF($E$17=1,A120,A121)))</f>
        <v>0</v>
      </c>
      <c r="F121" s="48">
        <f t="shared" si="16"/>
        <v>0</v>
      </c>
      <c r="G121" s="49"/>
      <c r="H121" s="13">
        <f t="shared" si="22"/>
        <v>105</v>
      </c>
      <c r="I121" s="33" t="str">
        <f t="shared" si="17"/>
        <v>-</v>
      </c>
      <c r="J121" s="38">
        <f>IF(H121&gt;Lease!$E$4,0,M120)</f>
        <v>0</v>
      </c>
      <c r="K121" s="38">
        <f>IF(IF(Lease!$H$4="Yearly",J121*Lease!$D$4,IF(Lease!$H$4="Quarterly",J121*(Lease!$D$4/4),J121*Lease!$D$4/12))&gt;0,IF(Lease!$H$4="Yearly",J121*Lease!$D$4,IF(Lease!$H$4="Quarterly",J121*(Lease!$D$4/4),J121*Lease!$D$4/12)),-L121-J121)</f>
        <v>0</v>
      </c>
      <c r="L121" s="38">
        <f t="shared" si="18"/>
        <v>0</v>
      </c>
      <c r="M121" s="38">
        <f t="shared" si="19"/>
        <v>0</v>
      </c>
      <c r="N121" s="50"/>
      <c r="O121" s="79">
        <v>105</v>
      </c>
      <c r="P121" s="80">
        <f t="shared" si="23"/>
        <v>80417</v>
      </c>
      <c r="Q121" s="82">
        <f t="shared" si="24"/>
        <v>0</v>
      </c>
      <c r="R121" s="82">
        <f>IF(S120&lt;1,0,-Lease!$K$4/Lease!$L$4)</f>
        <v>0</v>
      </c>
      <c r="S121" s="82">
        <f t="shared" si="20"/>
        <v>0</v>
      </c>
      <c r="AE121" s="5"/>
      <c r="AF121" s="6"/>
    </row>
    <row r="122" spans="1:32" x14ac:dyDescent="0.25">
      <c r="A122" s="46">
        <f t="shared" si="21"/>
        <v>106</v>
      </c>
      <c r="B122" s="54">
        <f t="shared" si="15"/>
        <v>0</v>
      </c>
      <c r="C122" s="47">
        <f>IF(A122&gt;Lease!$E$4,0,Lease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D122" s="33" t="str">
        <f>IF(C122=0,"-",IF(Lease!$H$4="Yearly",EDATE(D121,12),IF(Lease!$H$4="Quarterly",EDATE(D121,3),EDATE(D121,1))))</f>
        <v>-</v>
      </c>
      <c r="E122" s="14">
        <f>IF(C122=0,0,1/((1+IF(Lease!$H$4="Yearly",Lease!$D$4,IF(Lease!$H$4="Quarterly",Lease!$D$4/4,Lease!$D$4/12)))^IF($E$17=1,A121,A122)))</f>
        <v>0</v>
      </c>
      <c r="F122" s="48">
        <f t="shared" si="16"/>
        <v>0</v>
      </c>
      <c r="G122" s="49"/>
      <c r="H122" s="13">
        <f t="shared" si="22"/>
        <v>106</v>
      </c>
      <c r="I122" s="33" t="str">
        <f t="shared" si="17"/>
        <v>-</v>
      </c>
      <c r="J122" s="38">
        <f>IF(H122&gt;Lease!$E$4,0,M121)</f>
        <v>0</v>
      </c>
      <c r="K122" s="38">
        <f>IF(IF(Lease!$H$4="Yearly",J122*Lease!$D$4,IF(Lease!$H$4="Quarterly",J122*(Lease!$D$4/4),J122*Lease!$D$4/12))&gt;0,IF(Lease!$H$4="Yearly",J122*Lease!$D$4,IF(Lease!$H$4="Quarterly",J122*(Lease!$D$4/4),J122*Lease!$D$4/12)),-L122-J122)</f>
        <v>0</v>
      </c>
      <c r="L122" s="38">
        <f t="shared" si="18"/>
        <v>0</v>
      </c>
      <c r="M122" s="38">
        <f t="shared" si="19"/>
        <v>0</v>
      </c>
      <c r="N122" s="50"/>
      <c r="O122" s="79">
        <v>106</v>
      </c>
      <c r="P122" s="80">
        <f t="shared" si="23"/>
        <v>80782</v>
      </c>
      <c r="Q122" s="82">
        <f t="shared" si="24"/>
        <v>0</v>
      </c>
      <c r="R122" s="82">
        <f>IF(S121&lt;1,0,-Lease!$K$4/Lease!$L$4)</f>
        <v>0</v>
      </c>
      <c r="S122" s="82">
        <f t="shared" si="20"/>
        <v>0</v>
      </c>
      <c r="AE122" s="5"/>
      <c r="AF122" s="6"/>
    </row>
    <row r="123" spans="1:32" x14ac:dyDescent="0.25">
      <c r="A123" s="46">
        <f t="shared" si="21"/>
        <v>107</v>
      </c>
      <c r="B123" s="54">
        <f t="shared" si="15"/>
        <v>0</v>
      </c>
      <c r="C123" s="47">
        <f>IF(A123&gt;Lease!$E$4,0,Lease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D123" s="33" t="str">
        <f>IF(C123=0,"-",IF(Lease!$H$4="Yearly",EDATE(D122,12),IF(Lease!$H$4="Quarterly",EDATE(D122,3),EDATE(D122,1))))</f>
        <v>-</v>
      </c>
      <c r="E123" s="14">
        <f>IF(C123=0,0,1/((1+IF(Lease!$H$4="Yearly",Lease!$D$4,IF(Lease!$H$4="Quarterly",Lease!$D$4/4,Lease!$D$4/12)))^IF($E$17=1,A122,A123)))</f>
        <v>0</v>
      </c>
      <c r="F123" s="48">
        <f t="shared" si="16"/>
        <v>0</v>
      </c>
      <c r="G123" s="49"/>
      <c r="H123" s="13">
        <f t="shared" si="22"/>
        <v>107</v>
      </c>
      <c r="I123" s="33" t="str">
        <f t="shared" si="17"/>
        <v>-</v>
      </c>
      <c r="J123" s="38">
        <f>IF(H123&gt;Lease!$E$4,0,M122)</f>
        <v>0</v>
      </c>
      <c r="K123" s="38">
        <f>IF(IF(Lease!$H$4="Yearly",J123*Lease!$D$4,IF(Lease!$H$4="Quarterly",J123*(Lease!$D$4/4),J123*Lease!$D$4/12))&gt;0,IF(Lease!$H$4="Yearly",J123*Lease!$D$4,IF(Lease!$H$4="Quarterly",J123*(Lease!$D$4/4),J123*Lease!$D$4/12)),-L123-J123)</f>
        <v>0</v>
      </c>
      <c r="L123" s="38">
        <f t="shared" si="18"/>
        <v>0</v>
      </c>
      <c r="M123" s="38">
        <f t="shared" si="19"/>
        <v>0</v>
      </c>
      <c r="N123" s="50"/>
      <c r="O123" s="79">
        <v>107</v>
      </c>
      <c r="P123" s="80">
        <f t="shared" si="23"/>
        <v>81147</v>
      </c>
      <c r="Q123" s="82">
        <f t="shared" si="24"/>
        <v>0</v>
      </c>
      <c r="R123" s="82">
        <f>IF(S122&lt;1,0,-Lease!$K$4/Lease!$L$4)</f>
        <v>0</v>
      </c>
      <c r="S123" s="82">
        <f t="shared" si="20"/>
        <v>0</v>
      </c>
      <c r="AE123" s="5"/>
      <c r="AF123" s="6"/>
    </row>
    <row r="124" spans="1:32" x14ac:dyDescent="0.25">
      <c r="A124" s="46">
        <f t="shared" si="21"/>
        <v>108</v>
      </c>
      <c r="B124" s="54">
        <f t="shared" si="15"/>
        <v>0</v>
      </c>
      <c r="C124" s="47">
        <f>IF(A124&gt;Lease!$E$4,0,Lease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D124" s="33" t="str">
        <f>IF(C124=0,"-",IF(Lease!$H$4="Yearly",EDATE(D123,12),IF(Lease!$H$4="Quarterly",EDATE(D123,3),EDATE(D123,1))))</f>
        <v>-</v>
      </c>
      <c r="E124" s="14">
        <f>IF(C124=0,0,1/((1+IF(Lease!$H$4="Yearly",Lease!$D$4,IF(Lease!$H$4="Quarterly",Lease!$D$4/4,Lease!$D$4/12)))^IF($E$17=1,A123,A124)))</f>
        <v>0</v>
      </c>
      <c r="F124" s="48">
        <f t="shared" si="16"/>
        <v>0</v>
      </c>
      <c r="G124" s="49"/>
      <c r="H124" s="13">
        <f t="shared" si="22"/>
        <v>108</v>
      </c>
      <c r="I124" s="33" t="str">
        <f t="shared" si="17"/>
        <v>-</v>
      </c>
      <c r="J124" s="38">
        <f>IF(H124&gt;Lease!$E$4,0,M123)</f>
        <v>0</v>
      </c>
      <c r="K124" s="38">
        <f>IF(IF(Lease!$H$4="Yearly",J124*Lease!$D$4,IF(Lease!$H$4="Quarterly",J124*(Lease!$D$4/4),J124*Lease!$D$4/12))&gt;0,IF(Lease!$H$4="Yearly",J124*Lease!$D$4,IF(Lease!$H$4="Quarterly",J124*(Lease!$D$4/4),J124*Lease!$D$4/12)),-L124-J124)</f>
        <v>0</v>
      </c>
      <c r="L124" s="38">
        <f t="shared" si="18"/>
        <v>0</v>
      </c>
      <c r="M124" s="38">
        <f t="shared" si="19"/>
        <v>0</v>
      </c>
      <c r="N124" s="50"/>
      <c r="O124" s="79">
        <v>108</v>
      </c>
      <c r="P124" s="80">
        <f t="shared" si="23"/>
        <v>81512</v>
      </c>
      <c r="Q124" s="82">
        <f t="shared" si="24"/>
        <v>0</v>
      </c>
      <c r="R124" s="82">
        <f>IF(S123&lt;1,0,-Lease!$K$4/Lease!$L$4)</f>
        <v>0</v>
      </c>
      <c r="S124" s="82">
        <f t="shared" si="20"/>
        <v>0</v>
      </c>
      <c r="AE124" s="5"/>
      <c r="AF124" s="6"/>
    </row>
    <row r="125" spans="1:32" x14ac:dyDescent="0.25">
      <c r="A125" s="46">
        <f t="shared" si="21"/>
        <v>109</v>
      </c>
      <c r="B125" s="54">
        <f t="shared" si="15"/>
        <v>0</v>
      </c>
      <c r="C125" s="47">
        <f>IF(A125&gt;Lease!$E$4,0,Lease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D125" s="33" t="str">
        <f>IF(C125=0,"-",IF(Lease!$H$4="Yearly",EDATE(D124,12),IF(Lease!$H$4="Quarterly",EDATE(D124,3),EDATE(D124,1))))</f>
        <v>-</v>
      </c>
      <c r="E125" s="14">
        <f>IF(C125=0,0,1/((1+IF(Lease!$H$4="Yearly",Lease!$D$4,IF(Lease!$H$4="Quarterly",Lease!$D$4/4,Lease!$D$4/12)))^IF($E$17=1,A124,A125)))</f>
        <v>0</v>
      </c>
      <c r="F125" s="48">
        <f t="shared" si="16"/>
        <v>0</v>
      </c>
      <c r="G125" s="49"/>
      <c r="H125" s="13">
        <f t="shared" si="22"/>
        <v>109</v>
      </c>
      <c r="I125" s="33" t="str">
        <f t="shared" si="17"/>
        <v>-</v>
      </c>
      <c r="J125" s="38">
        <f>IF(H125&gt;Lease!$E$4,0,M124)</f>
        <v>0</v>
      </c>
      <c r="K125" s="38">
        <f>IF(IF(Lease!$H$4="Yearly",J125*Lease!$D$4,IF(Lease!$H$4="Quarterly",J125*(Lease!$D$4/4),J125*Lease!$D$4/12))&gt;0,IF(Lease!$H$4="Yearly",J125*Lease!$D$4,IF(Lease!$H$4="Quarterly",J125*(Lease!$D$4/4),J125*Lease!$D$4/12)),-L125-J125)</f>
        <v>0</v>
      </c>
      <c r="L125" s="38">
        <f t="shared" si="18"/>
        <v>0</v>
      </c>
      <c r="M125" s="38">
        <f t="shared" si="19"/>
        <v>0</v>
      </c>
      <c r="N125" s="50"/>
      <c r="O125" s="79">
        <v>109</v>
      </c>
      <c r="P125" s="80">
        <f t="shared" si="23"/>
        <v>81878</v>
      </c>
      <c r="Q125" s="82">
        <f t="shared" si="24"/>
        <v>0</v>
      </c>
      <c r="R125" s="82">
        <f>IF(S124&lt;1,0,-Lease!$K$4/Lease!$L$4)</f>
        <v>0</v>
      </c>
      <c r="S125" s="82">
        <f t="shared" si="20"/>
        <v>0</v>
      </c>
      <c r="AE125" s="5"/>
      <c r="AF125" s="6"/>
    </row>
    <row r="126" spans="1:32" x14ac:dyDescent="0.25">
      <c r="A126" s="46">
        <f t="shared" si="21"/>
        <v>110</v>
      </c>
      <c r="B126" s="54">
        <f t="shared" si="15"/>
        <v>0</v>
      </c>
      <c r="C126" s="47">
        <f>IF(A126&gt;Lease!$E$4,0,Lease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D126" s="33" t="str">
        <f>IF(C126=0,"-",IF(Lease!$H$4="Yearly",EDATE(D125,12),IF(Lease!$H$4="Quarterly",EDATE(D125,3),EDATE(D125,1))))</f>
        <v>-</v>
      </c>
      <c r="E126" s="14">
        <f>IF(C126=0,0,1/((1+IF(Lease!$H$4="Yearly",Lease!$D$4,IF(Lease!$H$4="Quarterly",Lease!$D$4/4,Lease!$D$4/12)))^IF($E$17=1,A125,A126)))</f>
        <v>0</v>
      </c>
      <c r="F126" s="48">
        <f t="shared" si="16"/>
        <v>0</v>
      </c>
      <c r="G126" s="49"/>
      <c r="H126" s="13">
        <f t="shared" si="22"/>
        <v>110</v>
      </c>
      <c r="I126" s="33" t="str">
        <f t="shared" si="17"/>
        <v>-</v>
      </c>
      <c r="J126" s="38">
        <f>IF(H126&gt;Lease!$E$4,0,M125)</f>
        <v>0</v>
      </c>
      <c r="K126" s="38">
        <f>IF(IF(Lease!$H$4="Yearly",J126*Lease!$D$4,IF(Lease!$H$4="Quarterly",J126*(Lease!$D$4/4),J126*Lease!$D$4/12))&gt;0,IF(Lease!$H$4="Yearly",J126*Lease!$D$4,IF(Lease!$H$4="Quarterly",J126*(Lease!$D$4/4),J126*Lease!$D$4/12)),-L126-J126)</f>
        <v>0</v>
      </c>
      <c r="L126" s="38">
        <f t="shared" si="18"/>
        <v>0</v>
      </c>
      <c r="M126" s="38">
        <f t="shared" si="19"/>
        <v>0</v>
      </c>
      <c r="N126" s="50"/>
      <c r="O126" s="79">
        <v>110</v>
      </c>
      <c r="P126" s="80">
        <f t="shared" si="23"/>
        <v>82243</v>
      </c>
      <c r="Q126" s="82">
        <f t="shared" si="24"/>
        <v>0</v>
      </c>
      <c r="R126" s="82">
        <f>IF(S125&lt;1,0,-Lease!$K$4/Lease!$L$4)</f>
        <v>0</v>
      </c>
      <c r="S126" s="82">
        <f t="shared" si="20"/>
        <v>0</v>
      </c>
      <c r="AE126" s="5"/>
      <c r="AF126" s="6"/>
    </row>
    <row r="127" spans="1:32" x14ac:dyDescent="0.25">
      <c r="A127" s="46">
        <f t="shared" si="21"/>
        <v>111</v>
      </c>
      <c r="B127" s="54">
        <f t="shared" si="15"/>
        <v>0</v>
      </c>
      <c r="C127" s="47">
        <f>IF(A127&gt;Lease!$E$4,0,Lease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D127" s="33" t="str">
        <f>IF(C127=0,"-",IF(Lease!$H$4="Yearly",EDATE(D126,12),IF(Lease!$H$4="Quarterly",EDATE(D126,3),EDATE(D126,1))))</f>
        <v>-</v>
      </c>
      <c r="E127" s="14">
        <f>IF(C127=0,0,1/((1+IF(Lease!$H$4="Yearly",Lease!$D$4,IF(Lease!$H$4="Quarterly",Lease!$D$4/4,Lease!$D$4/12)))^IF($E$17=1,A126,A127)))</f>
        <v>0</v>
      </c>
      <c r="F127" s="48">
        <f t="shared" si="16"/>
        <v>0</v>
      </c>
      <c r="G127" s="49"/>
      <c r="H127" s="13">
        <f t="shared" si="22"/>
        <v>111</v>
      </c>
      <c r="I127" s="33" t="str">
        <f t="shared" si="17"/>
        <v>-</v>
      </c>
      <c r="J127" s="38">
        <f>IF(H127&gt;Lease!$E$4,0,M126)</f>
        <v>0</v>
      </c>
      <c r="K127" s="38">
        <f>IF(IF(Lease!$H$4="Yearly",J127*Lease!$D$4,IF(Lease!$H$4="Quarterly",J127*(Lease!$D$4/4),J127*Lease!$D$4/12))&gt;0,IF(Lease!$H$4="Yearly",J127*Lease!$D$4,IF(Lease!$H$4="Quarterly",J127*(Lease!$D$4/4),J127*Lease!$D$4/12)),-L127-J127)</f>
        <v>0</v>
      </c>
      <c r="L127" s="38">
        <f t="shared" si="18"/>
        <v>0</v>
      </c>
      <c r="M127" s="38">
        <f t="shared" si="19"/>
        <v>0</v>
      </c>
      <c r="N127" s="50"/>
      <c r="O127" s="79">
        <v>111</v>
      </c>
      <c r="P127" s="80">
        <f t="shared" si="23"/>
        <v>82608</v>
      </c>
      <c r="Q127" s="82">
        <f t="shared" si="24"/>
        <v>0</v>
      </c>
      <c r="R127" s="82">
        <f>IF(S126&lt;1,0,-Lease!$K$4/Lease!$L$4)</f>
        <v>0</v>
      </c>
      <c r="S127" s="82">
        <f t="shared" si="20"/>
        <v>0</v>
      </c>
      <c r="AE127" s="5"/>
      <c r="AF127" s="6"/>
    </row>
    <row r="128" spans="1:32" x14ac:dyDescent="0.25">
      <c r="A128" s="46">
        <f t="shared" si="21"/>
        <v>112</v>
      </c>
      <c r="B128" s="54">
        <f t="shared" si="15"/>
        <v>0</v>
      </c>
      <c r="C128" s="47">
        <f>IF(A128&gt;Lease!$E$4,0,Lease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D128" s="33" t="str">
        <f>IF(C128=0,"-",IF(Lease!$H$4="Yearly",EDATE(D127,12),IF(Lease!$H$4="Quarterly",EDATE(D127,3),EDATE(D127,1))))</f>
        <v>-</v>
      </c>
      <c r="E128" s="14">
        <f>IF(C128=0,0,1/((1+IF(Lease!$H$4="Yearly",Lease!$D$4,IF(Lease!$H$4="Quarterly",Lease!$D$4/4,Lease!$D$4/12)))^IF($E$17=1,A127,A128)))</f>
        <v>0</v>
      </c>
      <c r="F128" s="48">
        <f t="shared" si="16"/>
        <v>0</v>
      </c>
      <c r="G128" s="49"/>
      <c r="H128" s="13">
        <f t="shared" si="22"/>
        <v>112</v>
      </c>
      <c r="I128" s="33" t="str">
        <f t="shared" si="17"/>
        <v>-</v>
      </c>
      <c r="J128" s="38">
        <f>IF(H128&gt;Lease!$E$4,0,M127)</f>
        <v>0</v>
      </c>
      <c r="K128" s="38">
        <f>IF(IF(Lease!$H$4="Yearly",J128*Lease!$D$4,IF(Lease!$H$4="Quarterly",J128*(Lease!$D$4/4),J128*Lease!$D$4/12))&gt;0,IF(Lease!$H$4="Yearly",J128*Lease!$D$4,IF(Lease!$H$4="Quarterly",J128*(Lease!$D$4/4),J128*Lease!$D$4/12)),-L128-J128)</f>
        <v>0</v>
      </c>
      <c r="L128" s="38">
        <f t="shared" si="18"/>
        <v>0</v>
      </c>
      <c r="M128" s="38">
        <f t="shared" si="19"/>
        <v>0</v>
      </c>
      <c r="N128" s="50"/>
      <c r="O128" s="79">
        <v>112</v>
      </c>
      <c r="P128" s="80">
        <f t="shared" si="23"/>
        <v>82973</v>
      </c>
      <c r="Q128" s="82">
        <f t="shared" si="24"/>
        <v>0</v>
      </c>
      <c r="R128" s="82">
        <f>IF(S127&lt;1,0,-Lease!$K$4/Lease!$L$4)</f>
        <v>0</v>
      </c>
      <c r="S128" s="82">
        <f t="shared" si="20"/>
        <v>0</v>
      </c>
      <c r="AE128" s="5"/>
      <c r="AF128" s="6"/>
    </row>
    <row r="129" spans="1:32" x14ac:dyDescent="0.25">
      <c r="A129" s="46">
        <f t="shared" si="21"/>
        <v>113</v>
      </c>
      <c r="B129" s="54">
        <f t="shared" si="15"/>
        <v>0</v>
      </c>
      <c r="C129" s="47">
        <f>IF(A129&gt;Lease!$E$4,0,Lease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D129" s="33" t="str">
        <f>IF(C129=0,"-",IF(Lease!$H$4="Yearly",EDATE(D128,12),IF(Lease!$H$4="Quarterly",EDATE(D128,3),EDATE(D128,1))))</f>
        <v>-</v>
      </c>
      <c r="E129" s="14">
        <f>IF(C129=0,0,1/((1+IF(Lease!$H$4="Yearly",Lease!$D$4,IF(Lease!$H$4="Quarterly",Lease!$D$4/4,Lease!$D$4/12)))^IF($E$17=1,A128,A129)))</f>
        <v>0</v>
      </c>
      <c r="F129" s="48">
        <f t="shared" si="16"/>
        <v>0</v>
      </c>
      <c r="G129" s="49"/>
      <c r="H129" s="13">
        <f t="shared" si="22"/>
        <v>113</v>
      </c>
      <c r="I129" s="33" t="str">
        <f t="shared" si="17"/>
        <v>-</v>
      </c>
      <c r="J129" s="38">
        <f>IF(H129&gt;Lease!$E$4,0,M128)</f>
        <v>0</v>
      </c>
      <c r="K129" s="38">
        <f>IF(IF(Lease!$H$4="Yearly",J129*Lease!$D$4,IF(Lease!$H$4="Quarterly",J129*(Lease!$D$4/4),J129*Lease!$D$4/12))&gt;0,IF(Lease!$H$4="Yearly",J129*Lease!$D$4,IF(Lease!$H$4="Quarterly",J129*(Lease!$D$4/4),J129*Lease!$D$4/12)),-L129-J129)</f>
        <v>0</v>
      </c>
      <c r="L129" s="38">
        <f t="shared" si="18"/>
        <v>0</v>
      </c>
      <c r="M129" s="38">
        <f t="shared" si="19"/>
        <v>0</v>
      </c>
      <c r="N129" s="50"/>
      <c r="O129" s="79">
        <v>113</v>
      </c>
      <c r="P129" s="80">
        <f t="shared" si="23"/>
        <v>83339</v>
      </c>
      <c r="Q129" s="82">
        <f t="shared" si="24"/>
        <v>0</v>
      </c>
      <c r="R129" s="82">
        <f>IF(S128&lt;1,0,-Lease!$K$4/Lease!$L$4)</f>
        <v>0</v>
      </c>
      <c r="S129" s="82">
        <f t="shared" si="20"/>
        <v>0</v>
      </c>
      <c r="AE129" s="5"/>
      <c r="AF129" s="6"/>
    </row>
    <row r="130" spans="1:32" x14ac:dyDescent="0.25">
      <c r="A130" s="46">
        <f t="shared" si="21"/>
        <v>114</v>
      </c>
      <c r="B130" s="54">
        <f t="shared" si="15"/>
        <v>0</v>
      </c>
      <c r="C130" s="47">
        <f>IF(A130&gt;Lease!$E$4,0,Lease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D130" s="33" t="str">
        <f>IF(C130=0,"-",IF(Lease!$H$4="Yearly",EDATE(D129,12),IF(Lease!$H$4="Quarterly",EDATE(D129,3),EDATE(D129,1))))</f>
        <v>-</v>
      </c>
      <c r="E130" s="14">
        <f>IF(C130=0,0,1/((1+IF(Lease!$H$4="Yearly",Lease!$D$4,IF(Lease!$H$4="Quarterly",Lease!$D$4/4,Lease!$D$4/12)))^IF($E$17=1,A129,A130)))</f>
        <v>0</v>
      </c>
      <c r="F130" s="48">
        <f t="shared" si="16"/>
        <v>0</v>
      </c>
      <c r="G130" s="49"/>
      <c r="H130" s="13">
        <f t="shared" si="22"/>
        <v>114</v>
      </c>
      <c r="I130" s="33" t="str">
        <f t="shared" si="17"/>
        <v>-</v>
      </c>
      <c r="J130" s="38">
        <f>IF(H130&gt;Lease!$E$4,0,M129)</f>
        <v>0</v>
      </c>
      <c r="K130" s="38">
        <f>IF(IF(Lease!$H$4="Yearly",J130*Lease!$D$4,IF(Lease!$H$4="Quarterly",J130*(Lease!$D$4/4),J130*Lease!$D$4/12))&gt;0,IF(Lease!$H$4="Yearly",J130*Lease!$D$4,IF(Lease!$H$4="Quarterly",J130*(Lease!$D$4/4),J130*Lease!$D$4/12)),-L130-J130)</f>
        <v>0</v>
      </c>
      <c r="L130" s="38">
        <f t="shared" si="18"/>
        <v>0</v>
      </c>
      <c r="M130" s="38">
        <f t="shared" si="19"/>
        <v>0</v>
      </c>
      <c r="N130" s="50"/>
      <c r="O130" s="79">
        <v>114</v>
      </c>
      <c r="P130" s="80">
        <f t="shared" si="23"/>
        <v>83704</v>
      </c>
      <c r="Q130" s="82">
        <f t="shared" si="24"/>
        <v>0</v>
      </c>
      <c r="R130" s="82">
        <f>IF(S129&lt;1,0,-Lease!$K$4/Lease!$L$4)</f>
        <v>0</v>
      </c>
      <c r="S130" s="82">
        <f t="shared" si="20"/>
        <v>0</v>
      </c>
      <c r="AE130" s="5"/>
      <c r="AF130" s="6"/>
    </row>
    <row r="131" spans="1:32" x14ac:dyDescent="0.25">
      <c r="A131" s="46">
        <f t="shared" si="21"/>
        <v>115</v>
      </c>
      <c r="B131" s="54">
        <f t="shared" si="15"/>
        <v>0</v>
      </c>
      <c r="C131" s="47">
        <f>IF(A131&gt;Lease!$E$4,0,Lease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D131" s="33" t="str">
        <f>IF(C131=0,"-",IF(Lease!$H$4="Yearly",EDATE(D130,12),IF(Lease!$H$4="Quarterly",EDATE(D130,3),EDATE(D130,1))))</f>
        <v>-</v>
      </c>
      <c r="E131" s="14">
        <f>IF(C131=0,0,1/((1+IF(Lease!$H$4="Yearly",Lease!$D$4,IF(Lease!$H$4="Quarterly",Lease!$D$4/4,Lease!$D$4/12)))^IF($E$17=1,A130,A131)))</f>
        <v>0</v>
      </c>
      <c r="F131" s="48">
        <f t="shared" si="16"/>
        <v>0</v>
      </c>
      <c r="G131" s="49"/>
      <c r="H131" s="13">
        <f t="shared" si="22"/>
        <v>115</v>
      </c>
      <c r="I131" s="33" t="str">
        <f t="shared" si="17"/>
        <v>-</v>
      </c>
      <c r="J131" s="38">
        <f>IF(H131&gt;Lease!$E$4,0,M130)</f>
        <v>0</v>
      </c>
      <c r="K131" s="38">
        <f>IF(IF(Lease!$H$4="Yearly",J131*Lease!$D$4,IF(Lease!$H$4="Quarterly",J131*(Lease!$D$4/4),J131*Lease!$D$4/12))&gt;0,IF(Lease!$H$4="Yearly",J131*Lease!$D$4,IF(Lease!$H$4="Quarterly",J131*(Lease!$D$4/4),J131*Lease!$D$4/12)),-L131-J131)</f>
        <v>0</v>
      </c>
      <c r="L131" s="38">
        <f t="shared" si="18"/>
        <v>0</v>
      </c>
      <c r="M131" s="38">
        <f t="shared" si="19"/>
        <v>0</v>
      </c>
      <c r="N131" s="50"/>
      <c r="O131" s="79">
        <v>115</v>
      </c>
      <c r="P131" s="80">
        <f t="shared" si="23"/>
        <v>84069</v>
      </c>
      <c r="Q131" s="82">
        <f t="shared" si="24"/>
        <v>0</v>
      </c>
      <c r="R131" s="82">
        <f>IF(S130&lt;1,0,-Lease!$K$4/Lease!$L$4)</f>
        <v>0</v>
      </c>
      <c r="S131" s="82">
        <f t="shared" si="20"/>
        <v>0</v>
      </c>
      <c r="AE131" s="5"/>
      <c r="AF131" s="6"/>
    </row>
    <row r="132" spans="1:32" x14ac:dyDescent="0.25">
      <c r="A132" s="46">
        <f t="shared" si="21"/>
        <v>116</v>
      </c>
      <c r="B132" s="54">
        <f t="shared" si="15"/>
        <v>0</v>
      </c>
      <c r="C132" s="47">
        <f>IF(A132&gt;Lease!$E$4,0,Lease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D132" s="33" t="str">
        <f>IF(C132=0,"-",IF(Lease!$H$4="Yearly",EDATE(D131,12),IF(Lease!$H$4="Quarterly",EDATE(D131,3),EDATE(D131,1))))</f>
        <v>-</v>
      </c>
      <c r="E132" s="14">
        <f>IF(C132=0,0,1/((1+IF(Lease!$H$4="Yearly",Lease!$D$4,IF(Lease!$H$4="Quarterly",Lease!$D$4/4,Lease!$D$4/12)))^IF($E$17=1,A131,A132)))</f>
        <v>0</v>
      </c>
      <c r="F132" s="48">
        <f t="shared" si="16"/>
        <v>0</v>
      </c>
      <c r="G132" s="49"/>
      <c r="H132" s="13">
        <f t="shared" si="22"/>
        <v>116</v>
      </c>
      <c r="I132" s="33" t="str">
        <f t="shared" si="17"/>
        <v>-</v>
      </c>
      <c r="J132" s="38">
        <f>IF(H132&gt;Lease!$E$4,0,M131)</f>
        <v>0</v>
      </c>
      <c r="K132" s="38">
        <f>IF(IF(Lease!$H$4="Yearly",J132*Lease!$D$4,IF(Lease!$H$4="Quarterly",J132*(Lease!$D$4/4),J132*Lease!$D$4/12))&gt;0,IF(Lease!$H$4="Yearly",J132*Lease!$D$4,IF(Lease!$H$4="Quarterly",J132*(Lease!$D$4/4),J132*Lease!$D$4/12)),-L132-J132)</f>
        <v>0</v>
      </c>
      <c r="L132" s="38">
        <f t="shared" si="18"/>
        <v>0</v>
      </c>
      <c r="M132" s="38">
        <f t="shared" si="19"/>
        <v>0</v>
      </c>
      <c r="N132" s="50"/>
      <c r="O132" s="79">
        <v>116</v>
      </c>
      <c r="P132" s="80">
        <f t="shared" si="23"/>
        <v>84434</v>
      </c>
      <c r="Q132" s="82">
        <f t="shared" si="24"/>
        <v>0</v>
      </c>
      <c r="R132" s="82">
        <f>IF(S131&lt;1,0,-Lease!$K$4/Lease!$L$4)</f>
        <v>0</v>
      </c>
      <c r="S132" s="82">
        <f t="shared" si="20"/>
        <v>0</v>
      </c>
      <c r="AE132" s="5"/>
      <c r="AF132" s="6"/>
    </row>
    <row r="133" spans="1:32" x14ac:dyDescent="0.25">
      <c r="A133" s="46">
        <f t="shared" si="21"/>
        <v>117</v>
      </c>
      <c r="B133" s="54">
        <f t="shared" si="15"/>
        <v>0</v>
      </c>
      <c r="C133" s="47">
        <f>IF(A133&gt;Lease!$E$4,0,Lease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D133" s="33" t="str">
        <f>IF(C133=0,"-",IF(Lease!$H$4="Yearly",EDATE(D132,12),IF(Lease!$H$4="Quarterly",EDATE(D132,3),EDATE(D132,1))))</f>
        <v>-</v>
      </c>
      <c r="E133" s="14">
        <f>IF(C133=0,0,1/((1+IF(Lease!$H$4="Yearly",Lease!$D$4,IF(Lease!$H$4="Quarterly",Lease!$D$4/4,Lease!$D$4/12)))^IF($E$17=1,A132,A133)))</f>
        <v>0</v>
      </c>
      <c r="F133" s="48">
        <f t="shared" si="16"/>
        <v>0</v>
      </c>
      <c r="G133" s="49"/>
      <c r="H133" s="13">
        <f t="shared" si="22"/>
        <v>117</v>
      </c>
      <c r="I133" s="33" t="str">
        <f t="shared" si="17"/>
        <v>-</v>
      </c>
      <c r="J133" s="38">
        <f>IF(H133&gt;Lease!$E$4,0,M132)</f>
        <v>0</v>
      </c>
      <c r="K133" s="38">
        <f>IF(IF(Lease!$H$4="Yearly",J133*Lease!$D$4,IF(Lease!$H$4="Quarterly",J133*(Lease!$D$4/4),J133*Lease!$D$4/12))&gt;0,IF(Lease!$H$4="Yearly",J133*Lease!$D$4,IF(Lease!$H$4="Quarterly",J133*(Lease!$D$4/4),J133*Lease!$D$4/12)),-L133-J133)</f>
        <v>0</v>
      </c>
      <c r="L133" s="38">
        <f t="shared" si="18"/>
        <v>0</v>
      </c>
      <c r="M133" s="38">
        <f t="shared" si="19"/>
        <v>0</v>
      </c>
      <c r="N133" s="50"/>
      <c r="O133" s="79">
        <v>117</v>
      </c>
      <c r="P133" s="80">
        <f t="shared" si="23"/>
        <v>84800</v>
      </c>
      <c r="Q133" s="82">
        <f t="shared" si="24"/>
        <v>0</v>
      </c>
      <c r="R133" s="82">
        <f>IF(S132&lt;1,0,-Lease!$K$4/Lease!$L$4)</f>
        <v>0</v>
      </c>
      <c r="S133" s="82">
        <f t="shared" si="20"/>
        <v>0</v>
      </c>
      <c r="AE133" s="5"/>
      <c r="AF133" s="6"/>
    </row>
    <row r="134" spans="1:32" x14ac:dyDescent="0.25">
      <c r="A134" s="46">
        <f t="shared" si="21"/>
        <v>118</v>
      </c>
      <c r="B134" s="54">
        <f t="shared" si="15"/>
        <v>0</v>
      </c>
      <c r="C134" s="47">
        <f>IF(A134&gt;Lease!$E$4,0,Lease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D134" s="33" t="str">
        <f>IF(C134=0,"-",IF(Lease!$H$4="Yearly",EDATE(D133,12),IF(Lease!$H$4="Quarterly",EDATE(D133,3),EDATE(D133,1))))</f>
        <v>-</v>
      </c>
      <c r="E134" s="14">
        <f>IF(C134=0,0,1/((1+IF(Lease!$H$4="Yearly",Lease!$D$4,IF(Lease!$H$4="Quarterly",Lease!$D$4/4,Lease!$D$4/12)))^IF($E$17=1,A133,A134)))</f>
        <v>0</v>
      </c>
      <c r="F134" s="48">
        <f t="shared" si="16"/>
        <v>0</v>
      </c>
      <c r="G134" s="49"/>
      <c r="H134" s="13">
        <f t="shared" si="22"/>
        <v>118</v>
      </c>
      <c r="I134" s="33" t="str">
        <f t="shared" si="17"/>
        <v>-</v>
      </c>
      <c r="J134" s="38">
        <f>IF(H134&gt;Lease!$E$4,0,M133)</f>
        <v>0</v>
      </c>
      <c r="K134" s="38">
        <f>IF(IF(Lease!$H$4="Yearly",J134*Lease!$D$4,IF(Lease!$H$4="Quarterly",J134*(Lease!$D$4/4),J134*Lease!$D$4/12))&gt;0,IF(Lease!$H$4="Yearly",J134*Lease!$D$4,IF(Lease!$H$4="Quarterly",J134*(Lease!$D$4/4),J134*Lease!$D$4/12)),-L134-J134)</f>
        <v>0</v>
      </c>
      <c r="L134" s="38">
        <f t="shared" si="18"/>
        <v>0</v>
      </c>
      <c r="M134" s="38">
        <f t="shared" si="19"/>
        <v>0</v>
      </c>
      <c r="N134" s="50"/>
      <c r="O134" s="79">
        <v>118</v>
      </c>
      <c r="P134" s="80">
        <f t="shared" si="23"/>
        <v>85165</v>
      </c>
      <c r="Q134" s="82">
        <f t="shared" si="24"/>
        <v>0</v>
      </c>
      <c r="R134" s="82">
        <f>IF(S133&lt;1,0,-Lease!$K$4/Lease!$L$4)</f>
        <v>0</v>
      </c>
      <c r="S134" s="82">
        <f t="shared" si="20"/>
        <v>0</v>
      </c>
      <c r="AE134" s="5"/>
      <c r="AF134" s="6"/>
    </row>
    <row r="135" spans="1:32" x14ac:dyDescent="0.25">
      <c r="A135" s="46">
        <f t="shared" si="21"/>
        <v>119</v>
      </c>
      <c r="B135" s="54">
        <f t="shared" si="15"/>
        <v>0</v>
      </c>
      <c r="C135" s="47">
        <f>IF(A135&gt;Lease!$E$4,0,Lease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D135" s="33" t="str">
        <f>IF(C135=0,"-",IF(Lease!$H$4="Yearly",EDATE(D134,12),IF(Lease!$H$4="Quarterly",EDATE(D134,3),EDATE(D134,1))))</f>
        <v>-</v>
      </c>
      <c r="E135" s="14">
        <f>IF(C135=0,0,1/((1+IF(Lease!$H$4="Yearly",Lease!$D$4,IF(Lease!$H$4="Quarterly",Lease!$D$4/4,Lease!$D$4/12)))^IF($E$17=1,A134,A135)))</f>
        <v>0</v>
      </c>
      <c r="F135" s="48">
        <f t="shared" si="16"/>
        <v>0</v>
      </c>
      <c r="G135" s="49"/>
      <c r="H135" s="13">
        <f t="shared" si="22"/>
        <v>119</v>
      </c>
      <c r="I135" s="33" t="str">
        <f t="shared" si="17"/>
        <v>-</v>
      </c>
      <c r="J135" s="38">
        <f>IF(H135&gt;Lease!$E$4,0,M134)</f>
        <v>0</v>
      </c>
      <c r="K135" s="38">
        <f>IF(IF(Lease!$H$4="Yearly",J135*Lease!$D$4,IF(Lease!$H$4="Quarterly",J135*(Lease!$D$4/4),J135*Lease!$D$4/12))&gt;0,IF(Lease!$H$4="Yearly",J135*Lease!$D$4,IF(Lease!$H$4="Quarterly",J135*(Lease!$D$4/4),J135*Lease!$D$4/12)),-L135-J135)</f>
        <v>0</v>
      </c>
      <c r="L135" s="38">
        <f t="shared" si="18"/>
        <v>0</v>
      </c>
      <c r="M135" s="38">
        <f t="shared" si="19"/>
        <v>0</v>
      </c>
      <c r="N135" s="50"/>
      <c r="O135" s="79">
        <v>119</v>
      </c>
      <c r="P135" s="80">
        <f t="shared" si="23"/>
        <v>85530</v>
      </c>
      <c r="Q135" s="82">
        <f t="shared" si="24"/>
        <v>0</v>
      </c>
      <c r="R135" s="82">
        <f>IF(S134&lt;1,0,-Lease!$K$4/Lease!$L$4)</f>
        <v>0</v>
      </c>
      <c r="S135" s="82">
        <f t="shared" si="20"/>
        <v>0</v>
      </c>
      <c r="AE135" s="5"/>
      <c r="AF135" s="6"/>
    </row>
    <row r="136" spans="1:32" x14ac:dyDescent="0.25">
      <c r="A136" s="46">
        <f t="shared" si="21"/>
        <v>120</v>
      </c>
      <c r="B136" s="54">
        <f t="shared" si="15"/>
        <v>0</v>
      </c>
      <c r="C136" s="47">
        <f>IF(A136&gt;Lease!$E$4,0,Lease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D136" s="33" t="str">
        <f>IF(C136=0,"-",IF(Lease!$H$4="Yearly",EDATE(D135,12),IF(Lease!$H$4="Quarterly",EDATE(D135,3),EDATE(D135,1))))</f>
        <v>-</v>
      </c>
      <c r="E136" s="14">
        <f>IF(C136=0,0,1/((1+IF(Lease!$H$4="Yearly",Lease!$D$4,IF(Lease!$H$4="Quarterly",Lease!$D$4/4,Lease!$D$4/12)))^IF($E$17=1,A135,A136)))</f>
        <v>0</v>
      </c>
      <c r="F136" s="48">
        <f t="shared" si="16"/>
        <v>0</v>
      </c>
      <c r="G136" s="49"/>
      <c r="H136" s="13">
        <f t="shared" si="22"/>
        <v>120</v>
      </c>
      <c r="I136" s="33" t="str">
        <f t="shared" si="17"/>
        <v>-</v>
      </c>
      <c r="J136" s="38">
        <f>IF(H136&gt;Lease!$E$4,0,M135)</f>
        <v>0</v>
      </c>
      <c r="K136" s="38">
        <f>IF(IF(Lease!$H$4="Yearly",J136*Lease!$D$4,IF(Lease!$H$4="Quarterly",J136*(Lease!$D$4/4),J136*Lease!$D$4/12))&gt;0,IF(Lease!$H$4="Yearly",J136*Lease!$D$4,IF(Lease!$H$4="Quarterly",J136*(Lease!$D$4/4),J136*Lease!$D$4/12)),-L136-J136)</f>
        <v>0</v>
      </c>
      <c r="L136" s="38">
        <f t="shared" si="18"/>
        <v>0</v>
      </c>
      <c r="M136" s="38">
        <f t="shared" si="19"/>
        <v>0</v>
      </c>
      <c r="N136" s="50"/>
      <c r="O136" s="79">
        <v>120</v>
      </c>
      <c r="P136" s="80">
        <f t="shared" si="23"/>
        <v>85895</v>
      </c>
      <c r="Q136" s="82">
        <f t="shared" si="24"/>
        <v>0</v>
      </c>
      <c r="R136" s="82">
        <f>IF(S135&lt;1,0,-Lease!$K$4/Lease!$L$4)</f>
        <v>0</v>
      </c>
      <c r="S136" s="82">
        <f t="shared" si="20"/>
        <v>0</v>
      </c>
      <c r="AE136" s="5"/>
      <c r="AF136" s="6"/>
    </row>
    <row r="137" spans="1:32" x14ac:dyDescent="0.25">
      <c r="A137" s="46">
        <f t="shared" si="21"/>
        <v>121</v>
      </c>
      <c r="B137" s="54">
        <f t="shared" si="15"/>
        <v>0</v>
      </c>
      <c r="C137" s="47">
        <f>IF(A137&gt;Lease!$E$4,0,Lease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D137" s="33" t="str">
        <f>IF(C137=0,"-",IF(Lease!$H$4="Yearly",EDATE(D136,12),IF(Lease!$H$4="Quarterly",EDATE(D136,3),EDATE(D136,1))))</f>
        <v>-</v>
      </c>
      <c r="E137" s="14">
        <f>IF(C137=0,0,1/((1+IF(Lease!$H$4="Yearly",Lease!$D$4,IF(Lease!$H$4="Quarterly",Lease!$D$4/4,Lease!$D$4/12)))^IF($E$17=1,A136,A137)))</f>
        <v>0</v>
      </c>
      <c r="F137" s="48">
        <f t="shared" si="16"/>
        <v>0</v>
      </c>
      <c r="G137" s="49"/>
      <c r="H137" s="13">
        <f t="shared" si="22"/>
        <v>121</v>
      </c>
      <c r="I137" s="33" t="str">
        <f t="shared" si="17"/>
        <v>-</v>
      </c>
      <c r="J137" s="38">
        <f>IF(H137&gt;Lease!$E$4,0,M136)</f>
        <v>0</v>
      </c>
      <c r="K137" s="38">
        <f>IF(IF(Lease!$H$4="Yearly",J137*Lease!$D$4,IF(Lease!$H$4="Quarterly",J137*(Lease!$D$4/4),J137*Lease!$D$4/12))&gt;0,IF(Lease!$H$4="Yearly",J137*Lease!$D$4,IF(Lease!$H$4="Quarterly",J137*(Lease!$D$4/4),J137*Lease!$D$4/12)),-L137-J137)</f>
        <v>0</v>
      </c>
      <c r="L137" s="38">
        <f t="shared" si="18"/>
        <v>0</v>
      </c>
      <c r="M137" s="38">
        <f t="shared" si="19"/>
        <v>0</v>
      </c>
      <c r="N137" s="50"/>
      <c r="O137" s="79">
        <v>121</v>
      </c>
      <c r="P137" s="80">
        <f t="shared" si="23"/>
        <v>86261</v>
      </c>
      <c r="Q137" s="82">
        <f t="shared" si="24"/>
        <v>0</v>
      </c>
      <c r="R137" s="82">
        <f>IF(S136&lt;1,0,-Lease!$K$4/Lease!$L$4)</f>
        <v>0</v>
      </c>
      <c r="S137" s="82">
        <f t="shared" si="20"/>
        <v>0</v>
      </c>
      <c r="AE137" s="5"/>
      <c r="AF137" s="6"/>
    </row>
    <row r="138" spans="1:32" x14ac:dyDescent="0.25">
      <c r="A138" s="46">
        <f t="shared" si="21"/>
        <v>122</v>
      </c>
      <c r="B138" s="54">
        <f t="shared" si="15"/>
        <v>0</v>
      </c>
      <c r="C138" s="47">
        <f>IF(A138&gt;Lease!$E$4,0,Lease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D138" s="33" t="str">
        <f>IF(C138=0,"-",IF(Lease!$H$4="Yearly",EDATE(D137,12),IF(Lease!$H$4="Quarterly",EDATE(D137,3),EDATE(D137,1))))</f>
        <v>-</v>
      </c>
      <c r="E138" s="14">
        <f>IF(C138=0,0,1/((1+IF(Lease!$H$4="Yearly",Lease!$D$4,IF(Lease!$H$4="Quarterly",Lease!$D$4/4,Lease!$D$4/12)))^IF($E$17=1,A137,A138)))</f>
        <v>0</v>
      </c>
      <c r="F138" s="48">
        <f t="shared" si="16"/>
        <v>0</v>
      </c>
      <c r="G138" s="49"/>
      <c r="H138" s="13">
        <f t="shared" si="22"/>
        <v>122</v>
      </c>
      <c r="I138" s="33" t="str">
        <f t="shared" si="17"/>
        <v>-</v>
      </c>
      <c r="J138" s="38">
        <f>IF(H138&gt;Lease!$E$4,0,M137)</f>
        <v>0</v>
      </c>
      <c r="K138" s="38">
        <f>IF(IF(Lease!$H$4="Yearly",J138*Lease!$D$4,IF(Lease!$H$4="Quarterly",J138*(Lease!$D$4/4),J138*Lease!$D$4/12))&gt;0,IF(Lease!$H$4="Yearly",J138*Lease!$D$4,IF(Lease!$H$4="Quarterly",J138*(Lease!$D$4/4),J138*Lease!$D$4/12)),-L138-J138)</f>
        <v>0</v>
      </c>
      <c r="L138" s="38">
        <f t="shared" si="18"/>
        <v>0</v>
      </c>
      <c r="M138" s="38">
        <f t="shared" si="19"/>
        <v>0</v>
      </c>
      <c r="N138" s="50"/>
      <c r="O138" s="79">
        <v>122</v>
      </c>
      <c r="P138" s="80">
        <f t="shared" si="23"/>
        <v>86626</v>
      </c>
      <c r="Q138" s="82">
        <f t="shared" si="24"/>
        <v>0</v>
      </c>
      <c r="R138" s="82">
        <f>IF(S137&lt;1,0,-Lease!$K$4/Lease!$L$4)</f>
        <v>0</v>
      </c>
      <c r="S138" s="82">
        <f t="shared" si="20"/>
        <v>0</v>
      </c>
      <c r="AE138" s="5"/>
      <c r="AF138" s="6"/>
    </row>
    <row r="139" spans="1:32" x14ac:dyDescent="0.25">
      <c r="A139" s="46">
        <f t="shared" si="21"/>
        <v>123</v>
      </c>
      <c r="B139" s="54">
        <f t="shared" si="15"/>
        <v>0</v>
      </c>
      <c r="C139" s="47">
        <f>IF(A139&gt;Lease!$E$4,0,Lease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D139" s="33" t="str">
        <f>IF(C139=0,"-",IF(Lease!$H$4="Yearly",EDATE(D138,12),IF(Lease!$H$4="Quarterly",EDATE(D138,3),EDATE(D138,1))))</f>
        <v>-</v>
      </c>
      <c r="E139" s="14">
        <f>IF(C139=0,0,1/((1+IF(Lease!$H$4="Yearly",Lease!$D$4,IF(Lease!$H$4="Quarterly",Lease!$D$4/4,Lease!$D$4/12)))^IF($E$17=1,A138,A139)))</f>
        <v>0</v>
      </c>
      <c r="F139" s="48">
        <f t="shared" si="16"/>
        <v>0</v>
      </c>
      <c r="G139" s="49"/>
      <c r="H139" s="13">
        <f t="shared" si="22"/>
        <v>123</v>
      </c>
      <c r="I139" s="33" t="str">
        <f t="shared" si="17"/>
        <v>-</v>
      </c>
      <c r="J139" s="38">
        <f>IF(H139&gt;Lease!$E$4,0,M138)</f>
        <v>0</v>
      </c>
      <c r="K139" s="38">
        <f>IF(IF(Lease!$H$4="Yearly",J139*Lease!$D$4,IF(Lease!$H$4="Quarterly",J139*(Lease!$D$4/4),J139*Lease!$D$4/12))&gt;0,IF(Lease!$H$4="Yearly",J139*Lease!$D$4,IF(Lease!$H$4="Quarterly",J139*(Lease!$D$4/4),J139*Lease!$D$4/12)),-L139-J139)</f>
        <v>0</v>
      </c>
      <c r="L139" s="38">
        <f t="shared" si="18"/>
        <v>0</v>
      </c>
      <c r="M139" s="38">
        <f t="shared" si="19"/>
        <v>0</v>
      </c>
      <c r="N139" s="50"/>
      <c r="O139" s="79">
        <v>123</v>
      </c>
      <c r="P139" s="80">
        <f t="shared" si="23"/>
        <v>86991</v>
      </c>
      <c r="Q139" s="82">
        <f t="shared" si="24"/>
        <v>0</v>
      </c>
      <c r="R139" s="82">
        <f>IF(S138&lt;1,0,-Lease!$K$4/Lease!$L$4)</f>
        <v>0</v>
      </c>
      <c r="S139" s="82">
        <f t="shared" si="20"/>
        <v>0</v>
      </c>
      <c r="AE139" s="5"/>
      <c r="AF139" s="6"/>
    </row>
    <row r="140" spans="1:32" x14ac:dyDescent="0.25">
      <c r="A140" s="46">
        <f t="shared" si="21"/>
        <v>124</v>
      </c>
      <c r="B140" s="54">
        <f t="shared" si="15"/>
        <v>0</v>
      </c>
      <c r="C140" s="47">
        <f>IF(A140&gt;Lease!$E$4,0,Lease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D140" s="33" t="str">
        <f>IF(C140=0,"-",IF(Lease!$H$4="Yearly",EDATE(D139,12),IF(Lease!$H$4="Quarterly",EDATE(D139,3),EDATE(D139,1))))</f>
        <v>-</v>
      </c>
      <c r="E140" s="14">
        <f>IF(C140=0,0,1/((1+IF(Lease!$H$4="Yearly",Lease!$D$4,IF(Lease!$H$4="Quarterly",Lease!$D$4/4,Lease!$D$4/12)))^IF($E$17=1,A139,A140)))</f>
        <v>0</v>
      </c>
      <c r="F140" s="48">
        <f t="shared" si="16"/>
        <v>0</v>
      </c>
      <c r="G140" s="49"/>
      <c r="H140" s="13">
        <f t="shared" si="22"/>
        <v>124</v>
      </c>
      <c r="I140" s="33" t="str">
        <f t="shared" si="17"/>
        <v>-</v>
      </c>
      <c r="J140" s="38">
        <f>IF(H140&gt;Lease!$E$4,0,M139)</f>
        <v>0</v>
      </c>
      <c r="K140" s="38">
        <f>IF(IF(Lease!$H$4="Yearly",J140*Lease!$D$4,IF(Lease!$H$4="Quarterly",J140*(Lease!$D$4/4),J140*Lease!$D$4/12))&gt;0,IF(Lease!$H$4="Yearly",J140*Lease!$D$4,IF(Lease!$H$4="Quarterly",J140*(Lease!$D$4/4),J140*Lease!$D$4/12)),-L140-J140)</f>
        <v>0</v>
      </c>
      <c r="L140" s="38">
        <f t="shared" si="18"/>
        <v>0</v>
      </c>
      <c r="M140" s="38">
        <f t="shared" si="19"/>
        <v>0</v>
      </c>
      <c r="N140" s="50"/>
      <c r="O140" s="79">
        <v>124</v>
      </c>
      <c r="P140" s="80">
        <f t="shared" si="23"/>
        <v>87356</v>
      </c>
      <c r="Q140" s="82">
        <f t="shared" si="24"/>
        <v>0</v>
      </c>
      <c r="R140" s="82">
        <f>IF(S139&lt;1,0,-Lease!$K$4/Lease!$L$4)</f>
        <v>0</v>
      </c>
      <c r="S140" s="82">
        <f t="shared" si="20"/>
        <v>0</v>
      </c>
      <c r="AE140" s="5"/>
      <c r="AF140" s="6"/>
    </row>
    <row r="141" spans="1:32" x14ac:dyDescent="0.25">
      <c r="A141" s="46">
        <f t="shared" si="21"/>
        <v>125</v>
      </c>
      <c r="B141" s="54">
        <f t="shared" si="15"/>
        <v>0</v>
      </c>
      <c r="C141" s="47">
        <f>IF(A141&gt;Lease!$E$4,0,Lease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D141" s="33" t="str">
        <f>IF(C141=0,"-",IF(Lease!$H$4="Yearly",EDATE(D140,12),IF(Lease!$H$4="Quarterly",EDATE(D140,3),EDATE(D140,1))))</f>
        <v>-</v>
      </c>
      <c r="E141" s="14">
        <f>IF(C141=0,0,1/((1+IF(Lease!$H$4="Yearly",Lease!$D$4,IF(Lease!$H$4="Quarterly",Lease!$D$4/4,Lease!$D$4/12)))^IF($E$17=1,A140,A141)))</f>
        <v>0</v>
      </c>
      <c r="F141" s="48">
        <f t="shared" si="16"/>
        <v>0</v>
      </c>
      <c r="G141" s="49"/>
      <c r="H141" s="13">
        <f t="shared" si="22"/>
        <v>125</v>
      </c>
      <c r="I141" s="33" t="str">
        <f t="shared" si="17"/>
        <v>-</v>
      </c>
      <c r="J141" s="38">
        <f>IF(H141&gt;Lease!$E$4,0,M140)</f>
        <v>0</v>
      </c>
      <c r="K141" s="38">
        <f>IF(IF(Lease!$H$4="Yearly",J141*Lease!$D$4,IF(Lease!$H$4="Quarterly",J141*(Lease!$D$4/4),J141*Lease!$D$4/12))&gt;0,IF(Lease!$H$4="Yearly",J141*Lease!$D$4,IF(Lease!$H$4="Quarterly",J141*(Lease!$D$4/4),J141*Lease!$D$4/12)),-L141-J141)</f>
        <v>0</v>
      </c>
      <c r="L141" s="38">
        <f t="shared" si="18"/>
        <v>0</v>
      </c>
      <c r="M141" s="38">
        <f t="shared" si="19"/>
        <v>0</v>
      </c>
      <c r="N141" s="50"/>
      <c r="O141" s="79">
        <v>125</v>
      </c>
      <c r="P141" s="80">
        <f t="shared" si="23"/>
        <v>87722</v>
      </c>
      <c r="Q141" s="82">
        <f t="shared" si="24"/>
        <v>0</v>
      </c>
      <c r="R141" s="82">
        <f>IF(S140&lt;1,0,-Lease!$K$4/Lease!$L$4)</f>
        <v>0</v>
      </c>
      <c r="S141" s="82">
        <f t="shared" si="20"/>
        <v>0</v>
      </c>
      <c r="AE141" s="5"/>
      <c r="AF141" s="6"/>
    </row>
    <row r="142" spans="1:32" x14ac:dyDescent="0.25">
      <c r="A142" s="46">
        <f t="shared" si="21"/>
        <v>126</v>
      </c>
      <c r="B142" s="54">
        <f t="shared" si="15"/>
        <v>0</v>
      </c>
      <c r="C142" s="47">
        <f>IF(A142&gt;Lease!$E$4,0,Lease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D142" s="33" t="str">
        <f>IF(C142=0,"-",IF(Lease!$H$4="Yearly",EDATE(D141,12),IF(Lease!$H$4="Quarterly",EDATE(D141,3),EDATE(D141,1))))</f>
        <v>-</v>
      </c>
      <c r="E142" s="14">
        <f>IF(C142=0,0,1/((1+IF(Lease!$H$4="Yearly",Lease!$D$4,IF(Lease!$H$4="Quarterly",Lease!$D$4/4,Lease!$D$4/12)))^IF($E$17=1,A141,A142)))</f>
        <v>0</v>
      </c>
      <c r="F142" s="48">
        <f t="shared" si="16"/>
        <v>0</v>
      </c>
      <c r="G142" s="49"/>
      <c r="H142" s="13">
        <f t="shared" si="22"/>
        <v>126</v>
      </c>
      <c r="I142" s="33" t="str">
        <f t="shared" si="17"/>
        <v>-</v>
      </c>
      <c r="J142" s="38">
        <f>IF(H142&gt;Lease!$E$4,0,M141)</f>
        <v>0</v>
      </c>
      <c r="K142" s="38">
        <f>IF(IF(Lease!$H$4="Yearly",J142*Lease!$D$4,IF(Lease!$H$4="Quarterly",J142*(Lease!$D$4/4),J142*Lease!$D$4/12))&gt;0,IF(Lease!$H$4="Yearly",J142*Lease!$D$4,IF(Lease!$H$4="Quarterly",J142*(Lease!$D$4/4),J142*Lease!$D$4/12)),-L142-J142)</f>
        <v>0</v>
      </c>
      <c r="L142" s="38">
        <f t="shared" si="18"/>
        <v>0</v>
      </c>
      <c r="M142" s="38">
        <f t="shared" si="19"/>
        <v>0</v>
      </c>
      <c r="N142" s="50"/>
      <c r="O142" s="79">
        <v>126</v>
      </c>
      <c r="P142" s="80">
        <f t="shared" si="23"/>
        <v>88087</v>
      </c>
      <c r="Q142" s="82">
        <f t="shared" si="24"/>
        <v>0</v>
      </c>
      <c r="R142" s="82">
        <f>IF(S141&lt;1,0,-Lease!$K$4/Lease!$L$4)</f>
        <v>0</v>
      </c>
      <c r="S142" s="82">
        <f t="shared" si="20"/>
        <v>0</v>
      </c>
      <c r="AE142" s="5"/>
      <c r="AF142" s="6"/>
    </row>
    <row r="143" spans="1:32" x14ac:dyDescent="0.25">
      <c r="A143" s="46">
        <f t="shared" si="21"/>
        <v>127</v>
      </c>
      <c r="B143" s="54">
        <f t="shared" si="15"/>
        <v>0</v>
      </c>
      <c r="C143" s="47">
        <f>IF(A143&gt;Lease!$E$4,0,Lease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D143" s="33" t="str">
        <f>IF(C143=0,"-",IF(Lease!$H$4="Yearly",EDATE(D142,12),IF(Lease!$H$4="Quarterly",EDATE(D142,3),EDATE(D142,1))))</f>
        <v>-</v>
      </c>
      <c r="E143" s="14">
        <f>IF(C143=0,0,1/((1+IF(Lease!$H$4="Yearly",Lease!$D$4,IF(Lease!$H$4="Quarterly",Lease!$D$4/4,Lease!$D$4/12)))^IF($E$17=1,A142,A143)))</f>
        <v>0</v>
      </c>
      <c r="F143" s="48">
        <f t="shared" si="16"/>
        <v>0</v>
      </c>
      <c r="G143" s="49"/>
      <c r="H143" s="13">
        <f t="shared" si="22"/>
        <v>127</v>
      </c>
      <c r="I143" s="33" t="str">
        <f t="shared" si="17"/>
        <v>-</v>
      </c>
      <c r="J143" s="38">
        <f>IF(H143&gt;Lease!$E$4,0,M142)</f>
        <v>0</v>
      </c>
      <c r="K143" s="38">
        <f>IF(IF(Lease!$H$4="Yearly",J143*Lease!$D$4,IF(Lease!$H$4="Quarterly",J143*(Lease!$D$4/4),J143*Lease!$D$4/12))&gt;0,IF(Lease!$H$4="Yearly",J143*Lease!$D$4,IF(Lease!$H$4="Quarterly",J143*(Lease!$D$4/4),J143*Lease!$D$4/12)),-L143-J143)</f>
        <v>0</v>
      </c>
      <c r="L143" s="38">
        <f t="shared" si="18"/>
        <v>0</v>
      </c>
      <c r="M143" s="38">
        <f t="shared" si="19"/>
        <v>0</v>
      </c>
      <c r="N143" s="50"/>
      <c r="O143" s="79">
        <v>127</v>
      </c>
      <c r="P143" s="80">
        <f t="shared" si="23"/>
        <v>88452</v>
      </c>
      <c r="Q143" s="82">
        <f t="shared" si="24"/>
        <v>0</v>
      </c>
      <c r="R143" s="82">
        <f>IF(S142&lt;1,0,-Lease!$K$4/Lease!$L$4)</f>
        <v>0</v>
      </c>
      <c r="S143" s="82">
        <f t="shared" si="20"/>
        <v>0</v>
      </c>
      <c r="AE143" s="5"/>
      <c r="AF143" s="6"/>
    </row>
    <row r="144" spans="1:32" x14ac:dyDescent="0.25">
      <c r="A144" s="46">
        <f t="shared" si="21"/>
        <v>128</v>
      </c>
      <c r="B144" s="54">
        <f t="shared" si="15"/>
        <v>0</v>
      </c>
      <c r="C144" s="47">
        <f>IF(A144&gt;Lease!$E$4,0,Lease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D144" s="33" t="str">
        <f>IF(C144=0,"-",IF(Lease!$H$4="Yearly",EDATE(D143,12),IF(Lease!$H$4="Quarterly",EDATE(D143,3),EDATE(D143,1))))</f>
        <v>-</v>
      </c>
      <c r="E144" s="14">
        <f>IF(C144=0,0,1/((1+IF(Lease!$H$4="Yearly",Lease!$D$4,IF(Lease!$H$4="Quarterly",Lease!$D$4/4,Lease!$D$4/12)))^IF($E$17=1,A143,A144)))</f>
        <v>0</v>
      </c>
      <c r="F144" s="48">
        <f t="shared" si="16"/>
        <v>0</v>
      </c>
      <c r="G144" s="49"/>
      <c r="H144" s="13">
        <f t="shared" si="22"/>
        <v>128</v>
      </c>
      <c r="I144" s="33" t="str">
        <f t="shared" si="17"/>
        <v>-</v>
      </c>
      <c r="J144" s="38">
        <f>IF(H144&gt;Lease!$E$4,0,M143)</f>
        <v>0</v>
      </c>
      <c r="K144" s="38">
        <f>IF(IF(Lease!$H$4="Yearly",J144*Lease!$D$4,IF(Lease!$H$4="Quarterly",J144*(Lease!$D$4/4),J144*Lease!$D$4/12))&gt;0,IF(Lease!$H$4="Yearly",J144*Lease!$D$4,IF(Lease!$H$4="Quarterly",J144*(Lease!$D$4/4),J144*Lease!$D$4/12)),-L144-J144)</f>
        <v>0</v>
      </c>
      <c r="L144" s="38">
        <f t="shared" si="18"/>
        <v>0</v>
      </c>
      <c r="M144" s="38">
        <f t="shared" si="19"/>
        <v>0</v>
      </c>
      <c r="N144" s="50"/>
      <c r="O144" s="79">
        <v>128</v>
      </c>
      <c r="P144" s="80">
        <f t="shared" si="23"/>
        <v>88817</v>
      </c>
      <c r="Q144" s="82">
        <f t="shared" si="24"/>
        <v>0</v>
      </c>
      <c r="R144" s="82">
        <f>IF(S143&lt;1,0,-Lease!$K$4/Lease!$L$4)</f>
        <v>0</v>
      </c>
      <c r="S144" s="82">
        <f t="shared" si="20"/>
        <v>0</v>
      </c>
      <c r="AE144" s="5"/>
      <c r="AF144" s="6"/>
    </row>
    <row r="145" spans="1:32" x14ac:dyDescent="0.25">
      <c r="A145" s="46">
        <f t="shared" si="21"/>
        <v>129</v>
      </c>
      <c r="B145" s="54">
        <f t="shared" si="15"/>
        <v>0</v>
      </c>
      <c r="C145" s="47">
        <f>IF(A145&gt;Lease!$E$4,0,Lease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D145" s="33" t="str">
        <f>IF(C145=0,"-",IF(Lease!$H$4="Yearly",EDATE(D144,12),IF(Lease!$H$4="Quarterly",EDATE(D144,3),EDATE(D144,1))))</f>
        <v>-</v>
      </c>
      <c r="E145" s="14">
        <f>IF(C145=0,0,1/((1+IF(Lease!$H$4="Yearly",Lease!$D$4,IF(Lease!$H$4="Quarterly",Lease!$D$4/4,Lease!$D$4/12)))^IF($E$17=1,A144,A145)))</f>
        <v>0</v>
      </c>
      <c r="F145" s="48">
        <f t="shared" si="16"/>
        <v>0</v>
      </c>
      <c r="G145" s="49"/>
      <c r="H145" s="13">
        <f t="shared" si="22"/>
        <v>129</v>
      </c>
      <c r="I145" s="33" t="str">
        <f t="shared" si="17"/>
        <v>-</v>
      </c>
      <c r="J145" s="38">
        <f>IF(H145&gt;Lease!$E$4,0,M144)</f>
        <v>0</v>
      </c>
      <c r="K145" s="38">
        <f>IF(IF(Lease!$H$4="Yearly",J145*Lease!$D$4,IF(Lease!$H$4="Quarterly",J145*(Lease!$D$4/4),J145*Lease!$D$4/12))&gt;0,IF(Lease!$H$4="Yearly",J145*Lease!$D$4,IF(Lease!$H$4="Quarterly",J145*(Lease!$D$4/4),J145*Lease!$D$4/12)),-L145-J145)</f>
        <v>0</v>
      </c>
      <c r="L145" s="38">
        <f t="shared" si="18"/>
        <v>0</v>
      </c>
      <c r="M145" s="38">
        <f t="shared" si="19"/>
        <v>0</v>
      </c>
      <c r="N145" s="50"/>
      <c r="O145" s="79">
        <v>129</v>
      </c>
      <c r="P145" s="80">
        <f t="shared" si="23"/>
        <v>89183</v>
      </c>
      <c r="Q145" s="82">
        <f t="shared" si="24"/>
        <v>0</v>
      </c>
      <c r="R145" s="82">
        <f>IF(S144&lt;1,0,-Lease!$K$4/Lease!$L$4)</f>
        <v>0</v>
      </c>
      <c r="S145" s="82">
        <f t="shared" si="20"/>
        <v>0</v>
      </c>
      <c r="AE145" s="5"/>
      <c r="AF145" s="6"/>
    </row>
    <row r="146" spans="1:32" x14ac:dyDescent="0.25">
      <c r="A146" s="46">
        <f t="shared" si="21"/>
        <v>130</v>
      </c>
      <c r="B146" s="54">
        <f t="shared" ref="B146:B209" si="25">IF(D146="-",0,YEAR(D146))</f>
        <v>0</v>
      </c>
      <c r="C146" s="47">
        <f>IF(A146&gt;Lease!$E$4,0,Lease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D146" s="33" t="str">
        <f>IF(C146=0,"-",IF(Lease!$H$4="Yearly",EDATE(D145,12),IF(Lease!$H$4="Quarterly",EDATE(D145,3),EDATE(D145,1))))</f>
        <v>-</v>
      </c>
      <c r="E146" s="14">
        <f>IF(C146=0,0,1/((1+IF(Lease!$H$4="Yearly",Lease!$D$4,IF(Lease!$H$4="Quarterly",Lease!$D$4/4,Lease!$D$4/12)))^IF($E$17=1,A145,A146)))</f>
        <v>0</v>
      </c>
      <c r="F146" s="48">
        <f t="shared" ref="F146:F209" si="26">C146*E146</f>
        <v>0</v>
      </c>
      <c r="G146" s="49"/>
      <c r="H146" s="13">
        <f t="shared" si="22"/>
        <v>130</v>
      </c>
      <c r="I146" s="33" t="str">
        <f t="shared" ref="I146:I209" si="27">D146</f>
        <v>-</v>
      </c>
      <c r="J146" s="38">
        <f>IF(H146&gt;Lease!$E$4,0,M145)</f>
        <v>0</v>
      </c>
      <c r="K146" s="38">
        <f>IF(IF(Lease!$H$4="Yearly",J146*Lease!$D$4,IF(Lease!$H$4="Quarterly",J146*(Lease!$D$4/4),J146*Lease!$D$4/12))&gt;0,IF(Lease!$H$4="Yearly",J146*Lease!$D$4,IF(Lease!$H$4="Quarterly",J146*(Lease!$D$4/4),J146*Lease!$D$4/12)),-L146-J146)</f>
        <v>0</v>
      </c>
      <c r="L146" s="38">
        <f t="shared" ref="L146:L209" si="28">C146</f>
        <v>0</v>
      </c>
      <c r="M146" s="38">
        <f t="shared" ref="M146:M209" si="29">J146+K146-L146</f>
        <v>0</v>
      </c>
      <c r="N146" s="50"/>
      <c r="O146" s="79">
        <v>130</v>
      </c>
      <c r="P146" s="80">
        <f t="shared" si="23"/>
        <v>89548</v>
      </c>
      <c r="Q146" s="82">
        <f t="shared" si="24"/>
        <v>0</v>
      </c>
      <c r="R146" s="82">
        <f>IF(S145&lt;1,0,-Lease!$K$4/Lease!$L$4)</f>
        <v>0</v>
      </c>
      <c r="S146" s="82">
        <f t="shared" ref="S146:S209" si="30">IF(S145&lt;1,0,SUM(Q146:R146))</f>
        <v>0</v>
      </c>
      <c r="AE146" s="5"/>
      <c r="AF146" s="6"/>
    </row>
    <row r="147" spans="1:32" x14ac:dyDescent="0.25">
      <c r="A147" s="46">
        <f t="shared" ref="A147:A210" si="31">A146+1</f>
        <v>131</v>
      </c>
      <c r="B147" s="54">
        <f t="shared" si="25"/>
        <v>0</v>
      </c>
      <c r="C147" s="47">
        <f>IF(A147&gt;Lease!$E$4,0,Lease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D147" s="33" t="str">
        <f>IF(C147=0,"-",IF(Lease!$H$4="Yearly",EDATE(D146,12),IF(Lease!$H$4="Quarterly",EDATE(D146,3),EDATE(D146,1))))</f>
        <v>-</v>
      </c>
      <c r="E147" s="14">
        <f>IF(C147=0,0,1/((1+IF(Lease!$H$4="Yearly",Lease!$D$4,IF(Lease!$H$4="Quarterly",Lease!$D$4/4,Lease!$D$4/12)))^IF($E$17=1,A146,A147)))</f>
        <v>0</v>
      </c>
      <c r="F147" s="48">
        <f t="shared" si="26"/>
        <v>0</v>
      </c>
      <c r="G147" s="49"/>
      <c r="H147" s="13">
        <f t="shared" ref="H147:H210" si="32">H146+1</f>
        <v>131</v>
      </c>
      <c r="I147" s="33" t="str">
        <f t="shared" si="27"/>
        <v>-</v>
      </c>
      <c r="J147" s="38">
        <f>IF(H147&gt;Lease!$E$4,0,M146)</f>
        <v>0</v>
      </c>
      <c r="K147" s="38">
        <f>IF(IF(Lease!$H$4="Yearly",J147*Lease!$D$4,IF(Lease!$H$4="Quarterly",J147*(Lease!$D$4/4),J147*Lease!$D$4/12))&gt;0,IF(Lease!$H$4="Yearly",J147*Lease!$D$4,IF(Lease!$H$4="Quarterly",J147*(Lease!$D$4/4),J147*Lease!$D$4/12)),-L147-J147)</f>
        <v>0</v>
      </c>
      <c r="L147" s="38">
        <f t="shared" si="28"/>
        <v>0</v>
      </c>
      <c r="M147" s="38">
        <f t="shared" si="29"/>
        <v>0</v>
      </c>
      <c r="N147" s="50"/>
      <c r="O147" s="79">
        <v>131</v>
      </c>
      <c r="P147" s="80">
        <f t="shared" ref="P147:P210" si="33">DATE(YEAR(P146)+1,MONTH(P146),DAY(P146))</f>
        <v>89913</v>
      </c>
      <c r="Q147" s="82">
        <f t="shared" si="24"/>
        <v>0</v>
      </c>
      <c r="R147" s="82">
        <f>IF(S146&lt;1,0,-Lease!$K$4/Lease!$L$4)</f>
        <v>0</v>
      </c>
      <c r="S147" s="82">
        <f t="shared" si="30"/>
        <v>0</v>
      </c>
      <c r="AE147" s="5"/>
      <c r="AF147" s="6"/>
    </row>
    <row r="148" spans="1:32" x14ac:dyDescent="0.25">
      <c r="A148" s="46">
        <f t="shared" si="31"/>
        <v>132</v>
      </c>
      <c r="B148" s="54">
        <f t="shared" si="25"/>
        <v>0</v>
      </c>
      <c r="C148" s="47">
        <f>IF(A148&gt;Lease!$E$4,0,Lease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D148" s="33" t="str">
        <f>IF(C148=0,"-",IF(Lease!$H$4="Yearly",EDATE(D147,12),IF(Lease!$H$4="Quarterly",EDATE(D147,3),EDATE(D147,1))))</f>
        <v>-</v>
      </c>
      <c r="E148" s="14">
        <f>IF(C148=0,0,1/((1+IF(Lease!$H$4="Yearly",Lease!$D$4,IF(Lease!$H$4="Quarterly",Lease!$D$4/4,Lease!$D$4/12)))^IF($E$17=1,A147,A148)))</f>
        <v>0</v>
      </c>
      <c r="F148" s="48">
        <f t="shared" si="26"/>
        <v>0</v>
      </c>
      <c r="G148" s="49"/>
      <c r="H148" s="13">
        <f t="shared" si="32"/>
        <v>132</v>
      </c>
      <c r="I148" s="33" t="str">
        <f t="shared" si="27"/>
        <v>-</v>
      </c>
      <c r="J148" s="38">
        <f>IF(H148&gt;Lease!$E$4,0,M147)</f>
        <v>0</v>
      </c>
      <c r="K148" s="38">
        <f>IF(IF(Lease!$H$4="Yearly",J148*Lease!$D$4,IF(Lease!$H$4="Quarterly",J148*(Lease!$D$4/4),J148*Lease!$D$4/12))&gt;0,IF(Lease!$H$4="Yearly",J148*Lease!$D$4,IF(Lease!$H$4="Quarterly",J148*(Lease!$D$4/4),J148*Lease!$D$4/12)),-L148-J148)</f>
        <v>0</v>
      </c>
      <c r="L148" s="38">
        <f t="shared" si="28"/>
        <v>0</v>
      </c>
      <c r="M148" s="38">
        <f t="shared" si="29"/>
        <v>0</v>
      </c>
      <c r="N148" s="50"/>
      <c r="O148" s="79">
        <v>132</v>
      </c>
      <c r="P148" s="80">
        <f t="shared" si="33"/>
        <v>90278</v>
      </c>
      <c r="Q148" s="82">
        <f t="shared" si="24"/>
        <v>0</v>
      </c>
      <c r="R148" s="82">
        <f>IF(S147&lt;1,0,-Lease!$K$4/Lease!$L$4)</f>
        <v>0</v>
      </c>
      <c r="S148" s="82">
        <f t="shared" si="30"/>
        <v>0</v>
      </c>
      <c r="AE148" s="5"/>
      <c r="AF148" s="6"/>
    </row>
    <row r="149" spans="1:32" x14ac:dyDescent="0.25">
      <c r="A149" s="46">
        <f t="shared" si="31"/>
        <v>133</v>
      </c>
      <c r="B149" s="54">
        <f t="shared" si="25"/>
        <v>0</v>
      </c>
      <c r="C149" s="47">
        <f>IF(A149&gt;Lease!$E$4,0,Lease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D149" s="33" t="str">
        <f>IF(C149=0,"-",IF(Lease!$H$4="Yearly",EDATE(D148,12),IF(Lease!$H$4="Quarterly",EDATE(D148,3),EDATE(D148,1))))</f>
        <v>-</v>
      </c>
      <c r="E149" s="14">
        <f>IF(C149=0,0,1/((1+IF(Lease!$H$4="Yearly",Lease!$D$4,IF(Lease!$H$4="Quarterly",Lease!$D$4/4,Lease!$D$4/12)))^IF($E$17=1,A148,A149)))</f>
        <v>0</v>
      </c>
      <c r="F149" s="48">
        <f t="shared" si="26"/>
        <v>0</v>
      </c>
      <c r="G149" s="49"/>
      <c r="H149" s="13">
        <f t="shared" si="32"/>
        <v>133</v>
      </c>
      <c r="I149" s="33" t="str">
        <f t="shared" si="27"/>
        <v>-</v>
      </c>
      <c r="J149" s="38">
        <f>IF(H149&gt;Lease!$E$4,0,M148)</f>
        <v>0</v>
      </c>
      <c r="K149" s="38">
        <f>IF(IF(Lease!$H$4="Yearly",J149*Lease!$D$4,IF(Lease!$H$4="Quarterly",J149*(Lease!$D$4/4),J149*Lease!$D$4/12))&gt;0,IF(Lease!$H$4="Yearly",J149*Lease!$D$4,IF(Lease!$H$4="Quarterly",J149*(Lease!$D$4/4),J149*Lease!$D$4/12)),-L149-J149)</f>
        <v>0</v>
      </c>
      <c r="L149" s="38">
        <f t="shared" si="28"/>
        <v>0</v>
      </c>
      <c r="M149" s="38">
        <f t="shared" si="29"/>
        <v>0</v>
      </c>
      <c r="N149" s="50"/>
      <c r="O149" s="79">
        <v>133</v>
      </c>
      <c r="P149" s="80">
        <f t="shared" si="33"/>
        <v>90644</v>
      </c>
      <c r="Q149" s="82">
        <f t="shared" si="24"/>
        <v>0</v>
      </c>
      <c r="R149" s="82">
        <f>IF(S148&lt;1,0,-Lease!$K$4/Lease!$L$4)</f>
        <v>0</v>
      </c>
      <c r="S149" s="82">
        <f t="shared" si="30"/>
        <v>0</v>
      </c>
      <c r="AE149" s="5"/>
      <c r="AF149" s="6"/>
    </row>
    <row r="150" spans="1:32" x14ac:dyDescent="0.25">
      <c r="A150" s="46">
        <f t="shared" si="31"/>
        <v>134</v>
      </c>
      <c r="B150" s="54">
        <f t="shared" si="25"/>
        <v>0</v>
      </c>
      <c r="C150" s="47">
        <f>IF(A150&gt;Lease!$E$4,0,Lease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D150" s="33" t="str">
        <f>IF(C150=0,"-",IF(Lease!$H$4="Yearly",EDATE(D149,12),IF(Lease!$H$4="Quarterly",EDATE(D149,3),EDATE(D149,1))))</f>
        <v>-</v>
      </c>
      <c r="E150" s="14">
        <f>IF(C150=0,0,1/((1+IF(Lease!$H$4="Yearly",Lease!$D$4,IF(Lease!$H$4="Quarterly",Lease!$D$4/4,Lease!$D$4/12)))^IF($E$17=1,A149,A150)))</f>
        <v>0</v>
      </c>
      <c r="F150" s="48">
        <f t="shared" si="26"/>
        <v>0</v>
      </c>
      <c r="G150" s="49"/>
      <c r="H150" s="13">
        <f t="shared" si="32"/>
        <v>134</v>
      </c>
      <c r="I150" s="33" t="str">
        <f t="shared" si="27"/>
        <v>-</v>
      </c>
      <c r="J150" s="38">
        <f>IF(H150&gt;Lease!$E$4,0,M149)</f>
        <v>0</v>
      </c>
      <c r="K150" s="38">
        <f>IF(IF(Lease!$H$4="Yearly",J150*Lease!$D$4,IF(Lease!$H$4="Quarterly",J150*(Lease!$D$4/4),J150*Lease!$D$4/12))&gt;0,IF(Lease!$H$4="Yearly",J150*Lease!$D$4,IF(Lease!$H$4="Quarterly",J150*(Lease!$D$4/4),J150*Lease!$D$4/12)),-L150-J150)</f>
        <v>0</v>
      </c>
      <c r="L150" s="38">
        <f t="shared" si="28"/>
        <v>0</v>
      </c>
      <c r="M150" s="38">
        <f t="shared" si="29"/>
        <v>0</v>
      </c>
      <c r="N150" s="50"/>
      <c r="O150" s="79">
        <v>134</v>
      </c>
      <c r="P150" s="80">
        <f t="shared" si="33"/>
        <v>91009</v>
      </c>
      <c r="Q150" s="82">
        <f t="shared" si="24"/>
        <v>0</v>
      </c>
      <c r="R150" s="82">
        <f>IF(S149&lt;1,0,-Lease!$K$4/Lease!$L$4)</f>
        <v>0</v>
      </c>
      <c r="S150" s="82">
        <f t="shared" si="30"/>
        <v>0</v>
      </c>
      <c r="AE150" s="5"/>
      <c r="AF150" s="6"/>
    </row>
    <row r="151" spans="1:32" x14ac:dyDescent="0.25">
      <c r="A151" s="46">
        <f t="shared" si="31"/>
        <v>135</v>
      </c>
      <c r="B151" s="54">
        <f t="shared" si="25"/>
        <v>0</v>
      </c>
      <c r="C151" s="47">
        <f>IF(A151&gt;Lease!$E$4,0,Lease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D151" s="33" t="str">
        <f>IF(C151=0,"-",IF(Lease!$H$4="Yearly",EDATE(D150,12),IF(Lease!$H$4="Quarterly",EDATE(D150,3),EDATE(D150,1))))</f>
        <v>-</v>
      </c>
      <c r="E151" s="14">
        <f>IF(C151=0,0,1/((1+IF(Lease!$H$4="Yearly",Lease!$D$4,IF(Lease!$H$4="Quarterly",Lease!$D$4/4,Lease!$D$4/12)))^IF($E$17=1,A150,A151)))</f>
        <v>0</v>
      </c>
      <c r="F151" s="48">
        <f t="shared" si="26"/>
        <v>0</v>
      </c>
      <c r="G151" s="49"/>
      <c r="H151" s="13">
        <f t="shared" si="32"/>
        <v>135</v>
      </c>
      <c r="I151" s="33" t="str">
        <f t="shared" si="27"/>
        <v>-</v>
      </c>
      <c r="J151" s="38">
        <f>IF(H151&gt;Lease!$E$4,0,M150)</f>
        <v>0</v>
      </c>
      <c r="K151" s="38">
        <f>IF(IF(Lease!$H$4="Yearly",J151*Lease!$D$4,IF(Lease!$H$4="Quarterly",J151*(Lease!$D$4/4),J151*Lease!$D$4/12))&gt;0,IF(Lease!$H$4="Yearly",J151*Lease!$D$4,IF(Lease!$H$4="Quarterly",J151*(Lease!$D$4/4),J151*Lease!$D$4/12)),-L151-J151)</f>
        <v>0</v>
      </c>
      <c r="L151" s="38">
        <f t="shared" si="28"/>
        <v>0</v>
      </c>
      <c r="M151" s="38">
        <f t="shared" si="29"/>
        <v>0</v>
      </c>
      <c r="N151" s="50"/>
      <c r="O151" s="79">
        <v>135</v>
      </c>
      <c r="P151" s="80">
        <f t="shared" si="33"/>
        <v>91374</v>
      </c>
      <c r="Q151" s="82">
        <f t="shared" si="24"/>
        <v>0</v>
      </c>
      <c r="R151" s="82">
        <f>IF(S150&lt;1,0,-Lease!$K$4/Lease!$L$4)</f>
        <v>0</v>
      </c>
      <c r="S151" s="82">
        <f t="shared" si="30"/>
        <v>0</v>
      </c>
      <c r="AE151" s="5"/>
      <c r="AF151" s="6"/>
    </row>
    <row r="152" spans="1:32" x14ac:dyDescent="0.25">
      <c r="A152" s="46">
        <f t="shared" si="31"/>
        <v>136</v>
      </c>
      <c r="B152" s="54">
        <f t="shared" si="25"/>
        <v>0</v>
      </c>
      <c r="C152" s="47">
        <f>IF(A152&gt;Lease!$E$4,0,Lease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D152" s="33" t="str">
        <f>IF(C152=0,"-",IF(Lease!$H$4="Yearly",EDATE(D151,12),IF(Lease!$H$4="Quarterly",EDATE(D151,3),EDATE(D151,1))))</f>
        <v>-</v>
      </c>
      <c r="E152" s="14">
        <f>IF(C152=0,0,1/((1+IF(Lease!$H$4="Yearly",Lease!$D$4,IF(Lease!$H$4="Quarterly",Lease!$D$4/4,Lease!$D$4/12)))^IF($E$17=1,A151,A152)))</f>
        <v>0</v>
      </c>
      <c r="F152" s="48">
        <f t="shared" si="26"/>
        <v>0</v>
      </c>
      <c r="G152" s="49"/>
      <c r="H152" s="13">
        <f t="shared" si="32"/>
        <v>136</v>
      </c>
      <c r="I152" s="33" t="str">
        <f t="shared" si="27"/>
        <v>-</v>
      </c>
      <c r="J152" s="38">
        <f>IF(H152&gt;Lease!$E$4,0,M151)</f>
        <v>0</v>
      </c>
      <c r="K152" s="38">
        <f>IF(IF(Lease!$H$4="Yearly",J152*Lease!$D$4,IF(Lease!$H$4="Quarterly",J152*(Lease!$D$4/4),J152*Lease!$D$4/12))&gt;0,IF(Lease!$H$4="Yearly",J152*Lease!$D$4,IF(Lease!$H$4="Quarterly",J152*(Lease!$D$4/4),J152*Lease!$D$4/12)),-L152-J152)</f>
        <v>0</v>
      </c>
      <c r="L152" s="38">
        <f t="shared" si="28"/>
        <v>0</v>
      </c>
      <c r="M152" s="38">
        <f t="shared" si="29"/>
        <v>0</v>
      </c>
      <c r="N152" s="50"/>
      <c r="O152" s="79">
        <v>136</v>
      </c>
      <c r="P152" s="80">
        <f t="shared" si="33"/>
        <v>91739</v>
      </c>
      <c r="Q152" s="82">
        <f t="shared" si="24"/>
        <v>0</v>
      </c>
      <c r="R152" s="82">
        <f>IF(S151&lt;1,0,-Lease!$K$4/Lease!$L$4)</f>
        <v>0</v>
      </c>
      <c r="S152" s="82">
        <f t="shared" si="30"/>
        <v>0</v>
      </c>
      <c r="AE152" s="5"/>
      <c r="AF152" s="6"/>
    </row>
    <row r="153" spans="1:32" x14ac:dyDescent="0.25">
      <c r="A153" s="46">
        <f t="shared" si="31"/>
        <v>137</v>
      </c>
      <c r="B153" s="54">
        <f t="shared" si="25"/>
        <v>0</v>
      </c>
      <c r="C153" s="47">
        <f>IF(A153&gt;Lease!$E$4,0,Lease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D153" s="33" t="str">
        <f>IF(C153=0,"-",IF(Lease!$H$4="Yearly",EDATE(D152,12),IF(Lease!$H$4="Quarterly",EDATE(D152,3),EDATE(D152,1))))</f>
        <v>-</v>
      </c>
      <c r="E153" s="14">
        <f>IF(C153=0,0,1/((1+IF(Lease!$H$4="Yearly",Lease!$D$4,IF(Lease!$H$4="Quarterly",Lease!$D$4/4,Lease!$D$4/12)))^IF($E$17=1,A152,A153)))</f>
        <v>0</v>
      </c>
      <c r="F153" s="48">
        <f t="shared" si="26"/>
        <v>0</v>
      </c>
      <c r="G153" s="49"/>
      <c r="H153" s="13">
        <f t="shared" si="32"/>
        <v>137</v>
      </c>
      <c r="I153" s="33" t="str">
        <f t="shared" si="27"/>
        <v>-</v>
      </c>
      <c r="J153" s="38">
        <f>IF(H153&gt;Lease!$E$4,0,M152)</f>
        <v>0</v>
      </c>
      <c r="K153" s="38">
        <f>IF(IF(Lease!$H$4="Yearly",J153*Lease!$D$4,IF(Lease!$H$4="Quarterly",J153*(Lease!$D$4/4),J153*Lease!$D$4/12))&gt;0,IF(Lease!$H$4="Yearly",J153*Lease!$D$4,IF(Lease!$H$4="Quarterly",J153*(Lease!$D$4/4),J153*Lease!$D$4/12)),-L153-J153)</f>
        <v>0</v>
      </c>
      <c r="L153" s="38">
        <f t="shared" si="28"/>
        <v>0</v>
      </c>
      <c r="M153" s="38">
        <f t="shared" si="29"/>
        <v>0</v>
      </c>
      <c r="N153" s="50"/>
      <c r="O153" s="79">
        <v>137</v>
      </c>
      <c r="P153" s="80">
        <f t="shared" si="33"/>
        <v>92105</v>
      </c>
      <c r="Q153" s="82">
        <f t="shared" si="24"/>
        <v>0</v>
      </c>
      <c r="R153" s="82">
        <f>IF(S152&lt;1,0,-Lease!$K$4/Lease!$L$4)</f>
        <v>0</v>
      </c>
      <c r="S153" s="82">
        <f t="shared" si="30"/>
        <v>0</v>
      </c>
      <c r="AE153" s="5"/>
      <c r="AF153" s="6"/>
    </row>
    <row r="154" spans="1:32" x14ac:dyDescent="0.25">
      <c r="A154" s="46">
        <f t="shared" si="31"/>
        <v>138</v>
      </c>
      <c r="B154" s="54">
        <f t="shared" si="25"/>
        <v>0</v>
      </c>
      <c r="C154" s="47">
        <f>IF(A154&gt;Lease!$E$4,0,Lease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D154" s="33" t="str">
        <f>IF(C154=0,"-",IF(Lease!$H$4="Yearly",EDATE(D153,12),IF(Lease!$H$4="Quarterly",EDATE(D153,3),EDATE(D153,1))))</f>
        <v>-</v>
      </c>
      <c r="E154" s="14">
        <f>IF(C154=0,0,1/((1+IF(Lease!$H$4="Yearly",Lease!$D$4,IF(Lease!$H$4="Quarterly",Lease!$D$4/4,Lease!$D$4/12)))^IF($E$17=1,A153,A154)))</f>
        <v>0</v>
      </c>
      <c r="F154" s="48">
        <f t="shared" si="26"/>
        <v>0</v>
      </c>
      <c r="G154" s="49"/>
      <c r="H154" s="13">
        <f t="shared" si="32"/>
        <v>138</v>
      </c>
      <c r="I154" s="33" t="str">
        <f t="shared" si="27"/>
        <v>-</v>
      </c>
      <c r="J154" s="38">
        <f>IF(H154&gt;Lease!$E$4,0,M153)</f>
        <v>0</v>
      </c>
      <c r="K154" s="38">
        <f>IF(IF(Lease!$H$4="Yearly",J154*Lease!$D$4,IF(Lease!$H$4="Quarterly",J154*(Lease!$D$4/4),J154*Lease!$D$4/12))&gt;0,IF(Lease!$H$4="Yearly",J154*Lease!$D$4,IF(Lease!$H$4="Quarterly",J154*(Lease!$D$4/4),J154*Lease!$D$4/12)),-L154-J154)</f>
        <v>0</v>
      </c>
      <c r="L154" s="38">
        <f t="shared" si="28"/>
        <v>0</v>
      </c>
      <c r="M154" s="38">
        <f t="shared" si="29"/>
        <v>0</v>
      </c>
      <c r="N154" s="50"/>
      <c r="O154" s="79">
        <v>138</v>
      </c>
      <c r="P154" s="80">
        <f t="shared" si="33"/>
        <v>92470</v>
      </c>
      <c r="Q154" s="82">
        <f t="shared" ref="Q154:Q217" si="34">S153</f>
        <v>0</v>
      </c>
      <c r="R154" s="82">
        <f>IF(S153&lt;1,0,-Lease!$K$4/Lease!$L$4)</f>
        <v>0</v>
      </c>
      <c r="S154" s="82">
        <f t="shared" si="30"/>
        <v>0</v>
      </c>
      <c r="AE154" s="5"/>
      <c r="AF154" s="6"/>
    </row>
    <row r="155" spans="1:32" x14ac:dyDescent="0.25">
      <c r="A155" s="46">
        <f t="shared" si="31"/>
        <v>139</v>
      </c>
      <c r="B155" s="54">
        <f t="shared" si="25"/>
        <v>0</v>
      </c>
      <c r="C155" s="47">
        <f>IF(A155&gt;Lease!$E$4,0,Lease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D155" s="33" t="str">
        <f>IF(C155=0,"-",IF(Lease!$H$4="Yearly",EDATE(D154,12),IF(Lease!$H$4="Quarterly",EDATE(D154,3),EDATE(D154,1))))</f>
        <v>-</v>
      </c>
      <c r="E155" s="14">
        <f>IF(C155=0,0,1/((1+IF(Lease!$H$4="Yearly",Lease!$D$4,IF(Lease!$H$4="Quarterly",Lease!$D$4/4,Lease!$D$4/12)))^IF($E$17=1,A154,A155)))</f>
        <v>0</v>
      </c>
      <c r="F155" s="48">
        <f t="shared" si="26"/>
        <v>0</v>
      </c>
      <c r="G155" s="49"/>
      <c r="H155" s="13">
        <f t="shared" si="32"/>
        <v>139</v>
      </c>
      <c r="I155" s="33" t="str">
        <f t="shared" si="27"/>
        <v>-</v>
      </c>
      <c r="J155" s="38">
        <f>IF(H155&gt;Lease!$E$4,0,M154)</f>
        <v>0</v>
      </c>
      <c r="K155" s="38">
        <f>IF(IF(Lease!$H$4="Yearly",J155*Lease!$D$4,IF(Lease!$H$4="Quarterly",J155*(Lease!$D$4/4),J155*Lease!$D$4/12))&gt;0,IF(Lease!$H$4="Yearly",J155*Lease!$D$4,IF(Lease!$H$4="Quarterly",J155*(Lease!$D$4/4),J155*Lease!$D$4/12)),-L155-J155)</f>
        <v>0</v>
      </c>
      <c r="L155" s="38">
        <f t="shared" si="28"/>
        <v>0</v>
      </c>
      <c r="M155" s="38">
        <f t="shared" si="29"/>
        <v>0</v>
      </c>
      <c r="N155" s="50"/>
      <c r="O155" s="79">
        <v>139</v>
      </c>
      <c r="P155" s="80">
        <f t="shared" si="33"/>
        <v>92835</v>
      </c>
      <c r="Q155" s="82">
        <f t="shared" si="34"/>
        <v>0</v>
      </c>
      <c r="R155" s="82">
        <f>IF(S154&lt;1,0,-Lease!$K$4/Lease!$L$4)</f>
        <v>0</v>
      </c>
      <c r="S155" s="82">
        <f t="shared" si="30"/>
        <v>0</v>
      </c>
      <c r="AE155" s="5"/>
      <c r="AF155" s="6"/>
    </row>
    <row r="156" spans="1:32" x14ac:dyDescent="0.25">
      <c r="A156" s="46">
        <f t="shared" si="31"/>
        <v>140</v>
      </c>
      <c r="B156" s="54">
        <f t="shared" si="25"/>
        <v>0</v>
      </c>
      <c r="C156" s="47">
        <f>IF(A156&gt;Lease!$E$4,0,Lease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D156" s="33" t="str">
        <f>IF(C156=0,"-",IF(Lease!$H$4="Yearly",EDATE(D155,12),IF(Lease!$H$4="Quarterly",EDATE(D155,3),EDATE(D155,1))))</f>
        <v>-</v>
      </c>
      <c r="E156" s="14">
        <f>IF(C156=0,0,1/((1+IF(Lease!$H$4="Yearly",Lease!$D$4,IF(Lease!$H$4="Quarterly",Lease!$D$4/4,Lease!$D$4/12)))^IF($E$17=1,A155,A156)))</f>
        <v>0</v>
      </c>
      <c r="F156" s="48">
        <f t="shared" si="26"/>
        <v>0</v>
      </c>
      <c r="G156" s="49"/>
      <c r="H156" s="13">
        <f t="shared" si="32"/>
        <v>140</v>
      </c>
      <c r="I156" s="33" t="str">
        <f t="shared" si="27"/>
        <v>-</v>
      </c>
      <c r="J156" s="38">
        <f>IF(H156&gt;Lease!$E$4,0,M155)</f>
        <v>0</v>
      </c>
      <c r="K156" s="38">
        <f>IF(IF(Lease!$H$4="Yearly",J156*Lease!$D$4,IF(Lease!$H$4="Quarterly",J156*(Lease!$D$4/4),J156*Lease!$D$4/12))&gt;0,IF(Lease!$H$4="Yearly",J156*Lease!$D$4,IF(Lease!$H$4="Quarterly",J156*(Lease!$D$4/4),J156*Lease!$D$4/12)),-L156-J156)</f>
        <v>0</v>
      </c>
      <c r="L156" s="38">
        <f t="shared" si="28"/>
        <v>0</v>
      </c>
      <c r="M156" s="38">
        <f t="shared" si="29"/>
        <v>0</v>
      </c>
      <c r="N156" s="50"/>
      <c r="O156" s="79">
        <v>140</v>
      </c>
      <c r="P156" s="80">
        <f t="shared" si="33"/>
        <v>93200</v>
      </c>
      <c r="Q156" s="82">
        <f t="shared" si="34"/>
        <v>0</v>
      </c>
      <c r="R156" s="82">
        <f>IF(S155&lt;1,0,-Lease!$K$4/Lease!$L$4)</f>
        <v>0</v>
      </c>
      <c r="S156" s="82">
        <f t="shared" si="30"/>
        <v>0</v>
      </c>
      <c r="AE156" s="5"/>
      <c r="AF156" s="6"/>
    </row>
    <row r="157" spans="1:32" x14ac:dyDescent="0.25">
      <c r="A157" s="46">
        <f t="shared" si="31"/>
        <v>141</v>
      </c>
      <c r="B157" s="54">
        <f t="shared" si="25"/>
        <v>0</v>
      </c>
      <c r="C157" s="47">
        <f>IF(A157&gt;Lease!$E$4,0,Lease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D157" s="33" t="str">
        <f>IF(C157=0,"-",IF(Lease!$H$4="Yearly",EDATE(D156,12),IF(Lease!$H$4="Quarterly",EDATE(D156,3),EDATE(D156,1))))</f>
        <v>-</v>
      </c>
      <c r="E157" s="14">
        <f>IF(C157=0,0,1/((1+IF(Lease!$H$4="Yearly",Lease!$D$4,IF(Lease!$H$4="Quarterly",Lease!$D$4/4,Lease!$D$4/12)))^IF($E$17=1,A156,A157)))</f>
        <v>0</v>
      </c>
      <c r="F157" s="48">
        <f t="shared" si="26"/>
        <v>0</v>
      </c>
      <c r="G157" s="49"/>
      <c r="H157" s="13">
        <f t="shared" si="32"/>
        <v>141</v>
      </c>
      <c r="I157" s="33" t="str">
        <f t="shared" si="27"/>
        <v>-</v>
      </c>
      <c r="J157" s="38">
        <f>IF(H157&gt;Lease!$E$4,0,M156)</f>
        <v>0</v>
      </c>
      <c r="K157" s="38">
        <f>IF(IF(Lease!$H$4="Yearly",J157*Lease!$D$4,IF(Lease!$H$4="Quarterly",J157*(Lease!$D$4/4),J157*Lease!$D$4/12))&gt;0,IF(Lease!$H$4="Yearly",J157*Lease!$D$4,IF(Lease!$H$4="Quarterly",J157*(Lease!$D$4/4),J157*Lease!$D$4/12)),-L157-J157)</f>
        <v>0</v>
      </c>
      <c r="L157" s="38">
        <f t="shared" si="28"/>
        <v>0</v>
      </c>
      <c r="M157" s="38">
        <f t="shared" si="29"/>
        <v>0</v>
      </c>
      <c r="N157" s="50"/>
      <c r="O157" s="79">
        <v>141</v>
      </c>
      <c r="P157" s="80">
        <f t="shared" si="33"/>
        <v>93566</v>
      </c>
      <c r="Q157" s="82">
        <f t="shared" si="34"/>
        <v>0</v>
      </c>
      <c r="R157" s="82">
        <f>IF(S156&lt;1,0,-Lease!$K$4/Lease!$L$4)</f>
        <v>0</v>
      </c>
      <c r="S157" s="82">
        <f t="shared" si="30"/>
        <v>0</v>
      </c>
      <c r="AE157" s="5"/>
      <c r="AF157" s="6"/>
    </row>
    <row r="158" spans="1:32" x14ac:dyDescent="0.25">
      <c r="A158" s="46">
        <f t="shared" si="31"/>
        <v>142</v>
      </c>
      <c r="B158" s="54">
        <f t="shared" si="25"/>
        <v>0</v>
      </c>
      <c r="C158" s="47">
        <f>IF(A158&gt;Lease!$E$4,0,Lease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D158" s="33" t="str">
        <f>IF(C158=0,"-",IF(Lease!$H$4="Yearly",EDATE(D157,12),IF(Lease!$H$4="Quarterly",EDATE(D157,3),EDATE(D157,1))))</f>
        <v>-</v>
      </c>
      <c r="E158" s="14">
        <f>IF(C158=0,0,1/((1+IF(Lease!$H$4="Yearly",Lease!$D$4,IF(Lease!$H$4="Quarterly",Lease!$D$4/4,Lease!$D$4/12)))^IF($E$17=1,A157,A158)))</f>
        <v>0</v>
      </c>
      <c r="F158" s="48">
        <f t="shared" si="26"/>
        <v>0</v>
      </c>
      <c r="G158" s="49"/>
      <c r="H158" s="13">
        <f t="shared" si="32"/>
        <v>142</v>
      </c>
      <c r="I158" s="33" t="str">
        <f t="shared" si="27"/>
        <v>-</v>
      </c>
      <c r="J158" s="38">
        <f>IF(H158&gt;Lease!$E$4,0,M157)</f>
        <v>0</v>
      </c>
      <c r="K158" s="38">
        <f>IF(IF(Lease!$H$4="Yearly",J158*Lease!$D$4,IF(Lease!$H$4="Quarterly",J158*(Lease!$D$4/4),J158*Lease!$D$4/12))&gt;0,IF(Lease!$H$4="Yearly",J158*Lease!$D$4,IF(Lease!$H$4="Quarterly",J158*(Lease!$D$4/4),J158*Lease!$D$4/12)),-L158-J158)</f>
        <v>0</v>
      </c>
      <c r="L158" s="38">
        <f t="shared" si="28"/>
        <v>0</v>
      </c>
      <c r="M158" s="38">
        <f t="shared" si="29"/>
        <v>0</v>
      </c>
      <c r="N158" s="50"/>
      <c r="O158" s="79">
        <v>142</v>
      </c>
      <c r="P158" s="80">
        <f t="shared" si="33"/>
        <v>93931</v>
      </c>
      <c r="Q158" s="82">
        <f t="shared" si="34"/>
        <v>0</v>
      </c>
      <c r="R158" s="82">
        <f>IF(S157&lt;1,0,-Lease!$K$4/Lease!$L$4)</f>
        <v>0</v>
      </c>
      <c r="S158" s="82">
        <f t="shared" si="30"/>
        <v>0</v>
      </c>
      <c r="AE158" s="5"/>
      <c r="AF158" s="6"/>
    </row>
    <row r="159" spans="1:32" x14ac:dyDescent="0.25">
      <c r="A159" s="46">
        <f t="shared" si="31"/>
        <v>143</v>
      </c>
      <c r="B159" s="54">
        <f t="shared" si="25"/>
        <v>0</v>
      </c>
      <c r="C159" s="47">
        <f>IF(A159&gt;Lease!$E$4,0,Lease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D159" s="33" t="str">
        <f>IF(C159=0,"-",IF(Lease!$H$4="Yearly",EDATE(D158,12),IF(Lease!$H$4="Quarterly",EDATE(D158,3),EDATE(D158,1))))</f>
        <v>-</v>
      </c>
      <c r="E159" s="14">
        <f>IF(C159=0,0,1/((1+IF(Lease!$H$4="Yearly",Lease!$D$4,IF(Lease!$H$4="Quarterly",Lease!$D$4/4,Lease!$D$4/12)))^IF($E$17=1,A158,A159)))</f>
        <v>0</v>
      </c>
      <c r="F159" s="48">
        <f t="shared" si="26"/>
        <v>0</v>
      </c>
      <c r="G159" s="49"/>
      <c r="H159" s="13">
        <f t="shared" si="32"/>
        <v>143</v>
      </c>
      <c r="I159" s="33" t="str">
        <f t="shared" si="27"/>
        <v>-</v>
      </c>
      <c r="J159" s="38">
        <f>IF(H159&gt;Lease!$E$4,0,M158)</f>
        <v>0</v>
      </c>
      <c r="K159" s="38">
        <f>IF(IF(Lease!$H$4="Yearly",J159*Lease!$D$4,IF(Lease!$H$4="Quarterly",J159*(Lease!$D$4/4),J159*Lease!$D$4/12))&gt;0,IF(Lease!$H$4="Yearly",J159*Lease!$D$4,IF(Lease!$H$4="Quarterly",J159*(Lease!$D$4/4),J159*Lease!$D$4/12)),-L159-J159)</f>
        <v>0</v>
      </c>
      <c r="L159" s="38">
        <f t="shared" si="28"/>
        <v>0</v>
      </c>
      <c r="M159" s="38">
        <f t="shared" si="29"/>
        <v>0</v>
      </c>
      <c r="N159" s="50"/>
      <c r="O159" s="79">
        <v>143</v>
      </c>
      <c r="P159" s="80">
        <f t="shared" si="33"/>
        <v>94296</v>
      </c>
      <c r="Q159" s="82">
        <f t="shared" si="34"/>
        <v>0</v>
      </c>
      <c r="R159" s="82">
        <f>IF(S158&lt;1,0,-Lease!$K$4/Lease!$L$4)</f>
        <v>0</v>
      </c>
      <c r="S159" s="82">
        <f t="shared" si="30"/>
        <v>0</v>
      </c>
      <c r="AE159" s="5"/>
      <c r="AF159" s="6"/>
    </row>
    <row r="160" spans="1:32" x14ac:dyDescent="0.25">
      <c r="A160" s="46">
        <f t="shared" si="31"/>
        <v>144</v>
      </c>
      <c r="B160" s="54">
        <f t="shared" si="25"/>
        <v>0</v>
      </c>
      <c r="C160" s="47">
        <f>IF(A160&gt;Lease!$E$4,0,Lease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D160" s="33" t="str">
        <f>IF(C160=0,"-",IF(Lease!$H$4="Yearly",EDATE(D159,12),IF(Lease!$H$4="Quarterly",EDATE(D159,3),EDATE(D159,1))))</f>
        <v>-</v>
      </c>
      <c r="E160" s="14">
        <f>IF(C160=0,0,1/((1+IF(Lease!$H$4="Yearly",Lease!$D$4,IF(Lease!$H$4="Quarterly",Lease!$D$4/4,Lease!$D$4/12)))^IF($E$17=1,A159,A160)))</f>
        <v>0</v>
      </c>
      <c r="F160" s="48">
        <f t="shared" si="26"/>
        <v>0</v>
      </c>
      <c r="G160" s="49"/>
      <c r="H160" s="13">
        <f t="shared" si="32"/>
        <v>144</v>
      </c>
      <c r="I160" s="33" t="str">
        <f t="shared" si="27"/>
        <v>-</v>
      </c>
      <c r="J160" s="38">
        <f>IF(H160&gt;Lease!$E$4,0,M159)</f>
        <v>0</v>
      </c>
      <c r="K160" s="38">
        <f>IF(IF(Lease!$H$4="Yearly",J160*Lease!$D$4,IF(Lease!$H$4="Quarterly",J160*(Lease!$D$4/4),J160*Lease!$D$4/12))&gt;0,IF(Lease!$H$4="Yearly",J160*Lease!$D$4,IF(Lease!$H$4="Quarterly",J160*(Lease!$D$4/4),J160*Lease!$D$4/12)),-L160-J160)</f>
        <v>0</v>
      </c>
      <c r="L160" s="38">
        <f t="shared" si="28"/>
        <v>0</v>
      </c>
      <c r="M160" s="38">
        <f t="shared" si="29"/>
        <v>0</v>
      </c>
      <c r="N160" s="50"/>
      <c r="O160" s="79">
        <v>144</v>
      </c>
      <c r="P160" s="80">
        <f t="shared" si="33"/>
        <v>94661</v>
      </c>
      <c r="Q160" s="82">
        <f t="shared" si="34"/>
        <v>0</v>
      </c>
      <c r="R160" s="82">
        <f>IF(S159&lt;1,0,-Lease!$K$4/Lease!$L$4)</f>
        <v>0</v>
      </c>
      <c r="S160" s="82">
        <f t="shared" si="30"/>
        <v>0</v>
      </c>
      <c r="AE160" s="5"/>
      <c r="AF160" s="6"/>
    </row>
    <row r="161" spans="1:32" x14ac:dyDescent="0.25">
      <c r="A161" s="46">
        <f t="shared" si="31"/>
        <v>145</v>
      </c>
      <c r="B161" s="54">
        <f t="shared" si="25"/>
        <v>0</v>
      </c>
      <c r="C161" s="47">
        <f>IF(A161&gt;Lease!$E$4,0,Lease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D161" s="33" t="str">
        <f>IF(C161=0,"-",IF(Lease!$H$4="Yearly",EDATE(D160,12),IF(Lease!$H$4="Quarterly",EDATE(D160,3),EDATE(D160,1))))</f>
        <v>-</v>
      </c>
      <c r="E161" s="14">
        <f>IF(C161=0,0,1/((1+IF(Lease!$H$4="Yearly",Lease!$D$4,IF(Lease!$H$4="Quarterly",Lease!$D$4/4,Lease!$D$4/12)))^IF($E$17=1,A160,A161)))</f>
        <v>0</v>
      </c>
      <c r="F161" s="48">
        <f t="shared" si="26"/>
        <v>0</v>
      </c>
      <c r="G161" s="49"/>
      <c r="H161" s="13">
        <f t="shared" si="32"/>
        <v>145</v>
      </c>
      <c r="I161" s="33" t="str">
        <f t="shared" si="27"/>
        <v>-</v>
      </c>
      <c r="J161" s="38">
        <f>IF(H161&gt;Lease!$E$4,0,M160)</f>
        <v>0</v>
      </c>
      <c r="K161" s="38">
        <f>IF(IF(Lease!$H$4="Yearly",J161*Lease!$D$4,IF(Lease!$H$4="Quarterly",J161*(Lease!$D$4/4),J161*Lease!$D$4/12))&gt;0,IF(Lease!$H$4="Yearly",J161*Lease!$D$4,IF(Lease!$H$4="Quarterly",J161*(Lease!$D$4/4),J161*Lease!$D$4/12)),-L161-J161)</f>
        <v>0</v>
      </c>
      <c r="L161" s="38">
        <f t="shared" si="28"/>
        <v>0</v>
      </c>
      <c r="M161" s="38">
        <f t="shared" si="29"/>
        <v>0</v>
      </c>
      <c r="N161" s="50"/>
      <c r="O161" s="79">
        <v>145</v>
      </c>
      <c r="P161" s="80">
        <f t="shared" si="33"/>
        <v>95027</v>
      </c>
      <c r="Q161" s="82">
        <f t="shared" si="34"/>
        <v>0</v>
      </c>
      <c r="R161" s="82">
        <f>IF(S160&lt;1,0,-Lease!$K$4/Lease!$L$4)</f>
        <v>0</v>
      </c>
      <c r="S161" s="82">
        <f t="shared" si="30"/>
        <v>0</v>
      </c>
      <c r="AE161" s="5"/>
      <c r="AF161" s="6"/>
    </row>
    <row r="162" spans="1:32" x14ac:dyDescent="0.25">
      <c r="A162" s="46">
        <f t="shared" si="31"/>
        <v>146</v>
      </c>
      <c r="B162" s="54">
        <f t="shared" si="25"/>
        <v>0</v>
      </c>
      <c r="C162" s="47">
        <f>IF(A162&gt;Lease!$E$4,0,Lease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D162" s="33" t="str">
        <f>IF(C162=0,"-",IF(Lease!$H$4="Yearly",EDATE(D161,12),IF(Lease!$H$4="Quarterly",EDATE(D161,3),EDATE(D161,1))))</f>
        <v>-</v>
      </c>
      <c r="E162" s="14">
        <f>IF(C162=0,0,1/((1+IF(Lease!$H$4="Yearly",Lease!$D$4,IF(Lease!$H$4="Quarterly",Lease!$D$4/4,Lease!$D$4/12)))^IF($E$17=1,A161,A162)))</f>
        <v>0</v>
      </c>
      <c r="F162" s="48">
        <f t="shared" si="26"/>
        <v>0</v>
      </c>
      <c r="G162" s="49"/>
      <c r="H162" s="13">
        <f t="shared" si="32"/>
        <v>146</v>
      </c>
      <c r="I162" s="33" t="str">
        <f t="shared" si="27"/>
        <v>-</v>
      </c>
      <c r="J162" s="38">
        <f>IF(H162&gt;Lease!$E$4,0,M161)</f>
        <v>0</v>
      </c>
      <c r="K162" s="38">
        <f>IF(IF(Lease!$H$4="Yearly",J162*Lease!$D$4,IF(Lease!$H$4="Quarterly",J162*(Lease!$D$4/4),J162*Lease!$D$4/12))&gt;0,IF(Lease!$H$4="Yearly",J162*Lease!$D$4,IF(Lease!$H$4="Quarterly",J162*(Lease!$D$4/4),J162*Lease!$D$4/12)),-L162-J162)</f>
        <v>0</v>
      </c>
      <c r="L162" s="38">
        <f t="shared" si="28"/>
        <v>0</v>
      </c>
      <c r="M162" s="38">
        <f t="shared" si="29"/>
        <v>0</v>
      </c>
      <c r="N162" s="50"/>
      <c r="O162" s="79">
        <v>146</v>
      </c>
      <c r="P162" s="80">
        <f t="shared" si="33"/>
        <v>95392</v>
      </c>
      <c r="Q162" s="82">
        <f t="shared" si="34"/>
        <v>0</v>
      </c>
      <c r="R162" s="82">
        <f>IF(S161&lt;1,0,-Lease!$K$4/Lease!$L$4)</f>
        <v>0</v>
      </c>
      <c r="S162" s="82">
        <f t="shared" si="30"/>
        <v>0</v>
      </c>
      <c r="AE162" s="5"/>
      <c r="AF162" s="6"/>
    </row>
    <row r="163" spans="1:32" x14ac:dyDescent="0.25">
      <c r="A163" s="46">
        <f t="shared" si="31"/>
        <v>147</v>
      </c>
      <c r="B163" s="54">
        <f t="shared" si="25"/>
        <v>0</v>
      </c>
      <c r="C163" s="47">
        <f>IF(A163&gt;Lease!$E$4,0,Lease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D163" s="33" t="str">
        <f>IF(C163=0,"-",IF(Lease!$H$4="Yearly",EDATE(D162,12),IF(Lease!$H$4="Quarterly",EDATE(D162,3),EDATE(D162,1))))</f>
        <v>-</v>
      </c>
      <c r="E163" s="14">
        <f>IF(C163=0,0,1/((1+IF(Lease!$H$4="Yearly",Lease!$D$4,IF(Lease!$H$4="Quarterly",Lease!$D$4/4,Lease!$D$4/12)))^IF($E$17=1,A162,A163)))</f>
        <v>0</v>
      </c>
      <c r="F163" s="48">
        <f t="shared" si="26"/>
        <v>0</v>
      </c>
      <c r="G163" s="49"/>
      <c r="H163" s="13">
        <f t="shared" si="32"/>
        <v>147</v>
      </c>
      <c r="I163" s="33" t="str">
        <f t="shared" si="27"/>
        <v>-</v>
      </c>
      <c r="J163" s="38">
        <f>IF(H163&gt;Lease!$E$4,0,M162)</f>
        <v>0</v>
      </c>
      <c r="K163" s="38">
        <f>IF(IF(Lease!$H$4="Yearly",J163*Lease!$D$4,IF(Lease!$H$4="Quarterly",J163*(Lease!$D$4/4),J163*Lease!$D$4/12))&gt;0,IF(Lease!$H$4="Yearly",J163*Lease!$D$4,IF(Lease!$H$4="Quarterly",J163*(Lease!$D$4/4),J163*Lease!$D$4/12)),-L163-J163)</f>
        <v>0</v>
      </c>
      <c r="L163" s="38">
        <f t="shared" si="28"/>
        <v>0</v>
      </c>
      <c r="M163" s="38">
        <f t="shared" si="29"/>
        <v>0</v>
      </c>
      <c r="N163" s="50"/>
      <c r="O163" s="79">
        <v>147</v>
      </c>
      <c r="P163" s="80">
        <f t="shared" si="33"/>
        <v>95757</v>
      </c>
      <c r="Q163" s="82">
        <f t="shared" si="34"/>
        <v>0</v>
      </c>
      <c r="R163" s="82">
        <f>IF(S162&lt;1,0,-Lease!$K$4/Lease!$L$4)</f>
        <v>0</v>
      </c>
      <c r="S163" s="82">
        <f t="shared" si="30"/>
        <v>0</v>
      </c>
      <c r="AE163" s="5"/>
      <c r="AF163" s="6"/>
    </row>
    <row r="164" spans="1:32" x14ac:dyDescent="0.25">
      <c r="A164" s="46">
        <f t="shared" si="31"/>
        <v>148</v>
      </c>
      <c r="B164" s="54">
        <f t="shared" si="25"/>
        <v>0</v>
      </c>
      <c r="C164" s="47">
        <f>IF(A164&gt;Lease!$E$4,0,Lease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D164" s="33" t="str">
        <f>IF(C164=0,"-",IF(Lease!$H$4="Yearly",EDATE(D163,12),IF(Lease!$H$4="Quarterly",EDATE(D163,3),EDATE(D163,1))))</f>
        <v>-</v>
      </c>
      <c r="E164" s="14">
        <f>IF(C164=0,0,1/((1+IF(Lease!$H$4="Yearly",Lease!$D$4,IF(Lease!$H$4="Quarterly",Lease!$D$4/4,Lease!$D$4/12)))^IF($E$17=1,A163,A164)))</f>
        <v>0</v>
      </c>
      <c r="F164" s="48">
        <f t="shared" si="26"/>
        <v>0</v>
      </c>
      <c r="G164" s="49"/>
      <c r="H164" s="13">
        <f t="shared" si="32"/>
        <v>148</v>
      </c>
      <c r="I164" s="33" t="str">
        <f t="shared" si="27"/>
        <v>-</v>
      </c>
      <c r="J164" s="38">
        <f>IF(H164&gt;Lease!$E$4,0,M163)</f>
        <v>0</v>
      </c>
      <c r="K164" s="38">
        <f>IF(IF(Lease!$H$4="Yearly",J164*Lease!$D$4,IF(Lease!$H$4="Quarterly",J164*(Lease!$D$4/4),J164*Lease!$D$4/12))&gt;0,IF(Lease!$H$4="Yearly",J164*Lease!$D$4,IF(Lease!$H$4="Quarterly",J164*(Lease!$D$4/4),J164*Lease!$D$4/12)),-L164-J164)</f>
        <v>0</v>
      </c>
      <c r="L164" s="38">
        <f t="shared" si="28"/>
        <v>0</v>
      </c>
      <c r="M164" s="38">
        <f t="shared" si="29"/>
        <v>0</v>
      </c>
      <c r="N164" s="50"/>
      <c r="O164" s="79">
        <v>148</v>
      </c>
      <c r="P164" s="80">
        <f t="shared" si="33"/>
        <v>96122</v>
      </c>
      <c r="Q164" s="82">
        <f t="shared" si="34"/>
        <v>0</v>
      </c>
      <c r="R164" s="82">
        <f>IF(S163&lt;1,0,-Lease!$K$4/Lease!$L$4)</f>
        <v>0</v>
      </c>
      <c r="S164" s="82">
        <f t="shared" si="30"/>
        <v>0</v>
      </c>
      <c r="AE164" s="5"/>
      <c r="AF164" s="6"/>
    </row>
    <row r="165" spans="1:32" x14ac:dyDescent="0.25">
      <c r="A165" s="46">
        <f t="shared" si="31"/>
        <v>149</v>
      </c>
      <c r="B165" s="54">
        <f t="shared" si="25"/>
        <v>0</v>
      </c>
      <c r="C165" s="47">
        <f>IF(A165&gt;Lease!$E$4,0,Lease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D165" s="33" t="str">
        <f>IF(C165=0,"-",IF(Lease!$H$4="Yearly",EDATE(D164,12),IF(Lease!$H$4="Quarterly",EDATE(D164,3),EDATE(D164,1))))</f>
        <v>-</v>
      </c>
      <c r="E165" s="14">
        <f>IF(C165=0,0,1/((1+IF(Lease!$H$4="Yearly",Lease!$D$4,IF(Lease!$H$4="Quarterly",Lease!$D$4/4,Lease!$D$4/12)))^IF($E$17=1,A164,A165)))</f>
        <v>0</v>
      </c>
      <c r="F165" s="48">
        <f t="shared" si="26"/>
        <v>0</v>
      </c>
      <c r="G165" s="49"/>
      <c r="H165" s="13">
        <f t="shared" si="32"/>
        <v>149</v>
      </c>
      <c r="I165" s="33" t="str">
        <f t="shared" si="27"/>
        <v>-</v>
      </c>
      <c r="J165" s="38">
        <f>IF(H165&gt;Lease!$E$4,0,M164)</f>
        <v>0</v>
      </c>
      <c r="K165" s="38">
        <f>IF(IF(Lease!$H$4="Yearly",J165*Lease!$D$4,IF(Lease!$H$4="Quarterly",J165*(Lease!$D$4/4),J165*Lease!$D$4/12))&gt;0,IF(Lease!$H$4="Yearly",J165*Lease!$D$4,IF(Lease!$H$4="Quarterly",J165*(Lease!$D$4/4),J165*Lease!$D$4/12)),-L165-J165)</f>
        <v>0</v>
      </c>
      <c r="L165" s="38">
        <f t="shared" si="28"/>
        <v>0</v>
      </c>
      <c r="M165" s="38">
        <f t="shared" si="29"/>
        <v>0</v>
      </c>
      <c r="N165" s="50"/>
      <c r="O165" s="79">
        <v>149</v>
      </c>
      <c r="P165" s="80">
        <f t="shared" si="33"/>
        <v>96488</v>
      </c>
      <c r="Q165" s="82">
        <f t="shared" si="34"/>
        <v>0</v>
      </c>
      <c r="R165" s="82">
        <f>IF(S164&lt;1,0,-Lease!$K$4/Lease!$L$4)</f>
        <v>0</v>
      </c>
      <c r="S165" s="82">
        <f t="shared" si="30"/>
        <v>0</v>
      </c>
      <c r="AE165" s="5"/>
      <c r="AF165" s="6"/>
    </row>
    <row r="166" spans="1:32" x14ac:dyDescent="0.25">
      <c r="A166" s="46">
        <f t="shared" si="31"/>
        <v>150</v>
      </c>
      <c r="B166" s="54">
        <f t="shared" si="25"/>
        <v>0</v>
      </c>
      <c r="C166" s="47">
        <f>IF(A166&gt;Lease!$E$4,0,Lease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D166" s="33" t="str">
        <f>IF(C166=0,"-",IF(Lease!$H$4="Yearly",EDATE(D165,12),IF(Lease!$H$4="Quarterly",EDATE(D165,3),EDATE(D165,1))))</f>
        <v>-</v>
      </c>
      <c r="E166" s="14">
        <f>IF(C166=0,0,1/((1+IF(Lease!$H$4="Yearly",Lease!$D$4,IF(Lease!$H$4="Quarterly",Lease!$D$4/4,Lease!$D$4/12)))^IF($E$17=1,A165,A166)))</f>
        <v>0</v>
      </c>
      <c r="F166" s="48">
        <f t="shared" si="26"/>
        <v>0</v>
      </c>
      <c r="G166" s="49"/>
      <c r="H166" s="13">
        <f t="shared" si="32"/>
        <v>150</v>
      </c>
      <c r="I166" s="33" t="str">
        <f t="shared" si="27"/>
        <v>-</v>
      </c>
      <c r="J166" s="38">
        <f>IF(H166&gt;Lease!$E$4,0,M165)</f>
        <v>0</v>
      </c>
      <c r="K166" s="38">
        <f>IF(IF(Lease!$H$4="Yearly",J166*Lease!$D$4,IF(Lease!$H$4="Quarterly",J166*(Lease!$D$4/4),J166*Lease!$D$4/12))&gt;0,IF(Lease!$H$4="Yearly",J166*Lease!$D$4,IF(Lease!$H$4="Quarterly",J166*(Lease!$D$4/4),J166*Lease!$D$4/12)),-L166-J166)</f>
        <v>0</v>
      </c>
      <c r="L166" s="38">
        <f t="shared" si="28"/>
        <v>0</v>
      </c>
      <c r="M166" s="38">
        <f t="shared" si="29"/>
        <v>0</v>
      </c>
      <c r="N166" s="50"/>
      <c r="O166" s="79">
        <v>150</v>
      </c>
      <c r="P166" s="80">
        <f t="shared" si="33"/>
        <v>96853</v>
      </c>
      <c r="Q166" s="82">
        <f t="shared" si="34"/>
        <v>0</v>
      </c>
      <c r="R166" s="82">
        <f>IF(S165&lt;1,0,-Lease!$K$4/Lease!$L$4)</f>
        <v>0</v>
      </c>
      <c r="S166" s="82">
        <f t="shared" si="30"/>
        <v>0</v>
      </c>
      <c r="AE166" s="5"/>
      <c r="AF166" s="6"/>
    </row>
    <row r="167" spans="1:32" x14ac:dyDescent="0.25">
      <c r="A167" s="46">
        <f t="shared" si="31"/>
        <v>151</v>
      </c>
      <c r="B167" s="54">
        <f t="shared" si="25"/>
        <v>0</v>
      </c>
      <c r="C167" s="47">
        <f>IF(A167&gt;Lease!$E$4,0,Lease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D167" s="33" t="str">
        <f>IF(C167=0,"-",IF(Lease!$H$4="Yearly",EDATE(D166,12),IF(Lease!$H$4="Quarterly",EDATE(D166,3),EDATE(D166,1))))</f>
        <v>-</v>
      </c>
      <c r="E167" s="14">
        <f>IF(C167=0,0,1/((1+IF(Lease!$H$4="Yearly",Lease!$D$4,IF(Lease!$H$4="Quarterly",Lease!$D$4/4,Lease!$D$4/12)))^IF($E$17=1,A166,A167)))</f>
        <v>0</v>
      </c>
      <c r="F167" s="48">
        <f t="shared" si="26"/>
        <v>0</v>
      </c>
      <c r="G167" s="49"/>
      <c r="H167" s="13">
        <f t="shared" si="32"/>
        <v>151</v>
      </c>
      <c r="I167" s="33" t="str">
        <f t="shared" si="27"/>
        <v>-</v>
      </c>
      <c r="J167" s="38">
        <f>IF(H167&gt;Lease!$E$4,0,M166)</f>
        <v>0</v>
      </c>
      <c r="K167" s="38">
        <f>IF(IF(Lease!$H$4="Yearly",J167*Lease!$D$4,IF(Lease!$H$4="Quarterly",J167*(Lease!$D$4/4),J167*Lease!$D$4/12))&gt;0,IF(Lease!$H$4="Yearly",J167*Lease!$D$4,IF(Lease!$H$4="Quarterly",J167*(Lease!$D$4/4),J167*Lease!$D$4/12)),-L167-J167)</f>
        <v>0</v>
      </c>
      <c r="L167" s="38">
        <f t="shared" si="28"/>
        <v>0</v>
      </c>
      <c r="M167" s="38">
        <f t="shared" si="29"/>
        <v>0</v>
      </c>
      <c r="N167" s="50"/>
      <c r="O167" s="79">
        <v>151</v>
      </c>
      <c r="P167" s="80">
        <f t="shared" si="33"/>
        <v>97218</v>
      </c>
      <c r="Q167" s="82">
        <f t="shared" si="34"/>
        <v>0</v>
      </c>
      <c r="R167" s="82">
        <f>IF(S166&lt;1,0,-Lease!$K$4/Lease!$L$4)</f>
        <v>0</v>
      </c>
      <c r="S167" s="82">
        <f t="shared" si="30"/>
        <v>0</v>
      </c>
      <c r="AE167" s="5"/>
      <c r="AF167" s="6"/>
    </row>
    <row r="168" spans="1:32" x14ac:dyDescent="0.25">
      <c r="A168" s="46">
        <f t="shared" si="31"/>
        <v>152</v>
      </c>
      <c r="B168" s="54">
        <f t="shared" si="25"/>
        <v>0</v>
      </c>
      <c r="C168" s="47">
        <f>IF(A168&gt;Lease!$E$4,0,Lease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D168" s="33" t="str">
        <f>IF(C168=0,"-",IF(Lease!$H$4="Yearly",EDATE(D167,12),IF(Lease!$H$4="Quarterly",EDATE(D167,3),EDATE(D167,1))))</f>
        <v>-</v>
      </c>
      <c r="E168" s="14">
        <f>IF(C168=0,0,1/((1+IF(Lease!$H$4="Yearly",Lease!$D$4,IF(Lease!$H$4="Quarterly",Lease!$D$4/4,Lease!$D$4/12)))^IF($E$17=1,A167,A168)))</f>
        <v>0</v>
      </c>
      <c r="F168" s="48">
        <f t="shared" si="26"/>
        <v>0</v>
      </c>
      <c r="G168" s="49"/>
      <c r="H168" s="13">
        <f t="shared" si="32"/>
        <v>152</v>
      </c>
      <c r="I168" s="33" t="str">
        <f t="shared" si="27"/>
        <v>-</v>
      </c>
      <c r="J168" s="38">
        <f>IF(H168&gt;Lease!$E$4,0,M167)</f>
        <v>0</v>
      </c>
      <c r="K168" s="38">
        <f>IF(IF(Lease!$H$4="Yearly",J168*Lease!$D$4,IF(Lease!$H$4="Quarterly",J168*(Lease!$D$4/4),J168*Lease!$D$4/12))&gt;0,IF(Lease!$H$4="Yearly",J168*Lease!$D$4,IF(Lease!$H$4="Quarterly",J168*(Lease!$D$4/4),J168*Lease!$D$4/12)),-L168-J168)</f>
        <v>0</v>
      </c>
      <c r="L168" s="38">
        <f t="shared" si="28"/>
        <v>0</v>
      </c>
      <c r="M168" s="38">
        <f t="shared" si="29"/>
        <v>0</v>
      </c>
      <c r="N168" s="50"/>
      <c r="O168" s="79">
        <v>152</v>
      </c>
      <c r="P168" s="80">
        <f t="shared" si="33"/>
        <v>97583</v>
      </c>
      <c r="Q168" s="82">
        <f t="shared" si="34"/>
        <v>0</v>
      </c>
      <c r="R168" s="82">
        <f>IF(S167&lt;1,0,-Lease!$K$4/Lease!$L$4)</f>
        <v>0</v>
      </c>
      <c r="S168" s="82">
        <f t="shared" si="30"/>
        <v>0</v>
      </c>
      <c r="AE168" s="5"/>
      <c r="AF168" s="6"/>
    </row>
    <row r="169" spans="1:32" x14ac:dyDescent="0.25">
      <c r="A169" s="46">
        <f t="shared" si="31"/>
        <v>153</v>
      </c>
      <c r="B169" s="54">
        <f t="shared" si="25"/>
        <v>0</v>
      </c>
      <c r="C169" s="47">
        <f>IF(A169&gt;Lease!$E$4,0,Lease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D169" s="33" t="str">
        <f>IF(C169=0,"-",IF(Lease!$H$4="Yearly",EDATE(D168,12),IF(Lease!$H$4="Quarterly",EDATE(D168,3),EDATE(D168,1))))</f>
        <v>-</v>
      </c>
      <c r="E169" s="14">
        <f>IF(C169=0,0,1/((1+IF(Lease!$H$4="Yearly",Lease!$D$4,IF(Lease!$H$4="Quarterly",Lease!$D$4/4,Lease!$D$4/12)))^IF($E$17=1,A168,A169)))</f>
        <v>0</v>
      </c>
      <c r="F169" s="48">
        <f t="shared" si="26"/>
        <v>0</v>
      </c>
      <c r="G169" s="49"/>
      <c r="H169" s="13">
        <f t="shared" si="32"/>
        <v>153</v>
      </c>
      <c r="I169" s="33" t="str">
        <f t="shared" si="27"/>
        <v>-</v>
      </c>
      <c r="J169" s="38">
        <f>IF(H169&gt;Lease!$E$4,0,M168)</f>
        <v>0</v>
      </c>
      <c r="K169" s="38">
        <f>IF(IF(Lease!$H$4="Yearly",J169*Lease!$D$4,IF(Lease!$H$4="Quarterly",J169*(Lease!$D$4/4),J169*Lease!$D$4/12))&gt;0,IF(Lease!$H$4="Yearly",J169*Lease!$D$4,IF(Lease!$H$4="Quarterly",J169*(Lease!$D$4/4),J169*Lease!$D$4/12)),-L169-J169)</f>
        <v>0</v>
      </c>
      <c r="L169" s="38">
        <f t="shared" si="28"/>
        <v>0</v>
      </c>
      <c r="M169" s="38">
        <f t="shared" si="29"/>
        <v>0</v>
      </c>
      <c r="N169" s="50"/>
      <c r="O169" s="79">
        <v>153</v>
      </c>
      <c r="P169" s="80">
        <f t="shared" si="33"/>
        <v>97949</v>
      </c>
      <c r="Q169" s="82">
        <f t="shared" si="34"/>
        <v>0</v>
      </c>
      <c r="R169" s="82">
        <f>IF(S168&lt;1,0,-Lease!$K$4/Lease!$L$4)</f>
        <v>0</v>
      </c>
      <c r="S169" s="82">
        <f t="shared" si="30"/>
        <v>0</v>
      </c>
      <c r="AE169" s="5"/>
      <c r="AF169" s="6"/>
    </row>
    <row r="170" spans="1:32" x14ac:dyDescent="0.25">
      <c r="A170" s="46">
        <f t="shared" si="31"/>
        <v>154</v>
      </c>
      <c r="B170" s="54">
        <f t="shared" si="25"/>
        <v>0</v>
      </c>
      <c r="C170" s="47">
        <f>IF(A170&gt;Lease!$E$4,0,Lease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D170" s="33" t="str">
        <f>IF(C170=0,"-",IF(Lease!$H$4="Yearly",EDATE(D169,12),IF(Lease!$H$4="Quarterly",EDATE(D169,3),EDATE(D169,1))))</f>
        <v>-</v>
      </c>
      <c r="E170" s="14">
        <f>IF(C170=0,0,1/((1+IF(Lease!$H$4="Yearly",Lease!$D$4,IF(Lease!$H$4="Quarterly",Lease!$D$4/4,Lease!$D$4/12)))^IF($E$17=1,A169,A170)))</f>
        <v>0</v>
      </c>
      <c r="F170" s="48">
        <f t="shared" si="26"/>
        <v>0</v>
      </c>
      <c r="G170" s="49"/>
      <c r="H170" s="13">
        <f t="shared" si="32"/>
        <v>154</v>
      </c>
      <c r="I170" s="33" t="str">
        <f t="shared" si="27"/>
        <v>-</v>
      </c>
      <c r="J170" s="38">
        <f>IF(H170&gt;Lease!$E$4,0,M169)</f>
        <v>0</v>
      </c>
      <c r="K170" s="38">
        <f>IF(IF(Lease!$H$4="Yearly",J170*Lease!$D$4,IF(Lease!$H$4="Quarterly",J170*(Lease!$D$4/4),J170*Lease!$D$4/12))&gt;0,IF(Lease!$H$4="Yearly",J170*Lease!$D$4,IF(Lease!$H$4="Quarterly",J170*(Lease!$D$4/4),J170*Lease!$D$4/12)),-L170-J170)</f>
        <v>0</v>
      </c>
      <c r="L170" s="38">
        <f t="shared" si="28"/>
        <v>0</v>
      </c>
      <c r="M170" s="38">
        <f t="shared" si="29"/>
        <v>0</v>
      </c>
      <c r="N170" s="50"/>
      <c r="O170" s="79">
        <v>154</v>
      </c>
      <c r="P170" s="80">
        <f t="shared" si="33"/>
        <v>98314</v>
      </c>
      <c r="Q170" s="82">
        <f t="shared" si="34"/>
        <v>0</v>
      </c>
      <c r="R170" s="82">
        <f>IF(S169&lt;1,0,-Lease!$K$4/Lease!$L$4)</f>
        <v>0</v>
      </c>
      <c r="S170" s="82">
        <f t="shared" si="30"/>
        <v>0</v>
      </c>
      <c r="AE170" s="5"/>
      <c r="AF170" s="6"/>
    </row>
    <row r="171" spans="1:32" x14ac:dyDescent="0.25">
      <c r="A171" s="46">
        <f t="shared" si="31"/>
        <v>155</v>
      </c>
      <c r="B171" s="54">
        <f t="shared" si="25"/>
        <v>0</v>
      </c>
      <c r="C171" s="47">
        <f>IF(A171&gt;Lease!$E$4,0,Lease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D171" s="33" t="str">
        <f>IF(C171=0,"-",IF(Lease!$H$4="Yearly",EDATE(D170,12),IF(Lease!$H$4="Quarterly",EDATE(D170,3),EDATE(D170,1))))</f>
        <v>-</v>
      </c>
      <c r="E171" s="14">
        <f>IF(C171=0,0,1/((1+IF(Lease!$H$4="Yearly",Lease!$D$4,IF(Lease!$H$4="Quarterly",Lease!$D$4/4,Lease!$D$4/12)))^IF($E$17=1,A170,A171)))</f>
        <v>0</v>
      </c>
      <c r="F171" s="48">
        <f t="shared" si="26"/>
        <v>0</v>
      </c>
      <c r="G171" s="49"/>
      <c r="H171" s="13">
        <f t="shared" si="32"/>
        <v>155</v>
      </c>
      <c r="I171" s="33" t="str">
        <f t="shared" si="27"/>
        <v>-</v>
      </c>
      <c r="J171" s="38">
        <f>IF(H171&gt;Lease!$E$4,0,M170)</f>
        <v>0</v>
      </c>
      <c r="K171" s="38">
        <f>IF(IF(Lease!$H$4="Yearly",J171*Lease!$D$4,IF(Lease!$H$4="Quarterly",J171*(Lease!$D$4/4),J171*Lease!$D$4/12))&gt;0,IF(Lease!$H$4="Yearly",J171*Lease!$D$4,IF(Lease!$H$4="Quarterly",J171*(Lease!$D$4/4),J171*Lease!$D$4/12)),-L171-J171)</f>
        <v>0</v>
      </c>
      <c r="L171" s="38">
        <f t="shared" si="28"/>
        <v>0</v>
      </c>
      <c r="M171" s="38">
        <f t="shared" si="29"/>
        <v>0</v>
      </c>
      <c r="N171" s="50"/>
      <c r="O171" s="79">
        <v>155</v>
      </c>
      <c r="P171" s="80">
        <f t="shared" si="33"/>
        <v>98679</v>
      </c>
      <c r="Q171" s="82">
        <f t="shared" si="34"/>
        <v>0</v>
      </c>
      <c r="R171" s="82">
        <f>IF(S170&lt;1,0,-Lease!$K$4/Lease!$L$4)</f>
        <v>0</v>
      </c>
      <c r="S171" s="82">
        <f t="shared" si="30"/>
        <v>0</v>
      </c>
      <c r="AE171" s="5"/>
      <c r="AF171" s="6"/>
    </row>
    <row r="172" spans="1:32" x14ac:dyDescent="0.25">
      <c r="A172" s="46">
        <f t="shared" si="31"/>
        <v>156</v>
      </c>
      <c r="B172" s="54">
        <f t="shared" si="25"/>
        <v>0</v>
      </c>
      <c r="C172" s="47">
        <f>IF(A172&gt;Lease!$E$4,0,Lease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D172" s="33" t="str">
        <f>IF(C172=0,"-",IF(Lease!$H$4="Yearly",EDATE(D171,12),IF(Lease!$H$4="Quarterly",EDATE(D171,3),EDATE(D171,1))))</f>
        <v>-</v>
      </c>
      <c r="E172" s="14">
        <f>IF(C172=0,0,1/((1+IF(Lease!$H$4="Yearly",Lease!$D$4,IF(Lease!$H$4="Quarterly",Lease!$D$4/4,Lease!$D$4/12)))^IF($E$17=1,A171,A172)))</f>
        <v>0</v>
      </c>
      <c r="F172" s="48">
        <f t="shared" si="26"/>
        <v>0</v>
      </c>
      <c r="G172" s="49"/>
      <c r="H172" s="13">
        <f t="shared" si="32"/>
        <v>156</v>
      </c>
      <c r="I172" s="33" t="str">
        <f t="shared" si="27"/>
        <v>-</v>
      </c>
      <c r="J172" s="38">
        <f>IF(H172&gt;Lease!$E$4,0,M171)</f>
        <v>0</v>
      </c>
      <c r="K172" s="38">
        <f>IF(IF(Lease!$H$4="Yearly",J172*Lease!$D$4,IF(Lease!$H$4="Quarterly",J172*(Lease!$D$4/4),J172*Lease!$D$4/12))&gt;0,IF(Lease!$H$4="Yearly",J172*Lease!$D$4,IF(Lease!$H$4="Quarterly",J172*(Lease!$D$4/4),J172*Lease!$D$4/12)),-L172-J172)</f>
        <v>0</v>
      </c>
      <c r="L172" s="38">
        <f t="shared" si="28"/>
        <v>0</v>
      </c>
      <c r="M172" s="38">
        <f t="shared" si="29"/>
        <v>0</v>
      </c>
      <c r="N172" s="50"/>
      <c r="O172" s="79">
        <v>156</v>
      </c>
      <c r="P172" s="80">
        <f t="shared" si="33"/>
        <v>99044</v>
      </c>
      <c r="Q172" s="82">
        <f t="shared" si="34"/>
        <v>0</v>
      </c>
      <c r="R172" s="82">
        <f>IF(S171&lt;1,0,-Lease!$K$4/Lease!$L$4)</f>
        <v>0</v>
      </c>
      <c r="S172" s="82">
        <f t="shared" si="30"/>
        <v>0</v>
      </c>
      <c r="AE172" s="5"/>
      <c r="AF172" s="6"/>
    </row>
    <row r="173" spans="1:32" x14ac:dyDescent="0.25">
      <c r="A173" s="46">
        <f t="shared" si="31"/>
        <v>157</v>
      </c>
      <c r="B173" s="54">
        <f t="shared" si="25"/>
        <v>0</v>
      </c>
      <c r="C173" s="47">
        <f>IF(A173&gt;Lease!$E$4,0,Lease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D173" s="33" t="str">
        <f>IF(C173=0,"-",IF(Lease!$H$4="Yearly",EDATE(D172,12),IF(Lease!$H$4="Quarterly",EDATE(D172,3),EDATE(D172,1))))</f>
        <v>-</v>
      </c>
      <c r="E173" s="14">
        <f>IF(C173=0,0,1/((1+IF(Lease!$H$4="Yearly",Lease!$D$4,IF(Lease!$H$4="Quarterly",Lease!$D$4/4,Lease!$D$4/12)))^IF($E$17=1,A172,A173)))</f>
        <v>0</v>
      </c>
      <c r="F173" s="48">
        <f t="shared" si="26"/>
        <v>0</v>
      </c>
      <c r="G173" s="49"/>
      <c r="H173" s="13">
        <f t="shared" si="32"/>
        <v>157</v>
      </c>
      <c r="I173" s="33" t="str">
        <f t="shared" si="27"/>
        <v>-</v>
      </c>
      <c r="J173" s="38">
        <f>IF(H173&gt;Lease!$E$4,0,M172)</f>
        <v>0</v>
      </c>
      <c r="K173" s="38">
        <f>IF(IF(Lease!$H$4="Yearly",J173*Lease!$D$4,IF(Lease!$H$4="Quarterly",J173*(Lease!$D$4/4),J173*Lease!$D$4/12))&gt;0,IF(Lease!$H$4="Yearly",J173*Lease!$D$4,IF(Lease!$H$4="Quarterly",J173*(Lease!$D$4/4),J173*Lease!$D$4/12)),-L173-J173)</f>
        <v>0</v>
      </c>
      <c r="L173" s="38">
        <f t="shared" si="28"/>
        <v>0</v>
      </c>
      <c r="M173" s="38">
        <f t="shared" si="29"/>
        <v>0</v>
      </c>
      <c r="N173" s="50"/>
      <c r="O173" s="79">
        <v>157</v>
      </c>
      <c r="P173" s="80">
        <f t="shared" si="33"/>
        <v>99410</v>
      </c>
      <c r="Q173" s="82">
        <f t="shared" si="34"/>
        <v>0</v>
      </c>
      <c r="R173" s="82">
        <f>IF(S172&lt;1,0,-Lease!$K$4/Lease!$L$4)</f>
        <v>0</v>
      </c>
      <c r="S173" s="82">
        <f t="shared" si="30"/>
        <v>0</v>
      </c>
      <c r="AE173" s="5"/>
      <c r="AF173" s="6"/>
    </row>
    <row r="174" spans="1:32" x14ac:dyDescent="0.25">
      <c r="A174" s="46">
        <f t="shared" si="31"/>
        <v>158</v>
      </c>
      <c r="B174" s="54">
        <f t="shared" si="25"/>
        <v>0</v>
      </c>
      <c r="C174" s="47">
        <f>IF(A174&gt;Lease!$E$4,0,Lease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D174" s="33" t="str">
        <f>IF(C174=0,"-",IF(Lease!$H$4="Yearly",EDATE(D173,12),IF(Lease!$H$4="Quarterly",EDATE(D173,3),EDATE(D173,1))))</f>
        <v>-</v>
      </c>
      <c r="E174" s="14">
        <f>IF(C174=0,0,1/((1+IF(Lease!$H$4="Yearly",Lease!$D$4,IF(Lease!$H$4="Quarterly",Lease!$D$4/4,Lease!$D$4/12)))^IF($E$17=1,A173,A174)))</f>
        <v>0</v>
      </c>
      <c r="F174" s="48">
        <f t="shared" si="26"/>
        <v>0</v>
      </c>
      <c r="G174" s="49"/>
      <c r="H174" s="13">
        <f t="shared" si="32"/>
        <v>158</v>
      </c>
      <c r="I174" s="33" t="str">
        <f t="shared" si="27"/>
        <v>-</v>
      </c>
      <c r="J174" s="38">
        <f>IF(H174&gt;Lease!$E$4,0,M173)</f>
        <v>0</v>
      </c>
      <c r="K174" s="38">
        <f>IF(IF(Lease!$H$4="Yearly",J174*Lease!$D$4,IF(Lease!$H$4="Quarterly",J174*(Lease!$D$4/4),J174*Lease!$D$4/12))&gt;0,IF(Lease!$H$4="Yearly",J174*Lease!$D$4,IF(Lease!$H$4="Quarterly",J174*(Lease!$D$4/4),J174*Lease!$D$4/12)),-L174-J174)</f>
        <v>0</v>
      </c>
      <c r="L174" s="38">
        <f t="shared" si="28"/>
        <v>0</v>
      </c>
      <c r="M174" s="38">
        <f t="shared" si="29"/>
        <v>0</v>
      </c>
      <c r="N174" s="50"/>
      <c r="O174" s="79">
        <v>158</v>
      </c>
      <c r="P174" s="80">
        <f t="shared" si="33"/>
        <v>99775</v>
      </c>
      <c r="Q174" s="82">
        <f t="shared" si="34"/>
        <v>0</v>
      </c>
      <c r="R174" s="82">
        <f>IF(S173&lt;1,0,-Lease!$K$4/Lease!$L$4)</f>
        <v>0</v>
      </c>
      <c r="S174" s="82">
        <f t="shared" si="30"/>
        <v>0</v>
      </c>
      <c r="AE174" s="5"/>
      <c r="AF174" s="6"/>
    </row>
    <row r="175" spans="1:32" x14ac:dyDescent="0.25">
      <c r="A175" s="46">
        <f t="shared" si="31"/>
        <v>159</v>
      </c>
      <c r="B175" s="54">
        <f t="shared" si="25"/>
        <v>0</v>
      </c>
      <c r="C175" s="47">
        <f>IF(A175&gt;Lease!$E$4,0,Lease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D175" s="33" t="str">
        <f>IF(C175=0,"-",IF(Lease!$H$4="Yearly",EDATE(D174,12),IF(Lease!$H$4="Quarterly",EDATE(D174,3),EDATE(D174,1))))</f>
        <v>-</v>
      </c>
      <c r="E175" s="14">
        <f>IF(C175=0,0,1/((1+IF(Lease!$H$4="Yearly",Lease!$D$4,IF(Lease!$H$4="Quarterly",Lease!$D$4/4,Lease!$D$4/12)))^IF($E$17=1,A174,A175)))</f>
        <v>0</v>
      </c>
      <c r="F175" s="48">
        <f t="shared" si="26"/>
        <v>0</v>
      </c>
      <c r="G175" s="49"/>
      <c r="H175" s="13">
        <f t="shared" si="32"/>
        <v>159</v>
      </c>
      <c r="I175" s="33" t="str">
        <f t="shared" si="27"/>
        <v>-</v>
      </c>
      <c r="J175" s="38">
        <f>IF(H175&gt;Lease!$E$4,0,M174)</f>
        <v>0</v>
      </c>
      <c r="K175" s="38">
        <f>IF(IF(Lease!$H$4="Yearly",J175*Lease!$D$4,IF(Lease!$H$4="Quarterly",J175*(Lease!$D$4/4),J175*Lease!$D$4/12))&gt;0,IF(Lease!$H$4="Yearly",J175*Lease!$D$4,IF(Lease!$H$4="Quarterly",J175*(Lease!$D$4/4),J175*Lease!$D$4/12)),-L175-J175)</f>
        <v>0</v>
      </c>
      <c r="L175" s="38">
        <f t="shared" si="28"/>
        <v>0</v>
      </c>
      <c r="M175" s="38">
        <f t="shared" si="29"/>
        <v>0</v>
      </c>
      <c r="N175" s="50"/>
      <c r="O175" s="79">
        <v>159</v>
      </c>
      <c r="P175" s="80">
        <f t="shared" si="33"/>
        <v>100140</v>
      </c>
      <c r="Q175" s="82">
        <f t="shared" si="34"/>
        <v>0</v>
      </c>
      <c r="R175" s="82">
        <f>IF(S174&lt;1,0,-Lease!$K$4/Lease!$L$4)</f>
        <v>0</v>
      </c>
      <c r="S175" s="82">
        <f t="shared" si="30"/>
        <v>0</v>
      </c>
      <c r="AE175" s="5"/>
      <c r="AF175" s="6"/>
    </row>
    <row r="176" spans="1:32" x14ac:dyDescent="0.25">
      <c r="A176" s="46">
        <f t="shared" si="31"/>
        <v>160</v>
      </c>
      <c r="B176" s="54">
        <f t="shared" si="25"/>
        <v>0</v>
      </c>
      <c r="C176" s="47">
        <f>IF(A176&gt;Lease!$E$4,0,Lease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D176" s="33" t="str">
        <f>IF(C176=0,"-",IF(Lease!$H$4="Yearly",EDATE(D175,12),IF(Lease!$H$4="Quarterly",EDATE(D175,3),EDATE(D175,1))))</f>
        <v>-</v>
      </c>
      <c r="E176" s="14">
        <f>IF(C176=0,0,1/((1+IF(Lease!$H$4="Yearly",Lease!$D$4,IF(Lease!$H$4="Quarterly",Lease!$D$4/4,Lease!$D$4/12)))^IF($E$17=1,A175,A176)))</f>
        <v>0</v>
      </c>
      <c r="F176" s="48">
        <f t="shared" si="26"/>
        <v>0</v>
      </c>
      <c r="G176" s="49"/>
      <c r="H176" s="13">
        <f t="shared" si="32"/>
        <v>160</v>
      </c>
      <c r="I176" s="33" t="str">
        <f t="shared" si="27"/>
        <v>-</v>
      </c>
      <c r="J176" s="38">
        <f>IF(H176&gt;Lease!$E$4,0,M175)</f>
        <v>0</v>
      </c>
      <c r="K176" s="38">
        <f>IF(IF(Lease!$H$4="Yearly",J176*Lease!$D$4,IF(Lease!$H$4="Quarterly",J176*(Lease!$D$4/4),J176*Lease!$D$4/12))&gt;0,IF(Lease!$H$4="Yearly",J176*Lease!$D$4,IF(Lease!$H$4="Quarterly",J176*(Lease!$D$4/4),J176*Lease!$D$4/12)),-L176-J176)</f>
        <v>0</v>
      </c>
      <c r="L176" s="38">
        <f t="shared" si="28"/>
        <v>0</v>
      </c>
      <c r="M176" s="38">
        <f t="shared" si="29"/>
        <v>0</v>
      </c>
      <c r="N176" s="50"/>
      <c r="O176" s="79">
        <v>160</v>
      </c>
      <c r="P176" s="80">
        <f t="shared" si="33"/>
        <v>100505</v>
      </c>
      <c r="Q176" s="82">
        <f t="shared" si="34"/>
        <v>0</v>
      </c>
      <c r="R176" s="82">
        <f>IF(S175&lt;1,0,-Lease!$K$4/Lease!$L$4)</f>
        <v>0</v>
      </c>
      <c r="S176" s="82">
        <f t="shared" si="30"/>
        <v>0</v>
      </c>
      <c r="AE176" s="5"/>
      <c r="AF176" s="6"/>
    </row>
    <row r="177" spans="1:32" x14ac:dyDescent="0.25">
      <c r="A177" s="46">
        <f t="shared" si="31"/>
        <v>161</v>
      </c>
      <c r="B177" s="54">
        <f t="shared" si="25"/>
        <v>0</v>
      </c>
      <c r="C177" s="47">
        <f>IF(A177&gt;Lease!$E$4,0,Lease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D177" s="33" t="str">
        <f>IF(C177=0,"-",IF(Lease!$H$4="Yearly",EDATE(D176,12),IF(Lease!$H$4="Quarterly",EDATE(D176,3),EDATE(D176,1))))</f>
        <v>-</v>
      </c>
      <c r="E177" s="14">
        <f>IF(C177=0,0,1/((1+IF(Lease!$H$4="Yearly",Lease!$D$4,IF(Lease!$H$4="Quarterly",Lease!$D$4/4,Lease!$D$4/12)))^IF($E$17=1,A176,A177)))</f>
        <v>0</v>
      </c>
      <c r="F177" s="48">
        <f t="shared" si="26"/>
        <v>0</v>
      </c>
      <c r="G177" s="49"/>
      <c r="H177" s="13">
        <f t="shared" si="32"/>
        <v>161</v>
      </c>
      <c r="I177" s="33" t="str">
        <f t="shared" si="27"/>
        <v>-</v>
      </c>
      <c r="J177" s="38">
        <f>IF(H177&gt;Lease!$E$4,0,M176)</f>
        <v>0</v>
      </c>
      <c r="K177" s="38">
        <f>IF(IF(Lease!$H$4="Yearly",J177*Lease!$D$4,IF(Lease!$H$4="Quarterly",J177*(Lease!$D$4/4),J177*Lease!$D$4/12))&gt;0,IF(Lease!$H$4="Yearly",J177*Lease!$D$4,IF(Lease!$H$4="Quarterly",J177*(Lease!$D$4/4),J177*Lease!$D$4/12)),-L177-J177)</f>
        <v>0</v>
      </c>
      <c r="L177" s="38">
        <f t="shared" si="28"/>
        <v>0</v>
      </c>
      <c r="M177" s="38">
        <f t="shared" si="29"/>
        <v>0</v>
      </c>
      <c r="N177" s="50"/>
      <c r="O177" s="79">
        <v>161</v>
      </c>
      <c r="P177" s="80">
        <f t="shared" si="33"/>
        <v>100871</v>
      </c>
      <c r="Q177" s="82">
        <f t="shared" si="34"/>
        <v>0</v>
      </c>
      <c r="R177" s="82">
        <f>IF(S176&lt;1,0,-Lease!$K$4/Lease!$L$4)</f>
        <v>0</v>
      </c>
      <c r="S177" s="82">
        <f t="shared" si="30"/>
        <v>0</v>
      </c>
      <c r="AE177" s="5"/>
      <c r="AF177" s="6"/>
    </row>
    <row r="178" spans="1:32" x14ac:dyDescent="0.25">
      <c r="A178" s="46">
        <f t="shared" si="31"/>
        <v>162</v>
      </c>
      <c r="B178" s="54">
        <f t="shared" si="25"/>
        <v>0</v>
      </c>
      <c r="C178" s="47">
        <f>IF(A178&gt;Lease!$E$4,0,Lease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D178" s="33" t="str">
        <f>IF(C178=0,"-",IF(Lease!$H$4="Yearly",EDATE(D177,12),IF(Lease!$H$4="Quarterly",EDATE(D177,3),EDATE(D177,1))))</f>
        <v>-</v>
      </c>
      <c r="E178" s="14">
        <f>IF(C178=0,0,1/((1+IF(Lease!$H$4="Yearly",Lease!$D$4,IF(Lease!$H$4="Quarterly",Lease!$D$4/4,Lease!$D$4/12)))^IF($E$17=1,A177,A178)))</f>
        <v>0</v>
      </c>
      <c r="F178" s="48">
        <f t="shared" si="26"/>
        <v>0</v>
      </c>
      <c r="G178" s="49"/>
      <c r="H178" s="13">
        <f t="shared" si="32"/>
        <v>162</v>
      </c>
      <c r="I178" s="33" t="str">
        <f t="shared" si="27"/>
        <v>-</v>
      </c>
      <c r="J178" s="38">
        <f>IF(H178&gt;Lease!$E$4,0,M177)</f>
        <v>0</v>
      </c>
      <c r="K178" s="38">
        <f>IF(IF(Lease!$H$4="Yearly",J178*Lease!$D$4,IF(Lease!$H$4="Quarterly",J178*(Lease!$D$4/4),J178*Lease!$D$4/12))&gt;0,IF(Lease!$H$4="Yearly",J178*Lease!$D$4,IF(Lease!$H$4="Quarterly",J178*(Lease!$D$4/4),J178*Lease!$D$4/12)),-L178-J178)</f>
        <v>0</v>
      </c>
      <c r="L178" s="38">
        <f t="shared" si="28"/>
        <v>0</v>
      </c>
      <c r="M178" s="38">
        <f t="shared" si="29"/>
        <v>0</v>
      </c>
      <c r="N178" s="50"/>
      <c r="O178" s="79">
        <v>162</v>
      </c>
      <c r="P178" s="80">
        <f t="shared" si="33"/>
        <v>101236</v>
      </c>
      <c r="Q178" s="82">
        <f t="shared" si="34"/>
        <v>0</v>
      </c>
      <c r="R178" s="82">
        <f>IF(S177&lt;1,0,-Lease!$K$4/Lease!$L$4)</f>
        <v>0</v>
      </c>
      <c r="S178" s="82">
        <f t="shared" si="30"/>
        <v>0</v>
      </c>
      <c r="AE178" s="5"/>
      <c r="AF178" s="6"/>
    </row>
    <row r="179" spans="1:32" x14ac:dyDescent="0.25">
      <c r="A179" s="46">
        <f t="shared" si="31"/>
        <v>163</v>
      </c>
      <c r="B179" s="54">
        <f t="shared" si="25"/>
        <v>0</v>
      </c>
      <c r="C179" s="47">
        <f>IF(A179&gt;Lease!$E$4,0,Lease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D179" s="33" t="str">
        <f>IF(C179=0,"-",IF(Lease!$H$4="Yearly",EDATE(D178,12),IF(Lease!$H$4="Quarterly",EDATE(D178,3),EDATE(D178,1))))</f>
        <v>-</v>
      </c>
      <c r="E179" s="14">
        <f>IF(C179=0,0,1/((1+IF(Lease!$H$4="Yearly",Lease!$D$4,IF(Lease!$H$4="Quarterly",Lease!$D$4/4,Lease!$D$4/12)))^IF($E$17=1,A178,A179)))</f>
        <v>0</v>
      </c>
      <c r="F179" s="48">
        <f t="shared" si="26"/>
        <v>0</v>
      </c>
      <c r="G179" s="49"/>
      <c r="H179" s="13">
        <f t="shared" si="32"/>
        <v>163</v>
      </c>
      <c r="I179" s="33" t="str">
        <f t="shared" si="27"/>
        <v>-</v>
      </c>
      <c r="J179" s="38">
        <f>IF(H179&gt;Lease!$E$4,0,M178)</f>
        <v>0</v>
      </c>
      <c r="K179" s="38">
        <f>IF(IF(Lease!$H$4="Yearly",J179*Lease!$D$4,IF(Lease!$H$4="Quarterly",J179*(Lease!$D$4/4),J179*Lease!$D$4/12))&gt;0,IF(Lease!$H$4="Yearly",J179*Lease!$D$4,IF(Lease!$H$4="Quarterly",J179*(Lease!$D$4/4),J179*Lease!$D$4/12)),-L179-J179)</f>
        <v>0</v>
      </c>
      <c r="L179" s="38">
        <f t="shared" si="28"/>
        <v>0</v>
      </c>
      <c r="M179" s="38">
        <f t="shared" si="29"/>
        <v>0</v>
      </c>
      <c r="N179" s="50"/>
      <c r="O179" s="79">
        <v>163</v>
      </c>
      <c r="P179" s="80">
        <f t="shared" si="33"/>
        <v>101601</v>
      </c>
      <c r="Q179" s="82">
        <f t="shared" si="34"/>
        <v>0</v>
      </c>
      <c r="R179" s="82">
        <f>IF(S178&lt;1,0,-Lease!$K$4/Lease!$L$4)</f>
        <v>0</v>
      </c>
      <c r="S179" s="82">
        <f t="shared" si="30"/>
        <v>0</v>
      </c>
      <c r="AE179" s="5"/>
      <c r="AF179" s="6"/>
    </row>
    <row r="180" spans="1:32" x14ac:dyDescent="0.25">
      <c r="A180" s="46">
        <f t="shared" si="31"/>
        <v>164</v>
      </c>
      <c r="B180" s="54">
        <f t="shared" si="25"/>
        <v>0</v>
      </c>
      <c r="C180" s="47">
        <f>IF(A180&gt;Lease!$E$4,0,Lease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D180" s="33" t="str">
        <f>IF(C180=0,"-",IF(Lease!$H$4="Yearly",EDATE(D179,12),IF(Lease!$H$4="Quarterly",EDATE(D179,3),EDATE(D179,1))))</f>
        <v>-</v>
      </c>
      <c r="E180" s="14">
        <f>IF(C180=0,0,1/((1+IF(Lease!$H$4="Yearly",Lease!$D$4,IF(Lease!$H$4="Quarterly",Lease!$D$4/4,Lease!$D$4/12)))^IF($E$17=1,A179,A180)))</f>
        <v>0</v>
      </c>
      <c r="F180" s="48">
        <f t="shared" si="26"/>
        <v>0</v>
      </c>
      <c r="G180" s="49"/>
      <c r="H180" s="13">
        <f t="shared" si="32"/>
        <v>164</v>
      </c>
      <c r="I180" s="33" t="str">
        <f t="shared" si="27"/>
        <v>-</v>
      </c>
      <c r="J180" s="38">
        <f>IF(H180&gt;Lease!$E$4,0,M179)</f>
        <v>0</v>
      </c>
      <c r="K180" s="38">
        <f>IF(IF(Lease!$H$4="Yearly",J180*Lease!$D$4,IF(Lease!$H$4="Quarterly",J180*(Lease!$D$4/4),J180*Lease!$D$4/12))&gt;0,IF(Lease!$H$4="Yearly",J180*Lease!$D$4,IF(Lease!$H$4="Quarterly",J180*(Lease!$D$4/4),J180*Lease!$D$4/12)),-L180-J180)</f>
        <v>0</v>
      </c>
      <c r="L180" s="38">
        <f t="shared" si="28"/>
        <v>0</v>
      </c>
      <c r="M180" s="38">
        <f t="shared" si="29"/>
        <v>0</v>
      </c>
      <c r="N180" s="50"/>
      <c r="O180" s="79">
        <v>164</v>
      </c>
      <c r="P180" s="80">
        <f t="shared" si="33"/>
        <v>101966</v>
      </c>
      <c r="Q180" s="82">
        <f t="shared" si="34"/>
        <v>0</v>
      </c>
      <c r="R180" s="82">
        <f>IF(S179&lt;1,0,-Lease!$K$4/Lease!$L$4)</f>
        <v>0</v>
      </c>
      <c r="S180" s="82">
        <f t="shared" si="30"/>
        <v>0</v>
      </c>
      <c r="AE180" s="5"/>
      <c r="AF180" s="6"/>
    </row>
    <row r="181" spans="1:32" x14ac:dyDescent="0.25">
      <c r="A181" s="46">
        <f t="shared" si="31"/>
        <v>165</v>
      </c>
      <c r="B181" s="54">
        <f t="shared" si="25"/>
        <v>0</v>
      </c>
      <c r="C181" s="47">
        <f>IF(A181&gt;Lease!$E$4,0,Lease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D181" s="33" t="str">
        <f>IF(C181=0,"-",IF(Lease!$H$4="Yearly",EDATE(D180,12),IF(Lease!$H$4="Quarterly",EDATE(D180,3),EDATE(D180,1))))</f>
        <v>-</v>
      </c>
      <c r="E181" s="14">
        <f>IF(C181=0,0,1/((1+IF(Lease!$H$4="Yearly",Lease!$D$4,IF(Lease!$H$4="Quarterly",Lease!$D$4/4,Lease!$D$4/12)))^IF($E$17=1,A180,A181)))</f>
        <v>0</v>
      </c>
      <c r="F181" s="48">
        <f t="shared" si="26"/>
        <v>0</v>
      </c>
      <c r="G181" s="49"/>
      <c r="H181" s="13">
        <f t="shared" si="32"/>
        <v>165</v>
      </c>
      <c r="I181" s="33" t="str">
        <f t="shared" si="27"/>
        <v>-</v>
      </c>
      <c r="J181" s="38">
        <f>IF(H181&gt;Lease!$E$4,0,M180)</f>
        <v>0</v>
      </c>
      <c r="K181" s="38">
        <f>IF(IF(Lease!$H$4="Yearly",J181*Lease!$D$4,IF(Lease!$H$4="Quarterly",J181*(Lease!$D$4/4),J181*Lease!$D$4/12))&gt;0,IF(Lease!$H$4="Yearly",J181*Lease!$D$4,IF(Lease!$H$4="Quarterly",J181*(Lease!$D$4/4),J181*Lease!$D$4/12)),-L181-J181)</f>
        <v>0</v>
      </c>
      <c r="L181" s="38">
        <f t="shared" si="28"/>
        <v>0</v>
      </c>
      <c r="M181" s="38">
        <f t="shared" si="29"/>
        <v>0</v>
      </c>
      <c r="N181" s="50"/>
      <c r="O181" s="79">
        <v>165</v>
      </c>
      <c r="P181" s="80">
        <f t="shared" si="33"/>
        <v>102332</v>
      </c>
      <c r="Q181" s="82">
        <f t="shared" si="34"/>
        <v>0</v>
      </c>
      <c r="R181" s="82">
        <f>IF(S180&lt;1,0,-Lease!$K$4/Lease!$L$4)</f>
        <v>0</v>
      </c>
      <c r="S181" s="82">
        <f t="shared" si="30"/>
        <v>0</v>
      </c>
      <c r="AE181" s="5"/>
      <c r="AF181" s="6"/>
    </row>
    <row r="182" spans="1:32" x14ac:dyDescent="0.25">
      <c r="A182" s="46">
        <f t="shared" si="31"/>
        <v>166</v>
      </c>
      <c r="B182" s="54">
        <f t="shared" si="25"/>
        <v>0</v>
      </c>
      <c r="C182" s="47">
        <f>IF(A182&gt;Lease!$E$4,0,Lease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D182" s="33" t="str">
        <f>IF(C182=0,"-",IF(Lease!$H$4="Yearly",EDATE(D181,12),IF(Lease!$H$4="Quarterly",EDATE(D181,3),EDATE(D181,1))))</f>
        <v>-</v>
      </c>
      <c r="E182" s="14">
        <f>IF(C182=0,0,1/((1+IF(Lease!$H$4="Yearly",Lease!$D$4,IF(Lease!$H$4="Quarterly",Lease!$D$4/4,Lease!$D$4/12)))^IF($E$17=1,A181,A182)))</f>
        <v>0</v>
      </c>
      <c r="F182" s="48">
        <f t="shared" si="26"/>
        <v>0</v>
      </c>
      <c r="G182" s="49"/>
      <c r="H182" s="13">
        <f t="shared" si="32"/>
        <v>166</v>
      </c>
      <c r="I182" s="33" t="str">
        <f t="shared" si="27"/>
        <v>-</v>
      </c>
      <c r="J182" s="38">
        <f>IF(H182&gt;Lease!$E$4,0,M181)</f>
        <v>0</v>
      </c>
      <c r="K182" s="38">
        <f>IF(IF(Lease!$H$4="Yearly",J182*Lease!$D$4,IF(Lease!$H$4="Quarterly",J182*(Lease!$D$4/4),J182*Lease!$D$4/12))&gt;0,IF(Lease!$H$4="Yearly",J182*Lease!$D$4,IF(Lease!$H$4="Quarterly",J182*(Lease!$D$4/4),J182*Lease!$D$4/12)),-L182-J182)</f>
        <v>0</v>
      </c>
      <c r="L182" s="38">
        <f t="shared" si="28"/>
        <v>0</v>
      </c>
      <c r="M182" s="38">
        <f t="shared" si="29"/>
        <v>0</v>
      </c>
      <c r="N182" s="50"/>
      <c r="O182" s="79">
        <v>166</v>
      </c>
      <c r="P182" s="80">
        <f t="shared" si="33"/>
        <v>102697</v>
      </c>
      <c r="Q182" s="82">
        <f t="shared" si="34"/>
        <v>0</v>
      </c>
      <c r="R182" s="82">
        <f>IF(S181&lt;1,0,-Lease!$K$4/Lease!$L$4)</f>
        <v>0</v>
      </c>
      <c r="S182" s="82">
        <f t="shared" si="30"/>
        <v>0</v>
      </c>
      <c r="AE182" s="5"/>
      <c r="AF182" s="6"/>
    </row>
    <row r="183" spans="1:32" x14ac:dyDescent="0.25">
      <c r="A183" s="46">
        <f t="shared" si="31"/>
        <v>167</v>
      </c>
      <c r="B183" s="54">
        <f t="shared" si="25"/>
        <v>0</v>
      </c>
      <c r="C183" s="47">
        <f>IF(A183&gt;Lease!$E$4,0,Lease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D183" s="33" t="str">
        <f>IF(C183=0,"-",IF(Lease!$H$4="Yearly",EDATE(D182,12),IF(Lease!$H$4="Quarterly",EDATE(D182,3),EDATE(D182,1))))</f>
        <v>-</v>
      </c>
      <c r="E183" s="14">
        <f>IF(C183=0,0,1/((1+IF(Lease!$H$4="Yearly",Lease!$D$4,IF(Lease!$H$4="Quarterly",Lease!$D$4/4,Lease!$D$4/12)))^IF($E$17=1,A182,A183)))</f>
        <v>0</v>
      </c>
      <c r="F183" s="48">
        <f t="shared" si="26"/>
        <v>0</v>
      </c>
      <c r="G183" s="49"/>
      <c r="H183" s="13">
        <f t="shared" si="32"/>
        <v>167</v>
      </c>
      <c r="I183" s="33" t="str">
        <f t="shared" si="27"/>
        <v>-</v>
      </c>
      <c r="J183" s="38">
        <f>IF(H183&gt;Lease!$E$4,0,M182)</f>
        <v>0</v>
      </c>
      <c r="K183" s="38">
        <f>IF(IF(Lease!$H$4="Yearly",J183*Lease!$D$4,IF(Lease!$H$4="Quarterly",J183*(Lease!$D$4/4),J183*Lease!$D$4/12))&gt;0,IF(Lease!$H$4="Yearly",J183*Lease!$D$4,IF(Lease!$H$4="Quarterly",J183*(Lease!$D$4/4),J183*Lease!$D$4/12)),-L183-J183)</f>
        <v>0</v>
      </c>
      <c r="L183" s="38">
        <f t="shared" si="28"/>
        <v>0</v>
      </c>
      <c r="M183" s="38">
        <f t="shared" si="29"/>
        <v>0</v>
      </c>
      <c r="N183" s="50"/>
      <c r="O183" s="79">
        <v>167</v>
      </c>
      <c r="P183" s="80">
        <f t="shared" si="33"/>
        <v>103062</v>
      </c>
      <c r="Q183" s="82">
        <f t="shared" si="34"/>
        <v>0</v>
      </c>
      <c r="R183" s="82">
        <f>IF(S182&lt;1,0,-Lease!$K$4/Lease!$L$4)</f>
        <v>0</v>
      </c>
      <c r="S183" s="82">
        <f t="shared" si="30"/>
        <v>0</v>
      </c>
      <c r="AE183" s="5"/>
      <c r="AF183" s="6"/>
    </row>
    <row r="184" spans="1:32" x14ac:dyDescent="0.25">
      <c r="A184" s="46">
        <f t="shared" si="31"/>
        <v>168</v>
      </c>
      <c r="B184" s="54">
        <f t="shared" si="25"/>
        <v>0</v>
      </c>
      <c r="C184" s="47">
        <f>IF(A184&gt;Lease!$E$4,0,Lease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D184" s="33" t="str">
        <f>IF(C184=0,"-",IF(Lease!$H$4="Yearly",EDATE(D183,12),IF(Lease!$H$4="Quarterly",EDATE(D183,3),EDATE(D183,1))))</f>
        <v>-</v>
      </c>
      <c r="E184" s="14">
        <f>IF(C184=0,0,1/((1+IF(Lease!$H$4="Yearly",Lease!$D$4,IF(Lease!$H$4="Quarterly",Lease!$D$4/4,Lease!$D$4/12)))^IF($E$17=1,A183,A184)))</f>
        <v>0</v>
      </c>
      <c r="F184" s="48">
        <f t="shared" si="26"/>
        <v>0</v>
      </c>
      <c r="G184" s="49"/>
      <c r="H184" s="13">
        <f t="shared" si="32"/>
        <v>168</v>
      </c>
      <c r="I184" s="33" t="str">
        <f t="shared" si="27"/>
        <v>-</v>
      </c>
      <c r="J184" s="38">
        <f>IF(H184&gt;Lease!$E$4,0,M183)</f>
        <v>0</v>
      </c>
      <c r="K184" s="38">
        <f>IF(IF(Lease!$H$4="Yearly",J184*Lease!$D$4,IF(Lease!$H$4="Quarterly",J184*(Lease!$D$4/4),J184*Lease!$D$4/12))&gt;0,IF(Lease!$H$4="Yearly",J184*Lease!$D$4,IF(Lease!$H$4="Quarterly",J184*(Lease!$D$4/4),J184*Lease!$D$4/12)),-L184-J184)</f>
        <v>0</v>
      </c>
      <c r="L184" s="38">
        <f t="shared" si="28"/>
        <v>0</v>
      </c>
      <c r="M184" s="38">
        <f t="shared" si="29"/>
        <v>0</v>
      </c>
      <c r="N184" s="50"/>
      <c r="O184" s="79">
        <v>168</v>
      </c>
      <c r="P184" s="80">
        <f t="shared" si="33"/>
        <v>103427</v>
      </c>
      <c r="Q184" s="82">
        <f t="shared" si="34"/>
        <v>0</v>
      </c>
      <c r="R184" s="82">
        <f>IF(S183&lt;1,0,-Lease!$K$4/Lease!$L$4)</f>
        <v>0</v>
      </c>
      <c r="S184" s="82">
        <f t="shared" si="30"/>
        <v>0</v>
      </c>
      <c r="AE184" s="5"/>
      <c r="AF184" s="6"/>
    </row>
    <row r="185" spans="1:32" x14ac:dyDescent="0.25">
      <c r="A185" s="46">
        <f t="shared" si="31"/>
        <v>169</v>
      </c>
      <c r="B185" s="54">
        <f t="shared" si="25"/>
        <v>0</v>
      </c>
      <c r="C185" s="47">
        <f>IF(A185&gt;Lease!$E$4,0,Lease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D185" s="33" t="str">
        <f>IF(C185=0,"-",IF(Lease!$H$4="Yearly",EDATE(D184,12),IF(Lease!$H$4="Quarterly",EDATE(D184,3),EDATE(D184,1))))</f>
        <v>-</v>
      </c>
      <c r="E185" s="14">
        <f>IF(C185=0,0,1/((1+IF(Lease!$H$4="Yearly",Lease!$D$4,IF(Lease!$H$4="Quarterly",Lease!$D$4/4,Lease!$D$4/12)))^IF($E$17=1,A184,A185)))</f>
        <v>0</v>
      </c>
      <c r="F185" s="48">
        <f t="shared" si="26"/>
        <v>0</v>
      </c>
      <c r="G185" s="49"/>
      <c r="H185" s="13">
        <f t="shared" si="32"/>
        <v>169</v>
      </c>
      <c r="I185" s="33" t="str">
        <f t="shared" si="27"/>
        <v>-</v>
      </c>
      <c r="J185" s="38">
        <f>IF(H185&gt;Lease!$E$4,0,M184)</f>
        <v>0</v>
      </c>
      <c r="K185" s="38">
        <f>IF(IF(Lease!$H$4="Yearly",J185*Lease!$D$4,IF(Lease!$H$4="Quarterly",J185*(Lease!$D$4/4),J185*Lease!$D$4/12))&gt;0,IF(Lease!$H$4="Yearly",J185*Lease!$D$4,IF(Lease!$H$4="Quarterly",J185*(Lease!$D$4/4),J185*Lease!$D$4/12)),-L185-J185)</f>
        <v>0</v>
      </c>
      <c r="L185" s="38">
        <f t="shared" si="28"/>
        <v>0</v>
      </c>
      <c r="M185" s="38">
        <f t="shared" si="29"/>
        <v>0</v>
      </c>
      <c r="N185" s="50"/>
      <c r="O185" s="79">
        <v>169</v>
      </c>
      <c r="P185" s="80">
        <f t="shared" si="33"/>
        <v>103793</v>
      </c>
      <c r="Q185" s="82">
        <f t="shared" si="34"/>
        <v>0</v>
      </c>
      <c r="R185" s="82">
        <f>IF(S184&lt;1,0,-Lease!$K$4/Lease!$L$4)</f>
        <v>0</v>
      </c>
      <c r="S185" s="82">
        <f t="shared" si="30"/>
        <v>0</v>
      </c>
      <c r="AE185" s="5"/>
      <c r="AF185" s="6"/>
    </row>
    <row r="186" spans="1:32" x14ac:dyDescent="0.25">
      <c r="A186" s="46">
        <f t="shared" si="31"/>
        <v>170</v>
      </c>
      <c r="B186" s="54">
        <f t="shared" si="25"/>
        <v>0</v>
      </c>
      <c r="C186" s="47">
        <f>IF(A186&gt;Lease!$E$4,0,Lease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D186" s="33" t="str">
        <f>IF(C186=0,"-",IF(Lease!$H$4="Yearly",EDATE(D185,12),IF(Lease!$H$4="Quarterly",EDATE(D185,3),EDATE(D185,1))))</f>
        <v>-</v>
      </c>
      <c r="E186" s="14">
        <f>IF(C186=0,0,1/((1+IF(Lease!$H$4="Yearly",Lease!$D$4,IF(Lease!$H$4="Quarterly",Lease!$D$4/4,Lease!$D$4/12)))^IF($E$17=1,A185,A186)))</f>
        <v>0</v>
      </c>
      <c r="F186" s="48">
        <f t="shared" si="26"/>
        <v>0</v>
      </c>
      <c r="G186" s="49"/>
      <c r="H186" s="13">
        <f t="shared" si="32"/>
        <v>170</v>
      </c>
      <c r="I186" s="33" t="str">
        <f t="shared" si="27"/>
        <v>-</v>
      </c>
      <c r="J186" s="38">
        <f>IF(H186&gt;Lease!$E$4,0,M185)</f>
        <v>0</v>
      </c>
      <c r="K186" s="38">
        <f>IF(IF(Lease!$H$4="Yearly",J186*Lease!$D$4,IF(Lease!$H$4="Quarterly",J186*(Lease!$D$4/4),J186*Lease!$D$4/12))&gt;0,IF(Lease!$H$4="Yearly",J186*Lease!$D$4,IF(Lease!$H$4="Quarterly",J186*(Lease!$D$4/4),J186*Lease!$D$4/12)),-L186-J186)</f>
        <v>0</v>
      </c>
      <c r="L186" s="38">
        <f t="shared" si="28"/>
        <v>0</v>
      </c>
      <c r="M186" s="38">
        <f t="shared" si="29"/>
        <v>0</v>
      </c>
      <c r="N186" s="50"/>
      <c r="O186" s="79">
        <v>170</v>
      </c>
      <c r="P186" s="80">
        <f t="shared" si="33"/>
        <v>104158</v>
      </c>
      <c r="Q186" s="82">
        <f t="shared" si="34"/>
        <v>0</v>
      </c>
      <c r="R186" s="82">
        <f>IF(S185&lt;1,0,-Lease!$K$4/Lease!$L$4)</f>
        <v>0</v>
      </c>
      <c r="S186" s="82">
        <f t="shared" si="30"/>
        <v>0</v>
      </c>
      <c r="AE186" s="5"/>
      <c r="AF186" s="6"/>
    </row>
    <row r="187" spans="1:32" x14ac:dyDescent="0.25">
      <c r="A187" s="46">
        <f t="shared" si="31"/>
        <v>171</v>
      </c>
      <c r="B187" s="54">
        <f t="shared" si="25"/>
        <v>0</v>
      </c>
      <c r="C187" s="47">
        <f>IF(A187&gt;Lease!$E$4,0,Lease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D187" s="33" t="str">
        <f>IF(C187=0,"-",IF(Lease!$H$4="Yearly",EDATE(D186,12),IF(Lease!$H$4="Quarterly",EDATE(D186,3),EDATE(D186,1))))</f>
        <v>-</v>
      </c>
      <c r="E187" s="14">
        <f>IF(C187=0,0,1/((1+IF(Lease!$H$4="Yearly",Lease!$D$4,IF(Lease!$H$4="Quarterly",Lease!$D$4/4,Lease!$D$4/12)))^IF($E$17=1,A186,A187)))</f>
        <v>0</v>
      </c>
      <c r="F187" s="48">
        <f t="shared" si="26"/>
        <v>0</v>
      </c>
      <c r="G187" s="49"/>
      <c r="H187" s="13">
        <f t="shared" si="32"/>
        <v>171</v>
      </c>
      <c r="I187" s="33" t="str">
        <f t="shared" si="27"/>
        <v>-</v>
      </c>
      <c r="J187" s="38">
        <f>IF(H187&gt;Lease!$E$4,0,M186)</f>
        <v>0</v>
      </c>
      <c r="K187" s="38">
        <f>IF(IF(Lease!$H$4="Yearly",J187*Lease!$D$4,IF(Lease!$H$4="Quarterly",J187*(Lease!$D$4/4),J187*Lease!$D$4/12))&gt;0,IF(Lease!$H$4="Yearly",J187*Lease!$D$4,IF(Lease!$H$4="Quarterly",J187*(Lease!$D$4/4),J187*Lease!$D$4/12)),-L187-J187)</f>
        <v>0</v>
      </c>
      <c r="L187" s="38">
        <f t="shared" si="28"/>
        <v>0</v>
      </c>
      <c r="M187" s="38">
        <f t="shared" si="29"/>
        <v>0</v>
      </c>
      <c r="N187" s="50"/>
      <c r="O187" s="79">
        <v>171</v>
      </c>
      <c r="P187" s="80">
        <f t="shared" si="33"/>
        <v>104523</v>
      </c>
      <c r="Q187" s="82">
        <f t="shared" si="34"/>
        <v>0</v>
      </c>
      <c r="R187" s="82">
        <f>IF(S186&lt;1,0,-Lease!$K$4/Lease!$L$4)</f>
        <v>0</v>
      </c>
      <c r="S187" s="82">
        <f t="shared" si="30"/>
        <v>0</v>
      </c>
      <c r="AE187" s="5"/>
      <c r="AF187" s="6"/>
    </row>
    <row r="188" spans="1:32" x14ac:dyDescent="0.25">
      <c r="A188" s="46">
        <f t="shared" si="31"/>
        <v>172</v>
      </c>
      <c r="B188" s="54">
        <f t="shared" si="25"/>
        <v>0</v>
      </c>
      <c r="C188" s="47">
        <f>IF(A188&gt;Lease!$E$4,0,Lease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D188" s="33" t="str">
        <f>IF(C188=0,"-",IF(Lease!$H$4="Yearly",EDATE(D187,12),IF(Lease!$H$4="Quarterly",EDATE(D187,3),EDATE(D187,1))))</f>
        <v>-</v>
      </c>
      <c r="E188" s="14">
        <f>IF(C188=0,0,1/((1+IF(Lease!$H$4="Yearly",Lease!$D$4,IF(Lease!$H$4="Quarterly",Lease!$D$4/4,Lease!$D$4/12)))^IF($E$17=1,A187,A188)))</f>
        <v>0</v>
      </c>
      <c r="F188" s="48">
        <f t="shared" si="26"/>
        <v>0</v>
      </c>
      <c r="G188" s="49"/>
      <c r="H188" s="13">
        <f t="shared" si="32"/>
        <v>172</v>
      </c>
      <c r="I188" s="33" t="str">
        <f t="shared" si="27"/>
        <v>-</v>
      </c>
      <c r="J188" s="38">
        <f>IF(H188&gt;Lease!$E$4,0,M187)</f>
        <v>0</v>
      </c>
      <c r="K188" s="38">
        <f>IF(IF(Lease!$H$4="Yearly",J188*Lease!$D$4,IF(Lease!$H$4="Quarterly",J188*(Lease!$D$4/4),J188*Lease!$D$4/12))&gt;0,IF(Lease!$H$4="Yearly",J188*Lease!$D$4,IF(Lease!$H$4="Quarterly",J188*(Lease!$D$4/4),J188*Lease!$D$4/12)),-L188-J188)</f>
        <v>0</v>
      </c>
      <c r="L188" s="38">
        <f t="shared" si="28"/>
        <v>0</v>
      </c>
      <c r="M188" s="38">
        <f t="shared" si="29"/>
        <v>0</v>
      </c>
      <c r="N188" s="50"/>
      <c r="O188" s="79">
        <v>172</v>
      </c>
      <c r="P188" s="80">
        <f t="shared" si="33"/>
        <v>104888</v>
      </c>
      <c r="Q188" s="82">
        <f t="shared" si="34"/>
        <v>0</v>
      </c>
      <c r="R188" s="82">
        <f>IF(S187&lt;1,0,-Lease!$K$4/Lease!$L$4)</f>
        <v>0</v>
      </c>
      <c r="S188" s="82">
        <f t="shared" si="30"/>
        <v>0</v>
      </c>
      <c r="AE188" s="5"/>
      <c r="AF188" s="6"/>
    </row>
    <row r="189" spans="1:32" x14ac:dyDescent="0.25">
      <c r="A189" s="46">
        <f t="shared" si="31"/>
        <v>173</v>
      </c>
      <c r="B189" s="54">
        <f t="shared" si="25"/>
        <v>0</v>
      </c>
      <c r="C189" s="47">
        <f>IF(A189&gt;Lease!$E$4,0,Lease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D189" s="33" t="str">
        <f>IF(C189=0,"-",IF(Lease!$H$4="Yearly",EDATE(D188,12),IF(Lease!$H$4="Quarterly",EDATE(D188,3),EDATE(D188,1))))</f>
        <v>-</v>
      </c>
      <c r="E189" s="14">
        <f>IF(C189=0,0,1/((1+IF(Lease!$H$4="Yearly",Lease!$D$4,IF(Lease!$H$4="Quarterly",Lease!$D$4/4,Lease!$D$4/12)))^IF($E$17=1,A188,A189)))</f>
        <v>0</v>
      </c>
      <c r="F189" s="48">
        <f t="shared" si="26"/>
        <v>0</v>
      </c>
      <c r="G189" s="49"/>
      <c r="H189" s="13">
        <f t="shared" si="32"/>
        <v>173</v>
      </c>
      <c r="I189" s="33" t="str">
        <f t="shared" si="27"/>
        <v>-</v>
      </c>
      <c r="J189" s="38">
        <f>IF(H189&gt;Lease!$E$4,0,M188)</f>
        <v>0</v>
      </c>
      <c r="K189" s="38">
        <f>IF(IF(Lease!$H$4="Yearly",J189*Lease!$D$4,IF(Lease!$H$4="Quarterly",J189*(Lease!$D$4/4),J189*Lease!$D$4/12))&gt;0,IF(Lease!$H$4="Yearly",J189*Lease!$D$4,IF(Lease!$H$4="Quarterly",J189*(Lease!$D$4/4),J189*Lease!$D$4/12)),-L189-J189)</f>
        <v>0</v>
      </c>
      <c r="L189" s="38">
        <f t="shared" si="28"/>
        <v>0</v>
      </c>
      <c r="M189" s="38">
        <f t="shared" si="29"/>
        <v>0</v>
      </c>
      <c r="N189" s="50"/>
      <c r="O189" s="79">
        <v>173</v>
      </c>
      <c r="P189" s="80">
        <f t="shared" si="33"/>
        <v>105254</v>
      </c>
      <c r="Q189" s="82">
        <f t="shared" si="34"/>
        <v>0</v>
      </c>
      <c r="R189" s="82">
        <f>IF(S188&lt;1,0,-Lease!$K$4/Lease!$L$4)</f>
        <v>0</v>
      </c>
      <c r="S189" s="82">
        <f t="shared" si="30"/>
        <v>0</v>
      </c>
      <c r="AE189" s="5"/>
      <c r="AF189" s="6"/>
    </row>
    <row r="190" spans="1:32" x14ac:dyDescent="0.25">
      <c r="A190" s="46">
        <f t="shared" si="31"/>
        <v>174</v>
      </c>
      <c r="B190" s="54">
        <f t="shared" si="25"/>
        <v>0</v>
      </c>
      <c r="C190" s="47">
        <f>IF(A190&gt;Lease!$E$4,0,Lease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D190" s="33" t="str">
        <f>IF(C190=0,"-",IF(Lease!$H$4="Yearly",EDATE(D189,12),IF(Lease!$H$4="Quarterly",EDATE(D189,3),EDATE(D189,1))))</f>
        <v>-</v>
      </c>
      <c r="E190" s="14">
        <f>IF(C190=0,0,1/((1+IF(Lease!$H$4="Yearly",Lease!$D$4,IF(Lease!$H$4="Quarterly",Lease!$D$4/4,Lease!$D$4/12)))^IF($E$17=1,A189,A190)))</f>
        <v>0</v>
      </c>
      <c r="F190" s="48">
        <f t="shared" si="26"/>
        <v>0</v>
      </c>
      <c r="G190" s="49"/>
      <c r="H190" s="13">
        <f t="shared" si="32"/>
        <v>174</v>
      </c>
      <c r="I190" s="33" t="str">
        <f t="shared" si="27"/>
        <v>-</v>
      </c>
      <c r="J190" s="38">
        <f>IF(H190&gt;Lease!$E$4,0,M189)</f>
        <v>0</v>
      </c>
      <c r="K190" s="38">
        <f>IF(IF(Lease!$H$4="Yearly",J190*Lease!$D$4,IF(Lease!$H$4="Quarterly",J190*(Lease!$D$4/4),J190*Lease!$D$4/12))&gt;0,IF(Lease!$H$4="Yearly",J190*Lease!$D$4,IF(Lease!$H$4="Quarterly",J190*(Lease!$D$4/4),J190*Lease!$D$4/12)),-L190-J190)</f>
        <v>0</v>
      </c>
      <c r="L190" s="38">
        <f t="shared" si="28"/>
        <v>0</v>
      </c>
      <c r="M190" s="38">
        <f t="shared" si="29"/>
        <v>0</v>
      </c>
      <c r="N190" s="50"/>
      <c r="O190" s="79">
        <v>174</v>
      </c>
      <c r="P190" s="80">
        <f t="shared" si="33"/>
        <v>105619</v>
      </c>
      <c r="Q190" s="82">
        <f t="shared" si="34"/>
        <v>0</v>
      </c>
      <c r="R190" s="82">
        <f>IF(S189&lt;1,0,-Lease!$K$4/Lease!$L$4)</f>
        <v>0</v>
      </c>
      <c r="S190" s="82">
        <f t="shared" si="30"/>
        <v>0</v>
      </c>
      <c r="AE190" s="5"/>
      <c r="AF190" s="6"/>
    </row>
    <row r="191" spans="1:32" x14ac:dyDescent="0.25">
      <c r="A191" s="46">
        <f t="shared" si="31"/>
        <v>175</v>
      </c>
      <c r="B191" s="54">
        <f t="shared" si="25"/>
        <v>0</v>
      </c>
      <c r="C191" s="47">
        <f>IF(A191&gt;Lease!$E$4,0,Lease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D191" s="33" t="str">
        <f>IF(C191=0,"-",IF(Lease!$H$4="Yearly",EDATE(D190,12),IF(Lease!$H$4="Quarterly",EDATE(D190,3),EDATE(D190,1))))</f>
        <v>-</v>
      </c>
      <c r="E191" s="14">
        <f>IF(C191=0,0,1/((1+IF(Lease!$H$4="Yearly",Lease!$D$4,IF(Lease!$H$4="Quarterly",Lease!$D$4/4,Lease!$D$4/12)))^IF($E$17=1,A190,A191)))</f>
        <v>0</v>
      </c>
      <c r="F191" s="48">
        <f t="shared" si="26"/>
        <v>0</v>
      </c>
      <c r="G191" s="49"/>
      <c r="H191" s="13">
        <f t="shared" si="32"/>
        <v>175</v>
      </c>
      <c r="I191" s="33" t="str">
        <f t="shared" si="27"/>
        <v>-</v>
      </c>
      <c r="J191" s="38">
        <f>IF(H191&gt;Lease!$E$4,0,M190)</f>
        <v>0</v>
      </c>
      <c r="K191" s="38">
        <f>IF(IF(Lease!$H$4="Yearly",J191*Lease!$D$4,IF(Lease!$H$4="Quarterly",J191*(Lease!$D$4/4),J191*Lease!$D$4/12))&gt;0,IF(Lease!$H$4="Yearly",J191*Lease!$D$4,IF(Lease!$H$4="Quarterly",J191*(Lease!$D$4/4),J191*Lease!$D$4/12)),-L191-J191)</f>
        <v>0</v>
      </c>
      <c r="L191" s="38">
        <f t="shared" si="28"/>
        <v>0</v>
      </c>
      <c r="M191" s="38">
        <f t="shared" si="29"/>
        <v>0</v>
      </c>
      <c r="N191" s="50"/>
      <c r="O191" s="79">
        <v>175</v>
      </c>
      <c r="P191" s="80">
        <f t="shared" si="33"/>
        <v>105984</v>
      </c>
      <c r="Q191" s="82">
        <f t="shared" si="34"/>
        <v>0</v>
      </c>
      <c r="R191" s="82">
        <f>IF(S190&lt;1,0,-Lease!$K$4/Lease!$L$4)</f>
        <v>0</v>
      </c>
      <c r="S191" s="82">
        <f t="shared" si="30"/>
        <v>0</v>
      </c>
      <c r="AE191" s="5"/>
      <c r="AF191" s="6"/>
    </row>
    <row r="192" spans="1:32" x14ac:dyDescent="0.25">
      <c r="A192" s="46">
        <f t="shared" si="31"/>
        <v>176</v>
      </c>
      <c r="B192" s="54">
        <f t="shared" si="25"/>
        <v>0</v>
      </c>
      <c r="C192" s="47">
        <f>IF(A192&gt;Lease!$E$4,0,Lease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D192" s="33" t="str">
        <f>IF(C192=0,"-",IF(Lease!$H$4="Yearly",EDATE(D191,12),IF(Lease!$H$4="Quarterly",EDATE(D191,3),EDATE(D191,1))))</f>
        <v>-</v>
      </c>
      <c r="E192" s="14">
        <f>IF(C192=0,0,1/((1+IF(Lease!$H$4="Yearly",Lease!$D$4,IF(Lease!$H$4="Quarterly",Lease!$D$4/4,Lease!$D$4/12)))^IF($E$17=1,A191,A192)))</f>
        <v>0</v>
      </c>
      <c r="F192" s="48">
        <f t="shared" si="26"/>
        <v>0</v>
      </c>
      <c r="G192" s="49"/>
      <c r="H192" s="13">
        <f t="shared" si="32"/>
        <v>176</v>
      </c>
      <c r="I192" s="33" t="str">
        <f t="shared" si="27"/>
        <v>-</v>
      </c>
      <c r="J192" s="38">
        <f>IF(H192&gt;Lease!$E$4,0,M191)</f>
        <v>0</v>
      </c>
      <c r="K192" s="38">
        <f>IF(IF(Lease!$H$4="Yearly",J192*Lease!$D$4,IF(Lease!$H$4="Quarterly",J192*(Lease!$D$4/4),J192*Lease!$D$4/12))&gt;0,IF(Lease!$H$4="Yearly",J192*Lease!$D$4,IF(Lease!$H$4="Quarterly",J192*(Lease!$D$4/4),J192*Lease!$D$4/12)),-L192-J192)</f>
        <v>0</v>
      </c>
      <c r="L192" s="38">
        <f t="shared" si="28"/>
        <v>0</v>
      </c>
      <c r="M192" s="38">
        <f t="shared" si="29"/>
        <v>0</v>
      </c>
      <c r="N192" s="50"/>
      <c r="O192" s="79">
        <v>176</v>
      </c>
      <c r="P192" s="80">
        <f t="shared" si="33"/>
        <v>106349</v>
      </c>
      <c r="Q192" s="82">
        <f t="shared" si="34"/>
        <v>0</v>
      </c>
      <c r="R192" s="82">
        <f>IF(S191&lt;1,0,-Lease!$K$4/Lease!$L$4)</f>
        <v>0</v>
      </c>
      <c r="S192" s="82">
        <f t="shared" si="30"/>
        <v>0</v>
      </c>
      <c r="AE192" s="5"/>
      <c r="AF192" s="6"/>
    </row>
    <row r="193" spans="1:32" x14ac:dyDescent="0.25">
      <c r="A193" s="46">
        <f t="shared" si="31"/>
        <v>177</v>
      </c>
      <c r="B193" s="54">
        <f t="shared" si="25"/>
        <v>0</v>
      </c>
      <c r="C193" s="47">
        <f>IF(A193&gt;Lease!$E$4,0,Lease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D193" s="33" t="str">
        <f>IF(C193=0,"-",IF(Lease!$H$4="Yearly",EDATE(D192,12),IF(Lease!$H$4="Quarterly",EDATE(D192,3),EDATE(D192,1))))</f>
        <v>-</v>
      </c>
      <c r="E193" s="14">
        <f>IF(C193=0,0,1/((1+IF(Lease!$H$4="Yearly",Lease!$D$4,IF(Lease!$H$4="Quarterly",Lease!$D$4/4,Lease!$D$4/12)))^IF($E$17=1,A192,A193)))</f>
        <v>0</v>
      </c>
      <c r="F193" s="48">
        <f t="shared" si="26"/>
        <v>0</v>
      </c>
      <c r="G193" s="49"/>
      <c r="H193" s="13">
        <f t="shared" si="32"/>
        <v>177</v>
      </c>
      <c r="I193" s="33" t="str">
        <f t="shared" si="27"/>
        <v>-</v>
      </c>
      <c r="J193" s="38">
        <f>IF(H193&gt;Lease!$E$4,0,M192)</f>
        <v>0</v>
      </c>
      <c r="K193" s="38">
        <f>IF(IF(Lease!$H$4="Yearly",J193*Lease!$D$4,IF(Lease!$H$4="Quarterly",J193*(Lease!$D$4/4),J193*Lease!$D$4/12))&gt;0,IF(Lease!$H$4="Yearly",J193*Lease!$D$4,IF(Lease!$H$4="Quarterly",J193*(Lease!$D$4/4),J193*Lease!$D$4/12)),-L193-J193)</f>
        <v>0</v>
      </c>
      <c r="L193" s="38">
        <f t="shared" si="28"/>
        <v>0</v>
      </c>
      <c r="M193" s="38">
        <f t="shared" si="29"/>
        <v>0</v>
      </c>
      <c r="N193" s="50"/>
      <c r="O193" s="79">
        <v>177</v>
      </c>
      <c r="P193" s="80">
        <f t="shared" si="33"/>
        <v>106715</v>
      </c>
      <c r="Q193" s="82">
        <f t="shared" si="34"/>
        <v>0</v>
      </c>
      <c r="R193" s="82">
        <f>IF(S192&lt;1,0,-Lease!$K$4/Lease!$L$4)</f>
        <v>0</v>
      </c>
      <c r="S193" s="82">
        <f t="shared" si="30"/>
        <v>0</v>
      </c>
      <c r="AE193" s="5"/>
      <c r="AF193" s="6"/>
    </row>
    <row r="194" spans="1:32" x14ac:dyDescent="0.25">
      <c r="A194" s="46">
        <f t="shared" si="31"/>
        <v>178</v>
      </c>
      <c r="B194" s="54">
        <f t="shared" si="25"/>
        <v>0</v>
      </c>
      <c r="C194" s="47">
        <f>IF(A194&gt;Lease!$E$4,0,Lease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D194" s="33" t="str">
        <f>IF(C194=0,"-",IF(Lease!$H$4="Yearly",EDATE(D193,12),IF(Lease!$H$4="Quarterly",EDATE(D193,3),EDATE(D193,1))))</f>
        <v>-</v>
      </c>
      <c r="E194" s="14">
        <f>IF(C194=0,0,1/((1+IF(Lease!$H$4="Yearly",Lease!$D$4,IF(Lease!$H$4="Quarterly",Lease!$D$4/4,Lease!$D$4/12)))^IF($E$17=1,A193,A194)))</f>
        <v>0</v>
      </c>
      <c r="F194" s="48">
        <f t="shared" si="26"/>
        <v>0</v>
      </c>
      <c r="G194" s="49"/>
      <c r="H194" s="13">
        <f t="shared" si="32"/>
        <v>178</v>
      </c>
      <c r="I194" s="33" t="str">
        <f t="shared" si="27"/>
        <v>-</v>
      </c>
      <c r="J194" s="38">
        <f>IF(H194&gt;Lease!$E$4,0,M193)</f>
        <v>0</v>
      </c>
      <c r="K194" s="38">
        <f>IF(IF(Lease!$H$4="Yearly",J194*Lease!$D$4,IF(Lease!$H$4="Quarterly",J194*(Lease!$D$4/4),J194*Lease!$D$4/12))&gt;0,IF(Lease!$H$4="Yearly",J194*Lease!$D$4,IF(Lease!$H$4="Quarterly",J194*(Lease!$D$4/4),J194*Lease!$D$4/12)),-L194-J194)</f>
        <v>0</v>
      </c>
      <c r="L194" s="38">
        <f t="shared" si="28"/>
        <v>0</v>
      </c>
      <c r="M194" s="38">
        <f t="shared" si="29"/>
        <v>0</v>
      </c>
      <c r="N194" s="50"/>
      <c r="O194" s="79">
        <v>178</v>
      </c>
      <c r="P194" s="80">
        <f t="shared" si="33"/>
        <v>107080</v>
      </c>
      <c r="Q194" s="82">
        <f t="shared" si="34"/>
        <v>0</v>
      </c>
      <c r="R194" s="82">
        <f>IF(S193&lt;1,0,-Lease!$K$4/Lease!$L$4)</f>
        <v>0</v>
      </c>
      <c r="S194" s="82">
        <f t="shared" si="30"/>
        <v>0</v>
      </c>
      <c r="AE194" s="5"/>
      <c r="AF194" s="6"/>
    </row>
    <row r="195" spans="1:32" x14ac:dyDescent="0.25">
      <c r="A195" s="46">
        <f t="shared" si="31"/>
        <v>179</v>
      </c>
      <c r="B195" s="54">
        <f t="shared" si="25"/>
        <v>0</v>
      </c>
      <c r="C195" s="47">
        <f>IF(A195&gt;Lease!$E$4,0,Lease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D195" s="33" t="str">
        <f>IF(C195=0,"-",IF(Lease!$H$4="Yearly",EDATE(D194,12),IF(Lease!$H$4="Quarterly",EDATE(D194,3),EDATE(D194,1))))</f>
        <v>-</v>
      </c>
      <c r="E195" s="14">
        <f>IF(C195=0,0,1/((1+IF(Lease!$H$4="Yearly",Lease!$D$4,IF(Lease!$H$4="Quarterly",Lease!$D$4/4,Lease!$D$4/12)))^IF($E$17=1,A194,A195)))</f>
        <v>0</v>
      </c>
      <c r="F195" s="48">
        <f t="shared" si="26"/>
        <v>0</v>
      </c>
      <c r="G195" s="49"/>
      <c r="H195" s="13">
        <f t="shared" si="32"/>
        <v>179</v>
      </c>
      <c r="I195" s="33" t="str">
        <f t="shared" si="27"/>
        <v>-</v>
      </c>
      <c r="J195" s="38">
        <f>IF(H195&gt;Lease!$E$4,0,M194)</f>
        <v>0</v>
      </c>
      <c r="K195" s="38">
        <f>IF(IF(Lease!$H$4="Yearly",J195*Lease!$D$4,IF(Lease!$H$4="Quarterly",J195*(Lease!$D$4/4),J195*Lease!$D$4/12))&gt;0,IF(Lease!$H$4="Yearly",J195*Lease!$D$4,IF(Lease!$H$4="Quarterly",J195*(Lease!$D$4/4),J195*Lease!$D$4/12)),-L195-J195)</f>
        <v>0</v>
      </c>
      <c r="L195" s="38">
        <f t="shared" si="28"/>
        <v>0</v>
      </c>
      <c r="M195" s="38">
        <f t="shared" si="29"/>
        <v>0</v>
      </c>
      <c r="N195" s="50"/>
      <c r="O195" s="79">
        <v>179</v>
      </c>
      <c r="P195" s="80">
        <f t="shared" si="33"/>
        <v>107445</v>
      </c>
      <c r="Q195" s="82">
        <f t="shared" si="34"/>
        <v>0</v>
      </c>
      <c r="R195" s="82">
        <f>IF(S194&lt;1,0,-Lease!$K$4/Lease!$L$4)</f>
        <v>0</v>
      </c>
      <c r="S195" s="82">
        <f t="shared" si="30"/>
        <v>0</v>
      </c>
      <c r="AE195" s="5"/>
      <c r="AF195" s="6"/>
    </row>
    <row r="196" spans="1:32" x14ac:dyDescent="0.25">
      <c r="A196" s="46">
        <f t="shared" si="31"/>
        <v>180</v>
      </c>
      <c r="B196" s="54">
        <f t="shared" si="25"/>
        <v>0</v>
      </c>
      <c r="C196" s="47">
        <f>IF(A196&gt;Lease!$E$4,0,Lease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D196" s="33" t="str">
        <f>IF(C196=0,"-",IF(Lease!$H$4="Yearly",EDATE(D195,12),IF(Lease!$H$4="Quarterly",EDATE(D195,3),EDATE(D195,1))))</f>
        <v>-</v>
      </c>
      <c r="E196" s="14">
        <f>IF(C196=0,0,1/((1+IF(Lease!$H$4="Yearly",Lease!$D$4,IF(Lease!$H$4="Quarterly",Lease!$D$4/4,Lease!$D$4/12)))^IF($E$17=1,A195,A196)))</f>
        <v>0</v>
      </c>
      <c r="F196" s="48">
        <f t="shared" si="26"/>
        <v>0</v>
      </c>
      <c r="G196" s="49"/>
      <c r="H196" s="13">
        <f t="shared" si="32"/>
        <v>180</v>
      </c>
      <c r="I196" s="33" t="str">
        <f t="shared" si="27"/>
        <v>-</v>
      </c>
      <c r="J196" s="38">
        <f>IF(H196&gt;Lease!$E$4,0,M195)</f>
        <v>0</v>
      </c>
      <c r="K196" s="38">
        <f>IF(IF(Lease!$H$4="Yearly",J196*Lease!$D$4,IF(Lease!$H$4="Quarterly",J196*(Lease!$D$4/4),J196*Lease!$D$4/12))&gt;0,IF(Lease!$H$4="Yearly",J196*Lease!$D$4,IF(Lease!$H$4="Quarterly",J196*(Lease!$D$4/4),J196*Lease!$D$4/12)),-L196-J196)</f>
        <v>0</v>
      </c>
      <c r="L196" s="38">
        <f t="shared" si="28"/>
        <v>0</v>
      </c>
      <c r="M196" s="38">
        <f t="shared" si="29"/>
        <v>0</v>
      </c>
      <c r="N196" s="50"/>
      <c r="O196" s="79">
        <v>180</v>
      </c>
      <c r="P196" s="80">
        <f t="shared" si="33"/>
        <v>107810</v>
      </c>
      <c r="Q196" s="82">
        <f t="shared" si="34"/>
        <v>0</v>
      </c>
      <c r="R196" s="82">
        <f>IF(S195&lt;1,0,-Lease!$K$4/Lease!$L$4)</f>
        <v>0</v>
      </c>
      <c r="S196" s="82">
        <f t="shared" si="30"/>
        <v>0</v>
      </c>
      <c r="AE196" s="5"/>
      <c r="AF196" s="6"/>
    </row>
    <row r="197" spans="1:32" x14ac:dyDescent="0.25">
      <c r="A197" s="46">
        <f t="shared" si="31"/>
        <v>181</v>
      </c>
      <c r="B197" s="54">
        <f t="shared" si="25"/>
        <v>0</v>
      </c>
      <c r="C197" s="47">
        <f>IF(A197&gt;Lease!$E$4,0,Lease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D197" s="33" t="str">
        <f>IF(C197=0,"-",IF(Lease!$H$4="Yearly",EDATE(D196,12),IF(Lease!$H$4="Quarterly",EDATE(D196,3),EDATE(D196,1))))</f>
        <v>-</v>
      </c>
      <c r="E197" s="14">
        <f>IF(C197=0,0,1/((1+IF(Lease!$H$4="Yearly",Lease!$D$4,IF(Lease!$H$4="Quarterly",Lease!$D$4/4,Lease!$D$4/12)))^IF($E$17=1,A196,A197)))</f>
        <v>0</v>
      </c>
      <c r="F197" s="48">
        <f t="shared" si="26"/>
        <v>0</v>
      </c>
      <c r="G197" s="49"/>
      <c r="H197" s="13">
        <f t="shared" si="32"/>
        <v>181</v>
      </c>
      <c r="I197" s="33" t="str">
        <f t="shared" si="27"/>
        <v>-</v>
      </c>
      <c r="J197" s="38">
        <f>IF(H197&gt;Lease!$E$4,0,M196)</f>
        <v>0</v>
      </c>
      <c r="K197" s="38">
        <f>IF(IF(Lease!$H$4="Yearly",J197*Lease!$D$4,IF(Lease!$H$4="Quarterly",J197*(Lease!$D$4/4),J197*Lease!$D$4/12))&gt;0,IF(Lease!$H$4="Yearly",J197*Lease!$D$4,IF(Lease!$H$4="Quarterly",J197*(Lease!$D$4/4),J197*Lease!$D$4/12)),-L197-J197)</f>
        <v>0</v>
      </c>
      <c r="L197" s="38">
        <f t="shared" si="28"/>
        <v>0</v>
      </c>
      <c r="M197" s="38">
        <f t="shared" si="29"/>
        <v>0</v>
      </c>
      <c r="N197" s="50"/>
      <c r="O197" s="79">
        <v>181</v>
      </c>
      <c r="P197" s="80">
        <f t="shared" si="33"/>
        <v>108176</v>
      </c>
      <c r="Q197" s="82">
        <f t="shared" si="34"/>
        <v>0</v>
      </c>
      <c r="R197" s="82">
        <f>IF(S196&lt;1,0,-Lease!$K$4/Lease!$L$4)</f>
        <v>0</v>
      </c>
      <c r="S197" s="82">
        <f t="shared" si="30"/>
        <v>0</v>
      </c>
      <c r="AE197" s="5"/>
      <c r="AF197" s="6"/>
    </row>
    <row r="198" spans="1:32" x14ac:dyDescent="0.25">
      <c r="A198" s="46">
        <f t="shared" si="31"/>
        <v>182</v>
      </c>
      <c r="B198" s="54">
        <f t="shared" si="25"/>
        <v>0</v>
      </c>
      <c r="C198" s="47">
        <f>IF(A198&gt;Lease!$E$4,0,Lease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D198" s="33" t="str">
        <f>IF(C198=0,"-",IF(Lease!$H$4="Yearly",EDATE(D197,12),IF(Lease!$H$4="Quarterly",EDATE(D197,3),EDATE(D197,1))))</f>
        <v>-</v>
      </c>
      <c r="E198" s="14">
        <f>IF(C198=0,0,1/((1+IF(Lease!$H$4="Yearly",Lease!$D$4,IF(Lease!$H$4="Quarterly",Lease!$D$4/4,Lease!$D$4/12)))^IF($E$17=1,A197,A198)))</f>
        <v>0</v>
      </c>
      <c r="F198" s="48">
        <f t="shared" si="26"/>
        <v>0</v>
      </c>
      <c r="G198" s="49"/>
      <c r="H198" s="13">
        <f t="shared" si="32"/>
        <v>182</v>
      </c>
      <c r="I198" s="33" t="str">
        <f t="shared" si="27"/>
        <v>-</v>
      </c>
      <c r="J198" s="38">
        <f>IF(H198&gt;Lease!$E$4,0,M197)</f>
        <v>0</v>
      </c>
      <c r="K198" s="38">
        <f>IF(IF(Lease!$H$4="Yearly",J198*Lease!$D$4,IF(Lease!$H$4="Quarterly",J198*(Lease!$D$4/4),J198*Lease!$D$4/12))&gt;0,IF(Lease!$H$4="Yearly",J198*Lease!$D$4,IF(Lease!$H$4="Quarterly",J198*(Lease!$D$4/4),J198*Lease!$D$4/12)),-L198-J198)</f>
        <v>0</v>
      </c>
      <c r="L198" s="38">
        <f t="shared" si="28"/>
        <v>0</v>
      </c>
      <c r="M198" s="38">
        <f t="shared" si="29"/>
        <v>0</v>
      </c>
      <c r="N198" s="50"/>
      <c r="O198" s="79">
        <v>182</v>
      </c>
      <c r="P198" s="80">
        <f t="shared" si="33"/>
        <v>108541</v>
      </c>
      <c r="Q198" s="82">
        <f t="shared" si="34"/>
        <v>0</v>
      </c>
      <c r="R198" s="82">
        <f>IF(S197&lt;1,0,-Lease!$K$4/Lease!$L$4)</f>
        <v>0</v>
      </c>
      <c r="S198" s="82">
        <f t="shared" si="30"/>
        <v>0</v>
      </c>
      <c r="AE198" s="5"/>
      <c r="AF198" s="6"/>
    </row>
    <row r="199" spans="1:32" x14ac:dyDescent="0.25">
      <c r="A199" s="46">
        <f t="shared" si="31"/>
        <v>183</v>
      </c>
      <c r="B199" s="54">
        <f t="shared" si="25"/>
        <v>0</v>
      </c>
      <c r="C199" s="47">
        <f>IF(A199&gt;Lease!$E$4,0,Lease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D199" s="33" t="str">
        <f>IF(C199=0,"-",IF(Lease!$H$4="Yearly",EDATE(D198,12),IF(Lease!$H$4="Quarterly",EDATE(D198,3),EDATE(D198,1))))</f>
        <v>-</v>
      </c>
      <c r="E199" s="14">
        <f>IF(C199=0,0,1/((1+IF(Lease!$H$4="Yearly",Lease!$D$4,IF(Lease!$H$4="Quarterly",Lease!$D$4/4,Lease!$D$4/12)))^IF($E$17=1,A198,A199)))</f>
        <v>0</v>
      </c>
      <c r="F199" s="48">
        <f t="shared" si="26"/>
        <v>0</v>
      </c>
      <c r="G199" s="49"/>
      <c r="H199" s="13">
        <f t="shared" si="32"/>
        <v>183</v>
      </c>
      <c r="I199" s="33" t="str">
        <f t="shared" si="27"/>
        <v>-</v>
      </c>
      <c r="J199" s="38">
        <f>IF(H199&gt;Lease!$E$4,0,M198)</f>
        <v>0</v>
      </c>
      <c r="K199" s="38">
        <f>IF(IF(Lease!$H$4="Yearly",J199*Lease!$D$4,IF(Lease!$H$4="Quarterly",J199*(Lease!$D$4/4),J199*Lease!$D$4/12))&gt;0,IF(Lease!$H$4="Yearly",J199*Lease!$D$4,IF(Lease!$H$4="Quarterly",J199*(Lease!$D$4/4),J199*Lease!$D$4/12)),-L199-J199)</f>
        <v>0</v>
      </c>
      <c r="L199" s="38">
        <f t="shared" si="28"/>
        <v>0</v>
      </c>
      <c r="M199" s="38">
        <f t="shared" si="29"/>
        <v>0</v>
      </c>
      <c r="N199" s="50"/>
      <c r="O199" s="79">
        <v>183</v>
      </c>
      <c r="P199" s="80">
        <f t="shared" si="33"/>
        <v>108906</v>
      </c>
      <c r="Q199" s="82">
        <f t="shared" si="34"/>
        <v>0</v>
      </c>
      <c r="R199" s="82">
        <f>IF(S198&lt;1,0,-Lease!$K$4/Lease!$L$4)</f>
        <v>0</v>
      </c>
      <c r="S199" s="82">
        <f t="shared" si="30"/>
        <v>0</v>
      </c>
      <c r="AE199" s="5"/>
      <c r="AF199" s="6"/>
    </row>
    <row r="200" spans="1:32" x14ac:dyDescent="0.25">
      <c r="A200" s="46">
        <f t="shared" si="31"/>
        <v>184</v>
      </c>
      <c r="B200" s="54">
        <f t="shared" si="25"/>
        <v>0</v>
      </c>
      <c r="C200" s="47">
        <f>IF(A200&gt;Lease!$E$4,0,Lease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D200" s="33" t="str">
        <f>IF(C200=0,"-",IF(Lease!$H$4="Yearly",EDATE(D199,12),IF(Lease!$H$4="Quarterly",EDATE(D199,3),EDATE(D199,1))))</f>
        <v>-</v>
      </c>
      <c r="E200" s="14">
        <f>IF(C200=0,0,1/((1+IF(Lease!$H$4="Yearly",Lease!$D$4,IF(Lease!$H$4="Quarterly",Lease!$D$4/4,Lease!$D$4/12)))^IF($E$17=1,A199,A200)))</f>
        <v>0</v>
      </c>
      <c r="F200" s="48">
        <f t="shared" si="26"/>
        <v>0</v>
      </c>
      <c r="G200" s="49"/>
      <c r="H200" s="13">
        <f t="shared" si="32"/>
        <v>184</v>
      </c>
      <c r="I200" s="33" t="str">
        <f t="shared" si="27"/>
        <v>-</v>
      </c>
      <c r="J200" s="38">
        <f>IF(H200&gt;Lease!$E$4,0,M199)</f>
        <v>0</v>
      </c>
      <c r="K200" s="38">
        <f>IF(IF(Lease!$H$4="Yearly",J200*Lease!$D$4,IF(Lease!$H$4="Quarterly",J200*(Lease!$D$4/4),J200*Lease!$D$4/12))&gt;0,IF(Lease!$H$4="Yearly",J200*Lease!$D$4,IF(Lease!$H$4="Quarterly",J200*(Lease!$D$4/4),J200*Lease!$D$4/12)),-L200-J200)</f>
        <v>0</v>
      </c>
      <c r="L200" s="38">
        <f t="shared" si="28"/>
        <v>0</v>
      </c>
      <c r="M200" s="38">
        <f t="shared" si="29"/>
        <v>0</v>
      </c>
      <c r="N200" s="50"/>
      <c r="O200" s="79">
        <v>184</v>
      </c>
      <c r="P200" s="80">
        <f t="shared" si="33"/>
        <v>109271</v>
      </c>
      <c r="Q200" s="82">
        <f t="shared" si="34"/>
        <v>0</v>
      </c>
      <c r="R200" s="82">
        <f>IF(S199&lt;1,0,-Lease!$K$4/Lease!$L$4)</f>
        <v>0</v>
      </c>
      <c r="S200" s="82">
        <f t="shared" si="30"/>
        <v>0</v>
      </c>
      <c r="AE200" s="5"/>
      <c r="AF200" s="6"/>
    </row>
    <row r="201" spans="1:32" x14ac:dyDescent="0.25">
      <c r="A201" s="46">
        <f t="shared" si="31"/>
        <v>185</v>
      </c>
      <c r="B201" s="54">
        <f t="shared" si="25"/>
        <v>0</v>
      </c>
      <c r="C201" s="47">
        <f>IF(A201&gt;Lease!$E$4,0,Lease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D201" s="33" t="str">
        <f>IF(C201=0,"-",IF(Lease!$H$4="Yearly",EDATE(D200,12),IF(Lease!$H$4="Quarterly",EDATE(D200,3),EDATE(D200,1))))</f>
        <v>-</v>
      </c>
      <c r="E201" s="14">
        <f>IF(C201=0,0,1/((1+IF(Lease!$H$4="Yearly",Lease!$D$4,IF(Lease!$H$4="Quarterly",Lease!$D$4/4,Lease!$D$4/12)))^IF($E$17=1,A200,A201)))</f>
        <v>0</v>
      </c>
      <c r="F201" s="48">
        <f t="shared" si="26"/>
        <v>0</v>
      </c>
      <c r="G201" s="49"/>
      <c r="H201" s="13">
        <f t="shared" si="32"/>
        <v>185</v>
      </c>
      <c r="I201" s="33" t="str">
        <f t="shared" si="27"/>
        <v>-</v>
      </c>
      <c r="J201" s="38">
        <f>IF(H201&gt;Lease!$E$4,0,M200)</f>
        <v>0</v>
      </c>
      <c r="K201" s="38">
        <f>IF(IF(Lease!$H$4="Yearly",J201*Lease!$D$4,IF(Lease!$H$4="Quarterly",J201*(Lease!$D$4/4),J201*Lease!$D$4/12))&gt;0,IF(Lease!$H$4="Yearly",J201*Lease!$D$4,IF(Lease!$H$4="Quarterly",J201*(Lease!$D$4/4),J201*Lease!$D$4/12)),-L201-J201)</f>
        <v>0</v>
      </c>
      <c r="L201" s="38">
        <f t="shared" si="28"/>
        <v>0</v>
      </c>
      <c r="M201" s="38">
        <f t="shared" si="29"/>
        <v>0</v>
      </c>
      <c r="N201" s="50"/>
      <c r="O201" s="79">
        <v>185</v>
      </c>
      <c r="P201" s="80">
        <f t="shared" si="33"/>
        <v>109636</v>
      </c>
      <c r="Q201" s="82">
        <f t="shared" si="34"/>
        <v>0</v>
      </c>
      <c r="R201" s="82">
        <f>IF(S200&lt;1,0,-Lease!$K$4/Lease!$L$4)</f>
        <v>0</v>
      </c>
      <c r="S201" s="82">
        <f t="shared" si="30"/>
        <v>0</v>
      </c>
      <c r="AE201" s="5"/>
      <c r="AF201" s="6"/>
    </row>
    <row r="202" spans="1:32" x14ac:dyDescent="0.25">
      <c r="A202" s="46">
        <f t="shared" si="31"/>
        <v>186</v>
      </c>
      <c r="B202" s="54">
        <f t="shared" si="25"/>
        <v>0</v>
      </c>
      <c r="C202" s="47">
        <f>IF(A202&gt;Lease!$E$4,0,Lease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D202" s="33" t="str">
        <f>IF(C202=0,"-",IF(Lease!$H$4="Yearly",EDATE(D201,12),IF(Lease!$H$4="Quarterly",EDATE(D201,3),EDATE(D201,1))))</f>
        <v>-</v>
      </c>
      <c r="E202" s="14">
        <f>IF(C202=0,0,1/((1+IF(Lease!$H$4="Yearly",Lease!$D$4,IF(Lease!$H$4="Quarterly",Lease!$D$4/4,Lease!$D$4/12)))^IF($E$17=1,A201,A202)))</f>
        <v>0</v>
      </c>
      <c r="F202" s="48">
        <f t="shared" si="26"/>
        <v>0</v>
      </c>
      <c r="G202" s="49"/>
      <c r="H202" s="13">
        <f t="shared" si="32"/>
        <v>186</v>
      </c>
      <c r="I202" s="33" t="str">
        <f t="shared" si="27"/>
        <v>-</v>
      </c>
      <c r="J202" s="38">
        <f>IF(H202&gt;Lease!$E$4,0,M201)</f>
        <v>0</v>
      </c>
      <c r="K202" s="38">
        <f>IF(IF(Lease!$H$4="Yearly",J202*Lease!$D$4,IF(Lease!$H$4="Quarterly",J202*(Lease!$D$4/4),J202*Lease!$D$4/12))&gt;0,IF(Lease!$H$4="Yearly",J202*Lease!$D$4,IF(Lease!$H$4="Quarterly",J202*(Lease!$D$4/4),J202*Lease!$D$4/12)),-L202-J202)</f>
        <v>0</v>
      </c>
      <c r="L202" s="38">
        <f t="shared" si="28"/>
        <v>0</v>
      </c>
      <c r="M202" s="38">
        <f t="shared" si="29"/>
        <v>0</v>
      </c>
      <c r="N202" s="50"/>
      <c r="O202" s="79">
        <v>186</v>
      </c>
      <c r="P202" s="80">
        <f t="shared" si="33"/>
        <v>110001</v>
      </c>
      <c r="Q202" s="82">
        <f t="shared" si="34"/>
        <v>0</v>
      </c>
      <c r="R202" s="82">
        <f>IF(S201&lt;1,0,-Lease!$K$4/Lease!$L$4)</f>
        <v>0</v>
      </c>
      <c r="S202" s="82">
        <f t="shared" si="30"/>
        <v>0</v>
      </c>
      <c r="AE202" s="5"/>
      <c r="AF202" s="6"/>
    </row>
    <row r="203" spans="1:32" x14ac:dyDescent="0.25">
      <c r="A203" s="46">
        <f t="shared" si="31"/>
        <v>187</v>
      </c>
      <c r="B203" s="54">
        <f t="shared" si="25"/>
        <v>0</v>
      </c>
      <c r="C203" s="47">
        <f>IF(A203&gt;Lease!$E$4,0,Lease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D203" s="33" t="str">
        <f>IF(C203=0,"-",IF(Lease!$H$4="Yearly",EDATE(D202,12),IF(Lease!$H$4="Quarterly",EDATE(D202,3),EDATE(D202,1))))</f>
        <v>-</v>
      </c>
      <c r="E203" s="14">
        <f>IF(C203=0,0,1/((1+IF(Lease!$H$4="Yearly",Lease!$D$4,IF(Lease!$H$4="Quarterly",Lease!$D$4/4,Lease!$D$4/12)))^IF($E$17=1,A202,A203)))</f>
        <v>0</v>
      </c>
      <c r="F203" s="48">
        <f t="shared" si="26"/>
        <v>0</v>
      </c>
      <c r="G203" s="49"/>
      <c r="H203" s="13">
        <f t="shared" si="32"/>
        <v>187</v>
      </c>
      <c r="I203" s="33" t="str">
        <f t="shared" si="27"/>
        <v>-</v>
      </c>
      <c r="J203" s="38">
        <f>IF(H203&gt;Lease!$E$4,0,M202)</f>
        <v>0</v>
      </c>
      <c r="K203" s="38">
        <f>IF(IF(Lease!$H$4="Yearly",J203*Lease!$D$4,IF(Lease!$H$4="Quarterly",J203*(Lease!$D$4/4),J203*Lease!$D$4/12))&gt;0,IF(Lease!$H$4="Yearly",J203*Lease!$D$4,IF(Lease!$H$4="Quarterly",J203*(Lease!$D$4/4),J203*Lease!$D$4/12)),-L203-J203)</f>
        <v>0</v>
      </c>
      <c r="L203" s="38">
        <f t="shared" si="28"/>
        <v>0</v>
      </c>
      <c r="M203" s="38">
        <f t="shared" si="29"/>
        <v>0</v>
      </c>
      <c r="N203" s="50"/>
      <c r="O203" s="79">
        <v>187</v>
      </c>
      <c r="P203" s="80">
        <f t="shared" si="33"/>
        <v>110366</v>
      </c>
      <c r="Q203" s="82">
        <f t="shared" si="34"/>
        <v>0</v>
      </c>
      <c r="R203" s="82">
        <f>IF(S202&lt;1,0,-Lease!$K$4/Lease!$L$4)</f>
        <v>0</v>
      </c>
      <c r="S203" s="82">
        <f t="shared" si="30"/>
        <v>0</v>
      </c>
      <c r="AE203" s="5"/>
      <c r="AF203" s="6"/>
    </row>
    <row r="204" spans="1:32" x14ac:dyDescent="0.25">
      <c r="A204" s="46">
        <f t="shared" si="31"/>
        <v>188</v>
      </c>
      <c r="B204" s="54">
        <f t="shared" si="25"/>
        <v>0</v>
      </c>
      <c r="C204" s="47">
        <f>IF(A204&gt;Lease!$E$4,0,Lease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D204" s="33" t="str">
        <f>IF(C204=0,"-",IF(Lease!$H$4="Yearly",EDATE(D203,12),IF(Lease!$H$4="Quarterly",EDATE(D203,3),EDATE(D203,1))))</f>
        <v>-</v>
      </c>
      <c r="E204" s="14">
        <f>IF(C204=0,0,1/((1+IF(Lease!$H$4="Yearly",Lease!$D$4,IF(Lease!$H$4="Quarterly",Lease!$D$4/4,Lease!$D$4/12)))^IF($E$17=1,A203,A204)))</f>
        <v>0</v>
      </c>
      <c r="F204" s="48">
        <f t="shared" si="26"/>
        <v>0</v>
      </c>
      <c r="G204" s="49"/>
      <c r="H204" s="13">
        <f t="shared" si="32"/>
        <v>188</v>
      </c>
      <c r="I204" s="33" t="str">
        <f t="shared" si="27"/>
        <v>-</v>
      </c>
      <c r="J204" s="38">
        <f>IF(H204&gt;Lease!$E$4,0,M203)</f>
        <v>0</v>
      </c>
      <c r="K204" s="38">
        <f>IF(IF(Lease!$H$4="Yearly",J204*Lease!$D$4,IF(Lease!$H$4="Quarterly",J204*(Lease!$D$4/4),J204*Lease!$D$4/12))&gt;0,IF(Lease!$H$4="Yearly",J204*Lease!$D$4,IF(Lease!$H$4="Quarterly",J204*(Lease!$D$4/4),J204*Lease!$D$4/12)),-L204-J204)</f>
        <v>0</v>
      </c>
      <c r="L204" s="38">
        <f t="shared" si="28"/>
        <v>0</v>
      </c>
      <c r="M204" s="38">
        <f t="shared" si="29"/>
        <v>0</v>
      </c>
      <c r="N204" s="50"/>
      <c r="O204" s="79">
        <v>188</v>
      </c>
      <c r="P204" s="80">
        <f t="shared" si="33"/>
        <v>110731</v>
      </c>
      <c r="Q204" s="82">
        <f t="shared" si="34"/>
        <v>0</v>
      </c>
      <c r="R204" s="82">
        <f>IF(S203&lt;1,0,-Lease!$K$4/Lease!$L$4)</f>
        <v>0</v>
      </c>
      <c r="S204" s="82">
        <f t="shared" si="30"/>
        <v>0</v>
      </c>
      <c r="AE204" s="5"/>
      <c r="AF204" s="6"/>
    </row>
    <row r="205" spans="1:32" x14ac:dyDescent="0.25">
      <c r="A205" s="46">
        <f t="shared" si="31"/>
        <v>189</v>
      </c>
      <c r="B205" s="54">
        <f t="shared" si="25"/>
        <v>0</v>
      </c>
      <c r="C205" s="47">
        <f>IF(A205&gt;Lease!$E$4,0,Lease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D205" s="33" t="str">
        <f>IF(C205=0,"-",IF(Lease!$H$4="Yearly",EDATE(D204,12),IF(Lease!$H$4="Quarterly",EDATE(D204,3),EDATE(D204,1))))</f>
        <v>-</v>
      </c>
      <c r="E205" s="14">
        <f>IF(C205=0,0,1/((1+IF(Lease!$H$4="Yearly",Lease!$D$4,IF(Lease!$H$4="Quarterly",Lease!$D$4/4,Lease!$D$4/12)))^IF($E$17=1,A204,A205)))</f>
        <v>0</v>
      </c>
      <c r="F205" s="48">
        <f t="shared" si="26"/>
        <v>0</v>
      </c>
      <c r="G205" s="49"/>
      <c r="H205" s="13">
        <f t="shared" si="32"/>
        <v>189</v>
      </c>
      <c r="I205" s="33" t="str">
        <f t="shared" si="27"/>
        <v>-</v>
      </c>
      <c r="J205" s="38">
        <f>IF(H205&gt;Lease!$E$4,0,M204)</f>
        <v>0</v>
      </c>
      <c r="K205" s="38">
        <f>IF(IF(Lease!$H$4="Yearly",J205*Lease!$D$4,IF(Lease!$H$4="Quarterly",J205*(Lease!$D$4/4),J205*Lease!$D$4/12))&gt;0,IF(Lease!$H$4="Yearly",J205*Lease!$D$4,IF(Lease!$H$4="Quarterly",J205*(Lease!$D$4/4),J205*Lease!$D$4/12)),-L205-J205)</f>
        <v>0</v>
      </c>
      <c r="L205" s="38">
        <f t="shared" si="28"/>
        <v>0</v>
      </c>
      <c r="M205" s="38">
        <f t="shared" si="29"/>
        <v>0</v>
      </c>
      <c r="N205" s="50"/>
      <c r="O205" s="79">
        <v>189</v>
      </c>
      <c r="P205" s="80">
        <f t="shared" si="33"/>
        <v>111097</v>
      </c>
      <c r="Q205" s="82">
        <f t="shared" si="34"/>
        <v>0</v>
      </c>
      <c r="R205" s="82">
        <f>IF(S204&lt;1,0,-Lease!$K$4/Lease!$L$4)</f>
        <v>0</v>
      </c>
      <c r="S205" s="82">
        <f t="shared" si="30"/>
        <v>0</v>
      </c>
      <c r="AE205" s="5"/>
      <c r="AF205" s="6"/>
    </row>
    <row r="206" spans="1:32" x14ac:dyDescent="0.25">
      <c r="A206" s="46">
        <f t="shared" si="31"/>
        <v>190</v>
      </c>
      <c r="B206" s="54">
        <f t="shared" si="25"/>
        <v>0</v>
      </c>
      <c r="C206" s="47">
        <f>IF(A206&gt;Lease!$E$4,0,Lease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D206" s="33" t="str">
        <f>IF(C206=0,"-",IF(Lease!$H$4="Yearly",EDATE(D205,12),IF(Lease!$H$4="Quarterly",EDATE(D205,3),EDATE(D205,1))))</f>
        <v>-</v>
      </c>
      <c r="E206" s="14">
        <f>IF(C206=0,0,1/((1+IF(Lease!$H$4="Yearly",Lease!$D$4,IF(Lease!$H$4="Quarterly",Lease!$D$4/4,Lease!$D$4/12)))^IF($E$17=1,A205,A206)))</f>
        <v>0</v>
      </c>
      <c r="F206" s="48">
        <f t="shared" si="26"/>
        <v>0</v>
      </c>
      <c r="G206" s="49"/>
      <c r="H206" s="13">
        <f t="shared" si="32"/>
        <v>190</v>
      </c>
      <c r="I206" s="33" t="str">
        <f t="shared" si="27"/>
        <v>-</v>
      </c>
      <c r="J206" s="38">
        <f>IF(H206&gt;Lease!$E$4,0,M205)</f>
        <v>0</v>
      </c>
      <c r="K206" s="38">
        <f>IF(IF(Lease!$H$4="Yearly",J206*Lease!$D$4,IF(Lease!$H$4="Quarterly",J206*(Lease!$D$4/4),J206*Lease!$D$4/12))&gt;0,IF(Lease!$H$4="Yearly",J206*Lease!$D$4,IF(Lease!$H$4="Quarterly",J206*(Lease!$D$4/4),J206*Lease!$D$4/12)),-L206-J206)</f>
        <v>0</v>
      </c>
      <c r="L206" s="38">
        <f t="shared" si="28"/>
        <v>0</v>
      </c>
      <c r="M206" s="38">
        <f t="shared" si="29"/>
        <v>0</v>
      </c>
      <c r="N206" s="50"/>
      <c r="O206" s="79">
        <v>190</v>
      </c>
      <c r="P206" s="80">
        <f t="shared" si="33"/>
        <v>111462</v>
      </c>
      <c r="Q206" s="82">
        <f t="shared" si="34"/>
        <v>0</v>
      </c>
      <c r="R206" s="82">
        <f>IF(S205&lt;1,0,-Lease!$K$4/Lease!$L$4)</f>
        <v>0</v>
      </c>
      <c r="S206" s="82">
        <f t="shared" si="30"/>
        <v>0</v>
      </c>
      <c r="AE206" s="5"/>
      <c r="AF206" s="6"/>
    </row>
    <row r="207" spans="1:32" x14ac:dyDescent="0.25">
      <c r="A207" s="46">
        <f t="shared" si="31"/>
        <v>191</v>
      </c>
      <c r="B207" s="54">
        <f t="shared" si="25"/>
        <v>0</v>
      </c>
      <c r="C207" s="47">
        <f>IF(A207&gt;Lease!$E$4,0,Lease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D207" s="33" t="str">
        <f>IF(C207=0,"-",IF(Lease!$H$4="Yearly",EDATE(D206,12),IF(Lease!$H$4="Quarterly",EDATE(D206,3),EDATE(D206,1))))</f>
        <v>-</v>
      </c>
      <c r="E207" s="14">
        <f>IF(C207=0,0,1/((1+IF(Lease!$H$4="Yearly",Lease!$D$4,IF(Lease!$H$4="Quarterly",Lease!$D$4/4,Lease!$D$4/12)))^IF($E$17=1,A206,A207)))</f>
        <v>0</v>
      </c>
      <c r="F207" s="48">
        <f t="shared" si="26"/>
        <v>0</v>
      </c>
      <c r="G207" s="49"/>
      <c r="H207" s="13">
        <f t="shared" si="32"/>
        <v>191</v>
      </c>
      <c r="I207" s="33" t="str">
        <f t="shared" si="27"/>
        <v>-</v>
      </c>
      <c r="J207" s="38">
        <f>IF(H207&gt;Lease!$E$4,0,M206)</f>
        <v>0</v>
      </c>
      <c r="K207" s="38">
        <f>IF(IF(Lease!$H$4="Yearly",J207*Lease!$D$4,IF(Lease!$H$4="Quarterly",J207*(Lease!$D$4/4),J207*Lease!$D$4/12))&gt;0,IF(Lease!$H$4="Yearly",J207*Lease!$D$4,IF(Lease!$H$4="Quarterly",J207*(Lease!$D$4/4),J207*Lease!$D$4/12)),-L207-J207)</f>
        <v>0</v>
      </c>
      <c r="L207" s="38">
        <f t="shared" si="28"/>
        <v>0</v>
      </c>
      <c r="M207" s="38">
        <f t="shared" si="29"/>
        <v>0</v>
      </c>
      <c r="N207" s="50"/>
      <c r="O207" s="79">
        <v>191</v>
      </c>
      <c r="P207" s="80">
        <f t="shared" si="33"/>
        <v>111827</v>
      </c>
      <c r="Q207" s="82">
        <f t="shared" si="34"/>
        <v>0</v>
      </c>
      <c r="R207" s="82">
        <f>IF(S206&lt;1,0,-Lease!$K$4/Lease!$L$4)</f>
        <v>0</v>
      </c>
      <c r="S207" s="82">
        <f t="shared" si="30"/>
        <v>0</v>
      </c>
      <c r="AE207" s="5"/>
      <c r="AF207" s="6"/>
    </row>
    <row r="208" spans="1:32" x14ac:dyDescent="0.25">
      <c r="A208" s="46">
        <f t="shared" si="31"/>
        <v>192</v>
      </c>
      <c r="B208" s="54">
        <f t="shared" si="25"/>
        <v>0</v>
      </c>
      <c r="C208" s="47">
        <f>IF(A208&gt;Lease!$E$4,0,Lease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D208" s="33" t="str">
        <f>IF(C208=0,"-",IF(Lease!$H$4="Yearly",EDATE(D207,12),IF(Lease!$H$4="Quarterly",EDATE(D207,3),EDATE(D207,1))))</f>
        <v>-</v>
      </c>
      <c r="E208" s="14">
        <f>IF(C208=0,0,1/((1+IF(Lease!$H$4="Yearly",Lease!$D$4,IF(Lease!$H$4="Quarterly",Lease!$D$4/4,Lease!$D$4/12)))^IF($E$17=1,A207,A208)))</f>
        <v>0</v>
      </c>
      <c r="F208" s="48">
        <f t="shared" si="26"/>
        <v>0</v>
      </c>
      <c r="G208" s="49"/>
      <c r="H208" s="13">
        <f t="shared" si="32"/>
        <v>192</v>
      </c>
      <c r="I208" s="33" t="str">
        <f t="shared" si="27"/>
        <v>-</v>
      </c>
      <c r="J208" s="38">
        <f>IF(H208&gt;Lease!$E$4,0,M207)</f>
        <v>0</v>
      </c>
      <c r="K208" s="38">
        <f>IF(IF(Lease!$H$4="Yearly",J208*Lease!$D$4,IF(Lease!$H$4="Quarterly",J208*(Lease!$D$4/4),J208*Lease!$D$4/12))&gt;0,IF(Lease!$H$4="Yearly",J208*Lease!$D$4,IF(Lease!$H$4="Quarterly",J208*(Lease!$D$4/4),J208*Lease!$D$4/12)),-L208-J208)</f>
        <v>0</v>
      </c>
      <c r="L208" s="38">
        <f t="shared" si="28"/>
        <v>0</v>
      </c>
      <c r="M208" s="38">
        <f t="shared" si="29"/>
        <v>0</v>
      </c>
      <c r="N208" s="50"/>
      <c r="O208" s="79">
        <v>192</v>
      </c>
      <c r="P208" s="80">
        <f t="shared" si="33"/>
        <v>112192</v>
      </c>
      <c r="Q208" s="82">
        <f t="shared" si="34"/>
        <v>0</v>
      </c>
      <c r="R208" s="82">
        <f>IF(S207&lt;1,0,-Lease!$K$4/Lease!$L$4)</f>
        <v>0</v>
      </c>
      <c r="S208" s="82">
        <f t="shared" si="30"/>
        <v>0</v>
      </c>
      <c r="AE208" s="5"/>
      <c r="AF208" s="6"/>
    </row>
    <row r="209" spans="1:32" x14ac:dyDescent="0.25">
      <c r="A209" s="46">
        <f t="shared" si="31"/>
        <v>193</v>
      </c>
      <c r="B209" s="54">
        <f t="shared" si="25"/>
        <v>0</v>
      </c>
      <c r="C209" s="47">
        <f>IF(A209&gt;Lease!$E$4,0,Lease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D209" s="33" t="str">
        <f>IF(C209=0,"-",IF(Lease!$H$4="Yearly",EDATE(D208,12),IF(Lease!$H$4="Quarterly",EDATE(D208,3),EDATE(D208,1))))</f>
        <v>-</v>
      </c>
      <c r="E209" s="14">
        <f>IF(C209=0,0,1/((1+IF(Lease!$H$4="Yearly",Lease!$D$4,IF(Lease!$H$4="Quarterly",Lease!$D$4/4,Lease!$D$4/12)))^IF($E$17=1,A208,A209)))</f>
        <v>0</v>
      </c>
      <c r="F209" s="48">
        <f t="shared" si="26"/>
        <v>0</v>
      </c>
      <c r="G209" s="49"/>
      <c r="H209" s="13">
        <f t="shared" si="32"/>
        <v>193</v>
      </c>
      <c r="I209" s="33" t="str">
        <f t="shared" si="27"/>
        <v>-</v>
      </c>
      <c r="J209" s="38">
        <f>IF(H209&gt;Lease!$E$4,0,M208)</f>
        <v>0</v>
      </c>
      <c r="K209" s="38">
        <f>IF(IF(Lease!$H$4="Yearly",J209*Lease!$D$4,IF(Lease!$H$4="Quarterly",J209*(Lease!$D$4/4),J209*Lease!$D$4/12))&gt;0,IF(Lease!$H$4="Yearly",J209*Lease!$D$4,IF(Lease!$H$4="Quarterly",J209*(Lease!$D$4/4),J209*Lease!$D$4/12)),-L209-J209)</f>
        <v>0</v>
      </c>
      <c r="L209" s="38">
        <f t="shared" si="28"/>
        <v>0</v>
      </c>
      <c r="M209" s="38">
        <f t="shared" si="29"/>
        <v>0</v>
      </c>
      <c r="N209" s="50"/>
      <c r="O209" s="79">
        <v>193</v>
      </c>
      <c r="P209" s="80">
        <f t="shared" si="33"/>
        <v>112558</v>
      </c>
      <c r="Q209" s="82">
        <f t="shared" si="34"/>
        <v>0</v>
      </c>
      <c r="R209" s="82">
        <f>IF(S208&lt;1,0,-Lease!$K$4/Lease!$L$4)</f>
        <v>0</v>
      </c>
      <c r="S209" s="82">
        <f t="shared" si="30"/>
        <v>0</v>
      </c>
      <c r="AE209" s="5"/>
      <c r="AF209" s="6"/>
    </row>
    <row r="210" spans="1:32" x14ac:dyDescent="0.25">
      <c r="A210" s="46">
        <f t="shared" si="31"/>
        <v>194</v>
      </c>
      <c r="B210" s="54">
        <f t="shared" ref="B210:B273" si="35">IF(D210="-",0,YEAR(D210))</f>
        <v>0</v>
      </c>
      <c r="C210" s="47">
        <f>IF(A210&gt;Lease!$E$4,0,Lease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D210" s="33" t="str">
        <f>IF(C210=0,"-",IF(Lease!$H$4="Yearly",EDATE(D209,12),IF(Lease!$H$4="Quarterly",EDATE(D209,3),EDATE(D209,1))))</f>
        <v>-</v>
      </c>
      <c r="E210" s="14">
        <f>IF(C210=0,0,1/((1+IF(Lease!$H$4="Yearly",Lease!$D$4,IF(Lease!$H$4="Quarterly",Lease!$D$4/4,Lease!$D$4/12)))^IF($E$17=1,A209,A210)))</f>
        <v>0</v>
      </c>
      <c r="F210" s="48">
        <f t="shared" ref="F210:F253" si="36">C210*E210</f>
        <v>0</v>
      </c>
      <c r="G210" s="49"/>
      <c r="H210" s="13">
        <f t="shared" si="32"/>
        <v>194</v>
      </c>
      <c r="I210" s="33" t="str">
        <f t="shared" ref="I210:I253" si="37">D210</f>
        <v>-</v>
      </c>
      <c r="J210" s="38">
        <f>IF(H210&gt;Lease!$E$4,0,M209)</f>
        <v>0</v>
      </c>
      <c r="K210" s="38">
        <f>IF(IF(Lease!$H$4="Yearly",J210*Lease!$D$4,IF(Lease!$H$4="Quarterly",J210*(Lease!$D$4/4),J210*Lease!$D$4/12))&gt;0,IF(Lease!$H$4="Yearly",J210*Lease!$D$4,IF(Lease!$H$4="Quarterly",J210*(Lease!$D$4/4),J210*Lease!$D$4/12)),-L210-J210)</f>
        <v>0</v>
      </c>
      <c r="L210" s="38">
        <f t="shared" ref="L210:L273" si="38">C210</f>
        <v>0</v>
      </c>
      <c r="M210" s="38">
        <f t="shared" ref="M210:M273" si="39">J210+K210-L210</f>
        <v>0</v>
      </c>
      <c r="N210" s="50"/>
      <c r="O210" s="79">
        <v>194</v>
      </c>
      <c r="P210" s="80">
        <f t="shared" si="33"/>
        <v>112923</v>
      </c>
      <c r="Q210" s="82">
        <f t="shared" si="34"/>
        <v>0</v>
      </c>
      <c r="R210" s="82">
        <f>IF(S209&lt;1,0,-Lease!$K$4/Lease!$L$4)</f>
        <v>0</v>
      </c>
      <c r="S210" s="82">
        <f t="shared" ref="S210:S253" si="40">IF(S209&lt;1,0,SUM(Q210:R210))</f>
        <v>0</v>
      </c>
      <c r="AE210" s="5"/>
      <c r="AF210" s="6"/>
    </row>
    <row r="211" spans="1:32" x14ac:dyDescent="0.25">
      <c r="A211" s="46">
        <f t="shared" ref="A211:A274" si="41">A210+1</f>
        <v>195</v>
      </c>
      <c r="B211" s="54">
        <f t="shared" si="35"/>
        <v>0</v>
      </c>
      <c r="C211" s="47">
        <f>IF(A211&gt;Lease!$E$4,0,Lease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D211" s="33" t="str">
        <f>IF(C211=0,"-",IF(Lease!$H$4="Yearly",EDATE(D210,12),IF(Lease!$H$4="Quarterly",EDATE(D210,3),EDATE(D210,1))))</f>
        <v>-</v>
      </c>
      <c r="E211" s="14">
        <f>IF(C211=0,0,1/((1+IF(Lease!$H$4="Yearly",Lease!$D$4,IF(Lease!$H$4="Quarterly",Lease!$D$4/4,Lease!$D$4/12)))^IF($E$17=1,A210,A211)))</f>
        <v>0</v>
      </c>
      <c r="F211" s="48">
        <f t="shared" si="36"/>
        <v>0</v>
      </c>
      <c r="G211" s="49"/>
      <c r="H211" s="13">
        <f t="shared" ref="H211:H274" si="42">H210+1</f>
        <v>195</v>
      </c>
      <c r="I211" s="33" t="str">
        <f t="shared" si="37"/>
        <v>-</v>
      </c>
      <c r="J211" s="38">
        <f>IF(H211&gt;Lease!$E$4,0,M210)</f>
        <v>0</v>
      </c>
      <c r="K211" s="38">
        <f>IF(IF(Lease!$H$4="Yearly",J211*Lease!$D$4,IF(Lease!$H$4="Quarterly",J211*(Lease!$D$4/4),J211*Lease!$D$4/12))&gt;0,IF(Lease!$H$4="Yearly",J211*Lease!$D$4,IF(Lease!$H$4="Quarterly",J211*(Lease!$D$4/4),J211*Lease!$D$4/12)),-L211-J211)</f>
        <v>0</v>
      </c>
      <c r="L211" s="38">
        <f t="shared" si="38"/>
        <v>0</v>
      </c>
      <c r="M211" s="38">
        <f t="shared" si="39"/>
        <v>0</v>
      </c>
      <c r="N211" s="50"/>
      <c r="O211" s="79">
        <v>195</v>
      </c>
      <c r="P211" s="80">
        <f t="shared" ref="P211:P274" si="43">DATE(YEAR(P210)+1,MONTH(P210),DAY(P210))</f>
        <v>113288</v>
      </c>
      <c r="Q211" s="82">
        <f t="shared" si="34"/>
        <v>0</v>
      </c>
      <c r="R211" s="82">
        <f>IF(S210&lt;1,0,-Lease!$K$4/Lease!$L$4)</f>
        <v>0</v>
      </c>
      <c r="S211" s="82">
        <f t="shared" si="40"/>
        <v>0</v>
      </c>
      <c r="AE211" s="5"/>
      <c r="AF211" s="6"/>
    </row>
    <row r="212" spans="1:32" x14ac:dyDescent="0.25">
      <c r="A212" s="46">
        <f t="shared" si="41"/>
        <v>196</v>
      </c>
      <c r="B212" s="54">
        <f t="shared" si="35"/>
        <v>0</v>
      </c>
      <c r="C212" s="47">
        <f>IF(A212&gt;Lease!$E$4,0,Lease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D212" s="33" t="str">
        <f>IF(C212=0,"-",IF(Lease!$H$4="Yearly",EDATE(D211,12),IF(Lease!$H$4="Quarterly",EDATE(D211,3),EDATE(D211,1))))</f>
        <v>-</v>
      </c>
      <c r="E212" s="14">
        <f>IF(C212=0,0,1/((1+IF(Lease!$H$4="Yearly",Lease!$D$4,IF(Lease!$H$4="Quarterly",Lease!$D$4/4,Lease!$D$4/12)))^IF($E$17=1,A211,A212)))</f>
        <v>0</v>
      </c>
      <c r="F212" s="48">
        <f t="shared" si="36"/>
        <v>0</v>
      </c>
      <c r="G212" s="49"/>
      <c r="H212" s="13">
        <f t="shared" si="42"/>
        <v>196</v>
      </c>
      <c r="I212" s="33" t="str">
        <f t="shared" si="37"/>
        <v>-</v>
      </c>
      <c r="J212" s="38">
        <f>IF(H212&gt;Lease!$E$4,0,M211)</f>
        <v>0</v>
      </c>
      <c r="K212" s="38">
        <f>IF(IF(Lease!$H$4="Yearly",J212*Lease!$D$4,IF(Lease!$H$4="Quarterly",J212*(Lease!$D$4/4),J212*Lease!$D$4/12))&gt;0,IF(Lease!$H$4="Yearly",J212*Lease!$D$4,IF(Lease!$H$4="Quarterly",J212*(Lease!$D$4/4),J212*Lease!$D$4/12)),-L212-J212)</f>
        <v>0</v>
      </c>
      <c r="L212" s="38">
        <f t="shared" si="38"/>
        <v>0</v>
      </c>
      <c r="M212" s="38">
        <f t="shared" si="39"/>
        <v>0</v>
      </c>
      <c r="N212" s="50"/>
      <c r="O212" s="79">
        <v>196</v>
      </c>
      <c r="P212" s="80">
        <f t="shared" si="43"/>
        <v>113653</v>
      </c>
      <c r="Q212" s="82">
        <f t="shared" si="34"/>
        <v>0</v>
      </c>
      <c r="R212" s="82">
        <f>IF(S211&lt;1,0,-Lease!$K$4/Lease!$L$4)</f>
        <v>0</v>
      </c>
      <c r="S212" s="82">
        <f t="shared" si="40"/>
        <v>0</v>
      </c>
      <c r="AE212" s="5"/>
      <c r="AF212" s="6"/>
    </row>
    <row r="213" spans="1:32" x14ac:dyDescent="0.25">
      <c r="A213" s="46">
        <f t="shared" si="41"/>
        <v>197</v>
      </c>
      <c r="B213" s="54">
        <f t="shared" si="35"/>
        <v>0</v>
      </c>
      <c r="C213" s="47">
        <f>IF(A213&gt;Lease!$E$4,0,Lease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D213" s="33" t="str">
        <f>IF(C213=0,"-",IF(Lease!$H$4="Yearly",EDATE(D212,12),IF(Lease!$H$4="Quarterly",EDATE(D212,3),EDATE(D212,1))))</f>
        <v>-</v>
      </c>
      <c r="E213" s="14">
        <f>IF(C213=0,0,1/((1+IF(Lease!$H$4="Yearly",Lease!$D$4,IF(Lease!$H$4="Quarterly",Lease!$D$4/4,Lease!$D$4/12)))^IF($E$17=1,A212,A213)))</f>
        <v>0</v>
      </c>
      <c r="F213" s="48">
        <f t="shared" si="36"/>
        <v>0</v>
      </c>
      <c r="G213" s="49"/>
      <c r="H213" s="13">
        <f t="shared" si="42"/>
        <v>197</v>
      </c>
      <c r="I213" s="33" t="str">
        <f t="shared" si="37"/>
        <v>-</v>
      </c>
      <c r="J213" s="38">
        <f>IF(H213&gt;Lease!$E$4,0,M212)</f>
        <v>0</v>
      </c>
      <c r="K213" s="38">
        <f>IF(IF(Lease!$H$4="Yearly",J213*Lease!$D$4,IF(Lease!$H$4="Quarterly",J213*(Lease!$D$4/4),J213*Lease!$D$4/12))&gt;0,IF(Lease!$H$4="Yearly",J213*Lease!$D$4,IF(Lease!$H$4="Quarterly",J213*(Lease!$D$4/4),J213*Lease!$D$4/12)),-L213-J213)</f>
        <v>0</v>
      </c>
      <c r="L213" s="38">
        <f t="shared" si="38"/>
        <v>0</v>
      </c>
      <c r="M213" s="38">
        <f t="shared" si="39"/>
        <v>0</v>
      </c>
      <c r="N213" s="50"/>
      <c r="O213" s="79">
        <v>197</v>
      </c>
      <c r="P213" s="80">
        <f t="shared" si="43"/>
        <v>114019</v>
      </c>
      <c r="Q213" s="82">
        <f t="shared" si="34"/>
        <v>0</v>
      </c>
      <c r="R213" s="82">
        <f>IF(S212&lt;1,0,-Lease!$K$4/Lease!$L$4)</f>
        <v>0</v>
      </c>
      <c r="S213" s="82">
        <f t="shared" si="40"/>
        <v>0</v>
      </c>
      <c r="AE213" s="5"/>
      <c r="AF213" s="6"/>
    </row>
    <row r="214" spans="1:32" x14ac:dyDescent="0.25">
      <c r="A214" s="46">
        <f t="shared" si="41"/>
        <v>198</v>
      </c>
      <c r="B214" s="54">
        <f t="shared" si="35"/>
        <v>0</v>
      </c>
      <c r="C214" s="47">
        <f>IF(A214&gt;Lease!$E$4,0,Lease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D214" s="33" t="str">
        <f>IF(C214=0,"-",IF(Lease!$H$4="Yearly",EDATE(D213,12),IF(Lease!$H$4="Quarterly",EDATE(D213,3),EDATE(D213,1))))</f>
        <v>-</v>
      </c>
      <c r="E214" s="14">
        <f>IF(C214=0,0,1/((1+IF(Lease!$H$4="Yearly",Lease!$D$4,IF(Lease!$H$4="Quarterly",Lease!$D$4/4,Lease!$D$4/12)))^IF($E$17=1,A213,A214)))</f>
        <v>0</v>
      </c>
      <c r="F214" s="48">
        <f t="shared" si="36"/>
        <v>0</v>
      </c>
      <c r="G214" s="49"/>
      <c r="H214" s="13">
        <f t="shared" si="42"/>
        <v>198</v>
      </c>
      <c r="I214" s="33" t="str">
        <f t="shared" si="37"/>
        <v>-</v>
      </c>
      <c r="J214" s="38">
        <f>IF(H214&gt;Lease!$E$4,0,M213)</f>
        <v>0</v>
      </c>
      <c r="K214" s="38">
        <f>IF(IF(Lease!$H$4="Yearly",J214*Lease!$D$4,IF(Lease!$H$4="Quarterly",J214*(Lease!$D$4/4),J214*Lease!$D$4/12))&gt;0,IF(Lease!$H$4="Yearly",J214*Lease!$D$4,IF(Lease!$H$4="Quarterly",J214*(Lease!$D$4/4),J214*Lease!$D$4/12)),-L214-J214)</f>
        <v>0</v>
      </c>
      <c r="L214" s="38">
        <f t="shared" si="38"/>
        <v>0</v>
      </c>
      <c r="M214" s="38">
        <f t="shared" si="39"/>
        <v>0</v>
      </c>
      <c r="N214" s="50"/>
      <c r="O214" s="79">
        <v>198</v>
      </c>
      <c r="P214" s="80">
        <f t="shared" si="43"/>
        <v>114384</v>
      </c>
      <c r="Q214" s="82">
        <f t="shared" si="34"/>
        <v>0</v>
      </c>
      <c r="R214" s="82">
        <f>IF(S213&lt;1,0,-Lease!$K$4/Lease!$L$4)</f>
        <v>0</v>
      </c>
      <c r="S214" s="82">
        <f t="shared" si="40"/>
        <v>0</v>
      </c>
      <c r="AE214" s="5"/>
      <c r="AF214" s="6"/>
    </row>
    <row r="215" spans="1:32" x14ac:dyDescent="0.25">
      <c r="A215" s="46">
        <f t="shared" si="41"/>
        <v>199</v>
      </c>
      <c r="B215" s="54">
        <f t="shared" si="35"/>
        <v>0</v>
      </c>
      <c r="C215" s="47">
        <f>IF(A215&gt;Lease!$E$4,0,Lease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D215" s="33" t="str">
        <f>IF(C215=0,"-",IF(Lease!$H$4="Yearly",EDATE(D214,12),IF(Lease!$H$4="Quarterly",EDATE(D214,3),EDATE(D214,1))))</f>
        <v>-</v>
      </c>
      <c r="E215" s="14">
        <f>IF(C215=0,0,1/((1+IF(Lease!$H$4="Yearly",Lease!$D$4,IF(Lease!$H$4="Quarterly",Lease!$D$4/4,Lease!$D$4/12)))^IF($E$17=1,A214,A215)))</f>
        <v>0</v>
      </c>
      <c r="F215" s="48">
        <f t="shared" si="36"/>
        <v>0</v>
      </c>
      <c r="G215" s="49"/>
      <c r="H215" s="13">
        <f t="shared" si="42"/>
        <v>199</v>
      </c>
      <c r="I215" s="33" t="str">
        <f t="shared" si="37"/>
        <v>-</v>
      </c>
      <c r="J215" s="38">
        <f>IF(H215&gt;Lease!$E$4,0,M214)</f>
        <v>0</v>
      </c>
      <c r="K215" s="38">
        <f>IF(IF(Lease!$H$4="Yearly",J215*Lease!$D$4,IF(Lease!$H$4="Quarterly",J215*(Lease!$D$4/4),J215*Lease!$D$4/12))&gt;0,IF(Lease!$H$4="Yearly",J215*Lease!$D$4,IF(Lease!$H$4="Quarterly",J215*(Lease!$D$4/4),J215*Lease!$D$4/12)),-L215-J215)</f>
        <v>0</v>
      </c>
      <c r="L215" s="38">
        <f t="shared" si="38"/>
        <v>0</v>
      </c>
      <c r="M215" s="38">
        <f t="shared" si="39"/>
        <v>0</v>
      </c>
      <c r="N215" s="50"/>
      <c r="O215" s="79">
        <v>199</v>
      </c>
      <c r="P215" s="80">
        <f t="shared" si="43"/>
        <v>114749</v>
      </c>
      <c r="Q215" s="82">
        <f t="shared" si="34"/>
        <v>0</v>
      </c>
      <c r="R215" s="82">
        <f>IF(S214&lt;1,0,-Lease!$K$4/Lease!$L$4)</f>
        <v>0</v>
      </c>
      <c r="S215" s="82">
        <f t="shared" si="40"/>
        <v>0</v>
      </c>
      <c r="AE215" s="5"/>
      <c r="AF215" s="6"/>
    </row>
    <row r="216" spans="1:32" x14ac:dyDescent="0.25">
      <c r="A216" s="46">
        <f t="shared" si="41"/>
        <v>200</v>
      </c>
      <c r="B216" s="54">
        <f t="shared" si="35"/>
        <v>0</v>
      </c>
      <c r="C216" s="47">
        <f>IF(A216&gt;Lease!$E$4,0,Lease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D216" s="33" t="str">
        <f>IF(C216=0,"-",IF(Lease!$H$4="Yearly",EDATE(D215,12),IF(Lease!$H$4="Quarterly",EDATE(D215,3),EDATE(D215,1))))</f>
        <v>-</v>
      </c>
      <c r="E216" s="14">
        <f>IF(C216=0,0,1/((1+IF(Lease!$H$4="Yearly",Lease!$D$4,IF(Lease!$H$4="Quarterly",Lease!$D$4/4,Lease!$D$4/12)))^IF($E$17=1,A215,A216)))</f>
        <v>0</v>
      </c>
      <c r="F216" s="48">
        <f t="shared" si="36"/>
        <v>0</v>
      </c>
      <c r="G216" s="49"/>
      <c r="H216" s="13">
        <f t="shared" si="42"/>
        <v>200</v>
      </c>
      <c r="I216" s="33" t="str">
        <f t="shared" si="37"/>
        <v>-</v>
      </c>
      <c r="J216" s="38">
        <f>IF(H216&gt;Lease!$E$4,0,M215)</f>
        <v>0</v>
      </c>
      <c r="K216" s="38">
        <f>IF(IF(Lease!$H$4="Yearly",J216*Lease!$D$4,IF(Lease!$H$4="Quarterly",J216*(Lease!$D$4/4),J216*Lease!$D$4/12))&gt;0,IF(Lease!$H$4="Yearly",J216*Lease!$D$4,IF(Lease!$H$4="Quarterly",J216*(Lease!$D$4/4),J216*Lease!$D$4/12)),-L216-J216)</f>
        <v>0</v>
      </c>
      <c r="L216" s="38">
        <f t="shared" si="38"/>
        <v>0</v>
      </c>
      <c r="M216" s="38">
        <f t="shared" si="39"/>
        <v>0</v>
      </c>
      <c r="N216" s="50"/>
      <c r="O216" s="79">
        <v>200</v>
      </c>
      <c r="P216" s="80">
        <f t="shared" si="43"/>
        <v>115114</v>
      </c>
      <c r="Q216" s="82">
        <f t="shared" si="34"/>
        <v>0</v>
      </c>
      <c r="R216" s="82">
        <f>IF(S215&lt;1,0,-Lease!$K$4/Lease!$L$4)</f>
        <v>0</v>
      </c>
      <c r="S216" s="82">
        <f t="shared" si="40"/>
        <v>0</v>
      </c>
      <c r="AE216" s="5"/>
      <c r="AF216" s="6"/>
    </row>
    <row r="217" spans="1:32" x14ac:dyDescent="0.25">
      <c r="A217" s="46">
        <f t="shared" si="41"/>
        <v>201</v>
      </c>
      <c r="B217" s="54">
        <f t="shared" si="35"/>
        <v>0</v>
      </c>
      <c r="C217" s="47">
        <f>IF(A217&gt;Lease!$E$4,0,Lease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D217" s="33" t="str">
        <f>IF(C217=0,"-",IF(Lease!$H$4="Yearly",EDATE(D216,12),IF(Lease!$H$4="Quarterly",EDATE(D216,3),EDATE(D216,1))))</f>
        <v>-</v>
      </c>
      <c r="E217" s="14">
        <f>IF(C217=0,0,1/((1+IF(Lease!$H$4="Yearly",Lease!$D$4,IF(Lease!$H$4="Quarterly",Lease!$D$4/4,Lease!$D$4/12)))^IF($E$17=1,A216,A217)))</f>
        <v>0</v>
      </c>
      <c r="F217" s="48">
        <f t="shared" si="36"/>
        <v>0</v>
      </c>
      <c r="G217" s="49"/>
      <c r="H217" s="13">
        <f t="shared" si="42"/>
        <v>201</v>
      </c>
      <c r="I217" s="33" t="str">
        <f t="shared" si="37"/>
        <v>-</v>
      </c>
      <c r="J217" s="38">
        <f>IF(H217&gt;Lease!$E$4,0,M216)</f>
        <v>0</v>
      </c>
      <c r="K217" s="38">
        <f>IF(IF(Lease!$H$4="Yearly",J217*Lease!$D$4,IF(Lease!$H$4="Quarterly",J217*(Lease!$D$4/4),J217*Lease!$D$4/12))&gt;0,IF(Lease!$H$4="Yearly",J217*Lease!$D$4,IF(Lease!$H$4="Quarterly",J217*(Lease!$D$4/4),J217*Lease!$D$4/12)),-L217-J217)</f>
        <v>0</v>
      </c>
      <c r="L217" s="38">
        <f t="shared" si="38"/>
        <v>0</v>
      </c>
      <c r="M217" s="38">
        <f t="shared" si="39"/>
        <v>0</v>
      </c>
      <c r="N217" s="50"/>
      <c r="O217" s="79">
        <v>201</v>
      </c>
      <c r="P217" s="80">
        <f t="shared" si="43"/>
        <v>115480</v>
      </c>
      <c r="Q217" s="82">
        <f t="shared" si="34"/>
        <v>0</v>
      </c>
      <c r="R217" s="82">
        <f>IF(S216&lt;1,0,-Lease!$K$4/Lease!$L$4)</f>
        <v>0</v>
      </c>
      <c r="S217" s="82">
        <f t="shared" si="40"/>
        <v>0</v>
      </c>
      <c r="AE217" s="5"/>
      <c r="AF217" s="6"/>
    </row>
    <row r="218" spans="1:32" x14ac:dyDescent="0.25">
      <c r="A218" s="46">
        <f t="shared" si="41"/>
        <v>202</v>
      </c>
      <c r="B218" s="54">
        <f t="shared" si="35"/>
        <v>0</v>
      </c>
      <c r="C218" s="47">
        <f>IF(A218&gt;Lease!$E$4,0,Lease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D218" s="33" t="str">
        <f>IF(C218=0,"-",IF(Lease!$H$4="Yearly",EDATE(D217,12),IF(Lease!$H$4="Quarterly",EDATE(D217,3),EDATE(D217,1))))</f>
        <v>-</v>
      </c>
      <c r="E218" s="14">
        <f>IF(C218=0,0,1/((1+IF(Lease!$H$4="Yearly",Lease!$D$4,IF(Lease!$H$4="Quarterly",Lease!$D$4/4,Lease!$D$4/12)))^IF($E$17=1,A217,A218)))</f>
        <v>0</v>
      </c>
      <c r="F218" s="48">
        <f t="shared" si="36"/>
        <v>0</v>
      </c>
      <c r="G218" s="49"/>
      <c r="H218" s="13">
        <f t="shared" si="42"/>
        <v>202</v>
      </c>
      <c r="I218" s="33" t="str">
        <f t="shared" si="37"/>
        <v>-</v>
      </c>
      <c r="J218" s="38">
        <f>IF(H218&gt;Lease!$E$4,0,M217)</f>
        <v>0</v>
      </c>
      <c r="K218" s="38">
        <f>IF(IF(Lease!$H$4="Yearly",J218*Lease!$D$4,IF(Lease!$H$4="Quarterly",J218*(Lease!$D$4/4),J218*Lease!$D$4/12))&gt;0,IF(Lease!$H$4="Yearly",J218*Lease!$D$4,IF(Lease!$H$4="Quarterly",J218*(Lease!$D$4/4),J218*Lease!$D$4/12)),-L218-J218)</f>
        <v>0</v>
      </c>
      <c r="L218" s="38">
        <f t="shared" si="38"/>
        <v>0</v>
      </c>
      <c r="M218" s="38">
        <f t="shared" si="39"/>
        <v>0</v>
      </c>
      <c r="N218" s="50"/>
      <c r="O218" s="79">
        <v>202</v>
      </c>
      <c r="P218" s="80">
        <f t="shared" si="43"/>
        <v>115845</v>
      </c>
      <c r="Q218" s="82">
        <f t="shared" ref="Q218:Q253" si="44">S217</f>
        <v>0</v>
      </c>
      <c r="R218" s="82">
        <f>IF(S217&lt;1,0,-Lease!$K$4/Lease!$L$4)</f>
        <v>0</v>
      </c>
      <c r="S218" s="82">
        <f t="shared" si="40"/>
        <v>0</v>
      </c>
      <c r="AE218" s="5"/>
      <c r="AF218" s="6"/>
    </row>
    <row r="219" spans="1:32" x14ac:dyDescent="0.25">
      <c r="A219" s="46">
        <f t="shared" si="41"/>
        <v>203</v>
      </c>
      <c r="B219" s="54">
        <f t="shared" si="35"/>
        <v>0</v>
      </c>
      <c r="C219" s="47">
        <f>IF(A219&gt;Lease!$E$4,0,Lease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D219" s="33" t="str">
        <f>IF(C219=0,"-",IF(Lease!$H$4="Yearly",EDATE(D218,12),IF(Lease!$H$4="Quarterly",EDATE(D218,3),EDATE(D218,1))))</f>
        <v>-</v>
      </c>
      <c r="E219" s="14">
        <f>IF(C219=0,0,1/((1+IF(Lease!$H$4="Yearly",Lease!$D$4,IF(Lease!$H$4="Quarterly",Lease!$D$4/4,Lease!$D$4/12)))^IF($E$17=1,A218,A219)))</f>
        <v>0</v>
      </c>
      <c r="F219" s="48">
        <f t="shared" si="36"/>
        <v>0</v>
      </c>
      <c r="G219" s="49"/>
      <c r="H219" s="13">
        <f t="shared" si="42"/>
        <v>203</v>
      </c>
      <c r="I219" s="33" t="str">
        <f t="shared" si="37"/>
        <v>-</v>
      </c>
      <c r="J219" s="38">
        <f>IF(H219&gt;Lease!$E$4,0,M218)</f>
        <v>0</v>
      </c>
      <c r="K219" s="38">
        <f>IF(IF(Lease!$H$4="Yearly",J219*Lease!$D$4,IF(Lease!$H$4="Quarterly",J219*(Lease!$D$4/4),J219*Lease!$D$4/12))&gt;0,IF(Lease!$H$4="Yearly",J219*Lease!$D$4,IF(Lease!$H$4="Quarterly",J219*(Lease!$D$4/4),J219*Lease!$D$4/12)),-L219-J219)</f>
        <v>0</v>
      </c>
      <c r="L219" s="38">
        <f t="shared" si="38"/>
        <v>0</v>
      </c>
      <c r="M219" s="38">
        <f t="shared" si="39"/>
        <v>0</v>
      </c>
      <c r="N219" s="50"/>
      <c r="O219" s="79">
        <v>203</v>
      </c>
      <c r="P219" s="80">
        <f t="shared" si="43"/>
        <v>116210</v>
      </c>
      <c r="Q219" s="82">
        <f t="shared" si="44"/>
        <v>0</v>
      </c>
      <c r="R219" s="82">
        <f>IF(S218&lt;1,0,-Lease!$K$4/Lease!$L$4)</f>
        <v>0</v>
      </c>
      <c r="S219" s="82">
        <f t="shared" si="40"/>
        <v>0</v>
      </c>
      <c r="AE219" s="5"/>
      <c r="AF219" s="6"/>
    </row>
    <row r="220" spans="1:32" x14ac:dyDescent="0.25">
      <c r="A220" s="46">
        <f t="shared" si="41"/>
        <v>204</v>
      </c>
      <c r="B220" s="54">
        <f t="shared" si="35"/>
        <v>0</v>
      </c>
      <c r="C220" s="47">
        <f>IF(A220&gt;Lease!$E$4,0,Lease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D220" s="33" t="str">
        <f>IF(C220=0,"-",IF(Lease!$H$4="Yearly",EDATE(D219,12),IF(Lease!$H$4="Quarterly",EDATE(D219,3),EDATE(D219,1))))</f>
        <v>-</v>
      </c>
      <c r="E220" s="14">
        <f>IF(C220=0,0,1/((1+IF(Lease!$H$4="Yearly",Lease!$D$4,IF(Lease!$H$4="Quarterly",Lease!$D$4/4,Lease!$D$4/12)))^IF($E$17=1,A219,A220)))</f>
        <v>0</v>
      </c>
      <c r="F220" s="48">
        <f t="shared" si="36"/>
        <v>0</v>
      </c>
      <c r="G220" s="49"/>
      <c r="H220" s="13">
        <f t="shared" si="42"/>
        <v>204</v>
      </c>
      <c r="I220" s="33" t="str">
        <f t="shared" si="37"/>
        <v>-</v>
      </c>
      <c r="J220" s="38">
        <f>IF(H220&gt;Lease!$E$4,0,M219)</f>
        <v>0</v>
      </c>
      <c r="K220" s="38">
        <f>IF(IF(Lease!$H$4="Yearly",J220*Lease!$D$4,IF(Lease!$H$4="Quarterly",J220*(Lease!$D$4/4),J220*Lease!$D$4/12))&gt;0,IF(Lease!$H$4="Yearly",J220*Lease!$D$4,IF(Lease!$H$4="Quarterly",J220*(Lease!$D$4/4),J220*Lease!$D$4/12)),-L220-J220)</f>
        <v>0</v>
      </c>
      <c r="L220" s="38">
        <f t="shared" si="38"/>
        <v>0</v>
      </c>
      <c r="M220" s="38">
        <f t="shared" si="39"/>
        <v>0</v>
      </c>
      <c r="N220" s="50"/>
      <c r="O220" s="79">
        <v>204</v>
      </c>
      <c r="P220" s="80">
        <f t="shared" si="43"/>
        <v>116575</v>
      </c>
      <c r="Q220" s="82">
        <f t="shared" si="44"/>
        <v>0</v>
      </c>
      <c r="R220" s="82">
        <f>IF(S219&lt;1,0,-Lease!$K$4/Lease!$L$4)</f>
        <v>0</v>
      </c>
      <c r="S220" s="82">
        <f t="shared" si="40"/>
        <v>0</v>
      </c>
      <c r="AE220" s="5"/>
      <c r="AF220" s="6"/>
    </row>
    <row r="221" spans="1:32" x14ac:dyDescent="0.25">
      <c r="A221" s="46">
        <f t="shared" si="41"/>
        <v>205</v>
      </c>
      <c r="B221" s="54">
        <f t="shared" si="35"/>
        <v>0</v>
      </c>
      <c r="C221" s="47">
        <f>IF(A221&gt;Lease!$E$4,0,Lease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D221" s="33" t="str">
        <f>IF(C221=0,"-",IF(Lease!$H$4="Yearly",EDATE(D220,12),IF(Lease!$H$4="Quarterly",EDATE(D220,3),EDATE(D220,1))))</f>
        <v>-</v>
      </c>
      <c r="E221" s="14">
        <f>IF(C221=0,0,1/((1+IF(Lease!$H$4="Yearly",Lease!$D$4,IF(Lease!$H$4="Quarterly",Lease!$D$4/4,Lease!$D$4/12)))^IF($E$17=1,A220,A221)))</f>
        <v>0</v>
      </c>
      <c r="F221" s="48">
        <f t="shared" si="36"/>
        <v>0</v>
      </c>
      <c r="G221" s="49"/>
      <c r="H221" s="13">
        <f t="shared" si="42"/>
        <v>205</v>
      </c>
      <c r="I221" s="33" t="str">
        <f t="shared" si="37"/>
        <v>-</v>
      </c>
      <c r="J221" s="38">
        <f>IF(H221&gt;Lease!$E$4,0,M220)</f>
        <v>0</v>
      </c>
      <c r="K221" s="38">
        <f>IF(IF(Lease!$H$4="Yearly",J221*Lease!$D$4,IF(Lease!$H$4="Quarterly",J221*(Lease!$D$4/4),J221*Lease!$D$4/12))&gt;0,IF(Lease!$H$4="Yearly",J221*Lease!$D$4,IF(Lease!$H$4="Quarterly",J221*(Lease!$D$4/4),J221*Lease!$D$4/12)),-L221-J221)</f>
        <v>0</v>
      </c>
      <c r="L221" s="38">
        <f t="shared" si="38"/>
        <v>0</v>
      </c>
      <c r="M221" s="38">
        <f t="shared" si="39"/>
        <v>0</v>
      </c>
      <c r="N221" s="50"/>
      <c r="O221" s="79">
        <v>205</v>
      </c>
      <c r="P221" s="80">
        <f t="shared" si="43"/>
        <v>116941</v>
      </c>
      <c r="Q221" s="82">
        <f t="shared" si="44"/>
        <v>0</v>
      </c>
      <c r="R221" s="82">
        <f>IF(S220&lt;1,0,-Lease!$K$4/Lease!$L$4)</f>
        <v>0</v>
      </c>
      <c r="S221" s="82">
        <f t="shared" si="40"/>
        <v>0</v>
      </c>
      <c r="AE221" s="5"/>
      <c r="AF221" s="6"/>
    </row>
    <row r="222" spans="1:32" x14ac:dyDescent="0.25">
      <c r="A222" s="46">
        <f t="shared" si="41"/>
        <v>206</v>
      </c>
      <c r="B222" s="54">
        <f t="shared" si="35"/>
        <v>0</v>
      </c>
      <c r="C222" s="47">
        <f>IF(A222&gt;Lease!$E$4,0,Lease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D222" s="33" t="str">
        <f>IF(C222=0,"-",IF(Lease!$H$4="Yearly",EDATE(D221,12),IF(Lease!$H$4="Quarterly",EDATE(D221,3),EDATE(D221,1))))</f>
        <v>-</v>
      </c>
      <c r="E222" s="14">
        <f>IF(C222=0,0,1/((1+IF(Lease!$H$4="Yearly",Lease!$D$4,IF(Lease!$H$4="Quarterly",Lease!$D$4/4,Lease!$D$4/12)))^IF($E$17=1,A221,A222)))</f>
        <v>0</v>
      </c>
      <c r="F222" s="48">
        <f t="shared" si="36"/>
        <v>0</v>
      </c>
      <c r="G222" s="49"/>
      <c r="H222" s="13">
        <f t="shared" si="42"/>
        <v>206</v>
      </c>
      <c r="I222" s="33" t="str">
        <f t="shared" si="37"/>
        <v>-</v>
      </c>
      <c r="J222" s="38">
        <f>IF(H222&gt;Lease!$E$4,0,M221)</f>
        <v>0</v>
      </c>
      <c r="K222" s="38">
        <f>IF(IF(Lease!$H$4="Yearly",J222*Lease!$D$4,IF(Lease!$H$4="Quarterly",J222*(Lease!$D$4/4),J222*Lease!$D$4/12))&gt;0,IF(Lease!$H$4="Yearly",J222*Lease!$D$4,IF(Lease!$H$4="Quarterly",J222*(Lease!$D$4/4),J222*Lease!$D$4/12)),-L222-J222)</f>
        <v>0</v>
      </c>
      <c r="L222" s="38">
        <f t="shared" si="38"/>
        <v>0</v>
      </c>
      <c r="M222" s="38">
        <f t="shared" si="39"/>
        <v>0</v>
      </c>
      <c r="N222" s="50"/>
      <c r="O222" s="79">
        <v>206</v>
      </c>
      <c r="P222" s="80">
        <f t="shared" si="43"/>
        <v>117306</v>
      </c>
      <c r="Q222" s="82">
        <f t="shared" si="44"/>
        <v>0</v>
      </c>
      <c r="R222" s="82">
        <f>IF(S221&lt;1,0,-Lease!$K$4/Lease!$L$4)</f>
        <v>0</v>
      </c>
      <c r="S222" s="82">
        <f t="shared" si="40"/>
        <v>0</v>
      </c>
      <c r="AE222" s="5"/>
      <c r="AF222" s="6"/>
    </row>
    <row r="223" spans="1:32" x14ac:dyDescent="0.25">
      <c r="A223" s="46">
        <f t="shared" si="41"/>
        <v>207</v>
      </c>
      <c r="B223" s="54">
        <f t="shared" si="35"/>
        <v>0</v>
      </c>
      <c r="C223" s="47">
        <f>IF(A223&gt;Lease!$E$4,0,Lease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D223" s="33" t="str">
        <f>IF(C223=0,"-",IF(Lease!$H$4="Yearly",EDATE(D222,12),IF(Lease!$H$4="Quarterly",EDATE(D222,3),EDATE(D222,1))))</f>
        <v>-</v>
      </c>
      <c r="E223" s="14">
        <f>IF(C223=0,0,1/((1+IF(Lease!$H$4="Yearly",Lease!$D$4,IF(Lease!$H$4="Quarterly",Lease!$D$4/4,Lease!$D$4/12)))^IF($E$17=1,A222,A223)))</f>
        <v>0</v>
      </c>
      <c r="F223" s="48">
        <f t="shared" si="36"/>
        <v>0</v>
      </c>
      <c r="G223" s="49"/>
      <c r="H223" s="13">
        <f t="shared" si="42"/>
        <v>207</v>
      </c>
      <c r="I223" s="33" t="str">
        <f t="shared" si="37"/>
        <v>-</v>
      </c>
      <c r="J223" s="38">
        <f>IF(H223&gt;Lease!$E$4,0,M222)</f>
        <v>0</v>
      </c>
      <c r="K223" s="38">
        <f>IF(IF(Lease!$H$4="Yearly",J223*Lease!$D$4,IF(Lease!$H$4="Quarterly",J223*(Lease!$D$4/4),J223*Lease!$D$4/12))&gt;0,IF(Lease!$H$4="Yearly",J223*Lease!$D$4,IF(Lease!$H$4="Quarterly",J223*(Lease!$D$4/4),J223*Lease!$D$4/12)),-L223-J223)</f>
        <v>0</v>
      </c>
      <c r="L223" s="38">
        <f t="shared" si="38"/>
        <v>0</v>
      </c>
      <c r="M223" s="38">
        <f t="shared" si="39"/>
        <v>0</v>
      </c>
      <c r="N223" s="50"/>
      <c r="O223" s="79">
        <v>207</v>
      </c>
      <c r="P223" s="80">
        <f t="shared" si="43"/>
        <v>117671</v>
      </c>
      <c r="Q223" s="82">
        <f t="shared" si="44"/>
        <v>0</v>
      </c>
      <c r="R223" s="82">
        <f>IF(S222&lt;1,0,-Lease!$K$4/Lease!$L$4)</f>
        <v>0</v>
      </c>
      <c r="S223" s="82">
        <f t="shared" si="40"/>
        <v>0</v>
      </c>
      <c r="AE223" s="5"/>
      <c r="AF223" s="6"/>
    </row>
    <row r="224" spans="1:32" x14ac:dyDescent="0.25">
      <c r="A224" s="46">
        <f t="shared" si="41"/>
        <v>208</v>
      </c>
      <c r="B224" s="54">
        <f t="shared" si="35"/>
        <v>0</v>
      </c>
      <c r="C224" s="47">
        <f>IF(A224&gt;Lease!$E$4,0,Lease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D224" s="33" t="str">
        <f>IF(C224=0,"-",IF(Lease!$H$4="Yearly",EDATE(D223,12),IF(Lease!$H$4="Quarterly",EDATE(D223,3),EDATE(D223,1))))</f>
        <v>-</v>
      </c>
      <c r="E224" s="14">
        <f>IF(C224=0,0,1/((1+IF(Lease!$H$4="Yearly",Lease!$D$4,IF(Lease!$H$4="Quarterly",Lease!$D$4/4,Lease!$D$4/12)))^IF($E$17=1,A223,A224)))</f>
        <v>0</v>
      </c>
      <c r="F224" s="48">
        <f t="shared" si="36"/>
        <v>0</v>
      </c>
      <c r="G224" s="49"/>
      <c r="H224" s="13">
        <f t="shared" si="42"/>
        <v>208</v>
      </c>
      <c r="I224" s="33" t="str">
        <f t="shared" si="37"/>
        <v>-</v>
      </c>
      <c r="J224" s="38">
        <f>IF(H224&gt;Lease!$E$4,0,M223)</f>
        <v>0</v>
      </c>
      <c r="K224" s="38">
        <f>IF(IF(Lease!$H$4="Yearly",J224*Lease!$D$4,IF(Lease!$H$4="Quarterly",J224*(Lease!$D$4/4),J224*Lease!$D$4/12))&gt;0,IF(Lease!$H$4="Yearly",J224*Lease!$D$4,IF(Lease!$H$4="Quarterly",J224*(Lease!$D$4/4),J224*Lease!$D$4/12)),-L224-J224)</f>
        <v>0</v>
      </c>
      <c r="L224" s="38">
        <f t="shared" si="38"/>
        <v>0</v>
      </c>
      <c r="M224" s="38">
        <f t="shared" si="39"/>
        <v>0</v>
      </c>
      <c r="N224" s="50"/>
      <c r="O224" s="79">
        <v>208</v>
      </c>
      <c r="P224" s="80">
        <f t="shared" si="43"/>
        <v>118036</v>
      </c>
      <c r="Q224" s="82">
        <f t="shared" si="44"/>
        <v>0</v>
      </c>
      <c r="R224" s="82">
        <f>IF(S223&lt;1,0,-Lease!$K$4/Lease!$L$4)</f>
        <v>0</v>
      </c>
      <c r="S224" s="82">
        <f t="shared" si="40"/>
        <v>0</v>
      </c>
      <c r="AE224" s="5"/>
      <c r="AF224" s="6"/>
    </row>
    <row r="225" spans="1:32" x14ac:dyDescent="0.25">
      <c r="A225" s="46">
        <f t="shared" si="41"/>
        <v>209</v>
      </c>
      <c r="B225" s="54">
        <f t="shared" si="35"/>
        <v>0</v>
      </c>
      <c r="C225" s="47">
        <f>IF(A225&gt;Lease!$E$4,0,Lease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D225" s="33" t="str">
        <f>IF(C225=0,"-",IF(Lease!$H$4="Yearly",EDATE(D224,12),IF(Lease!$H$4="Quarterly",EDATE(D224,3),EDATE(D224,1))))</f>
        <v>-</v>
      </c>
      <c r="E225" s="14">
        <f>IF(C225=0,0,1/((1+IF(Lease!$H$4="Yearly",Lease!$D$4,IF(Lease!$H$4="Quarterly",Lease!$D$4/4,Lease!$D$4/12)))^IF($E$17=1,A224,A225)))</f>
        <v>0</v>
      </c>
      <c r="F225" s="48">
        <f t="shared" si="36"/>
        <v>0</v>
      </c>
      <c r="G225" s="49"/>
      <c r="H225" s="13">
        <f t="shared" si="42"/>
        <v>209</v>
      </c>
      <c r="I225" s="33" t="str">
        <f t="shared" si="37"/>
        <v>-</v>
      </c>
      <c r="J225" s="38">
        <f>IF(H225&gt;Lease!$E$4,0,M224)</f>
        <v>0</v>
      </c>
      <c r="K225" s="38">
        <f>IF(IF(Lease!$H$4="Yearly",J225*Lease!$D$4,IF(Lease!$H$4="Quarterly",J225*(Lease!$D$4/4),J225*Lease!$D$4/12))&gt;0,IF(Lease!$H$4="Yearly",J225*Lease!$D$4,IF(Lease!$H$4="Quarterly",J225*(Lease!$D$4/4),J225*Lease!$D$4/12)),-L225-J225)</f>
        <v>0</v>
      </c>
      <c r="L225" s="38">
        <f t="shared" si="38"/>
        <v>0</v>
      </c>
      <c r="M225" s="38">
        <f t="shared" si="39"/>
        <v>0</v>
      </c>
      <c r="N225" s="50"/>
      <c r="O225" s="79">
        <v>209</v>
      </c>
      <c r="P225" s="80">
        <f t="shared" si="43"/>
        <v>118402</v>
      </c>
      <c r="Q225" s="82">
        <f t="shared" si="44"/>
        <v>0</v>
      </c>
      <c r="R225" s="82">
        <f>IF(S224&lt;1,0,-Lease!$K$4/Lease!$L$4)</f>
        <v>0</v>
      </c>
      <c r="S225" s="82">
        <f t="shared" si="40"/>
        <v>0</v>
      </c>
      <c r="AE225" s="5"/>
      <c r="AF225" s="6"/>
    </row>
    <row r="226" spans="1:32" x14ac:dyDescent="0.25">
      <c r="A226" s="46">
        <f t="shared" si="41"/>
        <v>210</v>
      </c>
      <c r="B226" s="54">
        <f t="shared" si="35"/>
        <v>0</v>
      </c>
      <c r="C226" s="47">
        <f>IF(A226&gt;Lease!$E$4,0,Lease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D226" s="33" t="str">
        <f>IF(C226=0,"-",IF(Lease!$H$4="Yearly",EDATE(D225,12),IF(Lease!$H$4="Quarterly",EDATE(D225,3),EDATE(D225,1))))</f>
        <v>-</v>
      </c>
      <c r="E226" s="14">
        <f>IF(C226=0,0,1/((1+IF(Lease!$H$4="Yearly",Lease!$D$4,IF(Lease!$H$4="Quarterly",Lease!$D$4/4,Lease!$D$4/12)))^IF($E$17=1,A225,A226)))</f>
        <v>0</v>
      </c>
      <c r="F226" s="48">
        <f t="shared" si="36"/>
        <v>0</v>
      </c>
      <c r="G226" s="49"/>
      <c r="H226" s="13">
        <f t="shared" si="42"/>
        <v>210</v>
      </c>
      <c r="I226" s="33" t="str">
        <f t="shared" si="37"/>
        <v>-</v>
      </c>
      <c r="J226" s="38">
        <f>IF(H226&gt;Lease!$E$4,0,M225)</f>
        <v>0</v>
      </c>
      <c r="K226" s="38">
        <f>IF(IF(Lease!$H$4="Yearly",J226*Lease!$D$4,IF(Lease!$H$4="Quarterly",J226*(Lease!$D$4/4),J226*Lease!$D$4/12))&gt;0,IF(Lease!$H$4="Yearly",J226*Lease!$D$4,IF(Lease!$H$4="Quarterly",J226*(Lease!$D$4/4),J226*Lease!$D$4/12)),-L226-J226)</f>
        <v>0</v>
      </c>
      <c r="L226" s="38">
        <f t="shared" si="38"/>
        <v>0</v>
      </c>
      <c r="M226" s="38">
        <f t="shared" si="39"/>
        <v>0</v>
      </c>
      <c r="N226" s="50"/>
      <c r="O226" s="79">
        <v>210</v>
      </c>
      <c r="P226" s="80">
        <f t="shared" si="43"/>
        <v>118767</v>
      </c>
      <c r="Q226" s="82">
        <f t="shared" si="44"/>
        <v>0</v>
      </c>
      <c r="R226" s="82">
        <f>IF(S225&lt;1,0,-Lease!$K$4/Lease!$L$4)</f>
        <v>0</v>
      </c>
      <c r="S226" s="82">
        <f t="shared" si="40"/>
        <v>0</v>
      </c>
      <c r="AE226" s="5"/>
      <c r="AF226" s="6"/>
    </row>
    <row r="227" spans="1:32" x14ac:dyDescent="0.25">
      <c r="A227" s="46">
        <f t="shared" si="41"/>
        <v>211</v>
      </c>
      <c r="B227" s="54">
        <f t="shared" si="35"/>
        <v>0</v>
      </c>
      <c r="C227" s="47">
        <f>IF(A227&gt;Lease!$E$4,0,Lease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D227" s="33" t="str">
        <f>IF(C227=0,"-",IF(Lease!$H$4="Yearly",EDATE(D226,12),IF(Lease!$H$4="Quarterly",EDATE(D226,3),EDATE(D226,1))))</f>
        <v>-</v>
      </c>
      <c r="E227" s="14">
        <f>IF(C227=0,0,1/((1+IF(Lease!$H$4="Yearly",Lease!$D$4,IF(Lease!$H$4="Quarterly",Lease!$D$4/4,Lease!$D$4/12)))^IF($E$17=1,A226,A227)))</f>
        <v>0</v>
      </c>
      <c r="F227" s="48">
        <f t="shared" si="36"/>
        <v>0</v>
      </c>
      <c r="G227" s="49"/>
      <c r="H227" s="13">
        <f t="shared" si="42"/>
        <v>211</v>
      </c>
      <c r="I227" s="33" t="str">
        <f t="shared" si="37"/>
        <v>-</v>
      </c>
      <c r="J227" s="38">
        <f>IF(H227&gt;Lease!$E$4,0,M226)</f>
        <v>0</v>
      </c>
      <c r="K227" s="38">
        <f>IF(IF(Lease!$H$4="Yearly",J227*Lease!$D$4,IF(Lease!$H$4="Quarterly",J227*(Lease!$D$4/4),J227*Lease!$D$4/12))&gt;0,IF(Lease!$H$4="Yearly",J227*Lease!$D$4,IF(Lease!$H$4="Quarterly",J227*(Lease!$D$4/4),J227*Lease!$D$4/12)),-L227-J227)</f>
        <v>0</v>
      </c>
      <c r="L227" s="38">
        <f t="shared" si="38"/>
        <v>0</v>
      </c>
      <c r="M227" s="38">
        <f t="shared" si="39"/>
        <v>0</v>
      </c>
      <c r="N227" s="50"/>
      <c r="O227" s="79">
        <v>211</v>
      </c>
      <c r="P227" s="80">
        <f t="shared" si="43"/>
        <v>119132</v>
      </c>
      <c r="Q227" s="82">
        <f t="shared" si="44"/>
        <v>0</v>
      </c>
      <c r="R227" s="82">
        <f>IF(S226&lt;1,0,-Lease!$K$4/Lease!$L$4)</f>
        <v>0</v>
      </c>
      <c r="S227" s="82">
        <f t="shared" si="40"/>
        <v>0</v>
      </c>
      <c r="AE227" s="5"/>
      <c r="AF227" s="6"/>
    </row>
    <row r="228" spans="1:32" x14ac:dyDescent="0.25">
      <c r="A228" s="46">
        <f t="shared" si="41"/>
        <v>212</v>
      </c>
      <c r="B228" s="54">
        <f t="shared" si="35"/>
        <v>0</v>
      </c>
      <c r="C228" s="47">
        <f>IF(A228&gt;Lease!$E$4,0,Lease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D228" s="33" t="str">
        <f>IF(C228=0,"-",IF(Lease!$H$4="Yearly",EDATE(D227,12),IF(Lease!$H$4="Quarterly",EDATE(D227,3),EDATE(D227,1))))</f>
        <v>-</v>
      </c>
      <c r="E228" s="14">
        <f>IF(C228=0,0,1/((1+IF(Lease!$H$4="Yearly",Lease!$D$4,IF(Lease!$H$4="Quarterly",Lease!$D$4/4,Lease!$D$4/12)))^IF($E$17=1,A227,A228)))</f>
        <v>0</v>
      </c>
      <c r="F228" s="48">
        <f t="shared" si="36"/>
        <v>0</v>
      </c>
      <c r="G228" s="49"/>
      <c r="H228" s="13">
        <f t="shared" si="42"/>
        <v>212</v>
      </c>
      <c r="I228" s="33" t="str">
        <f t="shared" si="37"/>
        <v>-</v>
      </c>
      <c r="J228" s="38">
        <f>IF(H228&gt;Lease!$E$4,0,M227)</f>
        <v>0</v>
      </c>
      <c r="K228" s="38">
        <f>IF(IF(Lease!$H$4="Yearly",J228*Lease!$D$4,IF(Lease!$H$4="Quarterly",J228*(Lease!$D$4/4),J228*Lease!$D$4/12))&gt;0,IF(Lease!$H$4="Yearly",J228*Lease!$D$4,IF(Lease!$H$4="Quarterly",J228*(Lease!$D$4/4),J228*Lease!$D$4/12)),-L228-J228)</f>
        <v>0</v>
      </c>
      <c r="L228" s="38">
        <f t="shared" si="38"/>
        <v>0</v>
      </c>
      <c r="M228" s="38">
        <f t="shared" si="39"/>
        <v>0</v>
      </c>
      <c r="N228" s="50"/>
      <c r="O228" s="79">
        <v>212</v>
      </c>
      <c r="P228" s="80">
        <f t="shared" si="43"/>
        <v>119497</v>
      </c>
      <c r="Q228" s="82">
        <f t="shared" si="44"/>
        <v>0</v>
      </c>
      <c r="R228" s="82">
        <f>IF(S227&lt;1,0,-Lease!$K$4/Lease!$L$4)</f>
        <v>0</v>
      </c>
      <c r="S228" s="82">
        <f t="shared" si="40"/>
        <v>0</v>
      </c>
      <c r="AE228" s="5"/>
      <c r="AF228" s="6"/>
    </row>
    <row r="229" spans="1:32" x14ac:dyDescent="0.25">
      <c r="A229" s="46">
        <f t="shared" si="41"/>
        <v>213</v>
      </c>
      <c r="B229" s="54">
        <f t="shared" si="35"/>
        <v>0</v>
      </c>
      <c r="C229" s="47">
        <f>IF(A229&gt;Lease!$E$4,0,Lease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D229" s="33" t="str">
        <f>IF(C229=0,"-",IF(Lease!$H$4="Yearly",EDATE(D228,12),IF(Lease!$H$4="Quarterly",EDATE(D228,3),EDATE(D228,1))))</f>
        <v>-</v>
      </c>
      <c r="E229" s="14">
        <f>IF(C229=0,0,1/((1+IF(Lease!$H$4="Yearly",Lease!$D$4,IF(Lease!$H$4="Quarterly",Lease!$D$4/4,Lease!$D$4/12)))^IF($E$17=1,A228,A229)))</f>
        <v>0</v>
      </c>
      <c r="F229" s="48">
        <f t="shared" si="36"/>
        <v>0</v>
      </c>
      <c r="G229" s="49"/>
      <c r="H229" s="13">
        <f t="shared" si="42"/>
        <v>213</v>
      </c>
      <c r="I229" s="33" t="str">
        <f t="shared" si="37"/>
        <v>-</v>
      </c>
      <c r="J229" s="38">
        <f>IF(H229&gt;Lease!$E$4,0,M228)</f>
        <v>0</v>
      </c>
      <c r="K229" s="38">
        <f>IF(IF(Lease!$H$4="Yearly",J229*Lease!$D$4,IF(Lease!$H$4="Quarterly",J229*(Lease!$D$4/4),J229*Lease!$D$4/12))&gt;0,IF(Lease!$H$4="Yearly",J229*Lease!$D$4,IF(Lease!$H$4="Quarterly",J229*(Lease!$D$4/4),J229*Lease!$D$4/12)),-L229-J229)</f>
        <v>0</v>
      </c>
      <c r="L229" s="38">
        <f t="shared" si="38"/>
        <v>0</v>
      </c>
      <c r="M229" s="38">
        <f t="shared" si="39"/>
        <v>0</v>
      </c>
      <c r="N229" s="50"/>
      <c r="O229" s="79">
        <v>213</v>
      </c>
      <c r="P229" s="80">
        <f t="shared" si="43"/>
        <v>119863</v>
      </c>
      <c r="Q229" s="82">
        <f t="shared" si="44"/>
        <v>0</v>
      </c>
      <c r="R229" s="82">
        <f>IF(S228&lt;1,0,-Lease!$K$4/Lease!$L$4)</f>
        <v>0</v>
      </c>
      <c r="S229" s="82">
        <f t="shared" si="40"/>
        <v>0</v>
      </c>
      <c r="AE229" s="5"/>
      <c r="AF229" s="6"/>
    </row>
    <row r="230" spans="1:32" x14ac:dyDescent="0.25">
      <c r="A230" s="46">
        <f t="shared" si="41"/>
        <v>214</v>
      </c>
      <c r="B230" s="54">
        <f t="shared" si="35"/>
        <v>0</v>
      </c>
      <c r="C230" s="47">
        <f>IF(A230&gt;Lease!$E$4,0,Lease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D230" s="33" t="str">
        <f>IF(C230=0,"-",IF(Lease!$H$4="Yearly",EDATE(D229,12),IF(Lease!$H$4="Quarterly",EDATE(D229,3),EDATE(D229,1))))</f>
        <v>-</v>
      </c>
      <c r="E230" s="14">
        <f>IF(C230=0,0,1/((1+IF(Lease!$H$4="Yearly",Lease!$D$4,IF(Lease!$H$4="Quarterly",Lease!$D$4/4,Lease!$D$4/12)))^IF($E$17=1,A229,A230)))</f>
        <v>0</v>
      </c>
      <c r="F230" s="48">
        <f t="shared" si="36"/>
        <v>0</v>
      </c>
      <c r="G230" s="49"/>
      <c r="H230" s="13">
        <f t="shared" si="42"/>
        <v>214</v>
      </c>
      <c r="I230" s="33" t="str">
        <f t="shared" si="37"/>
        <v>-</v>
      </c>
      <c r="J230" s="38">
        <f>IF(H230&gt;Lease!$E$4,0,M229)</f>
        <v>0</v>
      </c>
      <c r="K230" s="38">
        <f>IF(IF(Lease!$H$4="Yearly",J230*Lease!$D$4,IF(Lease!$H$4="Quarterly",J230*(Lease!$D$4/4),J230*Lease!$D$4/12))&gt;0,IF(Lease!$H$4="Yearly",J230*Lease!$D$4,IF(Lease!$H$4="Quarterly",J230*(Lease!$D$4/4),J230*Lease!$D$4/12)),-L230-J230)</f>
        <v>0</v>
      </c>
      <c r="L230" s="38">
        <f t="shared" si="38"/>
        <v>0</v>
      </c>
      <c r="M230" s="38">
        <f t="shared" si="39"/>
        <v>0</v>
      </c>
      <c r="N230" s="50"/>
      <c r="O230" s="79">
        <v>214</v>
      </c>
      <c r="P230" s="80">
        <f t="shared" si="43"/>
        <v>120228</v>
      </c>
      <c r="Q230" s="82">
        <f t="shared" si="44"/>
        <v>0</v>
      </c>
      <c r="R230" s="82">
        <f>IF(S229&lt;1,0,-Lease!$K$4/Lease!$L$4)</f>
        <v>0</v>
      </c>
      <c r="S230" s="82">
        <f t="shared" si="40"/>
        <v>0</v>
      </c>
      <c r="AE230" s="5"/>
      <c r="AF230" s="6"/>
    </row>
    <row r="231" spans="1:32" x14ac:dyDescent="0.25">
      <c r="A231" s="46">
        <f t="shared" si="41"/>
        <v>215</v>
      </c>
      <c r="B231" s="54">
        <f t="shared" si="35"/>
        <v>0</v>
      </c>
      <c r="C231" s="47">
        <f>IF(A231&gt;Lease!$E$4,0,Lease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D231" s="33" t="str">
        <f>IF(C231=0,"-",IF(Lease!$H$4="Yearly",EDATE(D230,12),IF(Lease!$H$4="Quarterly",EDATE(D230,3),EDATE(D230,1))))</f>
        <v>-</v>
      </c>
      <c r="E231" s="14">
        <f>IF(C231=0,0,1/((1+IF(Lease!$H$4="Yearly",Lease!$D$4,IF(Lease!$H$4="Quarterly",Lease!$D$4/4,Lease!$D$4/12)))^IF($E$17=1,A230,A231)))</f>
        <v>0</v>
      </c>
      <c r="F231" s="48">
        <f t="shared" si="36"/>
        <v>0</v>
      </c>
      <c r="G231" s="49"/>
      <c r="H231" s="13">
        <f t="shared" si="42"/>
        <v>215</v>
      </c>
      <c r="I231" s="33" t="str">
        <f t="shared" si="37"/>
        <v>-</v>
      </c>
      <c r="J231" s="38">
        <f>IF(H231&gt;Lease!$E$4,0,M230)</f>
        <v>0</v>
      </c>
      <c r="K231" s="38">
        <f>IF(IF(Lease!$H$4="Yearly",J231*Lease!$D$4,IF(Lease!$H$4="Quarterly",J231*(Lease!$D$4/4),J231*Lease!$D$4/12))&gt;0,IF(Lease!$H$4="Yearly",J231*Lease!$D$4,IF(Lease!$H$4="Quarterly",J231*(Lease!$D$4/4),J231*Lease!$D$4/12)),-L231-J231)</f>
        <v>0</v>
      </c>
      <c r="L231" s="38">
        <f t="shared" si="38"/>
        <v>0</v>
      </c>
      <c r="M231" s="38">
        <f t="shared" si="39"/>
        <v>0</v>
      </c>
      <c r="N231" s="50"/>
      <c r="O231" s="79">
        <v>215</v>
      </c>
      <c r="P231" s="80">
        <f t="shared" si="43"/>
        <v>120593</v>
      </c>
      <c r="Q231" s="82">
        <f t="shared" si="44"/>
        <v>0</v>
      </c>
      <c r="R231" s="82">
        <f>IF(S230&lt;1,0,-Lease!$K$4/Lease!$L$4)</f>
        <v>0</v>
      </c>
      <c r="S231" s="82">
        <f t="shared" si="40"/>
        <v>0</v>
      </c>
      <c r="AE231" s="5"/>
      <c r="AF231" s="6"/>
    </row>
    <row r="232" spans="1:32" x14ac:dyDescent="0.25">
      <c r="A232" s="46">
        <f t="shared" si="41"/>
        <v>216</v>
      </c>
      <c r="B232" s="54">
        <f t="shared" si="35"/>
        <v>0</v>
      </c>
      <c r="C232" s="47">
        <f>IF(A232&gt;Lease!$E$4,0,Lease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D232" s="33" t="str">
        <f>IF(C232=0,"-",IF(Lease!$H$4="Yearly",EDATE(D231,12),IF(Lease!$H$4="Quarterly",EDATE(D231,3),EDATE(D231,1))))</f>
        <v>-</v>
      </c>
      <c r="E232" s="14">
        <f>IF(C232=0,0,1/((1+IF(Lease!$H$4="Yearly",Lease!$D$4,IF(Lease!$H$4="Quarterly",Lease!$D$4/4,Lease!$D$4/12)))^IF($E$17=1,A231,A232)))</f>
        <v>0</v>
      </c>
      <c r="F232" s="48">
        <f t="shared" si="36"/>
        <v>0</v>
      </c>
      <c r="G232" s="49"/>
      <c r="H232" s="13">
        <f t="shared" si="42"/>
        <v>216</v>
      </c>
      <c r="I232" s="33" t="str">
        <f t="shared" si="37"/>
        <v>-</v>
      </c>
      <c r="J232" s="38">
        <f>IF(H232&gt;Lease!$E$4,0,M231)</f>
        <v>0</v>
      </c>
      <c r="K232" s="38">
        <f>IF(IF(Lease!$H$4="Yearly",J232*Lease!$D$4,IF(Lease!$H$4="Quarterly",J232*(Lease!$D$4/4),J232*Lease!$D$4/12))&gt;0,IF(Lease!$H$4="Yearly",J232*Lease!$D$4,IF(Lease!$H$4="Quarterly",J232*(Lease!$D$4/4),J232*Lease!$D$4/12)),-L232-J232)</f>
        <v>0</v>
      </c>
      <c r="L232" s="38">
        <f t="shared" si="38"/>
        <v>0</v>
      </c>
      <c r="M232" s="38">
        <f t="shared" si="39"/>
        <v>0</v>
      </c>
      <c r="N232" s="50"/>
      <c r="O232" s="79">
        <v>216</v>
      </c>
      <c r="P232" s="80">
        <f t="shared" si="43"/>
        <v>120958</v>
      </c>
      <c r="Q232" s="82">
        <f t="shared" si="44"/>
        <v>0</v>
      </c>
      <c r="R232" s="82">
        <f>IF(S231&lt;1,0,-Lease!$K$4/Lease!$L$4)</f>
        <v>0</v>
      </c>
      <c r="S232" s="82">
        <f t="shared" si="40"/>
        <v>0</v>
      </c>
      <c r="AE232" s="5"/>
      <c r="AF232" s="6"/>
    </row>
    <row r="233" spans="1:32" x14ac:dyDescent="0.25">
      <c r="A233" s="46">
        <f t="shared" si="41"/>
        <v>217</v>
      </c>
      <c r="B233" s="54">
        <f t="shared" si="35"/>
        <v>0</v>
      </c>
      <c r="C233" s="47">
        <f>IF(A233&gt;Lease!$E$4,0,Lease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D233" s="33" t="str">
        <f>IF(C233=0,"-",IF(Lease!$H$4="Yearly",EDATE(D232,12),IF(Lease!$H$4="Quarterly",EDATE(D232,3),EDATE(D232,1))))</f>
        <v>-</v>
      </c>
      <c r="E233" s="14">
        <f>IF(C233=0,0,1/((1+IF(Lease!$H$4="Yearly",Lease!$D$4,IF(Lease!$H$4="Quarterly",Lease!$D$4/4,Lease!$D$4/12)))^IF($E$17=1,A232,A233)))</f>
        <v>0</v>
      </c>
      <c r="F233" s="48">
        <f t="shared" si="36"/>
        <v>0</v>
      </c>
      <c r="G233" s="49"/>
      <c r="H233" s="13">
        <f t="shared" si="42"/>
        <v>217</v>
      </c>
      <c r="I233" s="33" t="str">
        <f t="shared" si="37"/>
        <v>-</v>
      </c>
      <c r="J233" s="38">
        <f>IF(H233&gt;Lease!$E$4,0,M232)</f>
        <v>0</v>
      </c>
      <c r="K233" s="38">
        <f>IF(IF(Lease!$H$4="Yearly",J233*Lease!$D$4,IF(Lease!$H$4="Quarterly",J233*(Lease!$D$4/4),J233*Lease!$D$4/12))&gt;0,IF(Lease!$H$4="Yearly",J233*Lease!$D$4,IF(Lease!$H$4="Quarterly",J233*(Lease!$D$4/4),J233*Lease!$D$4/12)),-L233-J233)</f>
        <v>0</v>
      </c>
      <c r="L233" s="38">
        <f t="shared" si="38"/>
        <v>0</v>
      </c>
      <c r="M233" s="38">
        <f t="shared" si="39"/>
        <v>0</v>
      </c>
      <c r="N233" s="50"/>
      <c r="O233" s="79">
        <v>217</v>
      </c>
      <c r="P233" s="80">
        <f t="shared" si="43"/>
        <v>121324</v>
      </c>
      <c r="Q233" s="82">
        <f t="shared" si="44"/>
        <v>0</v>
      </c>
      <c r="R233" s="82">
        <f>IF(S232&lt;1,0,-Lease!$K$4/Lease!$L$4)</f>
        <v>0</v>
      </c>
      <c r="S233" s="82">
        <f t="shared" si="40"/>
        <v>0</v>
      </c>
      <c r="AE233" s="5"/>
      <c r="AF233" s="6"/>
    </row>
    <row r="234" spans="1:32" x14ac:dyDescent="0.25">
      <c r="A234" s="46">
        <f t="shared" si="41"/>
        <v>218</v>
      </c>
      <c r="B234" s="54">
        <f t="shared" si="35"/>
        <v>0</v>
      </c>
      <c r="C234" s="47">
        <f>IF(A234&gt;Lease!$E$4,0,Lease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D234" s="33" t="str">
        <f>IF(C234=0,"-",IF(Lease!$H$4="Yearly",EDATE(D233,12),IF(Lease!$H$4="Quarterly",EDATE(D233,3),EDATE(D233,1))))</f>
        <v>-</v>
      </c>
      <c r="E234" s="14">
        <f>IF(C234=0,0,1/((1+IF(Lease!$H$4="Yearly",Lease!$D$4,IF(Lease!$H$4="Quarterly",Lease!$D$4/4,Lease!$D$4/12)))^IF($E$17=1,A233,A234)))</f>
        <v>0</v>
      </c>
      <c r="F234" s="48">
        <f t="shared" si="36"/>
        <v>0</v>
      </c>
      <c r="G234" s="49"/>
      <c r="H234" s="13">
        <f t="shared" si="42"/>
        <v>218</v>
      </c>
      <c r="I234" s="33" t="str">
        <f t="shared" si="37"/>
        <v>-</v>
      </c>
      <c r="J234" s="38">
        <f>IF(H234&gt;Lease!$E$4,0,M233)</f>
        <v>0</v>
      </c>
      <c r="K234" s="38">
        <f>IF(IF(Lease!$H$4="Yearly",J234*Lease!$D$4,IF(Lease!$H$4="Quarterly",J234*(Lease!$D$4/4),J234*Lease!$D$4/12))&gt;0,IF(Lease!$H$4="Yearly",J234*Lease!$D$4,IF(Lease!$H$4="Quarterly",J234*(Lease!$D$4/4),J234*Lease!$D$4/12)),-L234-J234)</f>
        <v>0</v>
      </c>
      <c r="L234" s="38">
        <f t="shared" si="38"/>
        <v>0</v>
      </c>
      <c r="M234" s="38">
        <f t="shared" si="39"/>
        <v>0</v>
      </c>
      <c r="N234" s="50"/>
      <c r="O234" s="79">
        <v>218</v>
      </c>
      <c r="P234" s="80">
        <f t="shared" si="43"/>
        <v>121689</v>
      </c>
      <c r="Q234" s="82">
        <f t="shared" si="44"/>
        <v>0</v>
      </c>
      <c r="R234" s="82">
        <f>IF(S233&lt;1,0,-Lease!$K$4/Lease!$L$4)</f>
        <v>0</v>
      </c>
      <c r="S234" s="82">
        <f t="shared" si="40"/>
        <v>0</v>
      </c>
      <c r="AE234" s="5"/>
      <c r="AF234" s="6"/>
    </row>
    <row r="235" spans="1:32" x14ac:dyDescent="0.25">
      <c r="A235" s="46">
        <f t="shared" si="41"/>
        <v>219</v>
      </c>
      <c r="B235" s="54">
        <f t="shared" si="35"/>
        <v>0</v>
      </c>
      <c r="C235" s="47">
        <f>IF(A235&gt;Lease!$E$4,0,Lease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D235" s="33" t="str">
        <f>IF(C235=0,"-",IF(Lease!$H$4="Yearly",EDATE(D234,12),IF(Lease!$H$4="Quarterly",EDATE(D234,3),EDATE(D234,1))))</f>
        <v>-</v>
      </c>
      <c r="E235" s="14">
        <f>IF(C235=0,0,1/((1+IF(Lease!$H$4="Yearly",Lease!$D$4,IF(Lease!$H$4="Quarterly",Lease!$D$4/4,Lease!$D$4/12)))^IF($E$17=1,A234,A235)))</f>
        <v>0</v>
      </c>
      <c r="F235" s="48">
        <f t="shared" si="36"/>
        <v>0</v>
      </c>
      <c r="G235" s="49"/>
      <c r="H235" s="13">
        <f t="shared" si="42"/>
        <v>219</v>
      </c>
      <c r="I235" s="33" t="str">
        <f t="shared" si="37"/>
        <v>-</v>
      </c>
      <c r="J235" s="38">
        <f>IF(H235&gt;Lease!$E$4,0,M234)</f>
        <v>0</v>
      </c>
      <c r="K235" s="38">
        <f>IF(IF(Lease!$H$4="Yearly",J235*Lease!$D$4,IF(Lease!$H$4="Quarterly",J235*(Lease!$D$4/4),J235*Lease!$D$4/12))&gt;0,IF(Lease!$H$4="Yearly",J235*Lease!$D$4,IF(Lease!$H$4="Quarterly",J235*(Lease!$D$4/4),J235*Lease!$D$4/12)),-L235-J235)</f>
        <v>0</v>
      </c>
      <c r="L235" s="38">
        <f t="shared" si="38"/>
        <v>0</v>
      </c>
      <c r="M235" s="38">
        <f t="shared" si="39"/>
        <v>0</v>
      </c>
      <c r="N235" s="50"/>
      <c r="O235" s="79">
        <v>219</v>
      </c>
      <c r="P235" s="80">
        <f t="shared" si="43"/>
        <v>122054</v>
      </c>
      <c r="Q235" s="82">
        <f t="shared" si="44"/>
        <v>0</v>
      </c>
      <c r="R235" s="82">
        <f>IF(S234&lt;1,0,-Lease!$K$4/Lease!$L$4)</f>
        <v>0</v>
      </c>
      <c r="S235" s="82">
        <f t="shared" si="40"/>
        <v>0</v>
      </c>
      <c r="AE235" s="5"/>
      <c r="AF235" s="6"/>
    </row>
    <row r="236" spans="1:32" x14ac:dyDescent="0.25">
      <c r="A236" s="46">
        <f t="shared" si="41"/>
        <v>220</v>
      </c>
      <c r="B236" s="54">
        <f t="shared" si="35"/>
        <v>0</v>
      </c>
      <c r="C236" s="47">
        <f>IF(A236&gt;Lease!$E$4,0,Lease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D236" s="33" t="str">
        <f>IF(C236=0,"-",IF(Lease!$H$4="Yearly",EDATE(D235,12),IF(Lease!$H$4="Quarterly",EDATE(D235,3),EDATE(D235,1))))</f>
        <v>-</v>
      </c>
      <c r="E236" s="14">
        <f>IF(C236=0,0,1/((1+IF(Lease!$H$4="Yearly",Lease!$D$4,IF(Lease!$H$4="Quarterly",Lease!$D$4/4,Lease!$D$4/12)))^IF($E$17=1,A235,A236)))</f>
        <v>0</v>
      </c>
      <c r="F236" s="48">
        <f t="shared" si="36"/>
        <v>0</v>
      </c>
      <c r="G236" s="49"/>
      <c r="H236" s="13">
        <f t="shared" si="42"/>
        <v>220</v>
      </c>
      <c r="I236" s="33" t="str">
        <f t="shared" si="37"/>
        <v>-</v>
      </c>
      <c r="J236" s="38">
        <f>IF(H236&gt;Lease!$E$4,0,M235)</f>
        <v>0</v>
      </c>
      <c r="K236" s="38">
        <f>IF(IF(Lease!$H$4="Yearly",J236*Lease!$D$4,IF(Lease!$H$4="Quarterly",J236*(Lease!$D$4/4),J236*Lease!$D$4/12))&gt;0,IF(Lease!$H$4="Yearly",J236*Lease!$D$4,IF(Lease!$H$4="Quarterly",J236*(Lease!$D$4/4),J236*Lease!$D$4/12)),-L236-J236)</f>
        <v>0</v>
      </c>
      <c r="L236" s="38">
        <f t="shared" si="38"/>
        <v>0</v>
      </c>
      <c r="M236" s="38">
        <f t="shared" si="39"/>
        <v>0</v>
      </c>
      <c r="N236" s="50"/>
      <c r="O236" s="79">
        <v>220</v>
      </c>
      <c r="P236" s="80">
        <f t="shared" si="43"/>
        <v>122419</v>
      </c>
      <c r="Q236" s="82">
        <f t="shared" si="44"/>
        <v>0</v>
      </c>
      <c r="R236" s="82">
        <f>IF(S235&lt;1,0,-Lease!$K$4/Lease!$L$4)</f>
        <v>0</v>
      </c>
      <c r="S236" s="82">
        <f t="shared" si="40"/>
        <v>0</v>
      </c>
      <c r="AE236" s="5"/>
      <c r="AF236" s="6"/>
    </row>
    <row r="237" spans="1:32" x14ac:dyDescent="0.25">
      <c r="A237" s="46">
        <f t="shared" si="41"/>
        <v>221</v>
      </c>
      <c r="B237" s="54">
        <f t="shared" si="35"/>
        <v>0</v>
      </c>
      <c r="C237" s="47">
        <f>IF(A237&gt;Lease!$E$4,0,Lease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D237" s="33" t="str">
        <f>IF(C237=0,"-",IF(Lease!$H$4="Yearly",EDATE(D236,12),IF(Lease!$H$4="Quarterly",EDATE(D236,3),EDATE(D236,1))))</f>
        <v>-</v>
      </c>
      <c r="E237" s="14">
        <f>IF(C237=0,0,1/((1+IF(Lease!$H$4="Yearly",Lease!$D$4,IF(Lease!$H$4="Quarterly",Lease!$D$4/4,Lease!$D$4/12)))^IF($E$17=1,A236,A237)))</f>
        <v>0</v>
      </c>
      <c r="F237" s="48">
        <f t="shared" si="36"/>
        <v>0</v>
      </c>
      <c r="G237" s="49"/>
      <c r="H237" s="13">
        <f t="shared" si="42"/>
        <v>221</v>
      </c>
      <c r="I237" s="33" t="str">
        <f t="shared" si="37"/>
        <v>-</v>
      </c>
      <c r="J237" s="38">
        <f>IF(H237&gt;Lease!$E$4,0,M236)</f>
        <v>0</v>
      </c>
      <c r="K237" s="38">
        <f>IF(IF(Lease!$H$4="Yearly",J237*Lease!$D$4,IF(Lease!$H$4="Quarterly",J237*(Lease!$D$4/4),J237*Lease!$D$4/12))&gt;0,IF(Lease!$H$4="Yearly",J237*Lease!$D$4,IF(Lease!$H$4="Quarterly",J237*(Lease!$D$4/4),J237*Lease!$D$4/12)),-L237-J237)</f>
        <v>0</v>
      </c>
      <c r="L237" s="38">
        <f t="shared" si="38"/>
        <v>0</v>
      </c>
      <c r="M237" s="38">
        <f t="shared" si="39"/>
        <v>0</v>
      </c>
      <c r="N237" s="50"/>
      <c r="O237" s="79">
        <v>221</v>
      </c>
      <c r="P237" s="80">
        <f t="shared" si="43"/>
        <v>122785</v>
      </c>
      <c r="Q237" s="82">
        <f t="shared" si="44"/>
        <v>0</v>
      </c>
      <c r="R237" s="82">
        <f>IF(S236&lt;1,0,-Lease!$K$4/Lease!$L$4)</f>
        <v>0</v>
      </c>
      <c r="S237" s="82">
        <f t="shared" si="40"/>
        <v>0</v>
      </c>
      <c r="AE237" s="5"/>
      <c r="AF237" s="6"/>
    </row>
    <row r="238" spans="1:32" x14ac:dyDescent="0.25">
      <c r="A238" s="46">
        <f t="shared" si="41"/>
        <v>222</v>
      </c>
      <c r="B238" s="54">
        <f t="shared" si="35"/>
        <v>0</v>
      </c>
      <c r="C238" s="47">
        <f>IF(A238&gt;Lease!$E$4,0,Lease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D238" s="33" t="str">
        <f>IF(C238=0,"-",IF(Lease!$H$4="Yearly",EDATE(D237,12),IF(Lease!$H$4="Quarterly",EDATE(D237,3),EDATE(D237,1))))</f>
        <v>-</v>
      </c>
      <c r="E238" s="14">
        <f>IF(C238=0,0,1/((1+IF(Lease!$H$4="Yearly",Lease!$D$4,IF(Lease!$H$4="Quarterly",Lease!$D$4/4,Lease!$D$4/12)))^IF($E$17=1,A237,A238)))</f>
        <v>0</v>
      </c>
      <c r="F238" s="48">
        <f t="shared" si="36"/>
        <v>0</v>
      </c>
      <c r="G238" s="49"/>
      <c r="H238" s="13">
        <f t="shared" si="42"/>
        <v>222</v>
      </c>
      <c r="I238" s="33" t="str">
        <f t="shared" si="37"/>
        <v>-</v>
      </c>
      <c r="J238" s="38">
        <f>IF(H238&gt;Lease!$E$4,0,M237)</f>
        <v>0</v>
      </c>
      <c r="K238" s="38">
        <f>IF(IF(Lease!$H$4="Yearly",J238*Lease!$D$4,IF(Lease!$H$4="Quarterly",J238*(Lease!$D$4/4),J238*Lease!$D$4/12))&gt;0,IF(Lease!$H$4="Yearly",J238*Lease!$D$4,IF(Lease!$H$4="Quarterly",J238*(Lease!$D$4/4),J238*Lease!$D$4/12)),-L238-J238)</f>
        <v>0</v>
      </c>
      <c r="L238" s="38">
        <f t="shared" si="38"/>
        <v>0</v>
      </c>
      <c r="M238" s="38">
        <f t="shared" si="39"/>
        <v>0</v>
      </c>
      <c r="N238" s="50"/>
      <c r="O238" s="79">
        <v>222</v>
      </c>
      <c r="P238" s="80">
        <f t="shared" si="43"/>
        <v>123150</v>
      </c>
      <c r="Q238" s="82">
        <f t="shared" si="44"/>
        <v>0</v>
      </c>
      <c r="R238" s="82">
        <f>IF(S237&lt;1,0,-Lease!$K$4/Lease!$L$4)</f>
        <v>0</v>
      </c>
      <c r="S238" s="82">
        <f t="shared" si="40"/>
        <v>0</v>
      </c>
      <c r="AE238" s="5"/>
      <c r="AF238" s="6"/>
    </row>
    <row r="239" spans="1:32" x14ac:dyDescent="0.25">
      <c r="A239" s="46">
        <f t="shared" si="41"/>
        <v>223</v>
      </c>
      <c r="B239" s="54">
        <f t="shared" si="35"/>
        <v>0</v>
      </c>
      <c r="C239" s="47">
        <f>IF(A239&gt;Lease!$E$4,0,Lease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D239" s="33" t="str">
        <f>IF(C239=0,"-",IF(Lease!$H$4="Yearly",EDATE(D238,12),IF(Lease!$H$4="Quarterly",EDATE(D238,3),EDATE(D238,1))))</f>
        <v>-</v>
      </c>
      <c r="E239" s="14">
        <f>IF(C239=0,0,1/((1+IF(Lease!$H$4="Yearly",Lease!$D$4,IF(Lease!$H$4="Quarterly",Lease!$D$4/4,Lease!$D$4/12)))^IF($E$17=1,A238,A239)))</f>
        <v>0</v>
      </c>
      <c r="F239" s="48">
        <f t="shared" si="36"/>
        <v>0</v>
      </c>
      <c r="G239" s="49"/>
      <c r="H239" s="13">
        <f t="shared" si="42"/>
        <v>223</v>
      </c>
      <c r="I239" s="33" t="str">
        <f t="shared" si="37"/>
        <v>-</v>
      </c>
      <c r="J239" s="38">
        <f>IF(H239&gt;Lease!$E$4,0,M238)</f>
        <v>0</v>
      </c>
      <c r="K239" s="38">
        <f>IF(IF(Lease!$H$4="Yearly",J239*Lease!$D$4,IF(Lease!$H$4="Quarterly",J239*(Lease!$D$4/4),J239*Lease!$D$4/12))&gt;0,IF(Lease!$H$4="Yearly",J239*Lease!$D$4,IF(Lease!$H$4="Quarterly",J239*(Lease!$D$4/4),J239*Lease!$D$4/12)),-L239-J239)</f>
        <v>0</v>
      </c>
      <c r="L239" s="38">
        <f t="shared" si="38"/>
        <v>0</v>
      </c>
      <c r="M239" s="38">
        <f t="shared" si="39"/>
        <v>0</v>
      </c>
      <c r="N239" s="50"/>
      <c r="O239" s="79">
        <v>223</v>
      </c>
      <c r="P239" s="80">
        <f t="shared" si="43"/>
        <v>123515</v>
      </c>
      <c r="Q239" s="82">
        <f t="shared" si="44"/>
        <v>0</v>
      </c>
      <c r="R239" s="82">
        <f>IF(S238&lt;1,0,-Lease!$K$4/Lease!$L$4)</f>
        <v>0</v>
      </c>
      <c r="S239" s="82">
        <f t="shared" si="40"/>
        <v>0</v>
      </c>
      <c r="AE239" s="5"/>
      <c r="AF239" s="6"/>
    </row>
    <row r="240" spans="1:32" x14ac:dyDescent="0.25">
      <c r="A240" s="46">
        <f t="shared" si="41"/>
        <v>224</v>
      </c>
      <c r="B240" s="54">
        <f t="shared" si="35"/>
        <v>0</v>
      </c>
      <c r="C240" s="47">
        <f>IF(A240&gt;Lease!$E$4,0,Lease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D240" s="33" t="str">
        <f>IF(C240=0,"-",IF(Lease!$H$4="Yearly",EDATE(D239,12),IF(Lease!$H$4="Quarterly",EDATE(D239,3),EDATE(D239,1))))</f>
        <v>-</v>
      </c>
      <c r="E240" s="14">
        <f>IF(C240=0,0,1/((1+IF(Lease!$H$4="Yearly",Lease!$D$4,IF(Lease!$H$4="Quarterly",Lease!$D$4/4,Lease!$D$4/12)))^IF($E$17=1,A239,A240)))</f>
        <v>0</v>
      </c>
      <c r="F240" s="48">
        <f t="shared" si="36"/>
        <v>0</v>
      </c>
      <c r="G240" s="49"/>
      <c r="H240" s="13">
        <f t="shared" si="42"/>
        <v>224</v>
      </c>
      <c r="I240" s="33" t="str">
        <f t="shared" si="37"/>
        <v>-</v>
      </c>
      <c r="J240" s="38">
        <f>IF(H240&gt;Lease!$E$4,0,M239)</f>
        <v>0</v>
      </c>
      <c r="K240" s="38">
        <f>IF(IF(Lease!$H$4="Yearly",J240*Lease!$D$4,IF(Lease!$H$4="Quarterly",J240*(Lease!$D$4/4),J240*Lease!$D$4/12))&gt;0,IF(Lease!$H$4="Yearly",J240*Lease!$D$4,IF(Lease!$H$4="Quarterly",J240*(Lease!$D$4/4),J240*Lease!$D$4/12)),-L240-J240)</f>
        <v>0</v>
      </c>
      <c r="L240" s="38">
        <f t="shared" si="38"/>
        <v>0</v>
      </c>
      <c r="M240" s="38">
        <f t="shared" si="39"/>
        <v>0</v>
      </c>
      <c r="N240" s="50"/>
      <c r="O240" s="79">
        <v>224</v>
      </c>
      <c r="P240" s="80">
        <f t="shared" si="43"/>
        <v>123880</v>
      </c>
      <c r="Q240" s="82">
        <f t="shared" si="44"/>
        <v>0</v>
      </c>
      <c r="R240" s="82">
        <f>IF(S239&lt;1,0,-Lease!$K$4/Lease!$L$4)</f>
        <v>0</v>
      </c>
      <c r="S240" s="82">
        <f t="shared" si="40"/>
        <v>0</v>
      </c>
      <c r="AE240" s="5"/>
      <c r="AF240" s="6"/>
    </row>
    <row r="241" spans="1:32" x14ac:dyDescent="0.25">
      <c r="A241" s="46">
        <f t="shared" si="41"/>
        <v>225</v>
      </c>
      <c r="B241" s="54">
        <f t="shared" si="35"/>
        <v>0</v>
      </c>
      <c r="C241" s="47">
        <f>IF(A241&gt;Lease!$E$4,0,Lease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D241" s="33" t="str">
        <f>IF(C241=0,"-",IF(Lease!$H$4="Yearly",EDATE(D240,12),IF(Lease!$H$4="Quarterly",EDATE(D240,3),EDATE(D240,1))))</f>
        <v>-</v>
      </c>
      <c r="E241" s="14">
        <f>IF(C241=0,0,1/((1+IF(Lease!$H$4="Yearly",Lease!$D$4,IF(Lease!$H$4="Quarterly",Lease!$D$4/4,Lease!$D$4/12)))^IF($E$17=1,A240,A241)))</f>
        <v>0</v>
      </c>
      <c r="F241" s="48">
        <f t="shared" si="36"/>
        <v>0</v>
      </c>
      <c r="G241" s="49"/>
      <c r="H241" s="13">
        <f t="shared" si="42"/>
        <v>225</v>
      </c>
      <c r="I241" s="33" t="str">
        <f t="shared" si="37"/>
        <v>-</v>
      </c>
      <c r="J241" s="38">
        <f>IF(H241&gt;Lease!$E$4,0,M240)</f>
        <v>0</v>
      </c>
      <c r="K241" s="38">
        <f>IF(IF(Lease!$H$4="Yearly",J241*Lease!$D$4,IF(Lease!$H$4="Quarterly",J241*(Lease!$D$4/4),J241*Lease!$D$4/12))&gt;0,IF(Lease!$H$4="Yearly",J241*Lease!$D$4,IF(Lease!$H$4="Quarterly",J241*(Lease!$D$4/4),J241*Lease!$D$4/12)),-L241-J241)</f>
        <v>0</v>
      </c>
      <c r="L241" s="38">
        <f t="shared" si="38"/>
        <v>0</v>
      </c>
      <c r="M241" s="38">
        <f t="shared" si="39"/>
        <v>0</v>
      </c>
      <c r="N241" s="50"/>
      <c r="O241" s="79">
        <v>225</v>
      </c>
      <c r="P241" s="80">
        <f t="shared" si="43"/>
        <v>124246</v>
      </c>
      <c r="Q241" s="82">
        <f t="shared" si="44"/>
        <v>0</v>
      </c>
      <c r="R241" s="82">
        <f>IF(S240&lt;1,0,-Lease!$K$4/Lease!$L$4)</f>
        <v>0</v>
      </c>
      <c r="S241" s="82">
        <f t="shared" si="40"/>
        <v>0</v>
      </c>
      <c r="AE241" s="5"/>
      <c r="AF241" s="6"/>
    </row>
    <row r="242" spans="1:32" x14ac:dyDescent="0.25">
      <c r="A242" s="46">
        <f t="shared" si="41"/>
        <v>226</v>
      </c>
      <c r="B242" s="54">
        <f t="shared" si="35"/>
        <v>0</v>
      </c>
      <c r="C242" s="47">
        <f>IF(A242&gt;Lease!$E$4,0,Lease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D242" s="33" t="str">
        <f>IF(C242=0,"-",IF(Lease!$H$4="Yearly",EDATE(D241,12),IF(Lease!$H$4="Quarterly",EDATE(D241,3),EDATE(D241,1))))</f>
        <v>-</v>
      </c>
      <c r="E242" s="14">
        <f>IF(C242=0,0,1/((1+IF(Lease!$H$4="Yearly",Lease!$D$4,IF(Lease!$H$4="Quarterly",Lease!$D$4/4,Lease!$D$4/12)))^IF($E$17=1,A241,A242)))</f>
        <v>0</v>
      </c>
      <c r="F242" s="48">
        <f t="shared" si="36"/>
        <v>0</v>
      </c>
      <c r="G242" s="49"/>
      <c r="H242" s="13">
        <f t="shared" si="42"/>
        <v>226</v>
      </c>
      <c r="I242" s="33" t="str">
        <f t="shared" si="37"/>
        <v>-</v>
      </c>
      <c r="J242" s="38">
        <f>IF(H242&gt;Lease!$E$4,0,M241)</f>
        <v>0</v>
      </c>
      <c r="K242" s="38">
        <f>IF(IF(Lease!$H$4="Yearly",J242*Lease!$D$4,IF(Lease!$H$4="Quarterly",J242*(Lease!$D$4/4),J242*Lease!$D$4/12))&gt;0,IF(Lease!$H$4="Yearly",J242*Lease!$D$4,IF(Lease!$H$4="Quarterly",J242*(Lease!$D$4/4),J242*Lease!$D$4/12)),-L242-J242)</f>
        <v>0</v>
      </c>
      <c r="L242" s="38">
        <f t="shared" si="38"/>
        <v>0</v>
      </c>
      <c r="M242" s="38">
        <f t="shared" si="39"/>
        <v>0</v>
      </c>
      <c r="N242" s="50"/>
      <c r="O242" s="79">
        <v>226</v>
      </c>
      <c r="P242" s="80">
        <f t="shared" si="43"/>
        <v>124611</v>
      </c>
      <c r="Q242" s="82">
        <f t="shared" si="44"/>
        <v>0</v>
      </c>
      <c r="R242" s="82">
        <f>IF(S241&lt;1,0,-Lease!$K$4/Lease!$L$4)</f>
        <v>0</v>
      </c>
      <c r="S242" s="82">
        <f t="shared" si="40"/>
        <v>0</v>
      </c>
      <c r="AE242" s="5"/>
      <c r="AF242" s="6"/>
    </row>
    <row r="243" spans="1:32" x14ac:dyDescent="0.25">
      <c r="A243" s="46">
        <f t="shared" si="41"/>
        <v>227</v>
      </c>
      <c r="B243" s="54">
        <f t="shared" si="35"/>
        <v>0</v>
      </c>
      <c r="C243" s="47">
        <f>IF(A243&gt;Lease!$E$4,0,Lease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D243" s="33" t="str">
        <f>IF(C243=0,"-",IF(Lease!$H$4="Yearly",EDATE(D242,12),IF(Lease!$H$4="Quarterly",EDATE(D242,3),EDATE(D242,1))))</f>
        <v>-</v>
      </c>
      <c r="E243" s="14">
        <f>IF(C243=0,0,1/((1+IF(Lease!$H$4="Yearly",Lease!$D$4,IF(Lease!$H$4="Quarterly",Lease!$D$4/4,Lease!$D$4/12)))^IF($E$17=1,A242,A243)))</f>
        <v>0</v>
      </c>
      <c r="F243" s="48">
        <f t="shared" si="36"/>
        <v>0</v>
      </c>
      <c r="G243" s="49"/>
      <c r="H243" s="13">
        <f t="shared" si="42"/>
        <v>227</v>
      </c>
      <c r="I243" s="33" t="str">
        <f t="shared" si="37"/>
        <v>-</v>
      </c>
      <c r="J243" s="38">
        <f>IF(H243&gt;Lease!$E$4,0,M242)</f>
        <v>0</v>
      </c>
      <c r="K243" s="38">
        <f>IF(IF(Lease!$H$4="Yearly",J243*Lease!$D$4,IF(Lease!$H$4="Quarterly",J243*(Lease!$D$4/4),J243*Lease!$D$4/12))&gt;0,IF(Lease!$H$4="Yearly",J243*Lease!$D$4,IF(Lease!$H$4="Quarterly",J243*(Lease!$D$4/4),J243*Lease!$D$4/12)),-L243-J243)</f>
        <v>0</v>
      </c>
      <c r="L243" s="38">
        <f t="shared" si="38"/>
        <v>0</v>
      </c>
      <c r="M243" s="38">
        <f t="shared" si="39"/>
        <v>0</v>
      </c>
      <c r="N243" s="50"/>
      <c r="O243" s="79">
        <v>227</v>
      </c>
      <c r="P243" s="80">
        <f t="shared" si="43"/>
        <v>124976</v>
      </c>
      <c r="Q243" s="82">
        <f t="shared" si="44"/>
        <v>0</v>
      </c>
      <c r="R243" s="82">
        <f>IF(S242&lt;1,0,-Lease!$K$4/Lease!$L$4)</f>
        <v>0</v>
      </c>
      <c r="S243" s="82">
        <f t="shared" si="40"/>
        <v>0</v>
      </c>
      <c r="AE243" s="5"/>
      <c r="AF243" s="6"/>
    </row>
    <row r="244" spans="1:32" x14ac:dyDescent="0.25">
      <c r="A244" s="46">
        <f t="shared" si="41"/>
        <v>228</v>
      </c>
      <c r="B244" s="54">
        <f t="shared" si="35"/>
        <v>0</v>
      </c>
      <c r="C244" s="47">
        <f>IF(A244&gt;Lease!$E$4,0,Lease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D244" s="33" t="str">
        <f>IF(C244=0,"-",IF(Lease!$H$4="Yearly",EDATE(D243,12),IF(Lease!$H$4="Quarterly",EDATE(D243,3),EDATE(D243,1))))</f>
        <v>-</v>
      </c>
      <c r="E244" s="14">
        <f>IF(C244=0,0,1/((1+IF(Lease!$H$4="Yearly",Lease!$D$4,IF(Lease!$H$4="Quarterly",Lease!$D$4/4,Lease!$D$4/12)))^IF($E$17=1,A243,A244)))</f>
        <v>0</v>
      </c>
      <c r="F244" s="48">
        <f t="shared" si="36"/>
        <v>0</v>
      </c>
      <c r="G244" s="49"/>
      <c r="H244" s="13">
        <f t="shared" si="42"/>
        <v>228</v>
      </c>
      <c r="I244" s="33" t="str">
        <f t="shared" si="37"/>
        <v>-</v>
      </c>
      <c r="J244" s="38">
        <f>IF(H244&gt;Lease!$E$4,0,M243)</f>
        <v>0</v>
      </c>
      <c r="K244" s="38">
        <f>IF(IF(Lease!$H$4="Yearly",J244*Lease!$D$4,IF(Lease!$H$4="Quarterly",J244*(Lease!$D$4/4),J244*Lease!$D$4/12))&gt;0,IF(Lease!$H$4="Yearly",J244*Lease!$D$4,IF(Lease!$H$4="Quarterly",J244*(Lease!$D$4/4),J244*Lease!$D$4/12)),-L244-J244)</f>
        <v>0</v>
      </c>
      <c r="L244" s="38">
        <f t="shared" si="38"/>
        <v>0</v>
      </c>
      <c r="M244" s="38">
        <f t="shared" si="39"/>
        <v>0</v>
      </c>
      <c r="N244" s="50"/>
      <c r="O244" s="79">
        <v>228</v>
      </c>
      <c r="P244" s="80">
        <f t="shared" si="43"/>
        <v>125341</v>
      </c>
      <c r="Q244" s="82">
        <f t="shared" si="44"/>
        <v>0</v>
      </c>
      <c r="R244" s="82">
        <f>IF(S243&lt;1,0,-Lease!$K$4/Lease!$L$4)</f>
        <v>0</v>
      </c>
      <c r="S244" s="82">
        <f t="shared" si="40"/>
        <v>0</v>
      </c>
      <c r="AE244" s="5"/>
      <c r="AF244" s="6"/>
    </row>
    <row r="245" spans="1:32" x14ac:dyDescent="0.25">
      <c r="A245" s="46">
        <f t="shared" si="41"/>
        <v>229</v>
      </c>
      <c r="B245" s="54">
        <f t="shared" si="35"/>
        <v>0</v>
      </c>
      <c r="C245" s="47">
        <f>IF(A245&gt;Lease!$E$4,0,Lease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D245" s="33" t="str">
        <f>IF(C245=0,"-",IF(Lease!$H$4="Yearly",EDATE(D244,12),IF(Lease!$H$4="Quarterly",EDATE(D244,3),EDATE(D244,1))))</f>
        <v>-</v>
      </c>
      <c r="E245" s="14">
        <f>IF(C245=0,0,1/((1+IF(Lease!$H$4="Yearly",Lease!$D$4,IF(Lease!$H$4="Quarterly",Lease!$D$4/4,Lease!$D$4/12)))^IF($E$17=1,A244,A245)))</f>
        <v>0</v>
      </c>
      <c r="F245" s="48">
        <f t="shared" si="36"/>
        <v>0</v>
      </c>
      <c r="G245" s="49"/>
      <c r="H245" s="13">
        <f t="shared" si="42"/>
        <v>229</v>
      </c>
      <c r="I245" s="33" t="str">
        <f t="shared" si="37"/>
        <v>-</v>
      </c>
      <c r="J245" s="38">
        <f>IF(H245&gt;Lease!$E$4,0,M244)</f>
        <v>0</v>
      </c>
      <c r="K245" s="38">
        <f>IF(IF(Lease!$H$4="Yearly",J245*Lease!$D$4,IF(Lease!$H$4="Quarterly",J245*(Lease!$D$4/4),J245*Lease!$D$4/12))&gt;0,IF(Lease!$H$4="Yearly",J245*Lease!$D$4,IF(Lease!$H$4="Quarterly",J245*(Lease!$D$4/4),J245*Lease!$D$4/12)),-L245-J245)</f>
        <v>0</v>
      </c>
      <c r="L245" s="38">
        <f t="shared" si="38"/>
        <v>0</v>
      </c>
      <c r="M245" s="38">
        <f t="shared" si="39"/>
        <v>0</v>
      </c>
      <c r="N245" s="50"/>
      <c r="O245" s="79">
        <v>229</v>
      </c>
      <c r="P245" s="80">
        <f t="shared" si="43"/>
        <v>125707</v>
      </c>
      <c r="Q245" s="82">
        <f t="shared" si="44"/>
        <v>0</v>
      </c>
      <c r="R245" s="82">
        <f>IF(S244&lt;1,0,-Lease!$K$4/Lease!$L$4)</f>
        <v>0</v>
      </c>
      <c r="S245" s="82">
        <f t="shared" si="40"/>
        <v>0</v>
      </c>
      <c r="AE245" s="5"/>
      <c r="AF245" s="6"/>
    </row>
    <row r="246" spans="1:32" x14ac:dyDescent="0.25">
      <c r="A246" s="46">
        <f t="shared" si="41"/>
        <v>230</v>
      </c>
      <c r="B246" s="54">
        <f t="shared" si="35"/>
        <v>0</v>
      </c>
      <c r="C246" s="47">
        <f>IF(A246&gt;Lease!$E$4,0,Lease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D246" s="33" t="str">
        <f>IF(C246=0,"-",IF(Lease!$H$4="Yearly",EDATE(D245,12),IF(Lease!$H$4="Quarterly",EDATE(D245,3),EDATE(D245,1))))</f>
        <v>-</v>
      </c>
      <c r="E246" s="14">
        <f>IF(C246=0,0,1/((1+IF(Lease!$H$4="Yearly",Lease!$D$4,IF(Lease!$H$4="Quarterly",Lease!$D$4/4,Lease!$D$4/12)))^IF($E$17=1,A245,A246)))</f>
        <v>0</v>
      </c>
      <c r="F246" s="48">
        <f t="shared" si="36"/>
        <v>0</v>
      </c>
      <c r="G246" s="49"/>
      <c r="H246" s="13">
        <f t="shared" si="42"/>
        <v>230</v>
      </c>
      <c r="I246" s="33" t="str">
        <f t="shared" si="37"/>
        <v>-</v>
      </c>
      <c r="J246" s="38">
        <f>IF(H246&gt;Lease!$E$4,0,M245)</f>
        <v>0</v>
      </c>
      <c r="K246" s="38">
        <f>IF(IF(Lease!$H$4="Yearly",J246*Lease!$D$4,IF(Lease!$H$4="Quarterly",J246*(Lease!$D$4/4),J246*Lease!$D$4/12))&gt;0,IF(Lease!$H$4="Yearly",J246*Lease!$D$4,IF(Lease!$H$4="Quarterly",J246*(Lease!$D$4/4),J246*Lease!$D$4/12)),-L246-J246)</f>
        <v>0</v>
      </c>
      <c r="L246" s="38">
        <f t="shared" si="38"/>
        <v>0</v>
      </c>
      <c r="M246" s="38">
        <f t="shared" si="39"/>
        <v>0</v>
      </c>
      <c r="N246" s="50"/>
      <c r="O246" s="79">
        <v>230</v>
      </c>
      <c r="P246" s="80">
        <f t="shared" si="43"/>
        <v>126072</v>
      </c>
      <c r="Q246" s="82">
        <f t="shared" si="44"/>
        <v>0</v>
      </c>
      <c r="R246" s="82">
        <f>IF(S245&lt;1,0,-Lease!$K$4/Lease!$L$4)</f>
        <v>0</v>
      </c>
      <c r="S246" s="82">
        <f t="shared" si="40"/>
        <v>0</v>
      </c>
      <c r="AE246" s="5"/>
      <c r="AF246" s="6"/>
    </row>
    <row r="247" spans="1:32" x14ac:dyDescent="0.25">
      <c r="A247" s="46">
        <f t="shared" si="41"/>
        <v>231</v>
      </c>
      <c r="B247" s="54">
        <f t="shared" si="35"/>
        <v>0</v>
      </c>
      <c r="C247" s="47">
        <f>IF(A247&gt;Lease!$E$4,0,Lease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D247" s="33" t="str">
        <f>IF(C247=0,"-",IF(Lease!$H$4="Yearly",EDATE(D246,12),IF(Lease!$H$4="Quarterly",EDATE(D246,3),EDATE(D246,1))))</f>
        <v>-</v>
      </c>
      <c r="E247" s="14">
        <f>IF(C247=0,0,1/((1+IF(Lease!$H$4="Yearly",Lease!$D$4,IF(Lease!$H$4="Quarterly",Lease!$D$4/4,Lease!$D$4/12)))^IF($E$17=1,A246,A247)))</f>
        <v>0</v>
      </c>
      <c r="F247" s="48">
        <f t="shared" si="36"/>
        <v>0</v>
      </c>
      <c r="G247" s="49"/>
      <c r="H247" s="13">
        <f t="shared" si="42"/>
        <v>231</v>
      </c>
      <c r="I247" s="33" t="str">
        <f t="shared" si="37"/>
        <v>-</v>
      </c>
      <c r="J247" s="38">
        <f>IF(H247&gt;Lease!$E$4,0,M246)</f>
        <v>0</v>
      </c>
      <c r="K247" s="38">
        <f>IF(IF(Lease!$H$4="Yearly",J247*Lease!$D$4,IF(Lease!$H$4="Quarterly",J247*(Lease!$D$4/4),J247*Lease!$D$4/12))&gt;0,IF(Lease!$H$4="Yearly",J247*Lease!$D$4,IF(Lease!$H$4="Quarterly",J247*(Lease!$D$4/4),J247*Lease!$D$4/12)),-L247-J247)</f>
        <v>0</v>
      </c>
      <c r="L247" s="38">
        <f t="shared" si="38"/>
        <v>0</v>
      </c>
      <c r="M247" s="38">
        <f t="shared" si="39"/>
        <v>0</v>
      </c>
      <c r="N247" s="50"/>
      <c r="O247" s="79">
        <v>231</v>
      </c>
      <c r="P247" s="80">
        <f t="shared" si="43"/>
        <v>126437</v>
      </c>
      <c r="Q247" s="82">
        <f t="shared" si="44"/>
        <v>0</v>
      </c>
      <c r="R247" s="82">
        <f>IF(S246&lt;1,0,-Lease!$K$4/Lease!$L$4)</f>
        <v>0</v>
      </c>
      <c r="S247" s="82">
        <f t="shared" si="40"/>
        <v>0</v>
      </c>
      <c r="AE247" s="5"/>
      <c r="AF247" s="6"/>
    </row>
    <row r="248" spans="1:32" x14ac:dyDescent="0.25">
      <c r="A248" s="46">
        <f t="shared" si="41"/>
        <v>232</v>
      </c>
      <c r="B248" s="54">
        <f t="shared" si="35"/>
        <v>0</v>
      </c>
      <c r="C248" s="47">
        <f>IF(A248&gt;Lease!$E$4,0,Lease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D248" s="33" t="str">
        <f>IF(C248=0,"-",IF(Lease!$H$4="Yearly",EDATE(D247,12),IF(Lease!$H$4="Quarterly",EDATE(D247,3),EDATE(D247,1))))</f>
        <v>-</v>
      </c>
      <c r="E248" s="14">
        <f>IF(C248=0,0,1/((1+IF(Lease!$H$4="Yearly",Lease!$D$4,IF(Lease!$H$4="Quarterly",Lease!$D$4/4,Lease!$D$4/12)))^IF($E$17=1,A247,A248)))</f>
        <v>0</v>
      </c>
      <c r="F248" s="48">
        <f t="shared" si="36"/>
        <v>0</v>
      </c>
      <c r="G248" s="49"/>
      <c r="H248" s="13">
        <f t="shared" si="42"/>
        <v>232</v>
      </c>
      <c r="I248" s="33" t="str">
        <f t="shared" si="37"/>
        <v>-</v>
      </c>
      <c r="J248" s="38">
        <f>IF(H248&gt;Lease!$E$4,0,M247)</f>
        <v>0</v>
      </c>
      <c r="K248" s="38">
        <f>IF(IF(Lease!$H$4="Yearly",J248*Lease!$D$4,IF(Lease!$H$4="Quarterly",J248*(Lease!$D$4/4),J248*Lease!$D$4/12))&gt;0,IF(Lease!$H$4="Yearly",J248*Lease!$D$4,IF(Lease!$H$4="Quarterly",J248*(Lease!$D$4/4),J248*Lease!$D$4/12)),-L248-J248)</f>
        <v>0</v>
      </c>
      <c r="L248" s="38">
        <f t="shared" si="38"/>
        <v>0</v>
      </c>
      <c r="M248" s="38">
        <f t="shared" si="39"/>
        <v>0</v>
      </c>
      <c r="N248" s="50"/>
      <c r="O248" s="79">
        <v>232</v>
      </c>
      <c r="P248" s="80">
        <f t="shared" si="43"/>
        <v>126802</v>
      </c>
      <c r="Q248" s="82">
        <f t="shared" si="44"/>
        <v>0</v>
      </c>
      <c r="R248" s="82">
        <f>IF(S247&lt;1,0,-Lease!$K$4/Lease!$L$4)</f>
        <v>0</v>
      </c>
      <c r="S248" s="82">
        <f t="shared" si="40"/>
        <v>0</v>
      </c>
      <c r="AE248" s="5"/>
      <c r="AF248" s="6"/>
    </row>
    <row r="249" spans="1:32" x14ac:dyDescent="0.25">
      <c r="A249" s="46">
        <f t="shared" si="41"/>
        <v>233</v>
      </c>
      <c r="B249" s="54">
        <f t="shared" si="35"/>
        <v>0</v>
      </c>
      <c r="C249" s="47">
        <f>IF(A249&gt;Lease!$E$4,0,Lease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D249" s="33" t="str">
        <f>IF(C249=0,"-",IF(Lease!$H$4="Yearly",EDATE(D248,12),IF(Lease!$H$4="Quarterly",EDATE(D248,3),EDATE(D248,1))))</f>
        <v>-</v>
      </c>
      <c r="E249" s="14">
        <f>IF(C249=0,0,1/((1+IF(Lease!$H$4="Yearly",Lease!$D$4,IF(Lease!$H$4="Quarterly",Lease!$D$4/4,Lease!$D$4/12)))^IF($E$17=1,A248,A249)))</f>
        <v>0</v>
      </c>
      <c r="F249" s="48">
        <f t="shared" si="36"/>
        <v>0</v>
      </c>
      <c r="G249" s="49"/>
      <c r="H249" s="13">
        <f t="shared" si="42"/>
        <v>233</v>
      </c>
      <c r="I249" s="33" t="str">
        <f t="shared" si="37"/>
        <v>-</v>
      </c>
      <c r="J249" s="38">
        <f>IF(H249&gt;Lease!$E$4,0,M248)</f>
        <v>0</v>
      </c>
      <c r="K249" s="38">
        <f>IF(IF(Lease!$H$4="Yearly",J249*Lease!$D$4,IF(Lease!$H$4="Quarterly",J249*(Lease!$D$4/4),J249*Lease!$D$4/12))&gt;0,IF(Lease!$H$4="Yearly",J249*Lease!$D$4,IF(Lease!$H$4="Quarterly",J249*(Lease!$D$4/4),J249*Lease!$D$4/12)),-L249-J249)</f>
        <v>0</v>
      </c>
      <c r="L249" s="38">
        <f t="shared" si="38"/>
        <v>0</v>
      </c>
      <c r="M249" s="38">
        <f t="shared" si="39"/>
        <v>0</v>
      </c>
      <c r="N249" s="50"/>
      <c r="O249" s="79">
        <v>233</v>
      </c>
      <c r="P249" s="80">
        <f t="shared" si="43"/>
        <v>127168</v>
      </c>
      <c r="Q249" s="82">
        <f t="shared" si="44"/>
        <v>0</v>
      </c>
      <c r="R249" s="82">
        <f>IF(S248&lt;1,0,-Lease!$K$4/Lease!$L$4)</f>
        <v>0</v>
      </c>
      <c r="S249" s="82">
        <f t="shared" si="40"/>
        <v>0</v>
      </c>
      <c r="AE249" s="5"/>
      <c r="AF249" s="6"/>
    </row>
    <row r="250" spans="1:32" x14ac:dyDescent="0.25">
      <c r="A250" s="46">
        <f t="shared" si="41"/>
        <v>234</v>
      </c>
      <c r="B250" s="54">
        <f t="shared" si="35"/>
        <v>0</v>
      </c>
      <c r="C250" s="47">
        <f>IF(A250&gt;Lease!$E$4,0,Lease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D250" s="33" t="str">
        <f>IF(C250=0,"-",IF(Lease!$H$4="Yearly",EDATE(D249,12),IF(Lease!$H$4="Quarterly",EDATE(D249,3),EDATE(D249,1))))</f>
        <v>-</v>
      </c>
      <c r="E250" s="14">
        <f>IF(C250=0,0,1/((1+IF(Lease!$H$4="Yearly",Lease!$D$4,IF(Lease!$H$4="Quarterly",Lease!$D$4/4,Lease!$D$4/12)))^IF($E$17=1,A249,A250)))</f>
        <v>0</v>
      </c>
      <c r="F250" s="48">
        <f t="shared" si="36"/>
        <v>0</v>
      </c>
      <c r="G250" s="49"/>
      <c r="H250" s="13">
        <f t="shared" si="42"/>
        <v>234</v>
      </c>
      <c r="I250" s="33" t="str">
        <f t="shared" si="37"/>
        <v>-</v>
      </c>
      <c r="J250" s="38">
        <f>IF(H250&gt;Lease!$E$4,0,M249)</f>
        <v>0</v>
      </c>
      <c r="K250" s="38">
        <f>IF(IF(Lease!$H$4="Yearly",J250*Lease!$D$4,IF(Lease!$H$4="Quarterly",J250*(Lease!$D$4/4),J250*Lease!$D$4/12))&gt;0,IF(Lease!$H$4="Yearly",J250*Lease!$D$4,IF(Lease!$H$4="Quarterly",J250*(Lease!$D$4/4),J250*Lease!$D$4/12)),-L250-J250)</f>
        <v>0</v>
      </c>
      <c r="L250" s="38">
        <f t="shared" si="38"/>
        <v>0</v>
      </c>
      <c r="M250" s="38">
        <f t="shared" si="39"/>
        <v>0</v>
      </c>
      <c r="N250" s="50"/>
      <c r="O250" s="79">
        <v>234</v>
      </c>
      <c r="P250" s="80">
        <f t="shared" si="43"/>
        <v>127533</v>
      </c>
      <c r="Q250" s="82">
        <f t="shared" si="44"/>
        <v>0</v>
      </c>
      <c r="R250" s="82">
        <f>IF(S249&lt;1,0,-Lease!$K$4/Lease!$L$4)</f>
        <v>0</v>
      </c>
      <c r="S250" s="82">
        <f t="shared" si="40"/>
        <v>0</v>
      </c>
      <c r="AE250" s="5"/>
      <c r="AF250" s="6"/>
    </row>
    <row r="251" spans="1:32" x14ac:dyDescent="0.25">
      <c r="A251" s="46">
        <f t="shared" si="41"/>
        <v>235</v>
      </c>
      <c r="B251" s="54">
        <f t="shared" si="35"/>
        <v>0</v>
      </c>
      <c r="C251" s="47">
        <f>IF(A251&gt;Lease!$E$4,0,Lease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D251" s="33" t="str">
        <f>IF(C251=0,"-",IF(Lease!$H$4="Yearly",EDATE(D250,12),IF(Lease!$H$4="Quarterly",EDATE(D250,3),EDATE(D250,1))))</f>
        <v>-</v>
      </c>
      <c r="E251" s="14">
        <f>IF(C251=0,0,1/((1+IF(Lease!$H$4="Yearly",Lease!$D$4,IF(Lease!$H$4="Quarterly",Lease!$D$4/4,Lease!$D$4/12)))^IF($E$17=1,A250,A251)))</f>
        <v>0</v>
      </c>
      <c r="F251" s="48">
        <f t="shared" si="36"/>
        <v>0</v>
      </c>
      <c r="G251" s="49"/>
      <c r="H251" s="13">
        <f t="shared" si="42"/>
        <v>235</v>
      </c>
      <c r="I251" s="33" t="str">
        <f t="shared" si="37"/>
        <v>-</v>
      </c>
      <c r="J251" s="38">
        <f>IF(H251&gt;Lease!$E$4,0,M250)</f>
        <v>0</v>
      </c>
      <c r="K251" s="38">
        <f>IF(IF(Lease!$H$4="Yearly",J251*Lease!$D$4,IF(Lease!$H$4="Quarterly",J251*(Lease!$D$4/4),J251*Lease!$D$4/12))&gt;0,IF(Lease!$H$4="Yearly",J251*Lease!$D$4,IF(Lease!$H$4="Quarterly",J251*(Lease!$D$4/4),J251*Lease!$D$4/12)),-L251-J251)</f>
        <v>0</v>
      </c>
      <c r="L251" s="38">
        <f t="shared" si="38"/>
        <v>0</v>
      </c>
      <c r="M251" s="38">
        <f t="shared" si="39"/>
        <v>0</v>
      </c>
      <c r="N251" s="50"/>
      <c r="O251" s="79">
        <v>235</v>
      </c>
      <c r="P251" s="80">
        <f t="shared" si="43"/>
        <v>127898</v>
      </c>
      <c r="Q251" s="82">
        <f t="shared" si="44"/>
        <v>0</v>
      </c>
      <c r="R251" s="82">
        <f>IF(S250&lt;1,0,-Lease!$K$4/Lease!$L$4)</f>
        <v>0</v>
      </c>
      <c r="S251" s="82">
        <f t="shared" si="40"/>
        <v>0</v>
      </c>
      <c r="AE251" s="5"/>
      <c r="AF251" s="6"/>
    </row>
    <row r="252" spans="1:32" x14ac:dyDescent="0.25">
      <c r="A252" s="46">
        <f t="shared" si="41"/>
        <v>236</v>
      </c>
      <c r="B252" s="54">
        <f t="shared" si="35"/>
        <v>0</v>
      </c>
      <c r="C252" s="47">
        <f>IF(A252&gt;Lease!$E$4,0,Lease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D252" s="33" t="str">
        <f>IF(C252=0,"-",IF(Lease!$H$4="Yearly",EDATE(D251,12),IF(Lease!$H$4="Quarterly",EDATE(D251,3),EDATE(D251,1))))</f>
        <v>-</v>
      </c>
      <c r="E252" s="14">
        <f>IF(C252=0,0,1/((1+IF(Lease!$H$4="Yearly",Lease!$D$4,IF(Lease!$H$4="Quarterly",Lease!$D$4/4,Lease!$D$4/12)))^IF($E$17=1,A251,A252)))</f>
        <v>0</v>
      </c>
      <c r="F252" s="48">
        <f t="shared" si="36"/>
        <v>0</v>
      </c>
      <c r="G252" s="49"/>
      <c r="H252" s="13">
        <f t="shared" si="42"/>
        <v>236</v>
      </c>
      <c r="I252" s="33" t="str">
        <f t="shared" si="37"/>
        <v>-</v>
      </c>
      <c r="J252" s="38">
        <f>IF(H252&gt;Lease!$E$4,0,M251)</f>
        <v>0</v>
      </c>
      <c r="K252" s="38">
        <f>IF(IF(Lease!$H$4="Yearly",J252*Lease!$D$4,IF(Lease!$H$4="Quarterly",J252*(Lease!$D$4/4),J252*Lease!$D$4/12))&gt;0,IF(Lease!$H$4="Yearly",J252*Lease!$D$4,IF(Lease!$H$4="Quarterly",J252*(Lease!$D$4/4),J252*Lease!$D$4/12)),-L252-J252)</f>
        <v>0</v>
      </c>
      <c r="L252" s="38">
        <f t="shared" si="38"/>
        <v>0</v>
      </c>
      <c r="M252" s="38">
        <f t="shared" si="39"/>
        <v>0</v>
      </c>
      <c r="N252" s="50"/>
      <c r="O252" s="79">
        <v>236</v>
      </c>
      <c r="P252" s="80">
        <f t="shared" si="43"/>
        <v>128263</v>
      </c>
      <c r="Q252" s="82">
        <f t="shared" si="44"/>
        <v>0</v>
      </c>
      <c r="R252" s="82">
        <f>IF(S251&lt;1,0,-Lease!$K$4/Lease!$L$4)</f>
        <v>0</v>
      </c>
      <c r="S252" s="82">
        <f t="shared" si="40"/>
        <v>0</v>
      </c>
      <c r="AE252" s="5"/>
      <c r="AF252" s="6"/>
    </row>
    <row r="253" spans="1:32" x14ac:dyDescent="0.25">
      <c r="A253" s="46">
        <f t="shared" si="41"/>
        <v>237</v>
      </c>
      <c r="B253" s="54">
        <f t="shared" si="35"/>
        <v>0</v>
      </c>
      <c r="C253" s="47">
        <f>IF(A253&gt;Lease!$E$4,0,Lease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D253" s="33" t="str">
        <f>IF(C253=0,"-",IF(Lease!$H$4="Yearly",EDATE(D252,12),IF(Lease!$H$4="Quarterly",EDATE(D252,3),EDATE(D252,1))))</f>
        <v>-</v>
      </c>
      <c r="E253" s="14">
        <f>IF(C253=0,0,1/((1+IF(Lease!$H$4="Yearly",Lease!$D$4,IF(Lease!$H$4="Quarterly",Lease!$D$4/4,Lease!$D$4/12)))^IF($E$17=1,A252,A253)))</f>
        <v>0</v>
      </c>
      <c r="F253" s="48">
        <f t="shared" si="36"/>
        <v>0</v>
      </c>
      <c r="G253" s="49"/>
      <c r="H253" s="13">
        <f t="shared" si="42"/>
        <v>237</v>
      </c>
      <c r="I253" s="33" t="str">
        <f t="shared" si="37"/>
        <v>-</v>
      </c>
      <c r="J253" s="38">
        <f>IF(H253&gt;Lease!$E$4,0,M252)</f>
        <v>0</v>
      </c>
      <c r="K253" s="38">
        <f>IF(IF(Lease!$H$4="Yearly",J253*Lease!$D$4,IF(Lease!$H$4="Quarterly",J253*(Lease!$D$4/4),J253*Lease!$D$4/12))&gt;0,IF(Lease!$H$4="Yearly",J253*Lease!$D$4,IF(Lease!$H$4="Quarterly",J253*(Lease!$D$4/4),J253*Lease!$D$4/12)),-L253-J253)</f>
        <v>0</v>
      </c>
      <c r="L253" s="38">
        <f t="shared" si="38"/>
        <v>0</v>
      </c>
      <c r="M253" s="38">
        <f t="shared" si="39"/>
        <v>0</v>
      </c>
      <c r="N253" s="50"/>
      <c r="O253" s="79">
        <v>237</v>
      </c>
      <c r="P253" s="80">
        <f t="shared" si="43"/>
        <v>128629</v>
      </c>
      <c r="Q253" s="82">
        <f t="shared" si="44"/>
        <v>0</v>
      </c>
      <c r="R253" s="82">
        <f>IF(S252&lt;1,0,-Lease!$K$4/Lease!$L$4)</f>
        <v>0</v>
      </c>
      <c r="S253" s="82">
        <f t="shared" si="40"/>
        <v>0</v>
      </c>
      <c r="AE253" s="5"/>
      <c r="AF253" s="6"/>
    </row>
    <row r="254" spans="1:32" x14ac:dyDescent="0.25">
      <c r="A254" s="46">
        <f t="shared" si="41"/>
        <v>238</v>
      </c>
      <c r="B254" s="54">
        <f t="shared" si="35"/>
        <v>0</v>
      </c>
      <c r="C254" s="47">
        <f>IF(A254&gt;Lease!$E$4,0,Lease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D254" s="33" t="str">
        <f>IF(C254=0,"-",IF(Lease!$H$4="Yearly",EDATE(D253,12),IF(Lease!$H$4="Quarterly",EDATE(D253,3),EDATE(D253,1))))</f>
        <v>-</v>
      </c>
      <c r="E254" s="14">
        <f>IF(C254=0,0,1/((1+IF(Lease!$H$4="Yearly",Lease!$D$4,IF(Lease!$H$4="Quarterly",Lease!$D$4/4,Lease!$D$4/12)))^IF($E$17=1,A253,A254)))</f>
        <v>0</v>
      </c>
      <c r="F254" s="48">
        <f t="shared" ref="F254:F317" si="45">C254*E254</f>
        <v>0</v>
      </c>
      <c r="G254" s="49"/>
      <c r="H254" s="13">
        <f t="shared" si="42"/>
        <v>238</v>
      </c>
      <c r="I254" s="33" t="str">
        <f t="shared" ref="I254:I317" si="46">D254</f>
        <v>-</v>
      </c>
      <c r="J254" s="38">
        <f>IF(H254&gt;Lease!$E$4,0,M253)</f>
        <v>0</v>
      </c>
      <c r="K254" s="38">
        <f>IF(IF(Lease!$H$4="Yearly",J254*Lease!$D$4,IF(Lease!$H$4="Quarterly",J254*(Lease!$D$4/4),J254*Lease!$D$4/12))&gt;0,IF(Lease!$H$4="Yearly",J254*Lease!$D$4,IF(Lease!$H$4="Quarterly",J254*(Lease!$D$4/4),J254*Lease!$D$4/12)),-L254-J254)</f>
        <v>0</v>
      </c>
      <c r="L254" s="38">
        <f t="shared" si="38"/>
        <v>0</v>
      </c>
      <c r="M254" s="38">
        <f t="shared" si="39"/>
        <v>0</v>
      </c>
      <c r="N254" s="50"/>
      <c r="O254" s="79">
        <v>237</v>
      </c>
      <c r="P254" s="80">
        <f t="shared" si="43"/>
        <v>128994</v>
      </c>
      <c r="Q254" s="82">
        <f t="shared" ref="Q254:Q317" si="47">S253</f>
        <v>0</v>
      </c>
      <c r="R254" s="82">
        <f>IF(S253&lt;1,0,-Lease!$K$4/Lease!$L$4)</f>
        <v>0</v>
      </c>
      <c r="S254" s="82">
        <f t="shared" ref="S254:S317" si="48">IF(S253&lt;1,0,SUM(Q254:R254))</f>
        <v>0</v>
      </c>
      <c r="AE254" s="5"/>
      <c r="AF254" s="6"/>
    </row>
    <row r="255" spans="1:32" x14ac:dyDescent="0.25">
      <c r="A255" s="46">
        <f t="shared" si="41"/>
        <v>239</v>
      </c>
      <c r="B255" s="54">
        <f t="shared" si="35"/>
        <v>0</v>
      </c>
      <c r="C255" s="47">
        <f>IF(A255&gt;Lease!$E$4,0,Lease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D255" s="33" t="str">
        <f>IF(C255=0,"-",IF(Lease!$H$4="Yearly",EDATE(D254,12),IF(Lease!$H$4="Quarterly",EDATE(D254,3),EDATE(D254,1))))</f>
        <v>-</v>
      </c>
      <c r="E255" s="14">
        <f>IF(C255=0,0,1/((1+IF(Lease!$H$4="Yearly",Lease!$D$4,IF(Lease!$H$4="Quarterly",Lease!$D$4/4,Lease!$D$4/12)))^IF($E$17=1,A254,A255)))</f>
        <v>0</v>
      </c>
      <c r="F255" s="48">
        <f t="shared" si="45"/>
        <v>0</v>
      </c>
      <c r="G255" s="49"/>
      <c r="H255" s="13">
        <f t="shared" si="42"/>
        <v>239</v>
      </c>
      <c r="I255" s="33" t="str">
        <f t="shared" si="46"/>
        <v>-</v>
      </c>
      <c r="J255" s="38">
        <f>IF(H255&gt;Lease!$E$4,0,M254)</f>
        <v>0</v>
      </c>
      <c r="K255" s="38">
        <f>IF(IF(Lease!$H$4="Yearly",J255*Lease!$D$4,IF(Lease!$H$4="Quarterly",J255*(Lease!$D$4/4),J255*Lease!$D$4/12))&gt;0,IF(Lease!$H$4="Yearly",J255*Lease!$D$4,IF(Lease!$H$4="Quarterly",J255*(Lease!$D$4/4),J255*Lease!$D$4/12)),-L255-J255)</f>
        <v>0</v>
      </c>
      <c r="L255" s="38">
        <f t="shared" si="38"/>
        <v>0</v>
      </c>
      <c r="M255" s="38">
        <f t="shared" si="39"/>
        <v>0</v>
      </c>
      <c r="N255" s="50"/>
      <c r="O255" s="79">
        <v>237</v>
      </c>
      <c r="P255" s="80">
        <f t="shared" si="43"/>
        <v>129359</v>
      </c>
      <c r="Q255" s="82">
        <f t="shared" si="47"/>
        <v>0</v>
      </c>
      <c r="R255" s="82">
        <f>IF(S254&lt;1,0,-Lease!$K$4/Lease!$L$4)</f>
        <v>0</v>
      </c>
      <c r="S255" s="82">
        <f t="shared" si="48"/>
        <v>0</v>
      </c>
      <c r="AE255" s="5"/>
      <c r="AF255" s="6"/>
    </row>
    <row r="256" spans="1:32" x14ac:dyDescent="0.25">
      <c r="A256" s="46">
        <f t="shared" si="41"/>
        <v>240</v>
      </c>
      <c r="B256" s="54">
        <f t="shared" si="35"/>
        <v>0</v>
      </c>
      <c r="C256" s="47">
        <f>IF(A256&gt;Lease!$E$4,0,Lease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D256" s="33" t="str">
        <f>IF(C256=0,"-",IF(Lease!$H$4="Yearly",EDATE(D255,12),IF(Lease!$H$4="Quarterly",EDATE(D255,3),EDATE(D255,1))))</f>
        <v>-</v>
      </c>
      <c r="E256" s="14">
        <f>IF(C256=0,0,1/((1+IF(Lease!$H$4="Yearly",Lease!$D$4,IF(Lease!$H$4="Quarterly",Lease!$D$4/4,Lease!$D$4/12)))^IF($E$17=1,A255,A256)))</f>
        <v>0</v>
      </c>
      <c r="F256" s="48">
        <f t="shared" si="45"/>
        <v>0</v>
      </c>
      <c r="G256" s="49"/>
      <c r="H256" s="13">
        <f t="shared" si="42"/>
        <v>240</v>
      </c>
      <c r="I256" s="33" t="str">
        <f t="shared" si="46"/>
        <v>-</v>
      </c>
      <c r="J256" s="38">
        <f>IF(H256&gt;Lease!$E$4,0,M255)</f>
        <v>0</v>
      </c>
      <c r="K256" s="38">
        <f>IF(IF(Lease!$H$4="Yearly",J256*Lease!$D$4,IF(Lease!$H$4="Quarterly",J256*(Lease!$D$4/4),J256*Lease!$D$4/12))&gt;0,IF(Lease!$H$4="Yearly",J256*Lease!$D$4,IF(Lease!$H$4="Quarterly",J256*(Lease!$D$4/4),J256*Lease!$D$4/12)),-L256-J256)</f>
        <v>0</v>
      </c>
      <c r="L256" s="38">
        <f t="shared" si="38"/>
        <v>0</v>
      </c>
      <c r="M256" s="38">
        <f t="shared" si="39"/>
        <v>0</v>
      </c>
      <c r="N256" s="50"/>
      <c r="O256" s="79">
        <v>237</v>
      </c>
      <c r="P256" s="80">
        <f t="shared" si="43"/>
        <v>129724</v>
      </c>
      <c r="Q256" s="82">
        <f t="shared" si="47"/>
        <v>0</v>
      </c>
      <c r="R256" s="82">
        <f>IF(S255&lt;1,0,-Lease!$K$4/Lease!$L$4)</f>
        <v>0</v>
      </c>
      <c r="S256" s="82">
        <f t="shared" si="48"/>
        <v>0</v>
      </c>
      <c r="AE256" s="5"/>
      <c r="AF256" s="6"/>
    </row>
    <row r="257" spans="1:32" x14ac:dyDescent="0.25">
      <c r="A257" s="46">
        <f t="shared" si="41"/>
        <v>241</v>
      </c>
      <c r="B257" s="54">
        <f t="shared" si="35"/>
        <v>0</v>
      </c>
      <c r="C257" s="47">
        <f>IF(A257&gt;Lease!$E$4,0,Lease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D257" s="33" t="str">
        <f>IF(C257=0,"-",IF(Lease!$H$4="Yearly",EDATE(D256,12),IF(Lease!$H$4="Quarterly",EDATE(D256,3),EDATE(D256,1))))</f>
        <v>-</v>
      </c>
      <c r="E257" s="14">
        <f>IF(C257=0,0,1/((1+IF(Lease!$H$4="Yearly",Lease!$D$4,IF(Lease!$H$4="Quarterly",Lease!$D$4/4,Lease!$D$4/12)))^IF($E$17=1,A256,A257)))</f>
        <v>0</v>
      </c>
      <c r="F257" s="48">
        <f t="shared" si="45"/>
        <v>0</v>
      </c>
      <c r="G257" s="49"/>
      <c r="H257" s="13">
        <f t="shared" si="42"/>
        <v>241</v>
      </c>
      <c r="I257" s="33" t="str">
        <f t="shared" si="46"/>
        <v>-</v>
      </c>
      <c r="J257" s="38">
        <f>IF(H257&gt;Lease!$E$4,0,M256)</f>
        <v>0</v>
      </c>
      <c r="K257" s="38">
        <f>IF(IF(Lease!$H$4="Yearly",J257*Lease!$D$4,IF(Lease!$H$4="Quarterly",J257*(Lease!$D$4/4),J257*Lease!$D$4/12))&gt;0,IF(Lease!$H$4="Yearly",J257*Lease!$D$4,IF(Lease!$H$4="Quarterly",J257*(Lease!$D$4/4),J257*Lease!$D$4/12)),-L257-J257)</f>
        <v>0</v>
      </c>
      <c r="L257" s="38">
        <f t="shared" si="38"/>
        <v>0</v>
      </c>
      <c r="M257" s="38">
        <f t="shared" si="39"/>
        <v>0</v>
      </c>
      <c r="N257" s="50"/>
      <c r="O257" s="79">
        <v>237</v>
      </c>
      <c r="P257" s="80">
        <f t="shared" si="43"/>
        <v>130090</v>
      </c>
      <c r="Q257" s="82">
        <f t="shared" si="47"/>
        <v>0</v>
      </c>
      <c r="R257" s="82">
        <f>IF(S256&lt;1,0,-Lease!$K$4/Lease!$L$4)</f>
        <v>0</v>
      </c>
      <c r="S257" s="82">
        <f t="shared" si="48"/>
        <v>0</v>
      </c>
      <c r="AE257" s="5"/>
      <c r="AF257" s="6"/>
    </row>
    <row r="258" spans="1:32" x14ac:dyDescent="0.25">
      <c r="A258" s="46">
        <f t="shared" si="41"/>
        <v>242</v>
      </c>
      <c r="B258" s="54">
        <f t="shared" si="35"/>
        <v>0</v>
      </c>
      <c r="C258" s="47">
        <f>IF(A258&gt;Lease!$E$4,0,Lease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D258" s="33" t="str">
        <f>IF(C258=0,"-",IF(Lease!$H$4="Yearly",EDATE(D257,12),IF(Lease!$H$4="Quarterly",EDATE(D257,3),EDATE(D257,1))))</f>
        <v>-</v>
      </c>
      <c r="E258" s="14">
        <f>IF(C258=0,0,1/((1+IF(Lease!$H$4="Yearly",Lease!$D$4,IF(Lease!$H$4="Quarterly",Lease!$D$4/4,Lease!$D$4/12)))^IF($E$17=1,A257,A258)))</f>
        <v>0</v>
      </c>
      <c r="F258" s="48">
        <f t="shared" si="45"/>
        <v>0</v>
      </c>
      <c r="G258" s="49"/>
      <c r="H258" s="13">
        <f t="shared" si="42"/>
        <v>242</v>
      </c>
      <c r="I258" s="33" t="str">
        <f t="shared" si="46"/>
        <v>-</v>
      </c>
      <c r="J258" s="38">
        <f>IF(H258&gt;Lease!$E$4,0,M257)</f>
        <v>0</v>
      </c>
      <c r="K258" s="38">
        <f>IF(IF(Lease!$H$4="Yearly",J258*Lease!$D$4,IF(Lease!$H$4="Quarterly",J258*(Lease!$D$4/4),J258*Lease!$D$4/12))&gt;0,IF(Lease!$H$4="Yearly",J258*Lease!$D$4,IF(Lease!$H$4="Quarterly",J258*(Lease!$D$4/4),J258*Lease!$D$4/12)),-L258-J258)</f>
        <v>0</v>
      </c>
      <c r="L258" s="38">
        <f t="shared" si="38"/>
        <v>0</v>
      </c>
      <c r="M258" s="38">
        <f t="shared" si="39"/>
        <v>0</v>
      </c>
      <c r="N258" s="50"/>
      <c r="O258" s="79">
        <v>237</v>
      </c>
      <c r="P258" s="80">
        <f t="shared" si="43"/>
        <v>130455</v>
      </c>
      <c r="Q258" s="82">
        <f t="shared" si="47"/>
        <v>0</v>
      </c>
      <c r="R258" s="82">
        <f>IF(S257&lt;1,0,-Lease!$K$4/Lease!$L$4)</f>
        <v>0</v>
      </c>
      <c r="S258" s="82">
        <f t="shared" si="48"/>
        <v>0</v>
      </c>
      <c r="AE258" s="5"/>
      <c r="AF258" s="6"/>
    </row>
    <row r="259" spans="1:32" x14ac:dyDescent="0.25">
      <c r="A259" s="46">
        <f t="shared" si="41"/>
        <v>243</v>
      </c>
      <c r="B259" s="54">
        <f t="shared" si="35"/>
        <v>0</v>
      </c>
      <c r="C259" s="47">
        <f>IF(A259&gt;Lease!$E$4,0,Lease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D259" s="33" t="str">
        <f>IF(C259=0,"-",IF(Lease!$H$4="Yearly",EDATE(D258,12),IF(Lease!$H$4="Quarterly",EDATE(D258,3),EDATE(D258,1))))</f>
        <v>-</v>
      </c>
      <c r="E259" s="14">
        <f>IF(C259=0,0,1/((1+IF(Lease!$H$4="Yearly",Lease!$D$4,IF(Lease!$H$4="Quarterly",Lease!$D$4/4,Lease!$D$4/12)))^IF($E$17=1,A258,A259)))</f>
        <v>0</v>
      </c>
      <c r="F259" s="48">
        <f t="shared" si="45"/>
        <v>0</v>
      </c>
      <c r="G259" s="49"/>
      <c r="H259" s="13">
        <f t="shared" si="42"/>
        <v>243</v>
      </c>
      <c r="I259" s="33" t="str">
        <f t="shared" si="46"/>
        <v>-</v>
      </c>
      <c r="J259" s="38">
        <f>IF(H259&gt;Lease!$E$4,0,M258)</f>
        <v>0</v>
      </c>
      <c r="K259" s="38">
        <f>IF(IF(Lease!$H$4="Yearly",J259*Lease!$D$4,IF(Lease!$H$4="Quarterly",J259*(Lease!$D$4/4),J259*Lease!$D$4/12))&gt;0,IF(Lease!$H$4="Yearly",J259*Lease!$D$4,IF(Lease!$H$4="Quarterly",J259*(Lease!$D$4/4),J259*Lease!$D$4/12)),-L259-J259)</f>
        <v>0</v>
      </c>
      <c r="L259" s="38">
        <f t="shared" si="38"/>
        <v>0</v>
      </c>
      <c r="M259" s="38">
        <f t="shared" si="39"/>
        <v>0</v>
      </c>
      <c r="N259" s="50"/>
      <c r="O259" s="79">
        <v>237</v>
      </c>
      <c r="P259" s="80">
        <f t="shared" si="43"/>
        <v>130820</v>
      </c>
      <c r="Q259" s="82">
        <f t="shared" si="47"/>
        <v>0</v>
      </c>
      <c r="R259" s="82">
        <f>IF(S258&lt;1,0,-Lease!$K$4/Lease!$L$4)</f>
        <v>0</v>
      </c>
      <c r="S259" s="82">
        <f t="shared" si="48"/>
        <v>0</v>
      </c>
      <c r="AE259" s="5"/>
      <c r="AF259" s="6"/>
    </row>
    <row r="260" spans="1:32" x14ac:dyDescent="0.25">
      <c r="A260" s="46">
        <f t="shared" si="41"/>
        <v>244</v>
      </c>
      <c r="B260" s="54">
        <f t="shared" si="35"/>
        <v>0</v>
      </c>
      <c r="C260" s="47">
        <f>IF(A260&gt;Lease!$E$4,0,Lease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D260" s="33" t="str">
        <f>IF(C260=0,"-",IF(Lease!$H$4="Yearly",EDATE(D259,12),IF(Lease!$H$4="Quarterly",EDATE(D259,3),EDATE(D259,1))))</f>
        <v>-</v>
      </c>
      <c r="E260" s="14">
        <f>IF(C260=0,0,1/((1+IF(Lease!$H$4="Yearly",Lease!$D$4,IF(Lease!$H$4="Quarterly",Lease!$D$4/4,Lease!$D$4/12)))^IF($E$17=1,A259,A260)))</f>
        <v>0</v>
      </c>
      <c r="F260" s="48">
        <f t="shared" si="45"/>
        <v>0</v>
      </c>
      <c r="G260" s="49"/>
      <c r="H260" s="13">
        <f t="shared" si="42"/>
        <v>244</v>
      </c>
      <c r="I260" s="33" t="str">
        <f t="shared" si="46"/>
        <v>-</v>
      </c>
      <c r="J260" s="38">
        <f>IF(H260&gt;Lease!$E$4,0,M259)</f>
        <v>0</v>
      </c>
      <c r="K260" s="38">
        <f>IF(IF(Lease!$H$4="Yearly",J260*Lease!$D$4,IF(Lease!$H$4="Quarterly",J260*(Lease!$D$4/4),J260*Lease!$D$4/12))&gt;0,IF(Lease!$H$4="Yearly",J260*Lease!$D$4,IF(Lease!$H$4="Quarterly",J260*(Lease!$D$4/4),J260*Lease!$D$4/12)),-L260-J260)</f>
        <v>0</v>
      </c>
      <c r="L260" s="38">
        <f t="shared" si="38"/>
        <v>0</v>
      </c>
      <c r="M260" s="38">
        <f t="shared" si="39"/>
        <v>0</v>
      </c>
      <c r="N260" s="50"/>
      <c r="O260" s="79">
        <v>237</v>
      </c>
      <c r="P260" s="80">
        <f t="shared" si="43"/>
        <v>131185</v>
      </c>
      <c r="Q260" s="82">
        <f t="shared" si="47"/>
        <v>0</v>
      </c>
      <c r="R260" s="82">
        <f>IF(S259&lt;1,0,-Lease!$K$4/Lease!$L$4)</f>
        <v>0</v>
      </c>
      <c r="S260" s="82">
        <f t="shared" si="48"/>
        <v>0</v>
      </c>
      <c r="AE260" s="5"/>
      <c r="AF260" s="6"/>
    </row>
    <row r="261" spans="1:32" x14ac:dyDescent="0.25">
      <c r="A261" s="46">
        <f t="shared" si="41"/>
        <v>245</v>
      </c>
      <c r="B261" s="54">
        <f t="shared" si="35"/>
        <v>0</v>
      </c>
      <c r="C261" s="47">
        <f>IF(A261&gt;Lease!$E$4,0,Lease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D261" s="33" t="str">
        <f>IF(C261=0,"-",IF(Lease!$H$4="Yearly",EDATE(D260,12),IF(Lease!$H$4="Quarterly",EDATE(D260,3),EDATE(D260,1))))</f>
        <v>-</v>
      </c>
      <c r="E261" s="14">
        <f>IF(C261=0,0,1/((1+IF(Lease!$H$4="Yearly",Lease!$D$4,IF(Lease!$H$4="Quarterly",Lease!$D$4/4,Lease!$D$4/12)))^IF($E$17=1,A260,A261)))</f>
        <v>0</v>
      </c>
      <c r="F261" s="48">
        <f t="shared" si="45"/>
        <v>0</v>
      </c>
      <c r="G261" s="49"/>
      <c r="H261" s="13">
        <f t="shared" si="42"/>
        <v>245</v>
      </c>
      <c r="I261" s="33" t="str">
        <f t="shared" si="46"/>
        <v>-</v>
      </c>
      <c r="J261" s="38">
        <f>IF(H261&gt;Lease!$E$4,0,M260)</f>
        <v>0</v>
      </c>
      <c r="K261" s="38">
        <f>IF(IF(Lease!$H$4="Yearly",J261*Lease!$D$4,IF(Lease!$H$4="Quarterly",J261*(Lease!$D$4/4),J261*Lease!$D$4/12))&gt;0,IF(Lease!$H$4="Yearly",J261*Lease!$D$4,IF(Lease!$H$4="Quarterly",J261*(Lease!$D$4/4),J261*Lease!$D$4/12)),-L261-J261)</f>
        <v>0</v>
      </c>
      <c r="L261" s="38">
        <f t="shared" si="38"/>
        <v>0</v>
      </c>
      <c r="M261" s="38">
        <f t="shared" si="39"/>
        <v>0</v>
      </c>
      <c r="N261" s="50"/>
      <c r="O261" s="79">
        <v>237</v>
      </c>
      <c r="P261" s="80">
        <f t="shared" si="43"/>
        <v>131551</v>
      </c>
      <c r="Q261" s="82">
        <f t="shared" si="47"/>
        <v>0</v>
      </c>
      <c r="R261" s="82">
        <f>IF(S260&lt;1,0,-Lease!$K$4/Lease!$L$4)</f>
        <v>0</v>
      </c>
      <c r="S261" s="82">
        <f t="shared" si="48"/>
        <v>0</v>
      </c>
      <c r="AE261" s="5"/>
      <c r="AF261" s="6"/>
    </row>
    <row r="262" spans="1:32" x14ac:dyDescent="0.25">
      <c r="A262" s="46">
        <f t="shared" si="41"/>
        <v>246</v>
      </c>
      <c r="B262" s="54">
        <f t="shared" si="35"/>
        <v>0</v>
      </c>
      <c r="C262" s="47">
        <f>IF(A262&gt;Lease!$E$4,0,Lease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D262" s="33" t="str">
        <f>IF(C262=0,"-",IF(Lease!$H$4="Yearly",EDATE(D261,12),IF(Lease!$H$4="Quarterly",EDATE(D261,3),EDATE(D261,1))))</f>
        <v>-</v>
      </c>
      <c r="E262" s="14">
        <f>IF(C262=0,0,1/((1+IF(Lease!$H$4="Yearly",Lease!$D$4,IF(Lease!$H$4="Quarterly",Lease!$D$4/4,Lease!$D$4/12)))^IF($E$17=1,A261,A262)))</f>
        <v>0</v>
      </c>
      <c r="F262" s="48">
        <f t="shared" si="45"/>
        <v>0</v>
      </c>
      <c r="G262" s="49"/>
      <c r="H262" s="13">
        <f t="shared" si="42"/>
        <v>246</v>
      </c>
      <c r="I262" s="33" t="str">
        <f t="shared" si="46"/>
        <v>-</v>
      </c>
      <c r="J262" s="38">
        <f>IF(H262&gt;Lease!$E$4,0,M261)</f>
        <v>0</v>
      </c>
      <c r="K262" s="38">
        <f>IF(IF(Lease!$H$4="Yearly",J262*Lease!$D$4,IF(Lease!$H$4="Quarterly",J262*(Lease!$D$4/4),J262*Lease!$D$4/12))&gt;0,IF(Lease!$H$4="Yearly",J262*Lease!$D$4,IF(Lease!$H$4="Quarterly",J262*(Lease!$D$4/4),J262*Lease!$D$4/12)),-L262-J262)</f>
        <v>0</v>
      </c>
      <c r="L262" s="38">
        <f t="shared" si="38"/>
        <v>0</v>
      </c>
      <c r="M262" s="38">
        <f t="shared" si="39"/>
        <v>0</v>
      </c>
      <c r="N262" s="50"/>
      <c r="O262" s="79">
        <v>237</v>
      </c>
      <c r="P262" s="80">
        <f t="shared" si="43"/>
        <v>131916</v>
      </c>
      <c r="Q262" s="82">
        <f t="shared" si="47"/>
        <v>0</v>
      </c>
      <c r="R262" s="82">
        <f>IF(S261&lt;1,0,-Lease!$K$4/Lease!$L$4)</f>
        <v>0</v>
      </c>
      <c r="S262" s="82">
        <f t="shared" si="48"/>
        <v>0</v>
      </c>
      <c r="AE262" s="5"/>
      <c r="AF262" s="6"/>
    </row>
    <row r="263" spans="1:32" x14ac:dyDescent="0.25">
      <c r="A263" s="46">
        <f t="shared" si="41"/>
        <v>247</v>
      </c>
      <c r="B263" s="54">
        <f t="shared" si="35"/>
        <v>0</v>
      </c>
      <c r="C263" s="47">
        <f>IF(A263&gt;Lease!$E$4,0,Lease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D263" s="33" t="str">
        <f>IF(C263=0,"-",IF(Lease!$H$4="Yearly",EDATE(D262,12),IF(Lease!$H$4="Quarterly",EDATE(D262,3),EDATE(D262,1))))</f>
        <v>-</v>
      </c>
      <c r="E263" s="14">
        <f>IF(C263=0,0,1/((1+IF(Lease!$H$4="Yearly",Lease!$D$4,IF(Lease!$H$4="Quarterly",Lease!$D$4/4,Lease!$D$4/12)))^IF($E$17=1,A262,A263)))</f>
        <v>0</v>
      </c>
      <c r="F263" s="48">
        <f t="shared" si="45"/>
        <v>0</v>
      </c>
      <c r="G263" s="49"/>
      <c r="H263" s="13">
        <f t="shared" si="42"/>
        <v>247</v>
      </c>
      <c r="I263" s="33" t="str">
        <f t="shared" si="46"/>
        <v>-</v>
      </c>
      <c r="J263" s="38">
        <f>IF(H263&gt;Lease!$E$4,0,M262)</f>
        <v>0</v>
      </c>
      <c r="K263" s="38">
        <f>IF(IF(Lease!$H$4="Yearly",J263*Lease!$D$4,IF(Lease!$H$4="Quarterly",J263*(Lease!$D$4/4),J263*Lease!$D$4/12))&gt;0,IF(Lease!$H$4="Yearly",J263*Lease!$D$4,IF(Lease!$H$4="Quarterly",J263*(Lease!$D$4/4),J263*Lease!$D$4/12)),-L263-J263)</f>
        <v>0</v>
      </c>
      <c r="L263" s="38">
        <f t="shared" si="38"/>
        <v>0</v>
      </c>
      <c r="M263" s="38">
        <f t="shared" si="39"/>
        <v>0</v>
      </c>
      <c r="N263" s="50"/>
      <c r="O263" s="79">
        <v>237</v>
      </c>
      <c r="P263" s="80">
        <f t="shared" si="43"/>
        <v>132281</v>
      </c>
      <c r="Q263" s="82">
        <f t="shared" si="47"/>
        <v>0</v>
      </c>
      <c r="R263" s="82">
        <f>IF(S262&lt;1,0,-Lease!$K$4/Lease!$L$4)</f>
        <v>0</v>
      </c>
      <c r="S263" s="82">
        <f t="shared" si="48"/>
        <v>0</v>
      </c>
      <c r="AE263" s="5"/>
      <c r="AF263" s="6"/>
    </row>
    <row r="264" spans="1:32" x14ac:dyDescent="0.25">
      <c r="A264" s="46">
        <f t="shared" si="41"/>
        <v>248</v>
      </c>
      <c r="B264" s="54">
        <f t="shared" si="35"/>
        <v>0</v>
      </c>
      <c r="C264" s="47">
        <f>IF(A264&gt;Lease!$E$4,0,Lease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D264" s="33" t="str">
        <f>IF(C264=0,"-",IF(Lease!$H$4="Yearly",EDATE(D263,12),IF(Lease!$H$4="Quarterly",EDATE(D263,3),EDATE(D263,1))))</f>
        <v>-</v>
      </c>
      <c r="E264" s="14">
        <f>IF(C264=0,0,1/((1+IF(Lease!$H$4="Yearly",Lease!$D$4,IF(Lease!$H$4="Quarterly",Lease!$D$4/4,Lease!$D$4/12)))^IF($E$17=1,A263,A264)))</f>
        <v>0</v>
      </c>
      <c r="F264" s="48">
        <f t="shared" si="45"/>
        <v>0</v>
      </c>
      <c r="G264" s="49"/>
      <c r="H264" s="13">
        <f t="shared" si="42"/>
        <v>248</v>
      </c>
      <c r="I264" s="33" t="str">
        <f t="shared" si="46"/>
        <v>-</v>
      </c>
      <c r="J264" s="38">
        <f>IF(H264&gt;Lease!$E$4,0,M263)</f>
        <v>0</v>
      </c>
      <c r="K264" s="38">
        <f>IF(IF(Lease!$H$4="Yearly",J264*Lease!$D$4,IF(Lease!$H$4="Quarterly",J264*(Lease!$D$4/4),J264*Lease!$D$4/12))&gt;0,IF(Lease!$H$4="Yearly",J264*Lease!$D$4,IF(Lease!$H$4="Quarterly",J264*(Lease!$D$4/4),J264*Lease!$D$4/12)),-L264-J264)</f>
        <v>0</v>
      </c>
      <c r="L264" s="38">
        <f t="shared" si="38"/>
        <v>0</v>
      </c>
      <c r="M264" s="38">
        <f t="shared" si="39"/>
        <v>0</v>
      </c>
      <c r="N264" s="50"/>
      <c r="O264" s="79">
        <v>237</v>
      </c>
      <c r="P264" s="80">
        <f t="shared" si="43"/>
        <v>132646</v>
      </c>
      <c r="Q264" s="82">
        <f t="shared" si="47"/>
        <v>0</v>
      </c>
      <c r="R264" s="82">
        <f>IF(S263&lt;1,0,-Lease!$K$4/Lease!$L$4)</f>
        <v>0</v>
      </c>
      <c r="S264" s="82">
        <f t="shared" si="48"/>
        <v>0</v>
      </c>
      <c r="AE264" s="5"/>
      <c r="AF264" s="6"/>
    </row>
    <row r="265" spans="1:32" x14ac:dyDescent="0.25">
      <c r="A265" s="46">
        <f t="shared" si="41"/>
        <v>249</v>
      </c>
      <c r="B265" s="54">
        <f t="shared" si="35"/>
        <v>0</v>
      </c>
      <c r="C265" s="47">
        <f>IF(A265&gt;Lease!$E$4,0,Lease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D265" s="33" t="str">
        <f>IF(C265=0,"-",IF(Lease!$H$4="Yearly",EDATE(D264,12),IF(Lease!$H$4="Quarterly",EDATE(D264,3),EDATE(D264,1))))</f>
        <v>-</v>
      </c>
      <c r="E265" s="14">
        <f>IF(C265=0,0,1/((1+IF(Lease!$H$4="Yearly",Lease!$D$4,IF(Lease!$H$4="Quarterly",Lease!$D$4/4,Lease!$D$4/12)))^IF($E$17=1,A264,A265)))</f>
        <v>0</v>
      </c>
      <c r="F265" s="48">
        <f t="shared" si="45"/>
        <v>0</v>
      </c>
      <c r="G265" s="49"/>
      <c r="H265" s="13">
        <f t="shared" si="42"/>
        <v>249</v>
      </c>
      <c r="I265" s="33" t="str">
        <f t="shared" si="46"/>
        <v>-</v>
      </c>
      <c r="J265" s="38">
        <f>IF(H265&gt;Lease!$E$4,0,M264)</f>
        <v>0</v>
      </c>
      <c r="K265" s="38">
        <f>IF(IF(Lease!$H$4="Yearly",J265*Lease!$D$4,IF(Lease!$H$4="Quarterly",J265*(Lease!$D$4/4),J265*Lease!$D$4/12))&gt;0,IF(Lease!$H$4="Yearly",J265*Lease!$D$4,IF(Lease!$H$4="Quarterly",J265*(Lease!$D$4/4),J265*Lease!$D$4/12)),-L265-J265)</f>
        <v>0</v>
      </c>
      <c r="L265" s="38">
        <f t="shared" si="38"/>
        <v>0</v>
      </c>
      <c r="M265" s="38">
        <f t="shared" si="39"/>
        <v>0</v>
      </c>
      <c r="N265" s="50"/>
      <c r="O265" s="79">
        <v>237</v>
      </c>
      <c r="P265" s="80">
        <f t="shared" si="43"/>
        <v>133012</v>
      </c>
      <c r="Q265" s="82">
        <f t="shared" si="47"/>
        <v>0</v>
      </c>
      <c r="R265" s="82">
        <f>IF(S264&lt;1,0,-Lease!$K$4/Lease!$L$4)</f>
        <v>0</v>
      </c>
      <c r="S265" s="82">
        <f t="shared" si="48"/>
        <v>0</v>
      </c>
      <c r="AE265" s="5"/>
      <c r="AF265" s="6"/>
    </row>
    <row r="266" spans="1:32" x14ac:dyDescent="0.25">
      <c r="A266" s="46">
        <f t="shared" si="41"/>
        <v>250</v>
      </c>
      <c r="B266" s="54">
        <f t="shared" si="35"/>
        <v>0</v>
      </c>
      <c r="C266" s="47">
        <f>IF(A266&gt;Lease!$E$4,0,Lease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D266" s="33" t="str">
        <f>IF(C266=0,"-",IF(Lease!$H$4="Yearly",EDATE(D265,12),IF(Lease!$H$4="Quarterly",EDATE(D265,3),EDATE(D265,1))))</f>
        <v>-</v>
      </c>
      <c r="E266" s="14">
        <f>IF(C266=0,0,1/((1+IF(Lease!$H$4="Yearly",Lease!$D$4,IF(Lease!$H$4="Quarterly",Lease!$D$4/4,Lease!$D$4/12)))^IF($E$17=1,A265,A266)))</f>
        <v>0</v>
      </c>
      <c r="F266" s="48">
        <f t="shared" si="45"/>
        <v>0</v>
      </c>
      <c r="G266" s="49"/>
      <c r="H266" s="13">
        <f t="shared" si="42"/>
        <v>250</v>
      </c>
      <c r="I266" s="33" t="str">
        <f t="shared" si="46"/>
        <v>-</v>
      </c>
      <c r="J266" s="38">
        <f>IF(H266&gt;Lease!$E$4,0,M265)</f>
        <v>0</v>
      </c>
      <c r="K266" s="38">
        <f>IF(IF(Lease!$H$4="Yearly",J266*Lease!$D$4,IF(Lease!$H$4="Quarterly",J266*(Lease!$D$4/4),J266*Lease!$D$4/12))&gt;0,IF(Lease!$H$4="Yearly",J266*Lease!$D$4,IF(Lease!$H$4="Quarterly",J266*(Lease!$D$4/4),J266*Lease!$D$4/12)),-L266-J266)</f>
        <v>0</v>
      </c>
      <c r="L266" s="38">
        <f t="shared" si="38"/>
        <v>0</v>
      </c>
      <c r="M266" s="38">
        <f t="shared" si="39"/>
        <v>0</v>
      </c>
      <c r="N266" s="50"/>
      <c r="O266" s="79">
        <v>237</v>
      </c>
      <c r="P266" s="80">
        <f t="shared" si="43"/>
        <v>133377</v>
      </c>
      <c r="Q266" s="82">
        <f t="shared" si="47"/>
        <v>0</v>
      </c>
      <c r="R266" s="82">
        <f>IF(S265&lt;1,0,-Lease!$K$4/Lease!$L$4)</f>
        <v>0</v>
      </c>
      <c r="S266" s="82">
        <f t="shared" si="48"/>
        <v>0</v>
      </c>
      <c r="AE266" s="5"/>
      <c r="AF266" s="6"/>
    </row>
    <row r="267" spans="1:32" x14ac:dyDescent="0.25">
      <c r="A267" s="46">
        <f t="shared" si="41"/>
        <v>251</v>
      </c>
      <c r="B267" s="54">
        <f t="shared" si="35"/>
        <v>0</v>
      </c>
      <c r="C267" s="47">
        <f>IF(A267&gt;Lease!$E$4,0,Lease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D267" s="33" t="str">
        <f>IF(C267=0,"-",IF(Lease!$H$4="Yearly",EDATE(D266,12),IF(Lease!$H$4="Quarterly",EDATE(D266,3),EDATE(D266,1))))</f>
        <v>-</v>
      </c>
      <c r="E267" s="14">
        <f>IF(C267=0,0,1/((1+IF(Lease!$H$4="Yearly",Lease!$D$4,IF(Lease!$H$4="Quarterly",Lease!$D$4/4,Lease!$D$4/12)))^IF($E$17=1,A266,A267)))</f>
        <v>0</v>
      </c>
      <c r="F267" s="48">
        <f t="shared" si="45"/>
        <v>0</v>
      </c>
      <c r="G267" s="49"/>
      <c r="H267" s="13">
        <f t="shared" si="42"/>
        <v>251</v>
      </c>
      <c r="I267" s="33" t="str">
        <f t="shared" si="46"/>
        <v>-</v>
      </c>
      <c r="J267" s="38">
        <f>IF(H267&gt;Lease!$E$4,0,M266)</f>
        <v>0</v>
      </c>
      <c r="K267" s="38">
        <f>IF(IF(Lease!$H$4="Yearly",J267*Lease!$D$4,IF(Lease!$H$4="Quarterly",J267*(Lease!$D$4/4),J267*Lease!$D$4/12))&gt;0,IF(Lease!$H$4="Yearly",J267*Lease!$D$4,IF(Lease!$H$4="Quarterly",J267*(Lease!$D$4/4),J267*Lease!$D$4/12)),-L267-J267)</f>
        <v>0</v>
      </c>
      <c r="L267" s="38">
        <f t="shared" si="38"/>
        <v>0</v>
      </c>
      <c r="M267" s="38">
        <f t="shared" si="39"/>
        <v>0</v>
      </c>
      <c r="N267" s="50"/>
      <c r="O267" s="79">
        <v>237</v>
      </c>
      <c r="P267" s="80">
        <f t="shared" si="43"/>
        <v>133742</v>
      </c>
      <c r="Q267" s="82">
        <f t="shared" si="47"/>
        <v>0</v>
      </c>
      <c r="R267" s="82">
        <f>IF(S266&lt;1,0,-Lease!$K$4/Lease!$L$4)</f>
        <v>0</v>
      </c>
      <c r="S267" s="82">
        <f t="shared" si="48"/>
        <v>0</v>
      </c>
      <c r="AE267" s="5"/>
      <c r="AF267" s="6"/>
    </row>
    <row r="268" spans="1:32" x14ac:dyDescent="0.25">
      <c r="A268" s="46">
        <f t="shared" si="41"/>
        <v>252</v>
      </c>
      <c r="B268" s="54">
        <f t="shared" si="35"/>
        <v>0</v>
      </c>
      <c r="C268" s="47">
        <f>IF(A268&gt;Lease!$E$4,0,Lease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D268" s="33" t="str">
        <f>IF(C268=0,"-",IF(Lease!$H$4="Yearly",EDATE(D267,12),IF(Lease!$H$4="Quarterly",EDATE(D267,3),EDATE(D267,1))))</f>
        <v>-</v>
      </c>
      <c r="E268" s="14">
        <f>IF(C268=0,0,1/((1+IF(Lease!$H$4="Yearly",Lease!$D$4,IF(Lease!$H$4="Quarterly",Lease!$D$4/4,Lease!$D$4/12)))^IF($E$17=1,A267,A268)))</f>
        <v>0</v>
      </c>
      <c r="F268" s="48">
        <f t="shared" si="45"/>
        <v>0</v>
      </c>
      <c r="G268" s="49"/>
      <c r="H268" s="13">
        <f t="shared" si="42"/>
        <v>252</v>
      </c>
      <c r="I268" s="33" t="str">
        <f t="shared" si="46"/>
        <v>-</v>
      </c>
      <c r="J268" s="38">
        <f>IF(H268&gt;Lease!$E$4,0,M267)</f>
        <v>0</v>
      </c>
      <c r="K268" s="38">
        <f>IF(IF(Lease!$H$4="Yearly",J268*Lease!$D$4,IF(Lease!$H$4="Quarterly",J268*(Lease!$D$4/4),J268*Lease!$D$4/12))&gt;0,IF(Lease!$H$4="Yearly",J268*Lease!$D$4,IF(Lease!$H$4="Quarterly",J268*(Lease!$D$4/4),J268*Lease!$D$4/12)),-L268-J268)</f>
        <v>0</v>
      </c>
      <c r="L268" s="38">
        <f t="shared" si="38"/>
        <v>0</v>
      </c>
      <c r="M268" s="38">
        <f t="shared" si="39"/>
        <v>0</v>
      </c>
      <c r="N268" s="50"/>
      <c r="O268" s="79">
        <v>237</v>
      </c>
      <c r="P268" s="80">
        <f t="shared" si="43"/>
        <v>134107</v>
      </c>
      <c r="Q268" s="82">
        <f t="shared" si="47"/>
        <v>0</v>
      </c>
      <c r="R268" s="82">
        <f>IF(S267&lt;1,0,-Lease!$K$4/Lease!$L$4)</f>
        <v>0</v>
      </c>
      <c r="S268" s="82">
        <f t="shared" si="48"/>
        <v>0</v>
      </c>
      <c r="AE268" s="5"/>
      <c r="AF268" s="6"/>
    </row>
    <row r="269" spans="1:32" x14ac:dyDescent="0.25">
      <c r="A269" s="46">
        <f t="shared" si="41"/>
        <v>253</v>
      </c>
      <c r="B269" s="54">
        <f t="shared" si="35"/>
        <v>0</v>
      </c>
      <c r="C269" s="47">
        <f>IF(A269&gt;Lease!$E$4,0,Lease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D269" s="33" t="str">
        <f>IF(C269=0,"-",IF(Lease!$H$4="Yearly",EDATE(D268,12),IF(Lease!$H$4="Quarterly",EDATE(D268,3),EDATE(D268,1))))</f>
        <v>-</v>
      </c>
      <c r="E269" s="14">
        <f>IF(C269=0,0,1/((1+IF(Lease!$H$4="Yearly",Lease!$D$4,IF(Lease!$H$4="Quarterly",Lease!$D$4/4,Lease!$D$4/12)))^IF($E$17=1,A268,A269)))</f>
        <v>0</v>
      </c>
      <c r="F269" s="48">
        <f t="shared" si="45"/>
        <v>0</v>
      </c>
      <c r="G269" s="49"/>
      <c r="H269" s="13">
        <f t="shared" si="42"/>
        <v>253</v>
      </c>
      <c r="I269" s="33" t="str">
        <f t="shared" si="46"/>
        <v>-</v>
      </c>
      <c r="J269" s="38">
        <f>IF(H269&gt;Lease!$E$4,0,M268)</f>
        <v>0</v>
      </c>
      <c r="K269" s="38">
        <f>IF(IF(Lease!$H$4="Yearly",J269*Lease!$D$4,IF(Lease!$H$4="Quarterly",J269*(Lease!$D$4/4),J269*Lease!$D$4/12))&gt;0,IF(Lease!$H$4="Yearly",J269*Lease!$D$4,IF(Lease!$H$4="Quarterly",J269*(Lease!$D$4/4),J269*Lease!$D$4/12)),-L269-J269)</f>
        <v>0</v>
      </c>
      <c r="L269" s="38">
        <f t="shared" si="38"/>
        <v>0</v>
      </c>
      <c r="M269" s="38">
        <f t="shared" si="39"/>
        <v>0</v>
      </c>
      <c r="N269" s="50"/>
      <c r="O269" s="79">
        <v>237</v>
      </c>
      <c r="P269" s="80">
        <f t="shared" si="43"/>
        <v>134473</v>
      </c>
      <c r="Q269" s="82">
        <f t="shared" si="47"/>
        <v>0</v>
      </c>
      <c r="R269" s="82">
        <f>IF(S268&lt;1,0,-Lease!$K$4/Lease!$L$4)</f>
        <v>0</v>
      </c>
      <c r="S269" s="82">
        <f t="shared" si="48"/>
        <v>0</v>
      </c>
      <c r="AE269" s="5"/>
      <c r="AF269" s="6"/>
    </row>
    <row r="270" spans="1:32" x14ac:dyDescent="0.25">
      <c r="A270" s="46">
        <f t="shared" si="41"/>
        <v>254</v>
      </c>
      <c r="B270" s="54">
        <f t="shared" si="35"/>
        <v>0</v>
      </c>
      <c r="C270" s="47">
        <f>IF(A270&gt;Lease!$E$4,0,Lease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D270" s="33" t="str">
        <f>IF(C270=0,"-",IF(Lease!$H$4="Yearly",EDATE(D269,12),IF(Lease!$H$4="Quarterly",EDATE(D269,3),EDATE(D269,1))))</f>
        <v>-</v>
      </c>
      <c r="E270" s="14">
        <f>IF(C270=0,0,1/((1+IF(Lease!$H$4="Yearly",Lease!$D$4,IF(Lease!$H$4="Quarterly",Lease!$D$4/4,Lease!$D$4/12)))^IF($E$17=1,A269,A270)))</f>
        <v>0</v>
      </c>
      <c r="F270" s="48">
        <f t="shared" si="45"/>
        <v>0</v>
      </c>
      <c r="G270" s="49"/>
      <c r="H270" s="13">
        <f t="shared" si="42"/>
        <v>254</v>
      </c>
      <c r="I270" s="33" t="str">
        <f t="shared" si="46"/>
        <v>-</v>
      </c>
      <c r="J270" s="38">
        <f>IF(H270&gt;Lease!$E$4,0,M269)</f>
        <v>0</v>
      </c>
      <c r="K270" s="38">
        <f>IF(IF(Lease!$H$4="Yearly",J270*Lease!$D$4,IF(Lease!$H$4="Quarterly",J270*(Lease!$D$4/4),J270*Lease!$D$4/12))&gt;0,IF(Lease!$H$4="Yearly",J270*Lease!$D$4,IF(Lease!$H$4="Quarterly",J270*(Lease!$D$4/4),J270*Lease!$D$4/12)),-L270-J270)</f>
        <v>0</v>
      </c>
      <c r="L270" s="38">
        <f t="shared" si="38"/>
        <v>0</v>
      </c>
      <c r="M270" s="38">
        <f t="shared" si="39"/>
        <v>0</v>
      </c>
      <c r="N270" s="50"/>
      <c r="O270" s="79">
        <v>237</v>
      </c>
      <c r="P270" s="80">
        <f t="shared" si="43"/>
        <v>134838</v>
      </c>
      <c r="Q270" s="82">
        <f t="shared" si="47"/>
        <v>0</v>
      </c>
      <c r="R270" s="82">
        <f>IF(S269&lt;1,0,-Lease!$K$4/Lease!$L$4)</f>
        <v>0</v>
      </c>
      <c r="S270" s="82">
        <f t="shared" si="48"/>
        <v>0</v>
      </c>
      <c r="AE270" s="5"/>
      <c r="AF270" s="6"/>
    </row>
    <row r="271" spans="1:32" x14ac:dyDescent="0.25">
      <c r="A271" s="46">
        <f t="shared" si="41"/>
        <v>255</v>
      </c>
      <c r="B271" s="54">
        <f t="shared" si="35"/>
        <v>0</v>
      </c>
      <c r="C271" s="47">
        <f>IF(A271&gt;Lease!$E$4,0,Lease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D271" s="33" t="str">
        <f>IF(C271=0,"-",IF(Lease!$H$4="Yearly",EDATE(D270,12),IF(Lease!$H$4="Quarterly",EDATE(D270,3),EDATE(D270,1))))</f>
        <v>-</v>
      </c>
      <c r="E271" s="14">
        <f>IF(C271=0,0,1/((1+IF(Lease!$H$4="Yearly",Lease!$D$4,IF(Lease!$H$4="Quarterly",Lease!$D$4/4,Lease!$D$4/12)))^IF($E$17=1,A270,A271)))</f>
        <v>0</v>
      </c>
      <c r="F271" s="48">
        <f t="shared" si="45"/>
        <v>0</v>
      </c>
      <c r="G271" s="49"/>
      <c r="H271" s="13">
        <f t="shared" si="42"/>
        <v>255</v>
      </c>
      <c r="I271" s="33" t="str">
        <f t="shared" si="46"/>
        <v>-</v>
      </c>
      <c r="J271" s="38">
        <f>IF(H271&gt;Lease!$E$4,0,M270)</f>
        <v>0</v>
      </c>
      <c r="K271" s="38">
        <f>IF(IF(Lease!$H$4="Yearly",J271*Lease!$D$4,IF(Lease!$H$4="Quarterly",J271*(Lease!$D$4/4),J271*Lease!$D$4/12))&gt;0,IF(Lease!$H$4="Yearly",J271*Lease!$D$4,IF(Lease!$H$4="Quarterly",J271*(Lease!$D$4/4),J271*Lease!$D$4/12)),-L271-J271)</f>
        <v>0</v>
      </c>
      <c r="L271" s="38">
        <f t="shared" si="38"/>
        <v>0</v>
      </c>
      <c r="M271" s="38">
        <f t="shared" si="39"/>
        <v>0</v>
      </c>
      <c r="N271" s="50"/>
      <c r="O271" s="79">
        <v>237</v>
      </c>
      <c r="P271" s="80">
        <f t="shared" si="43"/>
        <v>135203</v>
      </c>
      <c r="Q271" s="82">
        <f t="shared" si="47"/>
        <v>0</v>
      </c>
      <c r="R271" s="82">
        <f>IF(S270&lt;1,0,-Lease!$K$4/Lease!$L$4)</f>
        <v>0</v>
      </c>
      <c r="S271" s="82">
        <f t="shared" si="48"/>
        <v>0</v>
      </c>
      <c r="AE271" s="5"/>
      <c r="AF271" s="6"/>
    </row>
    <row r="272" spans="1:32" x14ac:dyDescent="0.25">
      <c r="A272" s="46">
        <f t="shared" si="41"/>
        <v>256</v>
      </c>
      <c r="B272" s="54">
        <f t="shared" si="35"/>
        <v>0</v>
      </c>
      <c r="C272" s="47">
        <f>IF(A272&gt;Lease!$E$4,0,Lease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D272" s="33" t="str">
        <f>IF(C272=0,"-",IF(Lease!$H$4="Yearly",EDATE(D271,12),IF(Lease!$H$4="Quarterly",EDATE(D271,3),EDATE(D271,1))))</f>
        <v>-</v>
      </c>
      <c r="E272" s="14">
        <f>IF(C272=0,0,1/((1+IF(Lease!$H$4="Yearly",Lease!$D$4,IF(Lease!$H$4="Quarterly",Lease!$D$4/4,Lease!$D$4/12)))^IF($E$17=1,A271,A272)))</f>
        <v>0</v>
      </c>
      <c r="F272" s="48">
        <f t="shared" si="45"/>
        <v>0</v>
      </c>
      <c r="G272" s="49"/>
      <c r="H272" s="13">
        <f t="shared" si="42"/>
        <v>256</v>
      </c>
      <c r="I272" s="33" t="str">
        <f t="shared" si="46"/>
        <v>-</v>
      </c>
      <c r="J272" s="38">
        <f>IF(H272&gt;Lease!$E$4,0,M271)</f>
        <v>0</v>
      </c>
      <c r="K272" s="38">
        <f>IF(IF(Lease!$H$4="Yearly",J272*Lease!$D$4,IF(Lease!$H$4="Quarterly",J272*(Lease!$D$4/4),J272*Lease!$D$4/12))&gt;0,IF(Lease!$H$4="Yearly",J272*Lease!$D$4,IF(Lease!$H$4="Quarterly",J272*(Lease!$D$4/4),J272*Lease!$D$4/12)),-L272-J272)</f>
        <v>0</v>
      </c>
      <c r="L272" s="38">
        <f t="shared" si="38"/>
        <v>0</v>
      </c>
      <c r="M272" s="38">
        <f t="shared" si="39"/>
        <v>0</v>
      </c>
      <c r="N272" s="50"/>
      <c r="O272" s="79">
        <v>237</v>
      </c>
      <c r="P272" s="80">
        <f t="shared" si="43"/>
        <v>135568</v>
      </c>
      <c r="Q272" s="82">
        <f t="shared" si="47"/>
        <v>0</v>
      </c>
      <c r="R272" s="82">
        <f>IF(S271&lt;1,0,-Lease!$K$4/Lease!$L$4)</f>
        <v>0</v>
      </c>
      <c r="S272" s="82">
        <f t="shared" si="48"/>
        <v>0</v>
      </c>
      <c r="AE272" s="5"/>
      <c r="AF272" s="6"/>
    </row>
    <row r="273" spans="1:32" x14ac:dyDescent="0.25">
      <c r="A273" s="46">
        <f t="shared" si="41"/>
        <v>257</v>
      </c>
      <c r="B273" s="54">
        <f t="shared" si="35"/>
        <v>0</v>
      </c>
      <c r="C273" s="47">
        <f>IF(A273&gt;Lease!$E$4,0,Lease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D273" s="33" t="str">
        <f>IF(C273=0,"-",IF(Lease!$H$4="Yearly",EDATE(D272,12),IF(Lease!$H$4="Quarterly",EDATE(D272,3),EDATE(D272,1))))</f>
        <v>-</v>
      </c>
      <c r="E273" s="14">
        <f>IF(C273=0,0,1/((1+IF(Lease!$H$4="Yearly",Lease!$D$4,IF(Lease!$H$4="Quarterly",Lease!$D$4/4,Lease!$D$4/12)))^IF($E$17=1,A272,A273)))</f>
        <v>0</v>
      </c>
      <c r="F273" s="48">
        <f t="shared" si="45"/>
        <v>0</v>
      </c>
      <c r="G273" s="49"/>
      <c r="H273" s="13">
        <f t="shared" si="42"/>
        <v>257</v>
      </c>
      <c r="I273" s="33" t="str">
        <f t="shared" si="46"/>
        <v>-</v>
      </c>
      <c r="J273" s="38">
        <f>IF(H273&gt;Lease!$E$4,0,M272)</f>
        <v>0</v>
      </c>
      <c r="K273" s="38">
        <f>IF(IF(Lease!$H$4="Yearly",J273*Lease!$D$4,IF(Lease!$H$4="Quarterly",J273*(Lease!$D$4/4),J273*Lease!$D$4/12))&gt;0,IF(Lease!$H$4="Yearly",J273*Lease!$D$4,IF(Lease!$H$4="Quarterly",J273*(Lease!$D$4/4),J273*Lease!$D$4/12)),-L273-J273)</f>
        <v>0</v>
      </c>
      <c r="L273" s="38">
        <f t="shared" si="38"/>
        <v>0</v>
      </c>
      <c r="M273" s="38">
        <f t="shared" si="39"/>
        <v>0</v>
      </c>
      <c r="N273" s="50"/>
      <c r="O273" s="79">
        <v>237</v>
      </c>
      <c r="P273" s="80">
        <f t="shared" si="43"/>
        <v>135934</v>
      </c>
      <c r="Q273" s="82">
        <f t="shared" si="47"/>
        <v>0</v>
      </c>
      <c r="R273" s="82">
        <f>IF(S272&lt;1,0,-Lease!$K$4/Lease!$L$4)</f>
        <v>0</v>
      </c>
      <c r="S273" s="82">
        <f t="shared" si="48"/>
        <v>0</v>
      </c>
      <c r="AE273" s="5"/>
      <c r="AF273" s="6"/>
    </row>
    <row r="274" spans="1:32" x14ac:dyDescent="0.25">
      <c r="A274" s="46">
        <f t="shared" si="41"/>
        <v>258</v>
      </c>
      <c r="B274" s="54">
        <f t="shared" ref="B274:B337" si="49">IF(D274="-",0,YEAR(D274))</f>
        <v>0</v>
      </c>
      <c r="C274" s="47">
        <f>IF(A274&gt;Lease!$E$4,0,Lease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D274" s="33" t="str">
        <f>IF(C274=0,"-",IF(Lease!$H$4="Yearly",EDATE(D273,12),IF(Lease!$H$4="Quarterly",EDATE(D273,3),EDATE(D273,1))))</f>
        <v>-</v>
      </c>
      <c r="E274" s="14">
        <f>IF(C274=0,0,1/((1+IF(Lease!$H$4="Yearly",Lease!$D$4,IF(Lease!$H$4="Quarterly",Lease!$D$4/4,Lease!$D$4/12)))^IF($E$17=1,A273,A274)))</f>
        <v>0</v>
      </c>
      <c r="F274" s="48">
        <f t="shared" si="45"/>
        <v>0</v>
      </c>
      <c r="G274" s="49"/>
      <c r="H274" s="13">
        <f t="shared" si="42"/>
        <v>258</v>
      </c>
      <c r="I274" s="33" t="str">
        <f t="shared" si="46"/>
        <v>-</v>
      </c>
      <c r="J274" s="38">
        <f>IF(H274&gt;Lease!$E$4,0,M273)</f>
        <v>0</v>
      </c>
      <c r="K274" s="38">
        <f>IF(IF(Lease!$H$4="Yearly",J274*Lease!$D$4,IF(Lease!$H$4="Quarterly",J274*(Lease!$D$4/4),J274*Lease!$D$4/12))&gt;0,IF(Lease!$H$4="Yearly",J274*Lease!$D$4,IF(Lease!$H$4="Quarterly",J274*(Lease!$D$4/4),J274*Lease!$D$4/12)),-L274-J274)</f>
        <v>0</v>
      </c>
      <c r="L274" s="38">
        <f t="shared" ref="L274:L337" si="50">C274</f>
        <v>0</v>
      </c>
      <c r="M274" s="38">
        <f t="shared" ref="M274:M337" si="51">J274+K274-L274</f>
        <v>0</v>
      </c>
      <c r="N274" s="50"/>
      <c r="O274" s="79">
        <v>237</v>
      </c>
      <c r="P274" s="80">
        <f t="shared" si="43"/>
        <v>136299</v>
      </c>
      <c r="Q274" s="82">
        <f t="shared" si="47"/>
        <v>0</v>
      </c>
      <c r="R274" s="82">
        <f>IF(S273&lt;1,0,-Lease!$K$4/Lease!$L$4)</f>
        <v>0</v>
      </c>
      <c r="S274" s="82">
        <f t="shared" si="48"/>
        <v>0</v>
      </c>
      <c r="AE274" s="5"/>
      <c r="AF274" s="6"/>
    </row>
    <row r="275" spans="1:32" x14ac:dyDescent="0.25">
      <c r="A275" s="46">
        <f t="shared" ref="A275:A338" si="52">A274+1</f>
        <v>259</v>
      </c>
      <c r="B275" s="54">
        <f t="shared" si="49"/>
        <v>0</v>
      </c>
      <c r="C275" s="47">
        <f>IF(A275&gt;Lease!$E$4,0,Lease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D275" s="33" t="str">
        <f>IF(C275=0,"-",IF(Lease!$H$4="Yearly",EDATE(D274,12),IF(Lease!$H$4="Quarterly",EDATE(D274,3),EDATE(D274,1))))</f>
        <v>-</v>
      </c>
      <c r="E275" s="14">
        <f>IF(C275=0,0,1/((1+IF(Lease!$H$4="Yearly",Lease!$D$4,IF(Lease!$H$4="Quarterly",Lease!$D$4/4,Lease!$D$4/12)))^IF($E$17=1,A274,A275)))</f>
        <v>0</v>
      </c>
      <c r="F275" s="48">
        <f t="shared" si="45"/>
        <v>0</v>
      </c>
      <c r="G275" s="49"/>
      <c r="H275" s="13">
        <f t="shared" ref="H275:H338" si="53">H274+1</f>
        <v>259</v>
      </c>
      <c r="I275" s="33" t="str">
        <f t="shared" si="46"/>
        <v>-</v>
      </c>
      <c r="J275" s="38">
        <f>IF(H275&gt;Lease!$E$4,0,M274)</f>
        <v>0</v>
      </c>
      <c r="K275" s="38">
        <f>IF(IF(Lease!$H$4="Yearly",J275*Lease!$D$4,IF(Lease!$H$4="Quarterly",J275*(Lease!$D$4/4),J275*Lease!$D$4/12))&gt;0,IF(Lease!$H$4="Yearly",J275*Lease!$D$4,IF(Lease!$H$4="Quarterly",J275*(Lease!$D$4/4),J275*Lease!$D$4/12)),-L275-J275)</f>
        <v>0</v>
      </c>
      <c r="L275" s="38">
        <f t="shared" si="50"/>
        <v>0</v>
      </c>
      <c r="M275" s="38">
        <f t="shared" si="51"/>
        <v>0</v>
      </c>
      <c r="N275" s="50"/>
      <c r="O275" s="79">
        <v>237</v>
      </c>
      <c r="P275" s="80">
        <f t="shared" ref="P275:P338" si="54">DATE(YEAR(P274)+1,MONTH(P274),DAY(P274))</f>
        <v>136664</v>
      </c>
      <c r="Q275" s="82">
        <f t="shared" si="47"/>
        <v>0</v>
      </c>
      <c r="R275" s="82">
        <f>IF(S274&lt;1,0,-Lease!$K$4/Lease!$L$4)</f>
        <v>0</v>
      </c>
      <c r="S275" s="82">
        <f t="shared" si="48"/>
        <v>0</v>
      </c>
      <c r="AE275" s="5"/>
      <c r="AF275" s="6"/>
    </row>
    <row r="276" spans="1:32" x14ac:dyDescent="0.25">
      <c r="A276" s="46">
        <f t="shared" si="52"/>
        <v>260</v>
      </c>
      <c r="B276" s="54">
        <f t="shared" si="49"/>
        <v>0</v>
      </c>
      <c r="C276" s="47">
        <f>IF(A276&gt;Lease!$E$4,0,Lease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D276" s="33" t="str">
        <f>IF(C276=0,"-",IF(Lease!$H$4="Yearly",EDATE(D275,12),IF(Lease!$H$4="Quarterly",EDATE(D275,3),EDATE(D275,1))))</f>
        <v>-</v>
      </c>
      <c r="E276" s="14">
        <f>IF(C276=0,0,1/((1+IF(Lease!$H$4="Yearly",Lease!$D$4,IF(Lease!$H$4="Quarterly",Lease!$D$4/4,Lease!$D$4/12)))^IF($E$17=1,A275,A276)))</f>
        <v>0</v>
      </c>
      <c r="F276" s="48">
        <f t="shared" si="45"/>
        <v>0</v>
      </c>
      <c r="G276" s="49"/>
      <c r="H276" s="13">
        <f t="shared" si="53"/>
        <v>260</v>
      </c>
      <c r="I276" s="33" t="str">
        <f t="shared" si="46"/>
        <v>-</v>
      </c>
      <c r="J276" s="38">
        <f>IF(H276&gt;Lease!$E$4,0,M275)</f>
        <v>0</v>
      </c>
      <c r="K276" s="38">
        <f>IF(IF(Lease!$H$4="Yearly",J276*Lease!$D$4,IF(Lease!$H$4="Quarterly",J276*(Lease!$D$4/4),J276*Lease!$D$4/12))&gt;0,IF(Lease!$H$4="Yearly",J276*Lease!$D$4,IF(Lease!$H$4="Quarterly",J276*(Lease!$D$4/4),J276*Lease!$D$4/12)),-L276-J276)</f>
        <v>0</v>
      </c>
      <c r="L276" s="38">
        <f t="shared" si="50"/>
        <v>0</v>
      </c>
      <c r="M276" s="38">
        <f t="shared" si="51"/>
        <v>0</v>
      </c>
      <c r="N276" s="50"/>
      <c r="O276" s="79">
        <v>237</v>
      </c>
      <c r="P276" s="80">
        <f t="shared" si="54"/>
        <v>137029</v>
      </c>
      <c r="Q276" s="82">
        <f t="shared" si="47"/>
        <v>0</v>
      </c>
      <c r="R276" s="82">
        <f>IF(S275&lt;1,0,-Lease!$K$4/Lease!$L$4)</f>
        <v>0</v>
      </c>
      <c r="S276" s="82">
        <f t="shared" si="48"/>
        <v>0</v>
      </c>
      <c r="AE276" s="5"/>
      <c r="AF276" s="6"/>
    </row>
    <row r="277" spans="1:32" x14ac:dyDescent="0.25">
      <c r="A277" s="46">
        <f t="shared" si="52"/>
        <v>261</v>
      </c>
      <c r="B277" s="54">
        <f t="shared" si="49"/>
        <v>0</v>
      </c>
      <c r="C277" s="47">
        <f>IF(A277&gt;Lease!$E$4,0,Lease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D277" s="33" t="str">
        <f>IF(C277=0,"-",IF(Lease!$H$4="Yearly",EDATE(D276,12),IF(Lease!$H$4="Quarterly",EDATE(D276,3),EDATE(D276,1))))</f>
        <v>-</v>
      </c>
      <c r="E277" s="14">
        <f>IF(C277=0,0,1/((1+IF(Lease!$H$4="Yearly",Lease!$D$4,IF(Lease!$H$4="Quarterly",Lease!$D$4/4,Lease!$D$4/12)))^IF($E$17=1,A276,A277)))</f>
        <v>0</v>
      </c>
      <c r="F277" s="48">
        <f t="shared" si="45"/>
        <v>0</v>
      </c>
      <c r="G277" s="49"/>
      <c r="H277" s="13">
        <f t="shared" si="53"/>
        <v>261</v>
      </c>
      <c r="I277" s="33" t="str">
        <f t="shared" si="46"/>
        <v>-</v>
      </c>
      <c r="J277" s="38">
        <f>IF(H277&gt;Lease!$E$4,0,M276)</f>
        <v>0</v>
      </c>
      <c r="K277" s="38">
        <f>IF(IF(Lease!$H$4="Yearly",J277*Lease!$D$4,IF(Lease!$H$4="Quarterly",J277*(Lease!$D$4/4),J277*Lease!$D$4/12))&gt;0,IF(Lease!$H$4="Yearly",J277*Lease!$D$4,IF(Lease!$H$4="Quarterly",J277*(Lease!$D$4/4),J277*Lease!$D$4/12)),-L277-J277)</f>
        <v>0</v>
      </c>
      <c r="L277" s="38">
        <f t="shared" si="50"/>
        <v>0</v>
      </c>
      <c r="M277" s="38">
        <f t="shared" si="51"/>
        <v>0</v>
      </c>
      <c r="N277" s="50"/>
      <c r="O277" s="79">
        <v>237</v>
      </c>
      <c r="P277" s="80">
        <f t="shared" si="54"/>
        <v>137395</v>
      </c>
      <c r="Q277" s="82">
        <f t="shared" si="47"/>
        <v>0</v>
      </c>
      <c r="R277" s="82">
        <f>IF(S276&lt;1,0,-Lease!$K$4/Lease!$L$4)</f>
        <v>0</v>
      </c>
      <c r="S277" s="82">
        <f t="shared" si="48"/>
        <v>0</v>
      </c>
      <c r="AE277" s="5"/>
      <c r="AF277" s="6"/>
    </row>
    <row r="278" spans="1:32" x14ac:dyDescent="0.25">
      <c r="A278" s="46">
        <f t="shared" si="52"/>
        <v>262</v>
      </c>
      <c r="B278" s="54">
        <f t="shared" si="49"/>
        <v>0</v>
      </c>
      <c r="C278" s="47">
        <f>IF(A278&gt;Lease!$E$4,0,Lease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D278" s="33" t="str">
        <f>IF(C278=0,"-",IF(Lease!$H$4="Yearly",EDATE(D277,12),IF(Lease!$H$4="Quarterly",EDATE(D277,3),EDATE(D277,1))))</f>
        <v>-</v>
      </c>
      <c r="E278" s="14">
        <f>IF(C278=0,0,1/((1+IF(Lease!$H$4="Yearly",Lease!$D$4,IF(Lease!$H$4="Quarterly",Lease!$D$4/4,Lease!$D$4/12)))^IF($E$17=1,A277,A278)))</f>
        <v>0</v>
      </c>
      <c r="F278" s="48">
        <f t="shared" si="45"/>
        <v>0</v>
      </c>
      <c r="G278" s="49"/>
      <c r="H278" s="13">
        <f t="shared" si="53"/>
        <v>262</v>
      </c>
      <c r="I278" s="33" t="str">
        <f t="shared" si="46"/>
        <v>-</v>
      </c>
      <c r="J278" s="38">
        <f>IF(H278&gt;Lease!$E$4,0,M277)</f>
        <v>0</v>
      </c>
      <c r="K278" s="38">
        <f>IF(IF(Lease!$H$4="Yearly",J278*Lease!$D$4,IF(Lease!$H$4="Quarterly",J278*(Lease!$D$4/4),J278*Lease!$D$4/12))&gt;0,IF(Lease!$H$4="Yearly",J278*Lease!$D$4,IF(Lease!$H$4="Quarterly",J278*(Lease!$D$4/4),J278*Lease!$D$4/12)),-L278-J278)</f>
        <v>0</v>
      </c>
      <c r="L278" s="38">
        <f t="shared" si="50"/>
        <v>0</v>
      </c>
      <c r="M278" s="38">
        <f t="shared" si="51"/>
        <v>0</v>
      </c>
      <c r="N278" s="50"/>
      <c r="O278" s="79">
        <v>237</v>
      </c>
      <c r="P278" s="80">
        <f t="shared" si="54"/>
        <v>137760</v>
      </c>
      <c r="Q278" s="82">
        <f t="shared" si="47"/>
        <v>0</v>
      </c>
      <c r="R278" s="82">
        <f>IF(S277&lt;1,0,-Lease!$K$4/Lease!$L$4)</f>
        <v>0</v>
      </c>
      <c r="S278" s="82">
        <f t="shared" si="48"/>
        <v>0</v>
      </c>
      <c r="AE278" s="5"/>
      <c r="AF278" s="6"/>
    </row>
    <row r="279" spans="1:32" x14ac:dyDescent="0.25">
      <c r="A279" s="46">
        <f t="shared" si="52"/>
        <v>263</v>
      </c>
      <c r="B279" s="54">
        <f t="shared" si="49"/>
        <v>0</v>
      </c>
      <c r="C279" s="47">
        <f>IF(A279&gt;Lease!$E$4,0,Lease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D279" s="33" t="str">
        <f>IF(C279=0,"-",IF(Lease!$H$4="Yearly",EDATE(D278,12),IF(Lease!$H$4="Quarterly",EDATE(D278,3),EDATE(D278,1))))</f>
        <v>-</v>
      </c>
      <c r="E279" s="14">
        <f>IF(C279=0,0,1/((1+IF(Lease!$H$4="Yearly",Lease!$D$4,IF(Lease!$H$4="Quarterly",Lease!$D$4/4,Lease!$D$4/12)))^IF($E$17=1,A278,A279)))</f>
        <v>0</v>
      </c>
      <c r="F279" s="48">
        <f t="shared" si="45"/>
        <v>0</v>
      </c>
      <c r="G279" s="49"/>
      <c r="H279" s="13">
        <f t="shared" si="53"/>
        <v>263</v>
      </c>
      <c r="I279" s="33" t="str">
        <f t="shared" si="46"/>
        <v>-</v>
      </c>
      <c r="J279" s="38">
        <f>IF(H279&gt;Lease!$E$4,0,M278)</f>
        <v>0</v>
      </c>
      <c r="K279" s="38">
        <f>IF(IF(Lease!$H$4="Yearly",J279*Lease!$D$4,IF(Lease!$H$4="Quarterly",J279*(Lease!$D$4/4),J279*Lease!$D$4/12))&gt;0,IF(Lease!$H$4="Yearly",J279*Lease!$D$4,IF(Lease!$H$4="Quarterly",J279*(Lease!$D$4/4),J279*Lease!$D$4/12)),-L279-J279)</f>
        <v>0</v>
      </c>
      <c r="L279" s="38">
        <f t="shared" si="50"/>
        <v>0</v>
      </c>
      <c r="M279" s="38">
        <f t="shared" si="51"/>
        <v>0</v>
      </c>
      <c r="N279" s="50"/>
      <c r="O279" s="79">
        <v>237</v>
      </c>
      <c r="P279" s="80">
        <f t="shared" si="54"/>
        <v>138125</v>
      </c>
      <c r="Q279" s="82">
        <f t="shared" si="47"/>
        <v>0</v>
      </c>
      <c r="R279" s="82">
        <f>IF(S278&lt;1,0,-Lease!$K$4/Lease!$L$4)</f>
        <v>0</v>
      </c>
      <c r="S279" s="82">
        <f t="shared" si="48"/>
        <v>0</v>
      </c>
      <c r="AE279" s="5"/>
      <c r="AF279" s="6"/>
    </row>
    <row r="280" spans="1:32" x14ac:dyDescent="0.25">
      <c r="A280" s="46">
        <f t="shared" si="52"/>
        <v>264</v>
      </c>
      <c r="B280" s="54">
        <f t="shared" si="49"/>
        <v>0</v>
      </c>
      <c r="C280" s="47">
        <f>IF(A280&gt;Lease!$E$4,0,Lease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D280" s="33" t="str">
        <f>IF(C280=0,"-",IF(Lease!$H$4="Yearly",EDATE(D279,12),IF(Lease!$H$4="Quarterly",EDATE(D279,3),EDATE(D279,1))))</f>
        <v>-</v>
      </c>
      <c r="E280" s="14">
        <f>IF(C280=0,0,1/((1+IF(Lease!$H$4="Yearly",Lease!$D$4,IF(Lease!$H$4="Quarterly",Lease!$D$4/4,Lease!$D$4/12)))^IF($E$17=1,A279,A280)))</f>
        <v>0</v>
      </c>
      <c r="F280" s="48">
        <f t="shared" si="45"/>
        <v>0</v>
      </c>
      <c r="G280" s="49"/>
      <c r="H280" s="13">
        <f t="shared" si="53"/>
        <v>264</v>
      </c>
      <c r="I280" s="33" t="str">
        <f t="shared" si="46"/>
        <v>-</v>
      </c>
      <c r="J280" s="38">
        <f>IF(H280&gt;Lease!$E$4,0,M279)</f>
        <v>0</v>
      </c>
      <c r="K280" s="38">
        <f>IF(IF(Lease!$H$4="Yearly",J280*Lease!$D$4,IF(Lease!$H$4="Quarterly",J280*(Lease!$D$4/4),J280*Lease!$D$4/12))&gt;0,IF(Lease!$H$4="Yearly",J280*Lease!$D$4,IF(Lease!$H$4="Quarterly",J280*(Lease!$D$4/4),J280*Lease!$D$4/12)),-L280-J280)</f>
        <v>0</v>
      </c>
      <c r="L280" s="38">
        <f t="shared" si="50"/>
        <v>0</v>
      </c>
      <c r="M280" s="38">
        <f t="shared" si="51"/>
        <v>0</v>
      </c>
      <c r="N280" s="50"/>
      <c r="O280" s="79">
        <v>237</v>
      </c>
      <c r="P280" s="80">
        <f t="shared" si="54"/>
        <v>138490</v>
      </c>
      <c r="Q280" s="82">
        <f t="shared" si="47"/>
        <v>0</v>
      </c>
      <c r="R280" s="82">
        <f>IF(S279&lt;1,0,-Lease!$K$4/Lease!$L$4)</f>
        <v>0</v>
      </c>
      <c r="S280" s="82">
        <f t="shared" si="48"/>
        <v>0</v>
      </c>
      <c r="AE280" s="5"/>
      <c r="AF280" s="6"/>
    </row>
    <row r="281" spans="1:32" x14ac:dyDescent="0.25">
      <c r="A281" s="46">
        <f t="shared" si="52"/>
        <v>265</v>
      </c>
      <c r="B281" s="54">
        <f t="shared" si="49"/>
        <v>0</v>
      </c>
      <c r="C281" s="47">
        <f>IF(A281&gt;Lease!$E$4,0,Lease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D281" s="33" t="str">
        <f>IF(C281=0,"-",IF(Lease!$H$4="Yearly",EDATE(D280,12),IF(Lease!$H$4="Quarterly",EDATE(D280,3),EDATE(D280,1))))</f>
        <v>-</v>
      </c>
      <c r="E281" s="14">
        <f>IF(C281=0,0,1/((1+IF(Lease!$H$4="Yearly",Lease!$D$4,IF(Lease!$H$4="Quarterly",Lease!$D$4/4,Lease!$D$4/12)))^IF($E$17=1,A280,A281)))</f>
        <v>0</v>
      </c>
      <c r="F281" s="48">
        <f t="shared" si="45"/>
        <v>0</v>
      </c>
      <c r="G281" s="49"/>
      <c r="H281" s="13">
        <f t="shared" si="53"/>
        <v>265</v>
      </c>
      <c r="I281" s="33" t="str">
        <f t="shared" si="46"/>
        <v>-</v>
      </c>
      <c r="J281" s="38">
        <f>IF(H281&gt;Lease!$E$4,0,M280)</f>
        <v>0</v>
      </c>
      <c r="K281" s="38">
        <f>IF(IF(Lease!$H$4="Yearly",J281*Lease!$D$4,IF(Lease!$H$4="Quarterly",J281*(Lease!$D$4/4),J281*Lease!$D$4/12))&gt;0,IF(Lease!$H$4="Yearly",J281*Lease!$D$4,IF(Lease!$H$4="Quarterly",J281*(Lease!$D$4/4),J281*Lease!$D$4/12)),-L281-J281)</f>
        <v>0</v>
      </c>
      <c r="L281" s="38">
        <f t="shared" si="50"/>
        <v>0</v>
      </c>
      <c r="M281" s="38">
        <f t="shared" si="51"/>
        <v>0</v>
      </c>
      <c r="N281" s="50"/>
      <c r="O281" s="79">
        <v>237</v>
      </c>
      <c r="P281" s="80">
        <f t="shared" si="54"/>
        <v>138856</v>
      </c>
      <c r="Q281" s="82">
        <f t="shared" si="47"/>
        <v>0</v>
      </c>
      <c r="R281" s="82">
        <f>IF(S280&lt;1,0,-Lease!$K$4/Lease!$L$4)</f>
        <v>0</v>
      </c>
      <c r="S281" s="82">
        <f t="shared" si="48"/>
        <v>0</v>
      </c>
      <c r="AE281" s="5"/>
      <c r="AF281" s="6"/>
    </row>
    <row r="282" spans="1:32" x14ac:dyDescent="0.25">
      <c r="A282" s="46">
        <f t="shared" si="52"/>
        <v>266</v>
      </c>
      <c r="B282" s="54">
        <f t="shared" si="49"/>
        <v>0</v>
      </c>
      <c r="C282" s="47">
        <f>IF(A282&gt;Lease!$E$4,0,Lease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D282" s="33" t="str">
        <f>IF(C282=0,"-",IF(Lease!$H$4="Yearly",EDATE(D281,12),IF(Lease!$H$4="Quarterly",EDATE(D281,3),EDATE(D281,1))))</f>
        <v>-</v>
      </c>
      <c r="E282" s="14">
        <f>IF(C282=0,0,1/((1+IF(Lease!$H$4="Yearly",Lease!$D$4,IF(Lease!$H$4="Quarterly",Lease!$D$4/4,Lease!$D$4/12)))^IF($E$17=1,A281,A282)))</f>
        <v>0</v>
      </c>
      <c r="F282" s="48">
        <f t="shared" si="45"/>
        <v>0</v>
      </c>
      <c r="G282" s="49"/>
      <c r="H282" s="13">
        <f t="shared" si="53"/>
        <v>266</v>
      </c>
      <c r="I282" s="33" t="str">
        <f t="shared" si="46"/>
        <v>-</v>
      </c>
      <c r="J282" s="38">
        <f>IF(H282&gt;Lease!$E$4,0,M281)</f>
        <v>0</v>
      </c>
      <c r="K282" s="38">
        <f>IF(IF(Lease!$H$4="Yearly",J282*Lease!$D$4,IF(Lease!$H$4="Quarterly",J282*(Lease!$D$4/4),J282*Lease!$D$4/12))&gt;0,IF(Lease!$H$4="Yearly",J282*Lease!$D$4,IF(Lease!$H$4="Quarterly",J282*(Lease!$D$4/4),J282*Lease!$D$4/12)),-L282-J282)</f>
        <v>0</v>
      </c>
      <c r="L282" s="38">
        <f t="shared" si="50"/>
        <v>0</v>
      </c>
      <c r="M282" s="38">
        <f t="shared" si="51"/>
        <v>0</v>
      </c>
      <c r="N282" s="50"/>
      <c r="O282" s="79">
        <v>237</v>
      </c>
      <c r="P282" s="80">
        <f t="shared" si="54"/>
        <v>139221</v>
      </c>
      <c r="Q282" s="82">
        <f t="shared" si="47"/>
        <v>0</v>
      </c>
      <c r="R282" s="82">
        <f>IF(S281&lt;1,0,-Lease!$K$4/Lease!$L$4)</f>
        <v>0</v>
      </c>
      <c r="S282" s="82">
        <f t="shared" si="48"/>
        <v>0</v>
      </c>
      <c r="AE282" s="5"/>
      <c r="AF282" s="6"/>
    </row>
    <row r="283" spans="1:32" x14ac:dyDescent="0.25">
      <c r="A283" s="46">
        <f t="shared" si="52"/>
        <v>267</v>
      </c>
      <c r="B283" s="54">
        <f t="shared" si="49"/>
        <v>0</v>
      </c>
      <c r="C283" s="47">
        <f>IF(A283&gt;Lease!$E$4,0,Lease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D283" s="33" t="str">
        <f>IF(C283=0,"-",IF(Lease!$H$4="Yearly",EDATE(D282,12),IF(Lease!$H$4="Quarterly",EDATE(D282,3),EDATE(D282,1))))</f>
        <v>-</v>
      </c>
      <c r="E283" s="14">
        <f>IF(C283=0,0,1/((1+IF(Lease!$H$4="Yearly",Lease!$D$4,IF(Lease!$H$4="Quarterly",Lease!$D$4/4,Lease!$D$4/12)))^IF($E$17=1,A282,A283)))</f>
        <v>0</v>
      </c>
      <c r="F283" s="48">
        <f t="shared" si="45"/>
        <v>0</v>
      </c>
      <c r="G283" s="49"/>
      <c r="H283" s="13">
        <f t="shared" si="53"/>
        <v>267</v>
      </c>
      <c r="I283" s="33" t="str">
        <f t="shared" si="46"/>
        <v>-</v>
      </c>
      <c r="J283" s="38">
        <f>IF(H283&gt;Lease!$E$4,0,M282)</f>
        <v>0</v>
      </c>
      <c r="K283" s="38">
        <f>IF(IF(Lease!$H$4="Yearly",J283*Lease!$D$4,IF(Lease!$H$4="Quarterly",J283*(Lease!$D$4/4),J283*Lease!$D$4/12))&gt;0,IF(Lease!$H$4="Yearly",J283*Lease!$D$4,IF(Lease!$H$4="Quarterly",J283*(Lease!$D$4/4),J283*Lease!$D$4/12)),-L283-J283)</f>
        <v>0</v>
      </c>
      <c r="L283" s="38">
        <f t="shared" si="50"/>
        <v>0</v>
      </c>
      <c r="M283" s="38">
        <f t="shared" si="51"/>
        <v>0</v>
      </c>
      <c r="N283" s="50"/>
      <c r="O283" s="79">
        <v>237</v>
      </c>
      <c r="P283" s="80">
        <f t="shared" si="54"/>
        <v>139586</v>
      </c>
      <c r="Q283" s="82">
        <f t="shared" si="47"/>
        <v>0</v>
      </c>
      <c r="R283" s="82">
        <f>IF(S282&lt;1,0,-Lease!$K$4/Lease!$L$4)</f>
        <v>0</v>
      </c>
      <c r="S283" s="82">
        <f t="shared" si="48"/>
        <v>0</v>
      </c>
      <c r="AE283" s="5"/>
      <c r="AF283" s="6"/>
    </row>
    <row r="284" spans="1:32" x14ac:dyDescent="0.25">
      <c r="A284" s="46">
        <f t="shared" si="52"/>
        <v>268</v>
      </c>
      <c r="B284" s="54">
        <f t="shared" si="49"/>
        <v>0</v>
      </c>
      <c r="C284" s="47">
        <f>IF(A284&gt;Lease!$E$4,0,Lease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D284" s="33" t="str">
        <f>IF(C284=0,"-",IF(Lease!$H$4="Yearly",EDATE(D283,12),IF(Lease!$H$4="Quarterly",EDATE(D283,3),EDATE(D283,1))))</f>
        <v>-</v>
      </c>
      <c r="E284" s="14">
        <f>IF(C284=0,0,1/((1+IF(Lease!$H$4="Yearly",Lease!$D$4,IF(Lease!$H$4="Quarterly",Lease!$D$4/4,Lease!$D$4/12)))^IF($E$17=1,A283,A284)))</f>
        <v>0</v>
      </c>
      <c r="F284" s="48">
        <f t="shared" si="45"/>
        <v>0</v>
      </c>
      <c r="G284" s="49"/>
      <c r="H284" s="13">
        <f t="shared" si="53"/>
        <v>268</v>
      </c>
      <c r="I284" s="33" t="str">
        <f t="shared" si="46"/>
        <v>-</v>
      </c>
      <c r="J284" s="38">
        <f>IF(H284&gt;Lease!$E$4,0,M283)</f>
        <v>0</v>
      </c>
      <c r="K284" s="38">
        <f>IF(IF(Lease!$H$4="Yearly",J284*Lease!$D$4,IF(Lease!$H$4="Quarterly",J284*(Lease!$D$4/4),J284*Lease!$D$4/12))&gt;0,IF(Lease!$H$4="Yearly",J284*Lease!$D$4,IF(Lease!$H$4="Quarterly",J284*(Lease!$D$4/4),J284*Lease!$D$4/12)),-L284-J284)</f>
        <v>0</v>
      </c>
      <c r="L284" s="38">
        <f t="shared" si="50"/>
        <v>0</v>
      </c>
      <c r="M284" s="38">
        <f t="shared" si="51"/>
        <v>0</v>
      </c>
      <c r="N284" s="50"/>
      <c r="O284" s="79">
        <v>237</v>
      </c>
      <c r="P284" s="80">
        <f t="shared" si="54"/>
        <v>139951</v>
      </c>
      <c r="Q284" s="82">
        <f t="shared" si="47"/>
        <v>0</v>
      </c>
      <c r="R284" s="82">
        <f>IF(S283&lt;1,0,-Lease!$K$4/Lease!$L$4)</f>
        <v>0</v>
      </c>
      <c r="S284" s="82">
        <f t="shared" si="48"/>
        <v>0</v>
      </c>
      <c r="AE284" s="5"/>
      <c r="AF284" s="6"/>
    </row>
    <row r="285" spans="1:32" x14ac:dyDescent="0.25">
      <c r="A285" s="46">
        <f t="shared" si="52"/>
        <v>269</v>
      </c>
      <c r="B285" s="54">
        <f t="shared" si="49"/>
        <v>0</v>
      </c>
      <c r="C285" s="47">
        <f>IF(A285&gt;Lease!$E$4,0,Lease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D285" s="33" t="str">
        <f>IF(C285=0,"-",IF(Lease!$H$4="Yearly",EDATE(D284,12),IF(Lease!$H$4="Quarterly",EDATE(D284,3),EDATE(D284,1))))</f>
        <v>-</v>
      </c>
      <c r="E285" s="14">
        <f>IF(C285=0,0,1/((1+IF(Lease!$H$4="Yearly",Lease!$D$4,IF(Lease!$H$4="Quarterly",Lease!$D$4/4,Lease!$D$4/12)))^IF($E$17=1,A284,A285)))</f>
        <v>0</v>
      </c>
      <c r="F285" s="48">
        <f t="shared" si="45"/>
        <v>0</v>
      </c>
      <c r="G285" s="49"/>
      <c r="H285" s="13">
        <f t="shared" si="53"/>
        <v>269</v>
      </c>
      <c r="I285" s="33" t="str">
        <f t="shared" si="46"/>
        <v>-</v>
      </c>
      <c r="J285" s="38">
        <f>IF(H285&gt;Lease!$E$4,0,M284)</f>
        <v>0</v>
      </c>
      <c r="K285" s="38">
        <f>IF(IF(Lease!$H$4="Yearly",J285*Lease!$D$4,IF(Lease!$H$4="Quarterly",J285*(Lease!$D$4/4),J285*Lease!$D$4/12))&gt;0,IF(Lease!$H$4="Yearly",J285*Lease!$D$4,IF(Lease!$H$4="Quarterly",J285*(Lease!$D$4/4),J285*Lease!$D$4/12)),-L285-J285)</f>
        <v>0</v>
      </c>
      <c r="L285" s="38">
        <f t="shared" si="50"/>
        <v>0</v>
      </c>
      <c r="M285" s="38">
        <f t="shared" si="51"/>
        <v>0</v>
      </c>
      <c r="N285" s="50"/>
      <c r="O285" s="79">
        <v>237</v>
      </c>
      <c r="P285" s="80">
        <f t="shared" si="54"/>
        <v>140317</v>
      </c>
      <c r="Q285" s="82">
        <f t="shared" si="47"/>
        <v>0</v>
      </c>
      <c r="R285" s="82">
        <f>IF(S284&lt;1,0,-Lease!$K$4/Lease!$L$4)</f>
        <v>0</v>
      </c>
      <c r="S285" s="82">
        <f t="shared" si="48"/>
        <v>0</v>
      </c>
      <c r="AE285" s="5"/>
      <c r="AF285" s="6"/>
    </row>
    <row r="286" spans="1:32" x14ac:dyDescent="0.25">
      <c r="A286" s="46">
        <f t="shared" si="52"/>
        <v>270</v>
      </c>
      <c r="B286" s="54">
        <f t="shared" si="49"/>
        <v>0</v>
      </c>
      <c r="C286" s="47">
        <f>IF(A286&gt;Lease!$E$4,0,Lease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D286" s="33" t="str">
        <f>IF(C286=0,"-",IF(Lease!$H$4="Yearly",EDATE(D285,12),IF(Lease!$H$4="Quarterly",EDATE(D285,3),EDATE(D285,1))))</f>
        <v>-</v>
      </c>
      <c r="E286" s="14">
        <f>IF(C286=0,0,1/((1+IF(Lease!$H$4="Yearly",Lease!$D$4,IF(Lease!$H$4="Quarterly",Lease!$D$4/4,Lease!$D$4/12)))^IF($E$17=1,A285,A286)))</f>
        <v>0</v>
      </c>
      <c r="F286" s="48">
        <f t="shared" si="45"/>
        <v>0</v>
      </c>
      <c r="G286" s="49"/>
      <c r="H286" s="13">
        <f t="shared" si="53"/>
        <v>270</v>
      </c>
      <c r="I286" s="33" t="str">
        <f t="shared" si="46"/>
        <v>-</v>
      </c>
      <c r="J286" s="38">
        <f>IF(H286&gt;Lease!$E$4,0,M285)</f>
        <v>0</v>
      </c>
      <c r="K286" s="38">
        <f>IF(IF(Lease!$H$4="Yearly",J286*Lease!$D$4,IF(Lease!$H$4="Quarterly",J286*(Lease!$D$4/4),J286*Lease!$D$4/12))&gt;0,IF(Lease!$H$4="Yearly",J286*Lease!$D$4,IF(Lease!$H$4="Quarterly",J286*(Lease!$D$4/4),J286*Lease!$D$4/12)),-L286-J286)</f>
        <v>0</v>
      </c>
      <c r="L286" s="38">
        <f t="shared" si="50"/>
        <v>0</v>
      </c>
      <c r="M286" s="38">
        <f t="shared" si="51"/>
        <v>0</v>
      </c>
      <c r="N286" s="50"/>
      <c r="O286" s="79">
        <v>237</v>
      </c>
      <c r="P286" s="80">
        <f t="shared" si="54"/>
        <v>140682</v>
      </c>
      <c r="Q286" s="82">
        <f t="shared" si="47"/>
        <v>0</v>
      </c>
      <c r="R286" s="82">
        <f>IF(S285&lt;1,0,-Lease!$K$4/Lease!$L$4)</f>
        <v>0</v>
      </c>
      <c r="S286" s="82">
        <f t="shared" si="48"/>
        <v>0</v>
      </c>
      <c r="AE286" s="5"/>
      <c r="AF286" s="6"/>
    </row>
    <row r="287" spans="1:32" x14ac:dyDescent="0.25">
      <c r="A287" s="46">
        <f t="shared" si="52"/>
        <v>271</v>
      </c>
      <c r="B287" s="54">
        <f t="shared" si="49"/>
        <v>0</v>
      </c>
      <c r="C287" s="47">
        <f>IF(A287&gt;Lease!$E$4,0,Lease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D287" s="33" t="str">
        <f>IF(C287=0,"-",IF(Lease!$H$4="Yearly",EDATE(D286,12),IF(Lease!$H$4="Quarterly",EDATE(D286,3),EDATE(D286,1))))</f>
        <v>-</v>
      </c>
      <c r="E287" s="14">
        <f>IF(C287=0,0,1/((1+IF(Lease!$H$4="Yearly",Lease!$D$4,IF(Lease!$H$4="Quarterly",Lease!$D$4/4,Lease!$D$4/12)))^IF($E$17=1,A286,A287)))</f>
        <v>0</v>
      </c>
      <c r="F287" s="48">
        <f t="shared" si="45"/>
        <v>0</v>
      </c>
      <c r="G287" s="49"/>
      <c r="H287" s="13">
        <f t="shared" si="53"/>
        <v>271</v>
      </c>
      <c r="I287" s="33" t="str">
        <f t="shared" si="46"/>
        <v>-</v>
      </c>
      <c r="J287" s="38">
        <f>IF(H287&gt;Lease!$E$4,0,M286)</f>
        <v>0</v>
      </c>
      <c r="K287" s="38">
        <f>IF(IF(Lease!$H$4="Yearly",J287*Lease!$D$4,IF(Lease!$H$4="Quarterly",J287*(Lease!$D$4/4),J287*Lease!$D$4/12))&gt;0,IF(Lease!$H$4="Yearly",J287*Lease!$D$4,IF(Lease!$H$4="Quarterly",J287*(Lease!$D$4/4),J287*Lease!$D$4/12)),-L287-J287)</f>
        <v>0</v>
      </c>
      <c r="L287" s="38">
        <f t="shared" si="50"/>
        <v>0</v>
      </c>
      <c r="M287" s="38">
        <f t="shared" si="51"/>
        <v>0</v>
      </c>
      <c r="N287" s="50"/>
      <c r="O287" s="79">
        <v>237</v>
      </c>
      <c r="P287" s="80">
        <f t="shared" si="54"/>
        <v>141047</v>
      </c>
      <c r="Q287" s="82">
        <f t="shared" si="47"/>
        <v>0</v>
      </c>
      <c r="R287" s="82">
        <f>IF(S286&lt;1,0,-Lease!$K$4/Lease!$L$4)</f>
        <v>0</v>
      </c>
      <c r="S287" s="82">
        <f t="shared" si="48"/>
        <v>0</v>
      </c>
      <c r="AE287" s="5"/>
      <c r="AF287" s="6"/>
    </row>
    <row r="288" spans="1:32" x14ac:dyDescent="0.25">
      <c r="A288" s="46">
        <f t="shared" si="52"/>
        <v>272</v>
      </c>
      <c r="B288" s="54">
        <f t="shared" si="49"/>
        <v>0</v>
      </c>
      <c r="C288" s="47">
        <f>IF(A288&gt;Lease!$E$4,0,Lease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D288" s="33" t="str">
        <f>IF(C288=0,"-",IF(Lease!$H$4="Yearly",EDATE(D287,12),IF(Lease!$H$4="Quarterly",EDATE(D287,3),EDATE(D287,1))))</f>
        <v>-</v>
      </c>
      <c r="E288" s="14">
        <f>IF(C288=0,0,1/((1+IF(Lease!$H$4="Yearly",Lease!$D$4,IF(Lease!$H$4="Quarterly",Lease!$D$4/4,Lease!$D$4/12)))^IF($E$17=1,A287,A288)))</f>
        <v>0</v>
      </c>
      <c r="F288" s="48">
        <f t="shared" si="45"/>
        <v>0</v>
      </c>
      <c r="G288" s="49"/>
      <c r="H288" s="13">
        <f t="shared" si="53"/>
        <v>272</v>
      </c>
      <c r="I288" s="33" t="str">
        <f t="shared" si="46"/>
        <v>-</v>
      </c>
      <c r="J288" s="38">
        <f>IF(H288&gt;Lease!$E$4,0,M287)</f>
        <v>0</v>
      </c>
      <c r="K288" s="38">
        <f>IF(IF(Lease!$H$4="Yearly",J288*Lease!$D$4,IF(Lease!$H$4="Quarterly",J288*(Lease!$D$4/4),J288*Lease!$D$4/12))&gt;0,IF(Lease!$H$4="Yearly",J288*Lease!$D$4,IF(Lease!$H$4="Quarterly",J288*(Lease!$D$4/4),J288*Lease!$D$4/12)),-L288-J288)</f>
        <v>0</v>
      </c>
      <c r="L288" s="38">
        <f t="shared" si="50"/>
        <v>0</v>
      </c>
      <c r="M288" s="38">
        <f t="shared" si="51"/>
        <v>0</v>
      </c>
      <c r="N288" s="50"/>
      <c r="O288" s="79">
        <v>237</v>
      </c>
      <c r="P288" s="80">
        <f t="shared" si="54"/>
        <v>141412</v>
      </c>
      <c r="Q288" s="82">
        <f t="shared" si="47"/>
        <v>0</v>
      </c>
      <c r="R288" s="82">
        <f>IF(S287&lt;1,0,-Lease!$K$4/Lease!$L$4)</f>
        <v>0</v>
      </c>
      <c r="S288" s="82">
        <f t="shared" si="48"/>
        <v>0</v>
      </c>
      <c r="AE288" s="5"/>
      <c r="AF288" s="6"/>
    </row>
    <row r="289" spans="1:32" x14ac:dyDescent="0.25">
      <c r="A289" s="46">
        <f t="shared" si="52"/>
        <v>273</v>
      </c>
      <c r="B289" s="54">
        <f t="shared" si="49"/>
        <v>0</v>
      </c>
      <c r="C289" s="47">
        <f>IF(A289&gt;Lease!$E$4,0,Lease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D289" s="33" t="str">
        <f>IF(C289=0,"-",IF(Lease!$H$4="Yearly",EDATE(D288,12),IF(Lease!$H$4="Quarterly",EDATE(D288,3),EDATE(D288,1))))</f>
        <v>-</v>
      </c>
      <c r="E289" s="14">
        <f>IF(C289=0,0,1/((1+IF(Lease!$H$4="Yearly",Lease!$D$4,IF(Lease!$H$4="Quarterly",Lease!$D$4/4,Lease!$D$4/12)))^IF($E$17=1,A288,A289)))</f>
        <v>0</v>
      </c>
      <c r="F289" s="48">
        <f t="shared" si="45"/>
        <v>0</v>
      </c>
      <c r="G289" s="49"/>
      <c r="H289" s="13">
        <f t="shared" si="53"/>
        <v>273</v>
      </c>
      <c r="I289" s="33" t="str">
        <f t="shared" si="46"/>
        <v>-</v>
      </c>
      <c r="J289" s="38">
        <f>IF(H289&gt;Lease!$E$4,0,M288)</f>
        <v>0</v>
      </c>
      <c r="K289" s="38">
        <f>IF(IF(Lease!$H$4="Yearly",J289*Lease!$D$4,IF(Lease!$H$4="Quarterly",J289*(Lease!$D$4/4),J289*Lease!$D$4/12))&gt;0,IF(Lease!$H$4="Yearly",J289*Lease!$D$4,IF(Lease!$H$4="Quarterly",J289*(Lease!$D$4/4),J289*Lease!$D$4/12)),-L289-J289)</f>
        <v>0</v>
      </c>
      <c r="L289" s="38">
        <f t="shared" si="50"/>
        <v>0</v>
      </c>
      <c r="M289" s="38">
        <f t="shared" si="51"/>
        <v>0</v>
      </c>
      <c r="N289" s="50"/>
      <c r="O289" s="79">
        <v>237</v>
      </c>
      <c r="P289" s="80">
        <f t="shared" si="54"/>
        <v>141778</v>
      </c>
      <c r="Q289" s="82">
        <f t="shared" si="47"/>
        <v>0</v>
      </c>
      <c r="R289" s="82">
        <f>IF(S288&lt;1,0,-Lease!$K$4/Lease!$L$4)</f>
        <v>0</v>
      </c>
      <c r="S289" s="82">
        <f t="shared" si="48"/>
        <v>0</v>
      </c>
      <c r="AE289" s="5"/>
      <c r="AF289" s="6"/>
    </row>
    <row r="290" spans="1:32" x14ac:dyDescent="0.25">
      <c r="A290" s="46">
        <f t="shared" si="52"/>
        <v>274</v>
      </c>
      <c r="B290" s="54">
        <f t="shared" si="49"/>
        <v>0</v>
      </c>
      <c r="C290" s="47">
        <f>IF(A290&gt;Lease!$E$4,0,Lease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D290" s="33" t="str">
        <f>IF(C290=0,"-",IF(Lease!$H$4="Yearly",EDATE(D289,12),IF(Lease!$H$4="Quarterly",EDATE(D289,3),EDATE(D289,1))))</f>
        <v>-</v>
      </c>
      <c r="E290" s="14">
        <f>IF(C290=0,0,1/((1+IF(Lease!$H$4="Yearly",Lease!$D$4,IF(Lease!$H$4="Quarterly",Lease!$D$4/4,Lease!$D$4/12)))^IF($E$17=1,A289,A290)))</f>
        <v>0</v>
      </c>
      <c r="F290" s="48">
        <f t="shared" si="45"/>
        <v>0</v>
      </c>
      <c r="G290" s="49"/>
      <c r="H290" s="13">
        <f t="shared" si="53"/>
        <v>274</v>
      </c>
      <c r="I290" s="33" t="str">
        <f t="shared" si="46"/>
        <v>-</v>
      </c>
      <c r="J290" s="38">
        <f>IF(H290&gt;Lease!$E$4,0,M289)</f>
        <v>0</v>
      </c>
      <c r="K290" s="38">
        <f>IF(IF(Lease!$H$4="Yearly",J290*Lease!$D$4,IF(Lease!$H$4="Quarterly",J290*(Lease!$D$4/4),J290*Lease!$D$4/12))&gt;0,IF(Lease!$H$4="Yearly",J290*Lease!$D$4,IF(Lease!$H$4="Quarterly",J290*(Lease!$D$4/4),J290*Lease!$D$4/12)),-L290-J290)</f>
        <v>0</v>
      </c>
      <c r="L290" s="38">
        <f t="shared" si="50"/>
        <v>0</v>
      </c>
      <c r="M290" s="38">
        <f t="shared" si="51"/>
        <v>0</v>
      </c>
      <c r="N290" s="50"/>
      <c r="O290" s="79">
        <v>237</v>
      </c>
      <c r="P290" s="80">
        <f t="shared" si="54"/>
        <v>142143</v>
      </c>
      <c r="Q290" s="82">
        <f t="shared" si="47"/>
        <v>0</v>
      </c>
      <c r="R290" s="82">
        <f>IF(S289&lt;1,0,-Lease!$K$4/Lease!$L$4)</f>
        <v>0</v>
      </c>
      <c r="S290" s="82">
        <f t="shared" si="48"/>
        <v>0</v>
      </c>
      <c r="AE290" s="5"/>
      <c r="AF290" s="6"/>
    </row>
    <row r="291" spans="1:32" x14ac:dyDescent="0.25">
      <c r="A291" s="46">
        <f t="shared" si="52"/>
        <v>275</v>
      </c>
      <c r="B291" s="54">
        <f t="shared" si="49"/>
        <v>0</v>
      </c>
      <c r="C291" s="47">
        <f>IF(A291&gt;Lease!$E$4,0,Lease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D291" s="33" t="str">
        <f>IF(C291=0,"-",IF(Lease!$H$4="Yearly",EDATE(D290,12),IF(Lease!$H$4="Quarterly",EDATE(D290,3),EDATE(D290,1))))</f>
        <v>-</v>
      </c>
      <c r="E291" s="14">
        <f>IF(C291=0,0,1/((1+IF(Lease!$H$4="Yearly",Lease!$D$4,IF(Lease!$H$4="Quarterly",Lease!$D$4/4,Lease!$D$4/12)))^IF($E$17=1,A290,A291)))</f>
        <v>0</v>
      </c>
      <c r="F291" s="48">
        <f t="shared" si="45"/>
        <v>0</v>
      </c>
      <c r="G291" s="49"/>
      <c r="H291" s="13">
        <f t="shared" si="53"/>
        <v>275</v>
      </c>
      <c r="I291" s="33" t="str">
        <f t="shared" si="46"/>
        <v>-</v>
      </c>
      <c r="J291" s="38">
        <f>IF(H291&gt;Lease!$E$4,0,M290)</f>
        <v>0</v>
      </c>
      <c r="K291" s="38">
        <f>IF(IF(Lease!$H$4="Yearly",J291*Lease!$D$4,IF(Lease!$H$4="Quarterly",J291*(Lease!$D$4/4),J291*Lease!$D$4/12))&gt;0,IF(Lease!$H$4="Yearly",J291*Lease!$D$4,IF(Lease!$H$4="Quarterly",J291*(Lease!$D$4/4),J291*Lease!$D$4/12)),-L291-J291)</f>
        <v>0</v>
      </c>
      <c r="L291" s="38">
        <f t="shared" si="50"/>
        <v>0</v>
      </c>
      <c r="M291" s="38">
        <f t="shared" si="51"/>
        <v>0</v>
      </c>
      <c r="N291" s="50"/>
      <c r="O291" s="79">
        <v>237</v>
      </c>
      <c r="P291" s="80">
        <f t="shared" si="54"/>
        <v>142508</v>
      </c>
      <c r="Q291" s="82">
        <f t="shared" si="47"/>
        <v>0</v>
      </c>
      <c r="R291" s="82">
        <f>IF(S290&lt;1,0,-Lease!$K$4/Lease!$L$4)</f>
        <v>0</v>
      </c>
      <c r="S291" s="82">
        <f t="shared" si="48"/>
        <v>0</v>
      </c>
      <c r="AE291" s="5"/>
      <c r="AF291" s="6"/>
    </row>
    <row r="292" spans="1:32" x14ac:dyDescent="0.25">
      <c r="A292" s="46">
        <f t="shared" si="52"/>
        <v>276</v>
      </c>
      <c r="B292" s="54">
        <f t="shared" si="49"/>
        <v>0</v>
      </c>
      <c r="C292" s="47">
        <f>IF(A292&gt;Lease!$E$4,0,Lease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D292" s="33" t="str">
        <f>IF(C292=0,"-",IF(Lease!$H$4="Yearly",EDATE(D291,12),IF(Lease!$H$4="Quarterly",EDATE(D291,3),EDATE(D291,1))))</f>
        <v>-</v>
      </c>
      <c r="E292" s="14">
        <f>IF(C292=0,0,1/((1+IF(Lease!$H$4="Yearly",Lease!$D$4,IF(Lease!$H$4="Quarterly",Lease!$D$4/4,Lease!$D$4/12)))^IF($E$17=1,A291,A292)))</f>
        <v>0</v>
      </c>
      <c r="F292" s="48">
        <f t="shared" si="45"/>
        <v>0</v>
      </c>
      <c r="G292" s="49"/>
      <c r="H292" s="13">
        <f t="shared" si="53"/>
        <v>276</v>
      </c>
      <c r="I292" s="33" t="str">
        <f t="shared" si="46"/>
        <v>-</v>
      </c>
      <c r="J292" s="38">
        <f>IF(H292&gt;Lease!$E$4,0,M291)</f>
        <v>0</v>
      </c>
      <c r="K292" s="38">
        <f>IF(IF(Lease!$H$4="Yearly",J292*Lease!$D$4,IF(Lease!$H$4="Quarterly",J292*(Lease!$D$4/4),J292*Lease!$D$4/12))&gt;0,IF(Lease!$H$4="Yearly",J292*Lease!$D$4,IF(Lease!$H$4="Quarterly",J292*(Lease!$D$4/4),J292*Lease!$D$4/12)),-L292-J292)</f>
        <v>0</v>
      </c>
      <c r="L292" s="38">
        <f t="shared" si="50"/>
        <v>0</v>
      </c>
      <c r="M292" s="38">
        <f t="shared" si="51"/>
        <v>0</v>
      </c>
      <c r="N292" s="50"/>
      <c r="O292" s="79">
        <v>237</v>
      </c>
      <c r="P292" s="80">
        <f t="shared" si="54"/>
        <v>142873</v>
      </c>
      <c r="Q292" s="82">
        <f t="shared" si="47"/>
        <v>0</v>
      </c>
      <c r="R292" s="82">
        <f>IF(S291&lt;1,0,-Lease!$K$4/Lease!$L$4)</f>
        <v>0</v>
      </c>
      <c r="S292" s="82">
        <f t="shared" si="48"/>
        <v>0</v>
      </c>
      <c r="AE292" s="5"/>
      <c r="AF292" s="6"/>
    </row>
    <row r="293" spans="1:32" x14ac:dyDescent="0.25">
      <c r="A293" s="46">
        <f t="shared" si="52"/>
        <v>277</v>
      </c>
      <c r="B293" s="54">
        <f t="shared" si="49"/>
        <v>0</v>
      </c>
      <c r="C293" s="47">
        <f>IF(A293&gt;Lease!$E$4,0,Lease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D293" s="33" t="str">
        <f>IF(C293=0,"-",IF(Lease!$H$4="Yearly",EDATE(D292,12),IF(Lease!$H$4="Quarterly",EDATE(D292,3),EDATE(D292,1))))</f>
        <v>-</v>
      </c>
      <c r="E293" s="14">
        <f>IF(C293=0,0,1/((1+IF(Lease!$H$4="Yearly",Lease!$D$4,IF(Lease!$H$4="Quarterly",Lease!$D$4/4,Lease!$D$4/12)))^IF($E$17=1,A292,A293)))</f>
        <v>0</v>
      </c>
      <c r="F293" s="48">
        <f t="shared" si="45"/>
        <v>0</v>
      </c>
      <c r="G293" s="49"/>
      <c r="H293" s="13">
        <f t="shared" si="53"/>
        <v>277</v>
      </c>
      <c r="I293" s="33" t="str">
        <f t="shared" si="46"/>
        <v>-</v>
      </c>
      <c r="J293" s="38">
        <f>IF(H293&gt;Lease!$E$4,0,M292)</f>
        <v>0</v>
      </c>
      <c r="K293" s="38">
        <f>IF(IF(Lease!$H$4="Yearly",J293*Lease!$D$4,IF(Lease!$H$4="Quarterly",J293*(Lease!$D$4/4),J293*Lease!$D$4/12))&gt;0,IF(Lease!$H$4="Yearly",J293*Lease!$D$4,IF(Lease!$H$4="Quarterly",J293*(Lease!$D$4/4),J293*Lease!$D$4/12)),-L293-J293)</f>
        <v>0</v>
      </c>
      <c r="L293" s="38">
        <f t="shared" si="50"/>
        <v>0</v>
      </c>
      <c r="M293" s="38">
        <f t="shared" si="51"/>
        <v>0</v>
      </c>
      <c r="N293" s="50"/>
      <c r="O293" s="79">
        <v>237</v>
      </c>
      <c r="P293" s="80">
        <f t="shared" si="54"/>
        <v>143239</v>
      </c>
      <c r="Q293" s="82">
        <f t="shared" si="47"/>
        <v>0</v>
      </c>
      <c r="R293" s="82">
        <f>IF(S292&lt;1,0,-Lease!$K$4/Lease!$L$4)</f>
        <v>0</v>
      </c>
      <c r="S293" s="82">
        <f t="shared" si="48"/>
        <v>0</v>
      </c>
      <c r="AE293" s="5"/>
      <c r="AF293" s="6"/>
    </row>
    <row r="294" spans="1:32" x14ac:dyDescent="0.25">
      <c r="A294" s="46">
        <f t="shared" si="52"/>
        <v>278</v>
      </c>
      <c r="B294" s="54">
        <f t="shared" si="49"/>
        <v>0</v>
      </c>
      <c r="C294" s="47">
        <f>IF(A294&gt;Lease!$E$4,0,Lease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D294" s="33" t="str">
        <f>IF(C294=0,"-",IF(Lease!$H$4="Yearly",EDATE(D293,12),IF(Lease!$H$4="Quarterly",EDATE(D293,3),EDATE(D293,1))))</f>
        <v>-</v>
      </c>
      <c r="E294" s="14">
        <f>IF(C294=0,0,1/((1+IF(Lease!$H$4="Yearly",Lease!$D$4,IF(Lease!$H$4="Quarterly",Lease!$D$4/4,Lease!$D$4/12)))^IF($E$17=1,A293,A294)))</f>
        <v>0</v>
      </c>
      <c r="F294" s="48">
        <f t="shared" si="45"/>
        <v>0</v>
      </c>
      <c r="G294" s="49"/>
      <c r="H294" s="13">
        <f t="shared" si="53"/>
        <v>278</v>
      </c>
      <c r="I294" s="33" t="str">
        <f t="shared" si="46"/>
        <v>-</v>
      </c>
      <c r="J294" s="38">
        <f>IF(H294&gt;Lease!$E$4,0,M293)</f>
        <v>0</v>
      </c>
      <c r="K294" s="38">
        <f>IF(IF(Lease!$H$4="Yearly",J294*Lease!$D$4,IF(Lease!$H$4="Quarterly",J294*(Lease!$D$4/4),J294*Lease!$D$4/12))&gt;0,IF(Lease!$H$4="Yearly",J294*Lease!$D$4,IF(Lease!$H$4="Quarterly",J294*(Lease!$D$4/4),J294*Lease!$D$4/12)),-L294-J294)</f>
        <v>0</v>
      </c>
      <c r="L294" s="38">
        <f t="shared" si="50"/>
        <v>0</v>
      </c>
      <c r="M294" s="38">
        <f t="shared" si="51"/>
        <v>0</v>
      </c>
      <c r="N294" s="50"/>
      <c r="O294" s="79">
        <v>237</v>
      </c>
      <c r="P294" s="80">
        <f t="shared" si="54"/>
        <v>143604</v>
      </c>
      <c r="Q294" s="82">
        <f t="shared" si="47"/>
        <v>0</v>
      </c>
      <c r="R294" s="82">
        <f>IF(S293&lt;1,0,-Lease!$K$4/Lease!$L$4)</f>
        <v>0</v>
      </c>
      <c r="S294" s="82">
        <f t="shared" si="48"/>
        <v>0</v>
      </c>
      <c r="AE294" s="5"/>
      <c r="AF294" s="6"/>
    </row>
    <row r="295" spans="1:32" x14ac:dyDescent="0.25">
      <c r="A295" s="46">
        <f t="shared" si="52"/>
        <v>279</v>
      </c>
      <c r="B295" s="54">
        <f t="shared" si="49"/>
        <v>0</v>
      </c>
      <c r="C295" s="47">
        <f>IF(A295&gt;Lease!$E$4,0,Lease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D295" s="33" t="str">
        <f>IF(C295=0,"-",IF(Lease!$H$4="Yearly",EDATE(D294,12),IF(Lease!$H$4="Quarterly",EDATE(D294,3),EDATE(D294,1))))</f>
        <v>-</v>
      </c>
      <c r="E295" s="14">
        <f>IF(C295=0,0,1/((1+IF(Lease!$H$4="Yearly",Lease!$D$4,IF(Lease!$H$4="Quarterly",Lease!$D$4/4,Lease!$D$4/12)))^IF($E$17=1,A294,A295)))</f>
        <v>0</v>
      </c>
      <c r="F295" s="48">
        <f t="shared" si="45"/>
        <v>0</v>
      </c>
      <c r="G295" s="49"/>
      <c r="H295" s="13">
        <f t="shared" si="53"/>
        <v>279</v>
      </c>
      <c r="I295" s="33" t="str">
        <f t="shared" si="46"/>
        <v>-</v>
      </c>
      <c r="J295" s="38">
        <f>IF(H295&gt;Lease!$E$4,0,M294)</f>
        <v>0</v>
      </c>
      <c r="K295" s="38">
        <f>IF(IF(Lease!$H$4="Yearly",J295*Lease!$D$4,IF(Lease!$H$4="Quarterly",J295*(Lease!$D$4/4),J295*Lease!$D$4/12))&gt;0,IF(Lease!$H$4="Yearly",J295*Lease!$D$4,IF(Lease!$H$4="Quarterly",J295*(Lease!$D$4/4),J295*Lease!$D$4/12)),-L295-J295)</f>
        <v>0</v>
      </c>
      <c r="L295" s="38">
        <f t="shared" si="50"/>
        <v>0</v>
      </c>
      <c r="M295" s="38">
        <f t="shared" si="51"/>
        <v>0</v>
      </c>
      <c r="N295" s="50"/>
      <c r="O295" s="79">
        <v>237</v>
      </c>
      <c r="P295" s="80">
        <f t="shared" si="54"/>
        <v>143969</v>
      </c>
      <c r="Q295" s="82">
        <f t="shared" si="47"/>
        <v>0</v>
      </c>
      <c r="R295" s="82">
        <f>IF(S294&lt;1,0,-Lease!$K$4/Lease!$L$4)</f>
        <v>0</v>
      </c>
      <c r="S295" s="82">
        <f t="shared" si="48"/>
        <v>0</v>
      </c>
      <c r="AE295" s="5"/>
      <c r="AF295" s="6"/>
    </row>
    <row r="296" spans="1:32" x14ac:dyDescent="0.25">
      <c r="A296" s="46">
        <f t="shared" si="52"/>
        <v>280</v>
      </c>
      <c r="B296" s="54">
        <f t="shared" si="49"/>
        <v>0</v>
      </c>
      <c r="C296" s="47">
        <f>IF(A296&gt;Lease!$E$4,0,Lease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D296" s="33" t="str">
        <f>IF(C296=0,"-",IF(Lease!$H$4="Yearly",EDATE(D295,12),IF(Lease!$H$4="Quarterly",EDATE(D295,3),EDATE(D295,1))))</f>
        <v>-</v>
      </c>
      <c r="E296" s="14">
        <f>IF(C296=0,0,1/((1+IF(Lease!$H$4="Yearly",Lease!$D$4,IF(Lease!$H$4="Quarterly",Lease!$D$4/4,Lease!$D$4/12)))^IF($E$17=1,A295,A296)))</f>
        <v>0</v>
      </c>
      <c r="F296" s="48">
        <f t="shared" si="45"/>
        <v>0</v>
      </c>
      <c r="G296" s="49"/>
      <c r="H296" s="13">
        <f t="shared" si="53"/>
        <v>280</v>
      </c>
      <c r="I296" s="33" t="str">
        <f t="shared" si="46"/>
        <v>-</v>
      </c>
      <c r="J296" s="38">
        <f>IF(H296&gt;Lease!$E$4,0,M295)</f>
        <v>0</v>
      </c>
      <c r="K296" s="38">
        <f>IF(IF(Lease!$H$4="Yearly",J296*Lease!$D$4,IF(Lease!$H$4="Quarterly",J296*(Lease!$D$4/4),J296*Lease!$D$4/12))&gt;0,IF(Lease!$H$4="Yearly",J296*Lease!$D$4,IF(Lease!$H$4="Quarterly",J296*(Lease!$D$4/4),J296*Lease!$D$4/12)),-L296-J296)</f>
        <v>0</v>
      </c>
      <c r="L296" s="38">
        <f t="shared" si="50"/>
        <v>0</v>
      </c>
      <c r="M296" s="38">
        <f t="shared" si="51"/>
        <v>0</v>
      </c>
      <c r="N296" s="50"/>
      <c r="O296" s="79">
        <v>237</v>
      </c>
      <c r="P296" s="80">
        <f t="shared" si="54"/>
        <v>144334</v>
      </c>
      <c r="Q296" s="82">
        <f t="shared" si="47"/>
        <v>0</v>
      </c>
      <c r="R296" s="82">
        <f>IF(S295&lt;1,0,-Lease!$K$4/Lease!$L$4)</f>
        <v>0</v>
      </c>
      <c r="S296" s="82">
        <f t="shared" si="48"/>
        <v>0</v>
      </c>
      <c r="AE296" s="5"/>
      <c r="AF296" s="6"/>
    </row>
    <row r="297" spans="1:32" x14ac:dyDescent="0.25">
      <c r="A297" s="46">
        <f t="shared" si="52"/>
        <v>281</v>
      </c>
      <c r="B297" s="54">
        <f t="shared" si="49"/>
        <v>0</v>
      </c>
      <c r="C297" s="47">
        <f>IF(A297&gt;Lease!$E$4,0,Lease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D297" s="33" t="str">
        <f>IF(C297=0,"-",IF(Lease!$H$4="Yearly",EDATE(D296,12),IF(Lease!$H$4="Quarterly",EDATE(D296,3),EDATE(D296,1))))</f>
        <v>-</v>
      </c>
      <c r="E297" s="14">
        <f>IF(C297=0,0,1/((1+IF(Lease!$H$4="Yearly",Lease!$D$4,IF(Lease!$H$4="Quarterly",Lease!$D$4/4,Lease!$D$4/12)))^IF($E$17=1,A296,A297)))</f>
        <v>0</v>
      </c>
      <c r="F297" s="48">
        <f t="shared" si="45"/>
        <v>0</v>
      </c>
      <c r="G297" s="49"/>
      <c r="H297" s="13">
        <f t="shared" si="53"/>
        <v>281</v>
      </c>
      <c r="I297" s="33" t="str">
        <f t="shared" si="46"/>
        <v>-</v>
      </c>
      <c r="J297" s="38">
        <f>IF(H297&gt;Lease!$E$4,0,M296)</f>
        <v>0</v>
      </c>
      <c r="K297" s="38">
        <f>IF(IF(Lease!$H$4="Yearly",J297*Lease!$D$4,IF(Lease!$H$4="Quarterly",J297*(Lease!$D$4/4),J297*Lease!$D$4/12))&gt;0,IF(Lease!$H$4="Yearly",J297*Lease!$D$4,IF(Lease!$H$4="Quarterly",J297*(Lease!$D$4/4),J297*Lease!$D$4/12)),-L297-J297)</f>
        <v>0</v>
      </c>
      <c r="L297" s="38">
        <f t="shared" si="50"/>
        <v>0</v>
      </c>
      <c r="M297" s="38">
        <f t="shared" si="51"/>
        <v>0</v>
      </c>
      <c r="N297" s="50"/>
      <c r="O297" s="79">
        <v>237</v>
      </c>
      <c r="P297" s="80">
        <f t="shared" si="54"/>
        <v>144700</v>
      </c>
      <c r="Q297" s="82">
        <f t="shared" si="47"/>
        <v>0</v>
      </c>
      <c r="R297" s="82">
        <f>IF(S296&lt;1,0,-Lease!$K$4/Lease!$L$4)</f>
        <v>0</v>
      </c>
      <c r="S297" s="82">
        <f t="shared" si="48"/>
        <v>0</v>
      </c>
      <c r="AE297" s="5"/>
      <c r="AF297" s="6"/>
    </row>
    <row r="298" spans="1:32" x14ac:dyDescent="0.25">
      <c r="A298" s="46">
        <f t="shared" si="52"/>
        <v>282</v>
      </c>
      <c r="B298" s="54">
        <f t="shared" si="49"/>
        <v>0</v>
      </c>
      <c r="C298" s="47">
        <f>IF(A298&gt;Lease!$E$4,0,Lease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D298" s="33" t="str">
        <f>IF(C298=0,"-",IF(Lease!$H$4="Yearly",EDATE(D297,12),IF(Lease!$H$4="Quarterly",EDATE(D297,3),EDATE(D297,1))))</f>
        <v>-</v>
      </c>
      <c r="E298" s="14">
        <f>IF(C298=0,0,1/((1+IF(Lease!$H$4="Yearly",Lease!$D$4,IF(Lease!$H$4="Quarterly",Lease!$D$4/4,Lease!$D$4/12)))^IF($E$17=1,A297,A298)))</f>
        <v>0</v>
      </c>
      <c r="F298" s="48">
        <f t="shared" si="45"/>
        <v>0</v>
      </c>
      <c r="G298" s="49"/>
      <c r="H298" s="13">
        <f t="shared" si="53"/>
        <v>282</v>
      </c>
      <c r="I298" s="33" t="str">
        <f t="shared" si="46"/>
        <v>-</v>
      </c>
      <c r="J298" s="38">
        <f>IF(H298&gt;Lease!$E$4,0,M297)</f>
        <v>0</v>
      </c>
      <c r="K298" s="38">
        <f>IF(IF(Lease!$H$4="Yearly",J298*Lease!$D$4,IF(Lease!$H$4="Quarterly",J298*(Lease!$D$4/4),J298*Lease!$D$4/12))&gt;0,IF(Lease!$H$4="Yearly",J298*Lease!$D$4,IF(Lease!$H$4="Quarterly",J298*(Lease!$D$4/4),J298*Lease!$D$4/12)),-L298-J298)</f>
        <v>0</v>
      </c>
      <c r="L298" s="38">
        <f t="shared" si="50"/>
        <v>0</v>
      </c>
      <c r="M298" s="38">
        <f t="shared" si="51"/>
        <v>0</v>
      </c>
      <c r="N298" s="50"/>
      <c r="O298" s="79">
        <v>237</v>
      </c>
      <c r="P298" s="80">
        <f t="shared" si="54"/>
        <v>145065</v>
      </c>
      <c r="Q298" s="82">
        <f t="shared" si="47"/>
        <v>0</v>
      </c>
      <c r="R298" s="82">
        <f>IF(S297&lt;1,0,-Lease!$K$4/Lease!$L$4)</f>
        <v>0</v>
      </c>
      <c r="S298" s="82">
        <f t="shared" si="48"/>
        <v>0</v>
      </c>
      <c r="AE298" s="5"/>
      <c r="AF298" s="6"/>
    </row>
    <row r="299" spans="1:32" x14ac:dyDescent="0.25">
      <c r="A299" s="46">
        <f t="shared" si="52"/>
        <v>283</v>
      </c>
      <c r="B299" s="54">
        <f t="shared" si="49"/>
        <v>0</v>
      </c>
      <c r="C299" s="47">
        <f>IF(A299&gt;Lease!$E$4,0,Lease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D299" s="33" t="str">
        <f>IF(C299=0,"-",IF(Lease!$H$4="Yearly",EDATE(D298,12),IF(Lease!$H$4="Quarterly",EDATE(D298,3),EDATE(D298,1))))</f>
        <v>-</v>
      </c>
      <c r="E299" s="14">
        <f>IF(C299=0,0,1/((1+IF(Lease!$H$4="Yearly",Lease!$D$4,IF(Lease!$H$4="Quarterly",Lease!$D$4/4,Lease!$D$4/12)))^IF($E$17=1,A298,A299)))</f>
        <v>0</v>
      </c>
      <c r="F299" s="48">
        <f t="shared" si="45"/>
        <v>0</v>
      </c>
      <c r="G299" s="49"/>
      <c r="H299" s="13">
        <f t="shared" si="53"/>
        <v>283</v>
      </c>
      <c r="I299" s="33" t="str">
        <f t="shared" si="46"/>
        <v>-</v>
      </c>
      <c r="J299" s="38">
        <f>IF(H299&gt;Lease!$E$4,0,M298)</f>
        <v>0</v>
      </c>
      <c r="K299" s="38">
        <f>IF(IF(Lease!$H$4="Yearly",J299*Lease!$D$4,IF(Lease!$H$4="Quarterly",J299*(Lease!$D$4/4),J299*Lease!$D$4/12))&gt;0,IF(Lease!$H$4="Yearly",J299*Lease!$D$4,IF(Lease!$H$4="Quarterly",J299*(Lease!$D$4/4),J299*Lease!$D$4/12)),-L299-J299)</f>
        <v>0</v>
      </c>
      <c r="L299" s="38">
        <f t="shared" si="50"/>
        <v>0</v>
      </c>
      <c r="M299" s="38">
        <f t="shared" si="51"/>
        <v>0</v>
      </c>
      <c r="N299" s="50"/>
      <c r="O299" s="79">
        <v>237</v>
      </c>
      <c r="P299" s="80">
        <f t="shared" si="54"/>
        <v>145430</v>
      </c>
      <c r="Q299" s="82">
        <f t="shared" si="47"/>
        <v>0</v>
      </c>
      <c r="R299" s="82">
        <f>IF(S298&lt;1,0,-Lease!$K$4/Lease!$L$4)</f>
        <v>0</v>
      </c>
      <c r="S299" s="82">
        <f t="shared" si="48"/>
        <v>0</v>
      </c>
      <c r="AE299" s="5"/>
      <c r="AF299" s="6"/>
    </row>
    <row r="300" spans="1:32" x14ac:dyDescent="0.25">
      <c r="A300" s="46">
        <f t="shared" si="52"/>
        <v>284</v>
      </c>
      <c r="B300" s="54">
        <f t="shared" si="49"/>
        <v>0</v>
      </c>
      <c r="C300" s="47">
        <f>IF(A300&gt;Lease!$E$4,0,Lease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D300" s="33" t="str">
        <f>IF(C300=0,"-",IF(Lease!$H$4="Yearly",EDATE(D299,12),IF(Lease!$H$4="Quarterly",EDATE(D299,3),EDATE(D299,1))))</f>
        <v>-</v>
      </c>
      <c r="E300" s="14">
        <f>IF(C300=0,0,1/((1+IF(Lease!$H$4="Yearly",Lease!$D$4,IF(Lease!$H$4="Quarterly",Lease!$D$4/4,Lease!$D$4/12)))^IF($E$17=1,A299,A300)))</f>
        <v>0</v>
      </c>
      <c r="F300" s="48">
        <f t="shared" si="45"/>
        <v>0</v>
      </c>
      <c r="G300" s="49"/>
      <c r="H300" s="13">
        <f t="shared" si="53"/>
        <v>284</v>
      </c>
      <c r="I300" s="33" t="str">
        <f t="shared" si="46"/>
        <v>-</v>
      </c>
      <c r="J300" s="38">
        <f>IF(H300&gt;Lease!$E$4,0,M299)</f>
        <v>0</v>
      </c>
      <c r="K300" s="38">
        <f>IF(IF(Lease!$H$4="Yearly",J300*Lease!$D$4,IF(Lease!$H$4="Quarterly",J300*(Lease!$D$4/4),J300*Lease!$D$4/12))&gt;0,IF(Lease!$H$4="Yearly",J300*Lease!$D$4,IF(Lease!$H$4="Quarterly",J300*(Lease!$D$4/4),J300*Lease!$D$4/12)),-L300-J300)</f>
        <v>0</v>
      </c>
      <c r="L300" s="38">
        <f t="shared" si="50"/>
        <v>0</v>
      </c>
      <c r="M300" s="38">
        <f t="shared" si="51"/>
        <v>0</v>
      </c>
      <c r="N300" s="50"/>
      <c r="O300" s="79">
        <v>237</v>
      </c>
      <c r="P300" s="80">
        <f t="shared" si="54"/>
        <v>145795</v>
      </c>
      <c r="Q300" s="82">
        <f t="shared" si="47"/>
        <v>0</v>
      </c>
      <c r="R300" s="82">
        <f>IF(S299&lt;1,0,-Lease!$K$4/Lease!$L$4)</f>
        <v>0</v>
      </c>
      <c r="S300" s="82">
        <f t="shared" si="48"/>
        <v>0</v>
      </c>
      <c r="AE300" s="5"/>
      <c r="AF300" s="6"/>
    </row>
    <row r="301" spans="1:32" x14ac:dyDescent="0.25">
      <c r="A301" s="46">
        <f t="shared" si="52"/>
        <v>285</v>
      </c>
      <c r="B301" s="54">
        <f t="shared" si="49"/>
        <v>0</v>
      </c>
      <c r="C301" s="47">
        <f>IF(A301&gt;Lease!$E$4,0,Lease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D301" s="33" t="str">
        <f>IF(C301=0,"-",IF(Lease!$H$4="Yearly",EDATE(D300,12),IF(Lease!$H$4="Quarterly",EDATE(D300,3),EDATE(D300,1))))</f>
        <v>-</v>
      </c>
      <c r="E301" s="14">
        <f>IF(C301=0,0,1/((1+IF(Lease!$H$4="Yearly",Lease!$D$4,IF(Lease!$H$4="Quarterly",Lease!$D$4/4,Lease!$D$4/12)))^IF($E$17=1,A300,A301)))</f>
        <v>0</v>
      </c>
      <c r="F301" s="48">
        <f t="shared" si="45"/>
        <v>0</v>
      </c>
      <c r="G301" s="49"/>
      <c r="H301" s="13">
        <f t="shared" si="53"/>
        <v>285</v>
      </c>
      <c r="I301" s="33" t="str">
        <f t="shared" si="46"/>
        <v>-</v>
      </c>
      <c r="J301" s="38">
        <f>IF(H301&gt;Lease!$E$4,0,M300)</f>
        <v>0</v>
      </c>
      <c r="K301" s="38">
        <f>IF(IF(Lease!$H$4="Yearly",J301*Lease!$D$4,IF(Lease!$H$4="Quarterly",J301*(Lease!$D$4/4),J301*Lease!$D$4/12))&gt;0,IF(Lease!$H$4="Yearly",J301*Lease!$D$4,IF(Lease!$H$4="Quarterly",J301*(Lease!$D$4/4),J301*Lease!$D$4/12)),-L301-J301)</f>
        <v>0</v>
      </c>
      <c r="L301" s="38">
        <f t="shared" si="50"/>
        <v>0</v>
      </c>
      <c r="M301" s="38">
        <f t="shared" si="51"/>
        <v>0</v>
      </c>
      <c r="N301" s="50"/>
      <c r="O301" s="79">
        <v>237</v>
      </c>
      <c r="P301" s="80">
        <f t="shared" si="54"/>
        <v>146160</v>
      </c>
      <c r="Q301" s="82">
        <f t="shared" si="47"/>
        <v>0</v>
      </c>
      <c r="R301" s="82">
        <f>IF(S300&lt;1,0,-Lease!$K$4/Lease!$L$4)</f>
        <v>0</v>
      </c>
      <c r="S301" s="82">
        <f t="shared" si="48"/>
        <v>0</v>
      </c>
      <c r="AE301" s="5"/>
      <c r="AF301" s="6"/>
    </row>
    <row r="302" spans="1:32" x14ac:dyDescent="0.25">
      <c r="A302" s="46">
        <f t="shared" si="52"/>
        <v>286</v>
      </c>
      <c r="B302" s="54">
        <f t="shared" si="49"/>
        <v>0</v>
      </c>
      <c r="C302" s="47">
        <f>IF(A302&gt;Lease!$E$4,0,Lease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D302" s="33" t="str">
        <f>IF(C302=0,"-",IF(Lease!$H$4="Yearly",EDATE(D301,12),IF(Lease!$H$4="Quarterly",EDATE(D301,3),EDATE(D301,1))))</f>
        <v>-</v>
      </c>
      <c r="E302" s="14">
        <f>IF(C302=0,0,1/((1+IF(Lease!$H$4="Yearly",Lease!$D$4,IF(Lease!$H$4="Quarterly",Lease!$D$4/4,Lease!$D$4/12)))^IF($E$17=1,A301,A302)))</f>
        <v>0</v>
      </c>
      <c r="F302" s="48">
        <f t="shared" si="45"/>
        <v>0</v>
      </c>
      <c r="G302" s="49"/>
      <c r="H302" s="13">
        <f t="shared" si="53"/>
        <v>286</v>
      </c>
      <c r="I302" s="33" t="str">
        <f t="shared" si="46"/>
        <v>-</v>
      </c>
      <c r="J302" s="38">
        <f>IF(H302&gt;Lease!$E$4,0,M301)</f>
        <v>0</v>
      </c>
      <c r="K302" s="38">
        <f>IF(IF(Lease!$H$4="Yearly",J302*Lease!$D$4,IF(Lease!$H$4="Quarterly",J302*(Lease!$D$4/4),J302*Lease!$D$4/12))&gt;0,IF(Lease!$H$4="Yearly",J302*Lease!$D$4,IF(Lease!$H$4="Quarterly",J302*(Lease!$D$4/4),J302*Lease!$D$4/12)),-L302-J302)</f>
        <v>0</v>
      </c>
      <c r="L302" s="38">
        <f t="shared" si="50"/>
        <v>0</v>
      </c>
      <c r="M302" s="38">
        <f t="shared" si="51"/>
        <v>0</v>
      </c>
      <c r="N302" s="50"/>
      <c r="O302" s="79">
        <v>237</v>
      </c>
      <c r="P302" s="80">
        <f t="shared" si="54"/>
        <v>146525</v>
      </c>
      <c r="Q302" s="82">
        <f t="shared" si="47"/>
        <v>0</v>
      </c>
      <c r="R302" s="82">
        <f>IF(S301&lt;1,0,-Lease!$K$4/Lease!$L$4)</f>
        <v>0</v>
      </c>
      <c r="S302" s="82">
        <f t="shared" si="48"/>
        <v>0</v>
      </c>
      <c r="AE302" s="5"/>
      <c r="AF302" s="6"/>
    </row>
    <row r="303" spans="1:32" x14ac:dyDescent="0.25">
      <c r="A303" s="46">
        <f t="shared" si="52"/>
        <v>287</v>
      </c>
      <c r="B303" s="54">
        <f t="shared" si="49"/>
        <v>0</v>
      </c>
      <c r="C303" s="47">
        <f>IF(A303&gt;Lease!$E$4,0,Lease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D303" s="33" t="str">
        <f>IF(C303=0,"-",IF(Lease!$H$4="Yearly",EDATE(D302,12),IF(Lease!$H$4="Quarterly",EDATE(D302,3),EDATE(D302,1))))</f>
        <v>-</v>
      </c>
      <c r="E303" s="14">
        <f>IF(C303=0,0,1/((1+IF(Lease!$H$4="Yearly",Lease!$D$4,IF(Lease!$H$4="Quarterly",Lease!$D$4/4,Lease!$D$4/12)))^IF($E$17=1,A302,A303)))</f>
        <v>0</v>
      </c>
      <c r="F303" s="48">
        <f t="shared" si="45"/>
        <v>0</v>
      </c>
      <c r="G303" s="49"/>
      <c r="H303" s="13">
        <f t="shared" si="53"/>
        <v>287</v>
      </c>
      <c r="I303" s="33" t="str">
        <f t="shared" si="46"/>
        <v>-</v>
      </c>
      <c r="J303" s="38">
        <f>IF(H303&gt;Lease!$E$4,0,M302)</f>
        <v>0</v>
      </c>
      <c r="K303" s="38">
        <f>IF(IF(Lease!$H$4="Yearly",J303*Lease!$D$4,IF(Lease!$H$4="Quarterly",J303*(Lease!$D$4/4),J303*Lease!$D$4/12))&gt;0,IF(Lease!$H$4="Yearly",J303*Lease!$D$4,IF(Lease!$H$4="Quarterly",J303*(Lease!$D$4/4),J303*Lease!$D$4/12)),-L303-J303)</f>
        <v>0</v>
      </c>
      <c r="L303" s="38">
        <f t="shared" si="50"/>
        <v>0</v>
      </c>
      <c r="M303" s="38">
        <f t="shared" si="51"/>
        <v>0</v>
      </c>
      <c r="N303" s="50"/>
      <c r="O303" s="79">
        <v>237</v>
      </c>
      <c r="P303" s="80">
        <f t="shared" si="54"/>
        <v>146890</v>
      </c>
      <c r="Q303" s="82">
        <f t="shared" si="47"/>
        <v>0</v>
      </c>
      <c r="R303" s="82">
        <f>IF(S302&lt;1,0,-Lease!$K$4/Lease!$L$4)</f>
        <v>0</v>
      </c>
      <c r="S303" s="82">
        <f t="shared" si="48"/>
        <v>0</v>
      </c>
      <c r="AE303" s="5"/>
      <c r="AF303" s="6"/>
    </row>
    <row r="304" spans="1:32" x14ac:dyDescent="0.25">
      <c r="A304" s="46">
        <f t="shared" si="52"/>
        <v>288</v>
      </c>
      <c r="B304" s="54">
        <f t="shared" si="49"/>
        <v>0</v>
      </c>
      <c r="C304" s="47">
        <f>IF(A304&gt;Lease!$E$4,0,Lease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D304" s="33" t="str">
        <f>IF(C304=0,"-",IF(Lease!$H$4="Yearly",EDATE(D303,12),IF(Lease!$H$4="Quarterly",EDATE(D303,3),EDATE(D303,1))))</f>
        <v>-</v>
      </c>
      <c r="E304" s="14">
        <f>IF(C304=0,0,1/((1+IF(Lease!$H$4="Yearly",Lease!$D$4,IF(Lease!$H$4="Quarterly",Lease!$D$4/4,Lease!$D$4/12)))^IF($E$17=1,A303,A304)))</f>
        <v>0</v>
      </c>
      <c r="F304" s="48">
        <f t="shared" si="45"/>
        <v>0</v>
      </c>
      <c r="G304" s="49"/>
      <c r="H304" s="13">
        <f t="shared" si="53"/>
        <v>288</v>
      </c>
      <c r="I304" s="33" t="str">
        <f t="shared" si="46"/>
        <v>-</v>
      </c>
      <c r="J304" s="38">
        <f>IF(H304&gt;Lease!$E$4,0,M303)</f>
        <v>0</v>
      </c>
      <c r="K304" s="38">
        <f>IF(IF(Lease!$H$4="Yearly",J304*Lease!$D$4,IF(Lease!$H$4="Quarterly",J304*(Lease!$D$4/4),J304*Lease!$D$4/12))&gt;0,IF(Lease!$H$4="Yearly",J304*Lease!$D$4,IF(Lease!$H$4="Quarterly",J304*(Lease!$D$4/4),J304*Lease!$D$4/12)),-L304-J304)</f>
        <v>0</v>
      </c>
      <c r="L304" s="38">
        <f t="shared" si="50"/>
        <v>0</v>
      </c>
      <c r="M304" s="38">
        <f t="shared" si="51"/>
        <v>0</v>
      </c>
      <c r="N304" s="50"/>
      <c r="O304" s="79">
        <v>237</v>
      </c>
      <c r="P304" s="80">
        <f t="shared" si="54"/>
        <v>147255</v>
      </c>
      <c r="Q304" s="82">
        <f t="shared" si="47"/>
        <v>0</v>
      </c>
      <c r="R304" s="82">
        <f>IF(S303&lt;1,0,-Lease!$K$4/Lease!$L$4)</f>
        <v>0</v>
      </c>
      <c r="S304" s="82">
        <f t="shared" si="48"/>
        <v>0</v>
      </c>
      <c r="AE304" s="5"/>
      <c r="AF304" s="6"/>
    </row>
    <row r="305" spans="1:32" x14ac:dyDescent="0.25">
      <c r="A305" s="46">
        <f t="shared" si="52"/>
        <v>289</v>
      </c>
      <c r="B305" s="54">
        <f t="shared" si="49"/>
        <v>0</v>
      </c>
      <c r="C305" s="47">
        <f>IF(A305&gt;Lease!$E$4,0,Lease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D305" s="33" t="str">
        <f>IF(C305=0,"-",IF(Lease!$H$4="Yearly",EDATE(D304,12),IF(Lease!$H$4="Quarterly",EDATE(D304,3),EDATE(D304,1))))</f>
        <v>-</v>
      </c>
      <c r="E305" s="14">
        <f>IF(C305=0,0,1/((1+IF(Lease!$H$4="Yearly",Lease!$D$4,IF(Lease!$H$4="Quarterly",Lease!$D$4/4,Lease!$D$4/12)))^IF($E$17=1,A304,A305)))</f>
        <v>0</v>
      </c>
      <c r="F305" s="48">
        <f t="shared" si="45"/>
        <v>0</v>
      </c>
      <c r="G305" s="49"/>
      <c r="H305" s="13">
        <f t="shared" si="53"/>
        <v>289</v>
      </c>
      <c r="I305" s="33" t="str">
        <f t="shared" si="46"/>
        <v>-</v>
      </c>
      <c r="J305" s="38">
        <f>IF(H305&gt;Lease!$E$4,0,M304)</f>
        <v>0</v>
      </c>
      <c r="K305" s="38">
        <f>IF(IF(Lease!$H$4="Yearly",J305*Lease!$D$4,IF(Lease!$H$4="Quarterly",J305*(Lease!$D$4/4),J305*Lease!$D$4/12))&gt;0,IF(Lease!$H$4="Yearly",J305*Lease!$D$4,IF(Lease!$H$4="Quarterly",J305*(Lease!$D$4/4),J305*Lease!$D$4/12)),-L305-J305)</f>
        <v>0</v>
      </c>
      <c r="L305" s="38">
        <f t="shared" si="50"/>
        <v>0</v>
      </c>
      <c r="M305" s="38">
        <f t="shared" si="51"/>
        <v>0</v>
      </c>
      <c r="N305" s="50"/>
      <c r="O305" s="79">
        <v>237</v>
      </c>
      <c r="P305" s="80">
        <f t="shared" si="54"/>
        <v>147621</v>
      </c>
      <c r="Q305" s="82">
        <f t="shared" si="47"/>
        <v>0</v>
      </c>
      <c r="R305" s="82">
        <f>IF(S304&lt;1,0,-Lease!$K$4/Lease!$L$4)</f>
        <v>0</v>
      </c>
      <c r="S305" s="82">
        <f t="shared" si="48"/>
        <v>0</v>
      </c>
      <c r="AE305" s="5"/>
      <c r="AF305" s="6"/>
    </row>
    <row r="306" spans="1:32" x14ac:dyDescent="0.25">
      <c r="A306" s="46">
        <f t="shared" si="52"/>
        <v>290</v>
      </c>
      <c r="B306" s="54">
        <f t="shared" si="49"/>
        <v>0</v>
      </c>
      <c r="C306" s="47">
        <f>IF(A306&gt;Lease!$E$4,0,Lease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D306" s="33" t="str">
        <f>IF(C306=0,"-",IF(Lease!$H$4="Yearly",EDATE(D305,12),IF(Lease!$H$4="Quarterly",EDATE(D305,3),EDATE(D305,1))))</f>
        <v>-</v>
      </c>
      <c r="E306" s="14">
        <f>IF(C306=0,0,1/((1+IF(Lease!$H$4="Yearly",Lease!$D$4,IF(Lease!$H$4="Quarterly",Lease!$D$4/4,Lease!$D$4/12)))^IF($E$17=1,A305,A306)))</f>
        <v>0</v>
      </c>
      <c r="F306" s="48">
        <f t="shared" si="45"/>
        <v>0</v>
      </c>
      <c r="G306" s="49"/>
      <c r="H306" s="13">
        <f t="shared" si="53"/>
        <v>290</v>
      </c>
      <c r="I306" s="33" t="str">
        <f t="shared" si="46"/>
        <v>-</v>
      </c>
      <c r="J306" s="38">
        <f>IF(H306&gt;Lease!$E$4,0,M305)</f>
        <v>0</v>
      </c>
      <c r="K306" s="38">
        <f>IF(IF(Lease!$H$4="Yearly",J306*Lease!$D$4,IF(Lease!$H$4="Quarterly",J306*(Lease!$D$4/4),J306*Lease!$D$4/12))&gt;0,IF(Lease!$H$4="Yearly",J306*Lease!$D$4,IF(Lease!$H$4="Quarterly",J306*(Lease!$D$4/4),J306*Lease!$D$4/12)),-L306-J306)</f>
        <v>0</v>
      </c>
      <c r="L306" s="38">
        <f t="shared" si="50"/>
        <v>0</v>
      </c>
      <c r="M306" s="38">
        <f t="shared" si="51"/>
        <v>0</v>
      </c>
      <c r="N306" s="50"/>
      <c r="O306" s="79">
        <v>237</v>
      </c>
      <c r="P306" s="80">
        <f t="shared" si="54"/>
        <v>147986</v>
      </c>
      <c r="Q306" s="82">
        <f t="shared" si="47"/>
        <v>0</v>
      </c>
      <c r="R306" s="82">
        <f>IF(S305&lt;1,0,-Lease!$K$4/Lease!$L$4)</f>
        <v>0</v>
      </c>
      <c r="S306" s="82">
        <f t="shared" si="48"/>
        <v>0</v>
      </c>
      <c r="AE306" s="5"/>
      <c r="AF306" s="6"/>
    </row>
    <row r="307" spans="1:32" x14ac:dyDescent="0.25">
      <c r="A307" s="46">
        <f t="shared" si="52"/>
        <v>291</v>
      </c>
      <c r="B307" s="54">
        <f t="shared" si="49"/>
        <v>0</v>
      </c>
      <c r="C307" s="47">
        <f>IF(A307&gt;Lease!$E$4,0,Lease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D307" s="33" t="str">
        <f>IF(C307=0,"-",IF(Lease!$H$4="Yearly",EDATE(D306,12),IF(Lease!$H$4="Quarterly",EDATE(D306,3),EDATE(D306,1))))</f>
        <v>-</v>
      </c>
      <c r="E307" s="14">
        <f>IF(C307=0,0,1/((1+IF(Lease!$H$4="Yearly",Lease!$D$4,IF(Lease!$H$4="Quarterly",Lease!$D$4/4,Lease!$D$4/12)))^IF($E$17=1,A306,A307)))</f>
        <v>0</v>
      </c>
      <c r="F307" s="48">
        <f t="shared" si="45"/>
        <v>0</v>
      </c>
      <c r="G307" s="49"/>
      <c r="H307" s="13">
        <f t="shared" si="53"/>
        <v>291</v>
      </c>
      <c r="I307" s="33" t="str">
        <f t="shared" si="46"/>
        <v>-</v>
      </c>
      <c r="J307" s="38">
        <f>IF(H307&gt;Lease!$E$4,0,M306)</f>
        <v>0</v>
      </c>
      <c r="K307" s="38">
        <f>IF(IF(Lease!$H$4="Yearly",J307*Lease!$D$4,IF(Lease!$H$4="Quarterly",J307*(Lease!$D$4/4),J307*Lease!$D$4/12))&gt;0,IF(Lease!$H$4="Yearly",J307*Lease!$D$4,IF(Lease!$H$4="Quarterly",J307*(Lease!$D$4/4),J307*Lease!$D$4/12)),-L307-J307)</f>
        <v>0</v>
      </c>
      <c r="L307" s="38">
        <f t="shared" si="50"/>
        <v>0</v>
      </c>
      <c r="M307" s="38">
        <f t="shared" si="51"/>
        <v>0</v>
      </c>
      <c r="N307" s="50"/>
      <c r="O307" s="79">
        <v>237</v>
      </c>
      <c r="P307" s="80">
        <f t="shared" si="54"/>
        <v>148351</v>
      </c>
      <c r="Q307" s="82">
        <f t="shared" si="47"/>
        <v>0</v>
      </c>
      <c r="R307" s="82">
        <f>IF(S306&lt;1,0,-Lease!$K$4/Lease!$L$4)</f>
        <v>0</v>
      </c>
      <c r="S307" s="82">
        <f t="shared" si="48"/>
        <v>0</v>
      </c>
      <c r="AE307" s="5"/>
      <c r="AF307" s="6"/>
    </row>
    <row r="308" spans="1:32" x14ac:dyDescent="0.25">
      <c r="A308" s="46">
        <f t="shared" si="52"/>
        <v>292</v>
      </c>
      <c r="B308" s="54">
        <f t="shared" si="49"/>
        <v>0</v>
      </c>
      <c r="C308" s="47">
        <f>IF(A308&gt;Lease!$E$4,0,Lease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D308" s="33" t="str">
        <f>IF(C308=0,"-",IF(Lease!$H$4="Yearly",EDATE(D307,12),IF(Lease!$H$4="Quarterly",EDATE(D307,3),EDATE(D307,1))))</f>
        <v>-</v>
      </c>
      <c r="E308" s="14">
        <f>IF(C308=0,0,1/((1+IF(Lease!$H$4="Yearly",Lease!$D$4,IF(Lease!$H$4="Quarterly",Lease!$D$4/4,Lease!$D$4/12)))^IF($E$17=1,A307,A308)))</f>
        <v>0</v>
      </c>
      <c r="F308" s="48">
        <f t="shared" si="45"/>
        <v>0</v>
      </c>
      <c r="G308" s="49"/>
      <c r="H308" s="13">
        <f t="shared" si="53"/>
        <v>292</v>
      </c>
      <c r="I308" s="33" t="str">
        <f t="shared" si="46"/>
        <v>-</v>
      </c>
      <c r="J308" s="38">
        <f>IF(H308&gt;Lease!$E$4,0,M307)</f>
        <v>0</v>
      </c>
      <c r="K308" s="38">
        <f>IF(IF(Lease!$H$4="Yearly",J308*Lease!$D$4,IF(Lease!$H$4="Quarterly",J308*(Lease!$D$4/4),J308*Lease!$D$4/12))&gt;0,IF(Lease!$H$4="Yearly",J308*Lease!$D$4,IF(Lease!$H$4="Quarterly",J308*(Lease!$D$4/4),J308*Lease!$D$4/12)),-L308-J308)</f>
        <v>0</v>
      </c>
      <c r="L308" s="38">
        <f t="shared" si="50"/>
        <v>0</v>
      </c>
      <c r="M308" s="38">
        <f t="shared" si="51"/>
        <v>0</v>
      </c>
      <c r="N308" s="50"/>
      <c r="O308" s="79">
        <v>237</v>
      </c>
      <c r="P308" s="80">
        <f t="shared" si="54"/>
        <v>148716</v>
      </c>
      <c r="Q308" s="82">
        <f t="shared" si="47"/>
        <v>0</v>
      </c>
      <c r="R308" s="82">
        <f>IF(S307&lt;1,0,-Lease!$K$4/Lease!$L$4)</f>
        <v>0</v>
      </c>
      <c r="S308" s="82">
        <f t="shared" si="48"/>
        <v>0</v>
      </c>
      <c r="AE308" s="5"/>
      <c r="AF308" s="6"/>
    </row>
    <row r="309" spans="1:32" x14ac:dyDescent="0.25">
      <c r="A309" s="46">
        <f t="shared" si="52"/>
        <v>293</v>
      </c>
      <c r="B309" s="54">
        <f t="shared" si="49"/>
        <v>0</v>
      </c>
      <c r="C309" s="47">
        <f>IF(A309&gt;Lease!$E$4,0,Lease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D309" s="33" t="str">
        <f>IF(C309=0,"-",IF(Lease!$H$4="Yearly",EDATE(D308,12),IF(Lease!$H$4="Quarterly",EDATE(D308,3),EDATE(D308,1))))</f>
        <v>-</v>
      </c>
      <c r="E309" s="14">
        <f>IF(C309=0,0,1/((1+IF(Lease!$H$4="Yearly",Lease!$D$4,IF(Lease!$H$4="Quarterly",Lease!$D$4/4,Lease!$D$4/12)))^IF($E$17=1,A308,A309)))</f>
        <v>0</v>
      </c>
      <c r="F309" s="48">
        <f t="shared" si="45"/>
        <v>0</v>
      </c>
      <c r="G309" s="49"/>
      <c r="H309" s="13">
        <f t="shared" si="53"/>
        <v>293</v>
      </c>
      <c r="I309" s="33" t="str">
        <f t="shared" si="46"/>
        <v>-</v>
      </c>
      <c r="J309" s="38">
        <f>IF(H309&gt;Lease!$E$4,0,M308)</f>
        <v>0</v>
      </c>
      <c r="K309" s="38">
        <f>IF(IF(Lease!$H$4="Yearly",J309*Lease!$D$4,IF(Lease!$H$4="Quarterly",J309*(Lease!$D$4/4),J309*Lease!$D$4/12))&gt;0,IF(Lease!$H$4="Yearly",J309*Lease!$D$4,IF(Lease!$H$4="Quarterly",J309*(Lease!$D$4/4),J309*Lease!$D$4/12)),-L309-J309)</f>
        <v>0</v>
      </c>
      <c r="L309" s="38">
        <f t="shared" si="50"/>
        <v>0</v>
      </c>
      <c r="M309" s="38">
        <f t="shared" si="51"/>
        <v>0</v>
      </c>
      <c r="N309" s="50"/>
      <c r="O309" s="79">
        <v>237</v>
      </c>
      <c r="P309" s="80">
        <f t="shared" si="54"/>
        <v>149082</v>
      </c>
      <c r="Q309" s="82">
        <f t="shared" si="47"/>
        <v>0</v>
      </c>
      <c r="R309" s="82">
        <f>IF(S308&lt;1,0,-Lease!$K$4/Lease!$L$4)</f>
        <v>0</v>
      </c>
      <c r="S309" s="82">
        <f t="shared" si="48"/>
        <v>0</v>
      </c>
      <c r="AE309" s="5"/>
      <c r="AF309" s="6"/>
    </row>
    <row r="310" spans="1:32" x14ac:dyDescent="0.25">
      <c r="A310" s="46">
        <f t="shared" si="52"/>
        <v>294</v>
      </c>
      <c r="B310" s="54">
        <f t="shared" si="49"/>
        <v>0</v>
      </c>
      <c r="C310" s="47">
        <f>IF(A310&gt;Lease!$E$4,0,Lease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D310" s="33" t="str">
        <f>IF(C310=0,"-",IF(Lease!$H$4="Yearly",EDATE(D309,12),IF(Lease!$H$4="Quarterly",EDATE(D309,3),EDATE(D309,1))))</f>
        <v>-</v>
      </c>
      <c r="E310" s="14">
        <f>IF(C310=0,0,1/((1+IF(Lease!$H$4="Yearly",Lease!$D$4,IF(Lease!$H$4="Quarterly",Lease!$D$4/4,Lease!$D$4/12)))^IF($E$17=1,A309,A310)))</f>
        <v>0</v>
      </c>
      <c r="F310" s="48">
        <f t="shared" si="45"/>
        <v>0</v>
      </c>
      <c r="G310" s="49"/>
      <c r="H310" s="13">
        <f t="shared" si="53"/>
        <v>294</v>
      </c>
      <c r="I310" s="33" t="str">
        <f t="shared" si="46"/>
        <v>-</v>
      </c>
      <c r="J310" s="38">
        <f>IF(H310&gt;Lease!$E$4,0,M309)</f>
        <v>0</v>
      </c>
      <c r="K310" s="38">
        <f>IF(IF(Lease!$H$4="Yearly",J310*Lease!$D$4,IF(Lease!$H$4="Quarterly",J310*(Lease!$D$4/4),J310*Lease!$D$4/12))&gt;0,IF(Lease!$H$4="Yearly",J310*Lease!$D$4,IF(Lease!$H$4="Quarterly",J310*(Lease!$D$4/4),J310*Lease!$D$4/12)),-L310-J310)</f>
        <v>0</v>
      </c>
      <c r="L310" s="38">
        <f t="shared" si="50"/>
        <v>0</v>
      </c>
      <c r="M310" s="38">
        <f t="shared" si="51"/>
        <v>0</v>
      </c>
      <c r="N310" s="50"/>
      <c r="O310" s="79">
        <v>237</v>
      </c>
      <c r="P310" s="80">
        <f t="shared" si="54"/>
        <v>149447</v>
      </c>
      <c r="Q310" s="82">
        <f t="shared" si="47"/>
        <v>0</v>
      </c>
      <c r="R310" s="82">
        <f>IF(S309&lt;1,0,-Lease!$K$4/Lease!$L$4)</f>
        <v>0</v>
      </c>
      <c r="S310" s="82">
        <f t="shared" si="48"/>
        <v>0</v>
      </c>
      <c r="AE310" s="5"/>
      <c r="AF310" s="6"/>
    </row>
    <row r="311" spans="1:32" x14ac:dyDescent="0.25">
      <c r="A311" s="46">
        <f t="shared" si="52"/>
        <v>295</v>
      </c>
      <c r="B311" s="54">
        <f t="shared" si="49"/>
        <v>0</v>
      </c>
      <c r="C311" s="47">
        <f>IF(A311&gt;Lease!$E$4,0,Lease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D311" s="33" t="str">
        <f>IF(C311=0,"-",IF(Lease!$H$4="Yearly",EDATE(D310,12),IF(Lease!$H$4="Quarterly",EDATE(D310,3),EDATE(D310,1))))</f>
        <v>-</v>
      </c>
      <c r="E311" s="14">
        <f>IF(C311=0,0,1/((1+IF(Lease!$H$4="Yearly",Lease!$D$4,IF(Lease!$H$4="Quarterly",Lease!$D$4/4,Lease!$D$4/12)))^IF($E$17=1,A310,A311)))</f>
        <v>0</v>
      </c>
      <c r="F311" s="48">
        <f t="shared" si="45"/>
        <v>0</v>
      </c>
      <c r="G311" s="49"/>
      <c r="H311" s="13">
        <f t="shared" si="53"/>
        <v>295</v>
      </c>
      <c r="I311" s="33" t="str">
        <f t="shared" si="46"/>
        <v>-</v>
      </c>
      <c r="J311" s="38">
        <f>IF(H311&gt;Lease!$E$4,0,M310)</f>
        <v>0</v>
      </c>
      <c r="K311" s="38">
        <f>IF(IF(Lease!$H$4="Yearly",J311*Lease!$D$4,IF(Lease!$H$4="Quarterly",J311*(Lease!$D$4/4),J311*Lease!$D$4/12))&gt;0,IF(Lease!$H$4="Yearly",J311*Lease!$D$4,IF(Lease!$H$4="Quarterly",J311*(Lease!$D$4/4),J311*Lease!$D$4/12)),-L311-J311)</f>
        <v>0</v>
      </c>
      <c r="L311" s="38">
        <f t="shared" si="50"/>
        <v>0</v>
      </c>
      <c r="M311" s="38">
        <f t="shared" si="51"/>
        <v>0</v>
      </c>
      <c r="N311" s="50"/>
      <c r="O311" s="79">
        <v>237</v>
      </c>
      <c r="P311" s="80">
        <f t="shared" si="54"/>
        <v>149812</v>
      </c>
      <c r="Q311" s="82">
        <f t="shared" si="47"/>
        <v>0</v>
      </c>
      <c r="R311" s="82">
        <f>IF(S310&lt;1,0,-Lease!$K$4/Lease!$L$4)</f>
        <v>0</v>
      </c>
      <c r="S311" s="82">
        <f t="shared" si="48"/>
        <v>0</v>
      </c>
      <c r="AE311" s="5"/>
      <c r="AF311" s="6"/>
    </row>
    <row r="312" spans="1:32" x14ac:dyDescent="0.25">
      <c r="A312" s="46">
        <f t="shared" si="52"/>
        <v>296</v>
      </c>
      <c r="B312" s="54">
        <f t="shared" si="49"/>
        <v>0</v>
      </c>
      <c r="C312" s="47">
        <f>IF(A312&gt;Lease!$E$4,0,Lease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D312" s="33" t="str">
        <f>IF(C312=0,"-",IF(Lease!$H$4="Yearly",EDATE(D311,12),IF(Lease!$H$4="Quarterly",EDATE(D311,3),EDATE(D311,1))))</f>
        <v>-</v>
      </c>
      <c r="E312" s="14">
        <f>IF(C312=0,0,1/((1+IF(Lease!$H$4="Yearly",Lease!$D$4,IF(Lease!$H$4="Quarterly",Lease!$D$4/4,Lease!$D$4/12)))^IF($E$17=1,A311,A312)))</f>
        <v>0</v>
      </c>
      <c r="F312" s="48">
        <f t="shared" si="45"/>
        <v>0</v>
      </c>
      <c r="G312" s="49"/>
      <c r="H312" s="13">
        <f t="shared" si="53"/>
        <v>296</v>
      </c>
      <c r="I312" s="33" t="str">
        <f t="shared" si="46"/>
        <v>-</v>
      </c>
      <c r="J312" s="38">
        <f>IF(H312&gt;Lease!$E$4,0,M311)</f>
        <v>0</v>
      </c>
      <c r="K312" s="38">
        <f>IF(IF(Lease!$H$4="Yearly",J312*Lease!$D$4,IF(Lease!$H$4="Quarterly",J312*(Lease!$D$4/4),J312*Lease!$D$4/12))&gt;0,IF(Lease!$H$4="Yearly",J312*Lease!$D$4,IF(Lease!$H$4="Quarterly",J312*(Lease!$D$4/4),J312*Lease!$D$4/12)),-L312-J312)</f>
        <v>0</v>
      </c>
      <c r="L312" s="38">
        <f t="shared" si="50"/>
        <v>0</v>
      </c>
      <c r="M312" s="38">
        <f t="shared" si="51"/>
        <v>0</v>
      </c>
      <c r="N312" s="50"/>
      <c r="O312" s="79">
        <v>237</v>
      </c>
      <c r="P312" s="80">
        <f t="shared" si="54"/>
        <v>150177</v>
      </c>
      <c r="Q312" s="82">
        <f t="shared" si="47"/>
        <v>0</v>
      </c>
      <c r="R312" s="82">
        <f>IF(S311&lt;1,0,-Lease!$K$4/Lease!$L$4)</f>
        <v>0</v>
      </c>
      <c r="S312" s="82">
        <f t="shared" si="48"/>
        <v>0</v>
      </c>
      <c r="AE312" s="5"/>
      <c r="AF312" s="6"/>
    </row>
    <row r="313" spans="1:32" x14ac:dyDescent="0.25">
      <c r="A313" s="46">
        <f t="shared" si="52"/>
        <v>297</v>
      </c>
      <c r="B313" s="54">
        <f t="shared" si="49"/>
        <v>0</v>
      </c>
      <c r="C313" s="47">
        <f>IF(A313&gt;Lease!$E$4,0,Lease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D313" s="33" t="str">
        <f>IF(C313=0,"-",IF(Lease!$H$4="Yearly",EDATE(D312,12),IF(Lease!$H$4="Quarterly",EDATE(D312,3),EDATE(D312,1))))</f>
        <v>-</v>
      </c>
      <c r="E313" s="14">
        <f>IF(C313=0,0,1/((1+IF(Lease!$H$4="Yearly",Lease!$D$4,IF(Lease!$H$4="Quarterly",Lease!$D$4/4,Lease!$D$4/12)))^IF($E$17=1,A312,A313)))</f>
        <v>0</v>
      </c>
      <c r="F313" s="48">
        <f t="shared" si="45"/>
        <v>0</v>
      </c>
      <c r="G313" s="49"/>
      <c r="H313" s="13">
        <f t="shared" si="53"/>
        <v>297</v>
      </c>
      <c r="I313" s="33" t="str">
        <f t="shared" si="46"/>
        <v>-</v>
      </c>
      <c r="J313" s="38">
        <f>IF(H313&gt;Lease!$E$4,0,M312)</f>
        <v>0</v>
      </c>
      <c r="K313" s="38">
        <f>IF(IF(Lease!$H$4="Yearly",J313*Lease!$D$4,IF(Lease!$H$4="Quarterly",J313*(Lease!$D$4/4),J313*Lease!$D$4/12))&gt;0,IF(Lease!$H$4="Yearly",J313*Lease!$D$4,IF(Lease!$H$4="Quarterly",J313*(Lease!$D$4/4),J313*Lease!$D$4/12)),-L313-J313)</f>
        <v>0</v>
      </c>
      <c r="L313" s="38">
        <f t="shared" si="50"/>
        <v>0</v>
      </c>
      <c r="M313" s="38">
        <f t="shared" si="51"/>
        <v>0</v>
      </c>
      <c r="N313" s="50"/>
      <c r="O313" s="79">
        <v>237</v>
      </c>
      <c r="P313" s="80">
        <f t="shared" si="54"/>
        <v>150543</v>
      </c>
      <c r="Q313" s="82">
        <f t="shared" si="47"/>
        <v>0</v>
      </c>
      <c r="R313" s="82">
        <f>IF(S312&lt;1,0,-Lease!$K$4/Lease!$L$4)</f>
        <v>0</v>
      </c>
      <c r="S313" s="82">
        <f t="shared" si="48"/>
        <v>0</v>
      </c>
      <c r="AE313" s="5"/>
      <c r="AF313" s="6"/>
    </row>
    <row r="314" spans="1:32" x14ac:dyDescent="0.25">
      <c r="A314" s="46">
        <f t="shared" si="52"/>
        <v>298</v>
      </c>
      <c r="B314" s="54">
        <f t="shared" si="49"/>
        <v>0</v>
      </c>
      <c r="C314" s="47">
        <f>IF(A314&gt;Lease!$E$4,0,Lease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D314" s="33" t="str">
        <f>IF(C314=0,"-",IF(Lease!$H$4="Yearly",EDATE(D313,12),IF(Lease!$H$4="Quarterly",EDATE(D313,3),EDATE(D313,1))))</f>
        <v>-</v>
      </c>
      <c r="E314" s="14">
        <f>IF(C314=0,0,1/((1+IF(Lease!$H$4="Yearly",Lease!$D$4,IF(Lease!$H$4="Quarterly",Lease!$D$4/4,Lease!$D$4/12)))^IF($E$17=1,A313,A314)))</f>
        <v>0</v>
      </c>
      <c r="F314" s="48">
        <f t="shared" si="45"/>
        <v>0</v>
      </c>
      <c r="G314" s="49"/>
      <c r="H314" s="13">
        <f t="shared" si="53"/>
        <v>298</v>
      </c>
      <c r="I314" s="33" t="str">
        <f t="shared" si="46"/>
        <v>-</v>
      </c>
      <c r="J314" s="38">
        <f>IF(H314&gt;Lease!$E$4,0,M313)</f>
        <v>0</v>
      </c>
      <c r="K314" s="38">
        <f>IF(IF(Lease!$H$4="Yearly",J314*Lease!$D$4,IF(Lease!$H$4="Quarterly",J314*(Lease!$D$4/4),J314*Lease!$D$4/12))&gt;0,IF(Lease!$H$4="Yearly",J314*Lease!$D$4,IF(Lease!$H$4="Quarterly",J314*(Lease!$D$4/4),J314*Lease!$D$4/12)),-L314-J314)</f>
        <v>0</v>
      </c>
      <c r="L314" s="38">
        <f t="shared" si="50"/>
        <v>0</v>
      </c>
      <c r="M314" s="38">
        <f t="shared" si="51"/>
        <v>0</v>
      </c>
      <c r="N314" s="50"/>
      <c r="O314" s="79">
        <v>237</v>
      </c>
      <c r="P314" s="80">
        <f t="shared" si="54"/>
        <v>150908</v>
      </c>
      <c r="Q314" s="82">
        <f t="shared" si="47"/>
        <v>0</v>
      </c>
      <c r="R314" s="82">
        <f>IF(S313&lt;1,0,-Lease!$K$4/Lease!$L$4)</f>
        <v>0</v>
      </c>
      <c r="S314" s="82">
        <f t="shared" si="48"/>
        <v>0</v>
      </c>
      <c r="AE314" s="5"/>
      <c r="AF314" s="6"/>
    </row>
    <row r="315" spans="1:32" x14ac:dyDescent="0.25">
      <c r="A315" s="46">
        <f t="shared" si="52"/>
        <v>299</v>
      </c>
      <c r="B315" s="54">
        <f t="shared" si="49"/>
        <v>0</v>
      </c>
      <c r="C315" s="47">
        <f>IF(A315&gt;Lease!$E$4,0,Lease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D315" s="33" t="str">
        <f>IF(C315=0,"-",IF(Lease!$H$4="Yearly",EDATE(D314,12),IF(Lease!$H$4="Quarterly",EDATE(D314,3),EDATE(D314,1))))</f>
        <v>-</v>
      </c>
      <c r="E315" s="14">
        <f>IF(C315=0,0,1/((1+IF(Lease!$H$4="Yearly",Lease!$D$4,IF(Lease!$H$4="Quarterly",Lease!$D$4/4,Lease!$D$4/12)))^IF($E$17=1,A314,A315)))</f>
        <v>0</v>
      </c>
      <c r="F315" s="48">
        <f t="shared" si="45"/>
        <v>0</v>
      </c>
      <c r="G315" s="49"/>
      <c r="H315" s="13">
        <f t="shared" si="53"/>
        <v>299</v>
      </c>
      <c r="I315" s="33" t="str">
        <f t="shared" si="46"/>
        <v>-</v>
      </c>
      <c r="J315" s="38">
        <f>IF(H315&gt;Lease!$E$4,0,M314)</f>
        <v>0</v>
      </c>
      <c r="K315" s="38">
        <f>IF(IF(Lease!$H$4="Yearly",J315*Lease!$D$4,IF(Lease!$H$4="Quarterly",J315*(Lease!$D$4/4),J315*Lease!$D$4/12))&gt;0,IF(Lease!$H$4="Yearly",J315*Lease!$D$4,IF(Lease!$H$4="Quarterly",J315*(Lease!$D$4/4),J315*Lease!$D$4/12)),-L315-J315)</f>
        <v>0</v>
      </c>
      <c r="L315" s="38">
        <f t="shared" si="50"/>
        <v>0</v>
      </c>
      <c r="M315" s="38">
        <f t="shared" si="51"/>
        <v>0</v>
      </c>
      <c r="N315" s="50"/>
      <c r="O315" s="79">
        <v>237</v>
      </c>
      <c r="P315" s="80">
        <f t="shared" si="54"/>
        <v>151273</v>
      </c>
      <c r="Q315" s="82">
        <f t="shared" si="47"/>
        <v>0</v>
      </c>
      <c r="R315" s="82">
        <f>IF(S314&lt;1,0,-Lease!$K$4/Lease!$L$4)</f>
        <v>0</v>
      </c>
      <c r="S315" s="82">
        <f t="shared" si="48"/>
        <v>0</v>
      </c>
      <c r="AE315" s="5"/>
      <c r="AF315" s="6"/>
    </row>
    <row r="316" spans="1:32" x14ac:dyDescent="0.25">
      <c r="A316" s="46">
        <f t="shared" si="52"/>
        <v>300</v>
      </c>
      <c r="B316" s="54">
        <f t="shared" si="49"/>
        <v>0</v>
      </c>
      <c r="C316" s="47">
        <f>IF(A316&gt;Lease!$E$4,0,Lease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D316" s="33" t="str">
        <f>IF(C316=0,"-",IF(Lease!$H$4="Yearly",EDATE(D315,12),IF(Lease!$H$4="Quarterly",EDATE(D315,3),EDATE(D315,1))))</f>
        <v>-</v>
      </c>
      <c r="E316" s="14">
        <f>IF(C316=0,0,1/((1+IF(Lease!$H$4="Yearly",Lease!$D$4,IF(Lease!$H$4="Quarterly",Lease!$D$4/4,Lease!$D$4/12)))^IF($E$17=1,A315,A316)))</f>
        <v>0</v>
      </c>
      <c r="F316" s="48">
        <f t="shared" si="45"/>
        <v>0</v>
      </c>
      <c r="G316" s="49"/>
      <c r="H316" s="13">
        <f t="shared" si="53"/>
        <v>300</v>
      </c>
      <c r="I316" s="33" t="str">
        <f t="shared" si="46"/>
        <v>-</v>
      </c>
      <c r="J316" s="38">
        <f>IF(H316&gt;Lease!$E$4,0,M315)</f>
        <v>0</v>
      </c>
      <c r="K316" s="38">
        <f>IF(IF(Lease!$H$4="Yearly",J316*Lease!$D$4,IF(Lease!$H$4="Quarterly",J316*(Lease!$D$4/4),J316*Lease!$D$4/12))&gt;0,IF(Lease!$H$4="Yearly",J316*Lease!$D$4,IF(Lease!$H$4="Quarterly",J316*(Lease!$D$4/4),J316*Lease!$D$4/12)),-L316-J316)</f>
        <v>0</v>
      </c>
      <c r="L316" s="38">
        <f t="shared" si="50"/>
        <v>0</v>
      </c>
      <c r="M316" s="38">
        <f t="shared" si="51"/>
        <v>0</v>
      </c>
      <c r="N316" s="50"/>
      <c r="O316" s="79">
        <v>237</v>
      </c>
      <c r="P316" s="80">
        <f t="shared" si="54"/>
        <v>151638</v>
      </c>
      <c r="Q316" s="82">
        <f t="shared" si="47"/>
        <v>0</v>
      </c>
      <c r="R316" s="82">
        <f>IF(S315&lt;1,0,-Lease!$K$4/Lease!$L$4)</f>
        <v>0</v>
      </c>
      <c r="S316" s="82">
        <f t="shared" si="48"/>
        <v>0</v>
      </c>
      <c r="AE316" s="5"/>
      <c r="AF316" s="6"/>
    </row>
    <row r="317" spans="1:32" x14ac:dyDescent="0.25">
      <c r="A317" s="46">
        <f t="shared" si="52"/>
        <v>301</v>
      </c>
      <c r="B317" s="54">
        <f t="shared" si="49"/>
        <v>0</v>
      </c>
      <c r="C317" s="47">
        <f>IF(A317&gt;Lease!$E$4,0,Lease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D317" s="33" t="str">
        <f>IF(C317=0,"-",IF(Lease!$H$4="Yearly",EDATE(D316,12),IF(Lease!$H$4="Quarterly",EDATE(D316,3),EDATE(D316,1))))</f>
        <v>-</v>
      </c>
      <c r="E317" s="14">
        <f>IF(C317=0,0,1/((1+IF(Lease!$H$4="Yearly",Lease!$D$4,IF(Lease!$H$4="Quarterly",Lease!$D$4/4,Lease!$D$4/12)))^IF($E$17=1,A316,A317)))</f>
        <v>0</v>
      </c>
      <c r="F317" s="48">
        <f t="shared" si="45"/>
        <v>0</v>
      </c>
      <c r="G317" s="49"/>
      <c r="H317" s="13">
        <f t="shared" si="53"/>
        <v>301</v>
      </c>
      <c r="I317" s="33" t="str">
        <f t="shared" si="46"/>
        <v>-</v>
      </c>
      <c r="J317" s="38">
        <f>IF(H317&gt;Lease!$E$4,0,M316)</f>
        <v>0</v>
      </c>
      <c r="K317" s="38">
        <f>IF(IF(Lease!$H$4="Yearly",J317*Lease!$D$4,IF(Lease!$H$4="Quarterly",J317*(Lease!$D$4/4),J317*Lease!$D$4/12))&gt;0,IF(Lease!$H$4="Yearly",J317*Lease!$D$4,IF(Lease!$H$4="Quarterly",J317*(Lease!$D$4/4),J317*Lease!$D$4/12)),-L317-J317)</f>
        <v>0</v>
      </c>
      <c r="L317" s="38">
        <f t="shared" si="50"/>
        <v>0</v>
      </c>
      <c r="M317" s="38">
        <f t="shared" si="51"/>
        <v>0</v>
      </c>
      <c r="N317" s="50"/>
      <c r="O317" s="79">
        <v>237</v>
      </c>
      <c r="P317" s="80">
        <f t="shared" si="54"/>
        <v>152004</v>
      </c>
      <c r="Q317" s="82">
        <f t="shared" si="47"/>
        <v>0</v>
      </c>
      <c r="R317" s="82">
        <f>IF(S316&lt;1,0,-Lease!$K$4/Lease!$L$4)</f>
        <v>0</v>
      </c>
      <c r="S317" s="82">
        <f t="shared" si="48"/>
        <v>0</v>
      </c>
      <c r="AE317" s="5"/>
      <c r="AF317" s="6"/>
    </row>
    <row r="318" spans="1:32" x14ac:dyDescent="0.25">
      <c r="A318" s="46">
        <f t="shared" si="52"/>
        <v>302</v>
      </c>
      <c r="B318" s="54">
        <f t="shared" si="49"/>
        <v>0</v>
      </c>
      <c r="C318" s="47">
        <f>IF(A318&gt;Lease!$E$4,0,Lease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D318" s="33" t="str">
        <f>IF(C318=0,"-",IF(Lease!$H$4="Yearly",EDATE(D317,12),IF(Lease!$H$4="Quarterly",EDATE(D317,3),EDATE(D317,1))))</f>
        <v>-</v>
      </c>
      <c r="E318" s="14">
        <f>IF(C318=0,0,1/((1+IF(Lease!$H$4="Yearly",Lease!$D$4,IF(Lease!$H$4="Quarterly",Lease!$D$4/4,Lease!$D$4/12)))^IF($E$17=1,A317,A318)))</f>
        <v>0</v>
      </c>
      <c r="F318" s="48">
        <f t="shared" ref="F318:F381" si="55">C318*E318</f>
        <v>0</v>
      </c>
      <c r="G318" s="49"/>
      <c r="H318" s="13">
        <f t="shared" si="53"/>
        <v>302</v>
      </c>
      <c r="I318" s="33" t="str">
        <f t="shared" ref="I318:I381" si="56">D318</f>
        <v>-</v>
      </c>
      <c r="J318" s="38">
        <f>IF(H318&gt;Lease!$E$4,0,M317)</f>
        <v>0</v>
      </c>
      <c r="K318" s="38">
        <f>IF(IF(Lease!$H$4="Yearly",J318*Lease!$D$4,IF(Lease!$H$4="Quarterly",J318*(Lease!$D$4/4),J318*Lease!$D$4/12))&gt;0,IF(Lease!$H$4="Yearly",J318*Lease!$D$4,IF(Lease!$H$4="Quarterly",J318*(Lease!$D$4/4),J318*Lease!$D$4/12)),-L318-J318)</f>
        <v>0</v>
      </c>
      <c r="L318" s="38">
        <f t="shared" si="50"/>
        <v>0</v>
      </c>
      <c r="M318" s="38">
        <f t="shared" si="51"/>
        <v>0</v>
      </c>
      <c r="N318" s="50"/>
      <c r="O318" s="79">
        <v>237</v>
      </c>
      <c r="P318" s="80">
        <f t="shared" si="54"/>
        <v>152369</v>
      </c>
      <c r="Q318" s="82">
        <f t="shared" ref="Q318:Q381" si="57">S317</f>
        <v>0</v>
      </c>
      <c r="R318" s="82">
        <f>IF(S317&lt;1,0,-Lease!$K$4/Lease!$L$4)</f>
        <v>0</v>
      </c>
      <c r="S318" s="82">
        <f t="shared" ref="S318:S381" si="58">IF(S317&lt;1,0,SUM(Q318:R318))</f>
        <v>0</v>
      </c>
      <c r="AE318" s="5"/>
      <c r="AF318" s="6"/>
    </row>
    <row r="319" spans="1:32" x14ac:dyDescent="0.25">
      <c r="A319" s="46">
        <f t="shared" si="52"/>
        <v>303</v>
      </c>
      <c r="B319" s="54">
        <f t="shared" si="49"/>
        <v>0</v>
      </c>
      <c r="C319" s="47">
        <f>IF(A319&gt;Lease!$E$4,0,Lease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D319" s="33" t="str">
        <f>IF(C319=0,"-",IF(Lease!$H$4="Yearly",EDATE(D318,12),IF(Lease!$H$4="Quarterly",EDATE(D318,3),EDATE(D318,1))))</f>
        <v>-</v>
      </c>
      <c r="E319" s="14">
        <f>IF(C319=0,0,1/((1+IF(Lease!$H$4="Yearly",Lease!$D$4,IF(Lease!$H$4="Quarterly",Lease!$D$4/4,Lease!$D$4/12)))^IF($E$17=1,A318,A319)))</f>
        <v>0</v>
      </c>
      <c r="F319" s="48">
        <f t="shared" si="55"/>
        <v>0</v>
      </c>
      <c r="G319" s="49"/>
      <c r="H319" s="13">
        <f t="shared" si="53"/>
        <v>303</v>
      </c>
      <c r="I319" s="33" t="str">
        <f t="shared" si="56"/>
        <v>-</v>
      </c>
      <c r="J319" s="38">
        <f>IF(H319&gt;Lease!$E$4,0,M318)</f>
        <v>0</v>
      </c>
      <c r="K319" s="38">
        <f>IF(IF(Lease!$H$4="Yearly",J319*Lease!$D$4,IF(Lease!$H$4="Quarterly",J319*(Lease!$D$4/4),J319*Lease!$D$4/12))&gt;0,IF(Lease!$H$4="Yearly",J319*Lease!$D$4,IF(Lease!$H$4="Quarterly",J319*(Lease!$D$4/4),J319*Lease!$D$4/12)),-L319-J319)</f>
        <v>0</v>
      </c>
      <c r="L319" s="38">
        <f t="shared" si="50"/>
        <v>0</v>
      </c>
      <c r="M319" s="38">
        <f t="shared" si="51"/>
        <v>0</v>
      </c>
      <c r="N319" s="50"/>
      <c r="O319" s="79">
        <v>237</v>
      </c>
      <c r="P319" s="80">
        <f t="shared" si="54"/>
        <v>152734</v>
      </c>
      <c r="Q319" s="82">
        <f t="shared" si="57"/>
        <v>0</v>
      </c>
      <c r="R319" s="82">
        <f>IF(S318&lt;1,0,-Lease!$K$4/Lease!$L$4)</f>
        <v>0</v>
      </c>
      <c r="S319" s="82">
        <f t="shared" si="58"/>
        <v>0</v>
      </c>
      <c r="AE319" s="5"/>
      <c r="AF319" s="6"/>
    </row>
    <row r="320" spans="1:32" x14ac:dyDescent="0.25">
      <c r="A320" s="46">
        <f t="shared" si="52"/>
        <v>304</v>
      </c>
      <c r="B320" s="54">
        <f t="shared" si="49"/>
        <v>0</v>
      </c>
      <c r="C320" s="47">
        <f>IF(A320&gt;Lease!$E$4,0,Lease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D320" s="33" t="str">
        <f>IF(C320=0,"-",IF(Lease!$H$4="Yearly",EDATE(D319,12),IF(Lease!$H$4="Quarterly",EDATE(D319,3),EDATE(D319,1))))</f>
        <v>-</v>
      </c>
      <c r="E320" s="14">
        <f>IF(C320=0,0,1/((1+IF(Lease!$H$4="Yearly",Lease!$D$4,IF(Lease!$H$4="Quarterly",Lease!$D$4/4,Lease!$D$4/12)))^IF($E$17=1,A319,A320)))</f>
        <v>0</v>
      </c>
      <c r="F320" s="48">
        <f t="shared" si="55"/>
        <v>0</v>
      </c>
      <c r="G320" s="49"/>
      <c r="H320" s="13">
        <f t="shared" si="53"/>
        <v>304</v>
      </c>
      <c r="I320" s="33" t="str">
        <f t="shared" si="56"/>
        <v>-</v>
      </c>
      <c r="J320" s="38">
        <f>IF(H320&gt;Lease!$E$4,0,M319)</f>
        <v>0</v>
      </c>
      <c r="K320" s="38">
        <f>IF(IF(Lease!$H$4="Yearly",J320*Lease!$D$4,IF(Lease!$H$4="Quarterly",J320*(Lease!$D$4/4),J320*Lease!$D$4/12))&gt;0,IF(Lease!$H$4="Yearly",J320*Lease!$D$4,IF(Lease!$H$4="Quarterly",J320*(Lease!$D$4/4),J320*Lease!$D$4/12)),-L320-J320)</f>
        <v>0</v>
      </c>
      <c r="L320" s="38">
        <f t="shared" si="50"/>
        <v>0</v>
      </c>
      <c r="M320" s="38">
        <f t="shared" si="51"/>
        <v>0</v>
      </c>
      <c r="N320" s="50"/>
      <c r="O320" s="79">
        <v>237</v>
      </c>
      <c r="P320" s="80">
        <f t="shared" si="54"/>
        <v>153099</v>
      </c>
      <c r="Q320" s="82">
        <f t="shared" si="57"/>
        <v>0</v>
      </c>
      <c r="R320" s="82">
        <f>IF(S319&lt;1,0,-Lease!$K$4/Lease!$L$4)</f>
        <v>0</v>
      </c>
      <c r="S320" s="82">
        <f t="shared" si="58"/>
        <v>0</v>
      </c>
      <c r="AE320" s="5"/>
      <c r="AF320" s="6"/>
    </row>
    <row r="321" spans="1:32" x14ac:dyDescent="0.25">
      <c r="A321" s="46">
        <f t="shared" si="52"/>
        <v>305</v>
      </c>
      <c r="B321" s="54">
        <f t="shared" si="49"/>
        <v>0</v>
      </c>
      <c r="C321" s="47">
        <f>IF(A321&gt;Lease!$E$4,0,Lease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D321" s="33" t="str">
        <f>IF(C321=0,"-",IF(Lease!$H$4="Yearly",EDATE(D320,12),IF(Lease!$H$4="Quarterly",EDATE(D320,3),EDATE(D320,1))))</f>
        <v>-</v>
      </c>
      <c r="E321" s="14">
        <f>IF(C321=0,0,1/((1+IF(Lease!$H$4="Yearly",Lease!$D$4,IF(Lease!$H$4="Quarterly",Lease!$D$4/4,Lease!$D$4/12)))^IF($E$17=1,A320,A321)))</f>
        <v>0</v>
      </c>
      <c r="F321" s="48">
        <f t="shared" si="55"/>
        <v>0</v>
      </c>
      <c r="G321" s="49"/>
      <c r="H321" s="13">
        <f t="shared" si="53"/>
        <v>305</v>
      </c>
      <c r="I321" s="33" t="str">
        <f t="shared" si="56"/>
        <v>-</v>
      </c>
      <c r="J321" s="38">
        <f>IF(H321&gt;Lease!$E$4,0,M320)</f>
        <v>0</v>
      </c>
      <c r="K321" s="38">
        <f>IF(IF(Lease!$H$4="Yearly",J321*Lease!$D$4,IF(Lease!$H$4="Quarterly",J321*(Lease!$D$4/4),J321*Lease!$D$4/12))&gt;0,IF(Lease!$H$4="Yearly",J321*Lease!$D$4,IF(Lease!$H$4="Quarterly",J321*(Lease!$D$4/4),J321*Lease!$D$4/12)),-L321-J321)</f>
        <v>0</v>
      </c>
      <c r="L321" s="38">
        <f t="shared" si="50"/>
        <v>0</v>
      </c>
      <c r="M321" s="38">
        <f t="shared" si="51"/>
        <v>0</v>
      </c>
      <c r="N321" s="50"/>
      <c r="O321" s="79">
        <v>237</v>
      </c>
      <c r="P321" s="80">
        <f t="shared" si="54"/>
        <v>153465</v>
      </c>
      <c r="Q321" s="82">
        <f t="shared" si="57"/>
        <v>0</v>
      </c>
      <c r="R321" s="82">
        <f>IF(S320&lt;1,0,-Lease!$K$4/Lease!$L$4)</f>
        <v>0</v>
      </c>
      <c r="S321" s="82">
        <f t="shared" si="58"/>
        <v>0</v>
      </c>
      <c r="AE321" s="5"/>
      <c r="AF321" s="6"/>
    </row>
    <row r="322" spans="1:32" x14ac:dyDescent="0.25">
      <c r="A322" s="46">
        <f t="shared" si="52"/>
        <v>306</v>
      </c>
      <c r="B322" s="54">
        <f t="shared" si="49"/>
        <v>0</v>
      </c>
      <c r="C322" s="47">
        <f>IF(A322&gt;Lease!$E$4,0,Lease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D322" s="33" t="str">
        <f>IF(C322=0,"-",IF(Lease!$H$4="Yearly",EDATE(D321,12),IF(Lease!$H$4="Quarterly",EDATE(D321,3),EDATE(D321,1))))</f>
        <v>-</v>
      </c>
      <c r="E322" s="14">
        <f>IF(C322=0,0,1/((1+IF(Lease!$H$4="Yearly",Lease!$D$4,IF(Lease!$H$4="Quarterly",Lease!$D$4/4,Lease!$D$4/12)))^IF($E$17=1,A321,A322)))</f>
        <v>0</v>
      </c>
      <c r="F322" s="48">
        <f t="shared" si="55"/>
        <v>0</v>
      </c>
      <c r="G322" s="49"/>
      <c r="H322" s="13">
        <f t="shared" si="53"/>
        <v>306</v>
      </c>
      <c r="I322" s="33" t="str">
        <f t="shared" si="56"/>
        <v>-</v>
      </c>
      <c r="J322" s="38">
        <f>IF(H322&gt;Lease!$E$4,0,M321)</f>
        <v>0</v>
      </c>
      <c r="K322" s="38">
        <f>IF(IF(Lease!$H$4="Yearly",J322*Lease!$D$4,IF(Lease!$H$4="Quarterly",J322*(Lease!$D$4/4),J322*Lease!$D$4/12))&gt;0,IF(Lease!$H$4="Yearly",J322*Lease!$D$4,IF(Lease!$H$4="Quarterly",J322*(Lease!$D$4/4),J322*Lease!$D$4/12)),-L322-J322)</f>
        <v>0</v>
      </c>
      <c r="L322" s="38">
        <f t="shared" si="50"/>
        <v>0</v>
      </c>
      <c r="M322" s="38">
        <f t="shared" si="51"/>
        <v>0</v>
      </c>
      <c r="N322" s="50"/>
      <c r="O322" s="79">
        <v>237</v>
      </c>
      <c r="P322" s="80">
        <f t="shared" si="54"/>
        <v>153830</v>
      </c>
      <c r="Q322" s="82">
        <f t="shared" si="57"/>
        <v>0</v>
      </c>
      <c r="R322" s="82">
        <f>IF(S321&lt;1,0,-Lease!$K$4/Lease!$L$4)</f>
        <v>0</v>
      </c>
      <c r="S322" s="82">
        <f t="shared" si="58"/>
        <v>0</v>
      </c>
      <c r="AE322" s="5"/>
      <c r="AF322" s="6"/>
    </row>
    <row r="323" spans="1:32" x14ac:dyDescent="0.25">
      <c r="A323" s="46">
        <f t="shared" si="52"/>
        <v>307</v>
      </c>
      <c r="B323" s="54">
        <f t="shared" si="49"/>
        <v>0</v>
      </c>
      <c r="C323" s="47">
        <f>IF(A323&gt;Lease!$E$4,0,Lease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D323" s="33" t="str">
        <f>IF(C323=0,"-",IF(Lease!$H$4="Yearly",EDATE(D322,12),IF(Lease!$H$4="Quarterly",EDATE(D322,3),EDATE(D322,1))))</f>
        <v>-</v>
      </c>
      <c r="E323" s="14">
        <f>IF(C323=0,0,1/((1+IF(Lease!$H$4="Yearly",Lease!$D$4,IF(Lease!$H$4="Quarterly",Lease!$D$4/4,Lease!$D$4/12)))^IF($E$17=1,A322,A323)))</f>
        <v>0</v>
      </c>
      <c r="F323" s="48">
        <f t="shared" si="55"/>
        <v>0</v>
      </c>
      <c r="G323" s="49"/>
      <c r="H323" s="13">
        <f t="shared" si="53"/>
        <v>307</v>
      </c>
      <c r="I323" s="33" t="str">
        <f t="shared" si="56"/>
        <v>-</v>
      </c>
      <c r="J323" s="38">
        <f>IF(H323&gt;Lease!$E$4,0,M322)</f>
        <v>0</v>
      </c>
      <c r="K323" s="38">
        <f>IF(IF(Lease!$H$4="Yearly",J323*Lease!$D$4,IF(Lease!$H$4="Quarterly",J323*(Lease!$D$4/4),J323*Lease!$D$4/12))&gt;0,IF(Lease!$H$4="Yearly",J323*Lease!$D$4,IF(Lease!$H$4="Quarterly",J323*(Lease!$D$4/4),J323*Lease!$D$4/12)),-L323-J323)</f>
        <v>0</v>
      </c>
      <c r="L323" s="38">
        <f t="shared" si="50"/>
        <v>0</v>
      </c>
      <c r="M323" s="38">
        <f t="shared" si="51"/>
        <v>0</v>
      </c>
      <c r="N323" s="50"/>
      <c r="O323" s="79">
        <v>237</v>
      </c>
      <c r="P323" s="80">
        <f t="shared" si="54"/>
        <v>154195</v>
      </c>
      <c r="Q323" s="82">
        <f t="shared" si="57"/>
        <v>0</v>
      </c>
      <c r="R323" s="82">
        <f>IF(S322&lt;1,0,-Lease!$K$4/Lease!$L$4)</f>
        <v>0</v>
      </c>
      <c r="S323" s="82">
        <f t="shared" si="58"/>
        <v>0</v>
      </c>
      <c r="AE323" s="5"/>
      <c r="AF323" s="6"/>
    </row>
    <row r="324" spans="1:32" x14ac:dyDescent="0.25">
      <c r="A324" s="46">
        <f t="shared" si="52"/>
        <v>308</v>
      </c>
      <c r="B324" s="54">
        <f t="shared" si="49"/>
        <v>0</v>
      </c>
      <c r="C324" s="47">
        <f>IF(A324&gt;Lease!$E$4,0,Lease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D324" s="33" t="str">
        <f>IF(C324=0,"-",IF(Lease!$H$4="Yearly",EDATE(D323,12),IF(Lease!$H$4="Quarterly",EDATE(D323,3),EDATE(D323,1))))</f>
        <v>-</v>
      </c>
      <c r="E324" s="14">
        <f>IF(C324=0,0,1/((1+IF(Lease!$H$4="Yearly",Lease!$D$4,IF(Lease!$H$4="Quarterly",Lease!$D$4/4,Lease!$D$4/12)))^IF($E$17=1,A323,A324)))</f>
        <v>0</v>
      </c>
      <c r="F324" s="48">
        <f t="shared" si="55"/>
        <v>0</v>
      </c>
      <c r="G324" s="49"/>
      <c r="H324" s="13">
        <f t="shared" si="53"/>
        <v>308</v>
      </c>
      <c r="I324" s="33" t="str">
        <f t="shared" si="56"/>
        <v>-</v>
      </c>
      <c r="J324" s="38">
        <f>IF(H324&gt;Lease!$E$4,0,M323)</f>
        <v>0</v>
      </c>
      <c r="K324" s="38">
        <f>IF(IF(Lease!$H$4="Yearly",J324*Lease!$D$4,IF(Lease!$H$4="Quarterly",J324*(Lease!$D$4/4),J324*Lease!$D$4/12))&gt;0,IF(Lease!$H$4="Yearly",J324*Lease!$D$4,IF(Lease!$H$4="Quarterly",J324*(Lease!$D$4/4),J324*Lease!$D$4/12)),-L324-J324)</f>
        <v>0</v>
      </c>
      <c r="L324" s="38">
        <f t="shared" si="50"/>
        <v>0</v>
      </c>
      <c r="M324" s="38">
        <f t="shared" si="51"/>
        <v>0</v>
      </c>
      <c r="N324" s="50"/>
      <c r="O324" s="79">
        <v>237</v>
      </c>
      <c r="P324" s="80">
        <f t="shared" si="54"/>
        <v>154560</v>
      </c>
      <c r="Q324" s="82">
        <f t="shared" si="57"/>
        <v>0</v>
      </c>
      <c r="R324" s="82">
        <f>IF(S323&lt;1,0,-Lease!$K$4/Lease!$L$4)</f>
        <v>0</v>
      </c>
      <c r="S324" s="82">
        <f t="shared" si="58"/>
        <v>0</v>
      </c>
      <c r="AE324" s="5"/>
      <c r="AF324" s="6"/>
    </row>
    <row r="325" spans="1:32" x14ac:dyDescent="0.25">
      <c r="A325" s="46">
        <f t="shared" si="52"/>
        <v>309</v>
      </c>
      <c r="B325" s="54">
        <f t="shared" si="49"/>
        <v>0</v>
      </c>
      <c r="C325" s="47">
        <f>IF(A325&gt;Lease!$E$4,0,Lease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D325" s="33" t="str">
        <f>IF(C325=0,"-",IF(Lease!$H$4="Yearly",EDATE(D324,12),IF(Lease!$H$4="Quarterly",EDATE(D324,3),EDATE(D324,1))))</f>
        <v>-</v>
      </c>
      <c r="E325" s="14">
        <f>IF(C325=0,0,1/((1+IF(Lease!$H$4="Yearly",Lease!$D$4,IF(Lease!$H$4="Quarterly",Lease!$D$4/4,Lease!$D$4/12)))^IF($E$17=1,A324,A325)))</f>
        <v>0</v>
      </c>
      <c r="F325" s="48">
        <f t="shared" si="55"/>
        <v>0</v>
      </c>
      <c r="G325" s="49"/>
      <c r="H325" s="13">
        <f t="shared" si="53"/>
        <v>309</v>
      </c>
      <c r="I325" s="33" t="str">
        <f t="shared" si="56"/>
        <v>-</v>
      </c>
      <c r="J325" s="38">
        <f>IF(H325&gt;Lease!$E$4,0,M324)</f>
        <v>0</v>
      </c>
      <c r="K325" s="38">
        <f>IF(IF(Lease!$H$4="Yearly",J325*Lease!$D$4,IF(Lease!$H$4="Quarterly",J325*(Lease!$D$4/4),J325*Lease!$D$4/12))&gt;0,IF(Lease!$H$4="Yearly",J325*Lease!$D$4,IF(Lease!$H$4="Quarterly",J325*(Lease!$D$4/4),J325*Lease!$D$4/12)),-L325-J325)</f>
        <v>0</v>
      </c>
      <c r="L325" s="38">
        <f t="shared" si="50"/>
        <v>0</v>
      </c>
      <c r="M325" s="38">
        <f t="shared" si="51"/>
        <v>0</v>
      </c>
      <c r="N325" s="50"/>
      <c r="O325" s="79">
        <v>237</v>
      </c>
      <c r="P325" s="80">
        <f t="shared" si="54"/>
        <v>154926</v>
      </c>
      <c r="Q325" s="82">
        <f t="shared" si="57"/>
        <v>0</v>
      </c>
      <c r="R325" s="82">
        <f>IF(S324&lt;1,0,-Lease!$K$4/Lease!$L$4)</f>
        <v>0</v>
      </c>
      <c r="S325" s="82">
        <f t="shared" si="58"/>
        <v>0</v>
      </c>
      <c r="AE325" s="5"/>
      <c r="AF325" s="6"/>
    </row>
    <row r="326" spans="1:32" x14ac:dyDescent="0.25">
      <c r="A326" s="46">
        <f t="shared" si="52"/>
        <v>310</v>
      </c>
      <c r="B326" s="54">
        <f t="shared" si="49"/>
        <v>0</v>
      </c>
      <c r="C326" s="47">
        <f>IF(A326&gt;Lease!$E$4,0,Lease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D326" s="33" t="str">
        <f>IF(C326=0,"-",IF(Lease!$H$4="Yearly",EDATE(D325,12),IF(Lease!$H$4="Quarterly",EDATE(D325,3),EDATE(D325,1))))</f>
        <v>-</v>
      </c>
      <c r="E326" s="14">
        <f>IF(C326=0,0,1/((1+IF(Lease!$H$4="Yearly",Lease!$D$4,IF(Lease!$H$4="Quarterly",Lease!$D$4/4,Lease!$D$4/12)))^IF($E$17=1,A325,A326)))</f>
        <v>0</v>
      </c>
      <c r="F326" s="48">
        <f t="shared" si="55"/>
        <v>0</v>
      </c>
      <c r="G326" s="49"/>
      <c r="H326" s="13">
        <f t="shared" si="53"/>
        <v>310</v>
      </c>
      <c r="I326" s="33" t="str">
        <f t="shared" si="56"/>
        <v>-</v>
      </c>
      <c r="J326" s="38">
        <f>IF(H326&gt;Lease!$E$4,0,M325)</f>
        <v>0</v>
      </c>
      <c r="K326" s="38">
        <f>IF(IF(Lease!$H$4="Yearly",J326*Lease!$D$4,IF(Lease!$H$4="Quarterly",J326*(Lease!$D$4/4),J326*Lease!$D$4/12))&gt;0,IF(Lease!$H$4="Yearly",J326*Lease!$D$4,IF(Lease!$H$4="Quarterly",J326*(Lease!$D$4/4),J326*Lease!$D$4/12)),-L326-J326)</f>
        <v>0</v>
      </c>
      <c r="L326" s="38">
        <f t="shared" si="50"/>
        <v>0</v>
      </c>
      <c r="M326" s="38">
        <f t="shared" si="51"/>
        <v>0</v>
      </c>
      <c r="N326" s="50"/>
      <c r="O326" s="79">
        <v>237</v>
      </c>
      <c r="P326" s="80">
        <f t="shared" si="54"/>
        <v>155291</v>
      </c>
      <c r="Q326" s="82">
        <f t="shared" si="57"/>
        <v>0</v>
      </c>
      <c r="R326" s="82">
        <f>IF(S325&lt;1,0,-Lease!$K$4/Lease!$L$4)</f>
        <v>0</v>
      </c>
      <c r="S326" s="82">
        <f t="shared" si="58"/>
        <v>0</v>
      </c>
      <c r="AE326" s="5"/>
      <c r="AF326" s="6"/>
    </row>
    <row r="327" spans="1:32" x14ac:dyDescent="0.25">
      <c r="A327" s="46">
        <f t="shared" si="52"/>
        <v>311</v>
      </c>
      <c r="B327" s="54">
        <f t="shared" si="49"/>
        <v>0</v>
      </c>
      <c r="C327" s="47">
        <f>IF(A327&gt;Lease!$E$4,0,Lease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D327" s="33" t="str">
        <f>IF(C327=0,"-",IF(Lease!$H$4="Yearly",EDATE(D326,12),IF(Lease!$H$4="Quarterly",EDATE(D326,3),EDATE(D326,1))))</f>
        <v>-</v>
      </c>
      <c r="E327" s="14">
        <f>IF(C327=0,0,1/((1+IF(Lease!$H$4="Yearly",Lease!$D$4,IF(Lease!$H$4="Quarterly",Lease!$D$4/4,Lease!$D$4/12)))^IF($E$17=1,A326,A327)))</f>
        <v>0</v>
      </c>
      <c r="F327" s="48">
        <f t="shared" si="55"/>
        <v>0</v>
      </c>
      <c r="G327" s="49"/>
      <c r="H327" s="13">
        <f t="shared" si="53"/>
        <v>311</v>
      </c>
      <c r="I327" s="33" t="str">
        <f t="shared" si="56"/>
        <v>-</v>
      </c>
      <c r="J327" s="38">
        <f>IF(H327&gt;Lease!$E$4,0,M326)</f>
        <v>0</v>
      </c>
      <c r="K327" s="38">
        <f>IF(IF(Lease!$H$4="Yearly",J327*Lease!$D$4,IF(Lease!$H$4="Quarterly",J327*(Lease!$D$4/4),J327*Lease!$D$4/12))&gt;0,IF(Lease!$H$4="Yearly",J327*Lease!$D$4,IF(Lease!$H$4="Quarterly",J327*(Lease!$D$4/4),J327*Lease!$D$4/12)),-L327-J327)</f>
        <v>0</v>
      </c>
      <c r="L327" s="38">
        <f t="shared" si="50"/>
        <v>0</v>
      </c>
      <c r="M327" s="38">
        <f t="shared" si="51"/>
        <v>0</v>
      </c>
      <c r="N327" s="50"/>
      <c r="O327" s="79">
        <v>237</v>
      </c>
      <c r="P327" s="80">
        <f t="shared" si="54"/>
        <v>155656</v>
      </c>
      <c r="Q327" s="82">
        <f t="shared" si="57"/>
        <v>0</v>
      </c>
      <c r="R327" s="82">
        <f>IF(S326&lt;1,0,-Lease!$K$4/Lease!$L$4)</f>
        <v>0</v>
      </c>
      <c r="S327" s="82">
        <f t="shared" si="58"/>
        <v>0</v>
      </c>
      <c r="AE327" s="5"/>
      <c r="AF327" s="6"/>
    </row>
    <row r="328" spans="1:32" x14ac:dyDescent="0.25">
      <c r="A328" s="46">
        <f t="shared" si="52"/>
        <v>312</v>
      </c>
      <c r="B328" s="54">
        <f t="shared" si="49"/>
        <v>0</v>
      </c>
      <c r="C328" s="47">
        <f>IF(A328&gt;Lease!$E$4,0,Lease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D328" s="33" t="str">
        <f>IF(C328=0,"-",IF(Lease!$H$4="Yearly",EDATE(D327,12),IF(Lease!$H$4="Quarterly",EDATE(D327,3),EDATE(D327,1))))</f>
        <v>-</v>
      </c>
      <c r="E328" s="14">
        <f>IF(C328=0,0,1/((1+IF(Lease!$H$4="Yearly",Lease!$D$4,IF(Lease!$H$4="Quarterly",Lease!$D$4/4,Lease!$D$4/12)))^IF($E$17=1,A327,A328)))</f>
        <v>0</v>
      </c>
      <c r="F328" s="48">
        <f t="shared" si="55"/>
        <v>0</v>
      </c>
      <c r="G328" s="49"/>
      <c r="H328" s="13">
        <f t="shared" si="53"/>
        <v>312</v>
      </c>
      <c r="I328" s="33" t="str">
        <f t="shared" si="56"/>
        <v>-</v>
      </c>
      <c r="J328" s="38">
        <f>IF(H328&gt;Lease!$E$4,0,M327)</f>
        <v>0</v>
      </c>
      <c r="K328" s="38">
        <f>IF(IF(Lease!$H$4="Yearly",J328*Lease!$D$4,IF(Lease!$H$4="Quarterly",J328*(Lease!$D$4/4),J328*Lease!$D$4/12))&gt;0,IF(Lease!$H$4="Yearly",J328*Lease!$D$4,IF(Lease!$H$4="Quarterly",J328*(Lease!$D$4/4),J328*Lease!$D$4/12)),-L328-J328)</f>
        <v>0</v>
      </c>
      <c r="L328" s="38">
        <f t="shared" si="50"/>
        <v>0</v>
      </c>
      <c r="M328" s="38">
        <f t="shared" si="51"/>
        <v>0</v>
      </c>
      <c r="N328" s="50"/>
      <c r="O328" s="79">
        <v>237</v>
      </c>
      <c r="P328" s="80">
        <f t="shared" si="54"/>
        <v>156021</v>
      </c>
      <c r="Q328" s="82">
        <f t="shared" si="57"/>
        <v>0</v>
      </c>
      <c r="R328" s="82">
        <f>IF(S327&lt;1,0,-Lease!$K$4/Lease!$L$4)</f>
        <v>0</v>
      </c>
      <c r="S328" s="82">
        <f t="shared" si="58"/>
        <v>0</v>
      </c>
      <c r="AE328" s="5"/>
      <c r="AF328" s="6"/>
    </row>
    <row r="329" spans="1:32" x14ac:dyDescent="0.25">
      <c r="A329" s="46">
        <f t="shared" si="52"/>
        <v>313</v>
      </c>
      <c r="B329" s="54">
        <f t="shared" si="49"/>
        <v>0</v>
      </c>
      <c r="C329" s="47">
        <f>IF(A329&gt;Lease!$E$4,0,Lease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D329" s="33" t="str">
        <f>IF(C329=0,"-",IF(Lease!$H$4="Yearly",EDATE(D328,12),IF(Lease!$H$4="Quarterly",EDATE(D328,3),EDATE(D328,1))))</f>
        <v>-</v>
      </c>
      <c r="E329" s="14">
        <f>IF(C329=0,0,1/((1+IF(Lease!$H$4="Yearly",Lease!$D$4,IF(Lease!$H$4="Quarterly",Lease!$D$4/4,Lease!$D$4/12)))^IF($E$17=1,A328,A329)))</f>
        <v>0</v>
      </c>
      <c r="F329" s="48">
        <f t="shared" si="55"/>
        <v>0</v>
      </c>
      <c r="G329" s="49"/>
      <c r="H329" s="13">
        <f t="shared" si="53"/>
        <v>313</v>
      </c>
      <c r="I329" s="33" t="str">
        <f t="shared" si="56"/>
        <v>-</v>
      </c>
      <c r="J329" s="38">
        <f>IF(H329&gt;Lease!$E$4,0,M328)</f>
        <v>0</v>
      </c>
      <c r="K329" s="38">
        <f>IF(IF(Lease!$H$4="Yearly",J329*Lease!$D$4,IF(Lease!$H$4="Quarterly",J329*(Lease!$D$4/4),J329*Lease!$D$4/12))&gt;0,IF(Lease!$H$4="Yearly",J329*Lease!$D$4,IF(Lease!$H$4="Quarterly",J329*(Lease!$D$4/4),J329*Lease!$D$4/12)),-L329-J329)</f>
        <v>0</v>
      </c>
      <c r="L329" s="38">
        <f t="shared" si="50"/>
        <v>0</v>
      </c>
      <c r="M329" s="38">
        <f t="shared" si="51"/>
        <v>0</v>
      </c>
      <c r="N329" s="50"/>
      <c r="O329" s="79">
        <v>237</v>
      </c>
      <c r="P329" s="80">
        <f t="shared" si="54"/>
        <v>156387</v>
      </c>
      <c r="Q329" s="82">
        <f t="shared" si="57"/>
        <v>0</v>
      </c>
      <c r="R329" s="82">
        <f>IF(S328&lt;1,0,-Lease!$K$4/Lease!$L$4)</f>
        <v>0</v>
      </c>
      <c r="S329" s="82">
        <f t="shared" si="58"/>
        <v>0</v>
      </c>
      <c r="AE329" s="5"/>
      <c r="AF329" s="6"/>
    </row>
    <row r="330" spans="1:32" x14ac:dyDescent="0.25">
      <c r="A330" s="46">
        <f t="shared" si="52"/>
        <v>314</v>
      </c>
      <c r="B330" s="54">
        <f t="shared" si="49"/>
        <v>0</v>
      </c>
      <c r="C330" s="47">
        <f>IF(A330&gt;Lease!$E$4,0,Lease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D330" s="33" t="str">
        <f>IF(C330=0,"-",IF(Lease!$H$4="Yearly",EDATE(D329,12),IF(Lease!$H$4="Quarterly",EDATE(D329,3),EDATE(D329,1))))</f>
        <v>-</v>
      </c>
      <c r="E330" s="14">
        <f>IF(C330=0,0,1/((1+IF(Lease!$H$4="Yearly",Lease!$D$4,IF(Lease!$H$4="Quarterly",Lease!$D$4/4,Lease!$D$4/12)))^IF($E$17=1,A329,A330)))</f>
        <v>0</v>
      </c>
      <c r="F330" s="48">
        <f t="shared" si="55"/>
        <v>0</v>
      </c>
      <c r="G330" s="49"/>
      <c r="H330" s="13">
        <f t="shared" si="53"/>
        <v>314</v>
      </c>
      <c r="I330" s="33" t="str">
        <f t="shared" si="56"/>
        <v>-</v>
      </c>
      <c r="J330" s="38">
        <f>IF(H330&gt;Lease!$E$4,0,M329)</f>
        <v>0</v>
      </c>
      <c r="K330" s="38">
        <f>IF(IF(Lease!$H$4="Yearly",J330*Lease!$D$4,IF(Lease!$H$4="Quarterly",J330*(Lease!$D$4/4),J330*Lease!$D$4/12))&gt;0,IF(Lease!$H$4="Yearly",J330*Lease!$D$4,IF(Lease!$H$4="Quarterly",J330*(Lease!$D$4/4),J330*Lease!$D$4/12)),-L330-J330)</f>
        <v>0</v>
      </c>
      <c r="L330" s="38">
        <f t="shared" si="50"/>
        <v>0</v>
      </c>
      <c r="M330" s="38">
        <f t="shared" si="51"/>
        <v>0</v>
      </c>
      <c r="N330" s="50"/>
      <c r="O330" s="79">
        <v>237</v>
      </c>
      <c r="P330" s="80">
        <f t="shared" si="54"/>
        <v>156752</v>
      </c>
      <c r="Q330" s="82">
        <f t="shared" si="57"/>
        <v>0</v>
      </c>
      <c r="R330" s="82">
        <f>IF(S329&lt;1,0,-Lease!$K$4/Lease!$L$4)</f>
        <v>0</v>
      </c>
      <c r="S330" s="82">
        <f t="shared" si="58"/>
        <v>0</v>
      </c>
      <c r="AE330" s="5"/>
      <c r="AF330" s="6"/>
    </row>
    <row r="331" spans="1:32" x14ac:dyDescent="0.25">
      <c r="A331" s="46">
        <f t="shared" si="52"/>
        <v>315</v>
      </c>
      <c r="B331" s="54">
        <f t="shared" si="49"/>
        <v>0</v>
      </c>
      <c r="C331" s="47">
        <f>IF(A331&gt;Lease!$E$4,0,Lease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D331" s="33" t="str">
        <f>IF(C331=0,"-",IF(Lease!$H$4="Yearly",EDATE(D330,12),IF(Lease!$H$4="Quarterly",EDATE(D330,3),EDATE(D330,1))))</f>
        <v>-</v>
      </c>
      <c r="E331" s="14">
        <f>IF(C331=0,0,1/((1+IF(Lease!$H$4="Yearly",Lease!$D$4,IF(Lease!$H$4="Quarterly",Lease!$D$4/4,Lease!$D$4/12)))^IF($E$17=1,A330,A331)))</f>
        <v>0</v>
      </c>
      <c r="F331" s="48">
        <f t="shared" si="55"/>
        <v>0</v>
      </c>
      <c r="G331" s="49"/>
      <c r="H331" s="13">
        <f t="shared" si="53"/>
        <v>315</v>
      </c>
      <c r="I331" s="33" t="str">
        <f t="shared" si="56"/>
        <v>-</v>
      </c>
      <c r="J331" s="38">
        <f>IF(H331&gt;Lease!$E$4,0,M330)</f>
        <v>0</v>
      </c>
      <c r="K331" s="38">
        <f>IF(IF(Lease!$H$4="Yearly",J331*Lease!$D$4,IF(Lease!$H$4="Quarterly",J331*(Lease!$D$4/4),J331*Lease!$D$4/12))&gt;0,IF(Lease!$H$4="Yearly",J331*Lease!$D$4,IF(Lease!$H$4="Quarterly",J331*(Lease!$D$4/4),J331*Lease!$D$4/12)),-L331-J331)</f>
        <v>0</v>
      </c>
      <c r="L331" s="38">
        <f t="shared" si="50"/>
        <v>0</v>
      </c>
      <c r="M331" s="38">
        <f t="shared" si="51"/>
        <v>0</v>
      </c>
      <c r="N331" s="50"/>
      <c r="O331" s="79">
        <v>237</v>
      </c>
      <c r="P331" s="80">
        <f t="shared" si="54"/>
        <v>157117</v>
      </c>
      <c r="Q331" s="82">
        <f t="shared" si="57"/>
        <v>0</v>
      </c>
      <c r="R331" s="82">
        <f>IF(S330&lt;1,0,-Lease!$K$4/Lease!$L$4)</f>
        <v>0</v>
      </c>
      <c r="S331" s="82">
        <f t="shared" si="58"/>
        <v>0</v>
      </c>
      <c r="AE331" s="5"/>
      <c r="AF331" s="6"/>
    </row>
    <row r="332" spans="1:32" x14ac:dyDescent="0.25">
      <c r="A332" s="46">
        <f t="shared" si="52"/>
        <v>316</v>
      </c>
      <c r="B332" s="54">
        <f t="shared" si="49"/>
        <v>0</v>
      </c>
      <c r="C332" s="47">
        <f>IF(A332&gt;Lease!$E$4,0,Lease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D332" s="33" t="str">
        <f>IF(C332=0,"-",IF(Lease!$H$4="Yearly",EDATE(D331,12),IF(Lease!$H$4="Quarterly",EDATE(D331,3),EDATE(D331,1))))</f>
        <v>-</v>
      </c>
      <c r="E332" s="14">
        <f>IF(C332=0,0,1/((1+IF(Lease!$H$4="Yearly",Lease!$D$4,IF(Lease!$H$4="Quarterly",Lease!$D$4/4,Lease!$D$4/12)))^IF($E$17=1,A331,A332)))</f>
        <v>0</v>
      </c>
      <c r="F332" s="48">
        <f t="shared" si="55"/>
        <v>0</v>
      </c>
      <c r="G332" s="49"/>
      <c r="H332" s="13">
        <f t="shared" si="53"/>
        <v>316</v>
      </c>
      <c r="I332" s="33" t="str">
        <f t="shared" si="56"/>
        <v>-</v>
      </c>
      <c r="J332" s="38">
        <f>IF(H332&gt;Lease!$E$4,0,M331)</f>
        <v>0</v>
      </c>
      <c r="K332" s="38">
        <f>IF(IF(Lease!$H$4="Yearly",J332*Lease!$D$4,IF(Lease!$H$4="Quarterly",J332*(Lease!$D$4/4),J332*Lease!$D$4/12))&gt;0,IF(Lease!$H$4="Yearly",J332*Lease!$D$4,IF(Lease!$H$4="Quarterly",J332*(Lease!$D$4/4),J332*Lease!$D$4/12)),-L332-J332)</f>
        <v>0</v>
      </c>
      <c r="L332" s="38">
        <f t="shared" si="50"/>
        <v>0</v>
      </c>
      <c r="M332" s="38">
        <f t="shared" si="51"/>
        <v>0</v>
      </c>
      <c r="N332" s="50"/>
      <c r="O332" s="79">
        <v>237</v>
      </c>
      <c r="P332" s="80">
        <f t="shared" si="54"/>
        <v>157482</v>
      </c>
      <c r="Q332" s="82">
        <f t="shared" si="57"/>
        <v>0</v>
      </c>
      <c r="R332" s="82">
        <f>IF(S331&lt;1,0,-Lease!$K$4/Lease!$L$4)</f>
        <v>0</v>
      </c>
      <c r="S332" s="82">
        <f t="shared" si="58"/>
        <v>0</v>
      </c>
      <c r="AE332" s="5"/>
      <c r="AF332" s="6"/>
    </row>
    <row r="333" spans="1:32" x14ac:dyDescent="0.25">
      <c r="A333" s="46">
        <f t="shared" si="52"/>
        <v>317</v>
      </c>
      <c r="B333" s="54">
        <f t="shared" si="49"/>
        <v>0</v>
      </c>
      <c r="C333" s="47">
        <f>IF(A333&gt;Lease!$E$4,0,Lease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D333" s="33" t="str">
        <f>IF(C333=0,"-",IF(Lease!$H$4="Yearly",EDATE(D332,12),IF(Lease!$H$4="Quarterly",EDATE(D332,3),EDATE(D332,1))))</f>
        <v>-</v>
      </c>
      <c r="E333" s="14">
        <f>IF(C333=0,0,1/((1+IF(Lease!$H$4="Yearly",Lease!$D$4,IF(Lease!$H$4="Quarterly",Lease!$D$4/4,Lease!$D$4/12)))^IF($E$17=1,A332,A333)))</f>
        <v>0</v>
      </c>
      <c r="F333" s="48">
        <f t="shared" si="55"/>
        <v>0</v>
      </c>
      <c r="G333" s="49"/>
      <c r="H333" s="13">
        <f t="shared" si="53"/>
        <v>317</v>
      </c>
      <c r="I333" s="33" t="str">
        <f t="shared" si="56"/>
        <v>-</v>
      </c>
      <c r="J333" s="38">
        <f>IF(H333&gt;Lease!$E$4,0,M332)</f>
        <v>0</v>
      </c>
      <c r="K333" s="38">
        <f>IF(IF(Lease!$H$4="Yearly",J333*Lease!$D$4,IF(Lease!$H$4="Quarterly",J333*(Lease!$D$4/4),J333*Lease!$D$4/12))&gt;0,IF(Lease!$H$4="Yearly",J333*Lease!$D$4,IF(Lease!$H$4="Quarterly",J333*(Lease!$D$4/4),J333*Lease!$D$4/12)),-L333-J333)</f>
        <v>0</v>
      </c>
      <c r="L333" s="38">
        <f t="shared" si="50"/>
        <v>0</v>
      </c>
      <c r="M333" s="38">
        <f t="shared" si="51"/>
        <v>0</v>
      </c>
      <c r="N333" s="50"/>
      <c r="O333" s="79">
        <v>237</v>
      </c>
      <c r="P333" s="80">
        <f t="shared" si="54"/>
        <v>157848</v>
      </c>
      <c r="Q333" s="82">
        <f t="shared" si="57"/>
        <v>0</v>
      </c>
      <c r="R333" s="82">
        <f>IF(S332&lt;1,0,-Lease!$K$4/Lease!$L$4)</f>
        <v>0</v>
      </c>
      <c r="S333" s="82">
        <f t="shared" si="58"/>
        <v>0</v>
      </c>
      <c r="AE333" s="5"/>
      <c r="AF333" s="6"/>
    </row>
    <row r="334" spans="1:32" x14ac:dyDescent="0.25">
      <c r="A334" s="46">
        <f t="shared" si="52"/>
        <v>318</v>
      </c>
      <c r="B334" s="54">
        <f t="shared" si="49"/>
        <v>0</v>
      </c>
      <c r="C334" s="47">
        <f>IF(A334&gt;Lease!$E$4,0,Lease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D334" s="33" t="str">
        <f>IF(C334=0,"-",IF(Lease!$H$4="Yearly",EDATE(D333,12),IF(Lease!$H$4="Quarterly",EDATE(D333,3),EDATE(D333,1))))</f>
        <v>-</v>
      </c>
      <c r="E334" s="14">
        <f>IF(C334=0,0,1/((1+IF(Lease!$H$4="Yearly",Lease!$D$4,IF(Lease!$H$4="Quarterly",Lease!$D$4/4,Lease!$D$4/12)))^IF($E$17=1,A333,A334)))</f>
        <v>0</v>
      </c>
      <c r="F334" s="48">
        <f t="shared" si="55"/>
        <v>0</v>
      </c>
      <c r="G334" s="49"/>
      <c r="H334" s="13">
        <f t="shared" si="53"/>
        <v>318</v>
      </c>
      <c r="I334" s="33" t="str">
        <f t="shared" si="56"/>
        <v>-</v>
      </c>
      <c r="J334" s="38">
        <f>IF(H334&gt;Lease!$E$4,0,M333)</f>
        <v>0</v>
      </c>
      <c r="K334" s="38">
        <f>IF(IF(Lease!$H$4="Yearly",J334*Lease!$D$4,IF(Lease!$H$4="Quarterly",J334*(Lease!$D$4/4),J334*Lease!$D$4/12))&gt;0,IF(Lease!$H$4="Yearly",J334*Lease!$D$4,IF(Lease!$H$4="Quarterly",J334*(Lease!$D$4/4),J334*Lease!$D$4/12)),-L334-J334)</f>
        <v>0</v>
      </c>
      <c r="L334" s="38">
        <f t="shared" si="50"/>
        <v>0</v>
      </c>
      <c r="M334" s="38">
        <f t="shared" si="51"/>
        <v>0</v>
      </c>
      <c r="N334" s="50"/>
      <c r="O334" s="79">
        <v>237</v>
      </c>
      <c r="P334" s="80">
        <f t="shared" si="54"/>
        <v>158213</v>
      </c>
      <c r="Q334" s="82">
        <f t="shared" si="57"/>
        <v>0</v>
      </c>
      <c r="R334" s="82">
        <f>IF(S333&lt;1,0,-Lease!$K$4/Lease!$L$4)</f>
        <v>0</v>
      </c>
      <c r="S334" s="82">
        <f t="shared" si="58"/>
        <v>0</v>
      </c>
      <c r="AE334" s="5"/>
      <c r="AF334" s="6"/>
    </row>
    <row r="335" spans="1:32" x14ac:dyDescent="0.25">
      <c r="A335" s="46">
        <f t="shared" si="52"/>
        <v>319</v>
      </c>
      <c r="B335" s="54">
        <f t="shared" si="49"/>
        <v>0</v>
      </c>
      <c r="C335" s="47">
        <f>IF(A335&gt;Lease!$E$4,0,Lease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D335" s="33" t="str">
        <f>IF(C335=0,"-",IF(Lease!$H$4="Yearly",EDATE(D334,12),IF(Lease!$H$4="Quarterly",EDATE(D334,3),EDATE(D334,1))))</f>
        <v>-</v>
      </c>
      <c r="E335" s="14">
        <f>IF(C335=0,0,1/((1+IF(Lease!$H$4="Yearly",Lease!$D$4,IF(Lease!$H$4="Quarterly",Lease!$D$4/4,Lease!$D$4/12)))^IF($E$17=1,A334,A335)))</f>
        <v>0</v>
      </c>
      <c r="F335" s="48">
        <f t="shared" si="55"/>
        <v>0</v>
      </c>
      <c r="G335" s="49"/>
      <c r="H335" s="13">
        <f t="shared" si="53"/>
        <v>319</v>
      </c>
      <c r="I335" s="33" t="str">
        <f t="shared" si="56"/>
        <v>-</v>
      </c>
      <c r="J335" s="38">
        <f>IF(H335&gt;Lease!$E$4,0,M334)</f>
        <v>0</v>
      </c>
      <c r="K335" s="38">
        <f>IF(IF(Lease!$H$4="Yearly",J335*Lease!$D$4,IF(Lease!$H$4="Quarterly",J335*(Lease!$D$4/4),J335*Lease!$D$4/12))&gt;0,IF(Lease!$H$4="Yearly",J335*Lease!$D$4,IF(Lease!$H$4="Quarterly",J335*(Lease!$D$4/4),J335*Lease!$D$4/12)),-L335-J335)</f>
        <v>0</v>
      </c>
      <c r="L335" s="38">
        <f t="shared" si="50"/>
        <v>0</v>
      </c>
      <c r="M335" s="38">
        <f t="shared" si="51"/>
        <v>0</v>
      </c>
      <c r="N335" s="50"/>
      <c r="O335" s="79">
        <v>237</v>
      </c>
      <c r="P335" s="80">
        <f t="shared" si="54"/>
        <v>158578</v>
      </c>
      <c r="Q335" s="82">
        <f t="shared" si="57"/>
        <v>0</v>
      </c>
      <c r="R335" s="82">
        <f>IF(S334&lt;1,0,-Lease!$K$4/Lease!$L$4)</f>
        <v>0</v>
      </c>
      <c r="S335" s="82">
        <f t="shared" si="58"/>
        <v>0</v>
      </c>
      <c r="AE335" s="5"/>
      <c r="AF335" s="6"/>
    </row>
    <row r="336" spans="1:32" x14ac:dyDescent="0.25">
      <c r="A336" s="46">
        <f t="shared" si="52"/>
        <v>320</v>
      </c>
      <c r="B336" s="54">
        <f t="shared" si="49"/>
        <v>0</v>
      </c>
      <c r="C336" s="47">
        <f>IF(A336&gt;Lease!$E$4,0,Lease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D336" s="33" t="str">
        <f>IF(C336=0,"-",IF(Lease!$H$4="Yearly",EDATE(D335,12),IF(Lease!$H$4="Quarterly",EDATE(D335,3),EDATE(D335,1))))</f>
        <v>-</v>
      </c>
      <c r="E336" s="14">
        <f>IF(C336=0,0,1/((1+IF(Lease!$H$4="Yearly",Lease!$D$4,IF(Lease!$H$4="Quarterly",Lease!$D$4/4,Lease!$D$4/12)))^IF($E$17=1,A335,A336)))</f>
        <v>0</v>
      </c>
      <c r="F336" s="48">
        <f t="shared" si="55"/>
        <v>0</v>
      </c>
      <c r="G336" s="49"/>
      <c r="H336" s="13">
        <f t="shared" si="53"/>
        <v>320</v>
      </c>
      <c r="I336" s="33" t="str">
        <f t="shared" si="56"/>
        <v>-</v>
      </c>
      <c r="J336" s="38">
        <f>IF(H336&gt;Lease!$E$4,0,M335)</f>
        <v>0</v>
      </c>
      <c r="K336" s="38">
        <f>IF(IF(Lease!$H$4="Yearly",J336*Lease!$D$4,IF(Lease!$H$4="Quarterly",J336*(Lease!$D$4/4),J336*Lease!$D$4/12))&gt;0,IF(Lease!$H$4="Yearly",J336*Lease!$D$4,IF(Lease!$H$4="Quarterly",J336*(Lease!$D$4/4),J336*Lease!$D$4/12)),-L336-J336)</f>
        <v>0</v>
      </c>
      <c r="L336" s="38">
        <f t="shared" si="50"/>
        <v>0</v>
      </c>
      <c r="M336" s="38">
        <f t="shared" si="51"/>
        <v>0</v>
      </c>
      <c r="N336" s="50"/>
      <c r="O336" s="79">
        <v>237</v>
      </c>
      <c r="P336" s="80">
        <f t="shared" si="54"/>
        <v>158943</v>
      </c>
      <c r="Q336" s="82">
        <f t="shared" si="57"/>
        <v>0</v>
      </c>
      <c r="R336" s="82">
        <f>IF(S335&lt;1,0,-Lease!$K$4/Lease!$L$4)</f>
        <v>0</v>
      </c>
      <c r="S336" s="82">
        <f t="shared" si="58"/>
        <v>0</v>
      </c>
      <c r="AE336" s="5"/>
      <c r="AF336" s="6"/>
    </row>
    <row r="337" spans="1:32" x14ac:dyDescent="0.25">
      <c r="A337" s="46">
        <f t="shared" si="52"/>
        <v>321</v>
      </c>
      <c r="B337" s="54">
        <f t="shared" si="49"/>
        <v>0</v>
      </c>
      <c r="C337" s="47">
        <f>IF(A337&gt;Lease!$E$4,0,Lease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D337" s="33" t="str">
        <f>IF(C337=0,"-",IF(Lease!$H$4="Yearly",EDATE(D336,12),IF(Lease!$H$4="Quarterly",EDATE(D336,3),EDATE(D336,1))))</f>
        <v>-</v>
      </c>
      <c r="E337" s="14">
        <f>IF(C337=0,0,1/((1+IF(Lease!$H$4="Yearly",Lease!$D$4,IF(Lease!$H$4="Quarterly",Lease!$D$4/4,Lease!$D$4/12)))^IF($E$17=1,A336,A337)))</f>
        <v>0</v>
      </c>
      <c r="F337" s="48">
        <f t="shared" si="55"/>
        <v>0</v>
      </c>
      <c r="G337" s="49"/>
      <c r="H337" s="13">
        <f t="shared" si="53"/>
        <v>321</v>
      </c>
      <c r="I337" s="33" t="str">
        <f t="shared" si="56"/>
        <v>-</v>
      </c>
      <c r="J337" s="38">
        <f>IF(H337&gt;Lease!$E$4,0,M336)</f>
        <v>0</v>
      </c>
      <c r="K337" s="38">
        <f>IF(IF(Lease!$H$4="Yearly",J337*Lease!$D$4,IF(Lease!$H$4="Quarterly",J337*(Lease!$D$4/4),J337*Lease!$D$4/12))&gt;0,IF(Lease!$H$4="Yearly",J337*Lease!$D$4,IF(Lease!$H$4="Quarterly",J337*(Lease!$D$4/4),J337*Lease!$D$4/12)),-L337-J337)</f>
        <v>0</v>
      </c>
      <c r="L337" s="38">
        <f t="shared" si="50"/>
        <v>0</v>
      </c>
      <c r="M337" s="38">
        <f t="shared" si="51"/>
        <v>0</v>
      </c>
      <c r="N337" s="50"/>
      <c r="O337" s="79">
        <v>237</v>
      </c>
      <c r="P337" s="80">
        <f t="shared" si="54"/>
        <v>159309</v>
      </c>
      <c r="Q337" s="82">
        <f t="shared" si="57"/>
        <v>0</v>
      </c>
      <c r="R337" s="82">
        <f>IF(S336&lt;1,0,-Lease!$K$4/Lease!$L$4)</f>
        <v>0</v>
      </c>
      <c r="S337" s="82">
        <f t="shared" si="58"/>
        <v>0</v>
      </c>
      <c r="AE337" s="5"/>
      <c r="AF337" s="6"/>
    </row>
    <row r="338" spans="1:32" x14ac:dyDescent="0.25">
      <c r="A338" s="46">
        <f t="shared" si="52"/>
        <v>322</v>
      </c>
      <c r="B338" s="54">
        <f t="shared" ref="B338:B401" si="59">IF(D338="-",0,YEAR(D338))</f>
        <v>0</v>
      </c>
      <c r="C338" s="47">
        <f>IF(A338&gt;Lease!$E$4,0,Lease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D338" s="33" t="str">
        <f>IF(C338=0,"-",IF(Lease!$H$4="Yearly",EDATE(D337,12),IF(Lease!$H$4="Quarterly",EDATE(D337,3),EDATE(D337,1))))</f>
        <v>-</v>
      </c>
      <c r="E338" s="14">
        <f>IF(C338=0,0,1/((1+IF(Lease!$H$4="Yearly",Lease!$D$4,IF(Lease!$H$4="Quarterly",Lease!$D$4/4,Lease!$D$4/12)))^IF($E$17=1,A337,A338)))</f>
        <v>0</v>
      </c>
      <c r="F338" s="48">
        <f t="shared" si="55"/>
        <v>0</v>
      </c>
      <c r="G338" s="49"/>
      <c r="H338" s="13">
        <f t="shared" si="53"/>
        <v>322</v>
      </c>
      <c r="I338" s="33" t="str">
        <f t="shared" si="56"/>
        <v>-</v>
      </c>
      <c r="J338" s="38">
        <f>IF(H338&gt;Lease!$E$4,0,M337)</f>
        <v>0</v>
      </c>
      <c r="K338" s="38">
        <f>IF(IF(Lease!$H$4="Yearly",J338*Lease!$D$4,IF(Lease!$H$4="Quarterly",J338*(Lease!$D$4/4),J338*Lease!$D$4/12))&gt;0,IF(Lease!$H$4="Yearly",J338*Lease!$D$4,IF(Lease!$H$4="Quarterly",J338*(Lease!$D$4/4),J338*Lease!$D$4/12)),-L338-J338)</f>
        <v>0</v>
      </c>
      <c r="L338" s="38">
        <f t="shared" ref="L338:L401" si="60">C338</f>
        <v>0</v>
      </c>
      <c r="M338" s="38">
        <f t="shared" ref="M338:M401" si="61">J338+K338-L338</f>
        <v>0</v>
      </c>
      <c r="N338" s="50"/>
      <c r="O338" s="79">
        <v>237</v>
      </c>
      <c r="P338" s="80">
        <f t="shared" si="54"/>
        <v>159674</v>
      </c>
      <c r="Q338" s="82">
        <f t="shared" si="57"/>
        <v>0</v>
      </c>
      <c r="R338" s="82">
        <f>IF(S337&lt;1,0,-Lease!$K$4/Lease!$L$4)</f>
        <v>0</v>
      </c>
      <c r="S338" s="82">
        <f t="shared" si="58"/>
        <v>0</v>
      </c>
      <c r="AE338" s="5"/>
      <c r="AF338" s="6"/>
    </row>
    <row r="339" spans="1:32" x14ac:dyDescent="0.25">
      <c r="A339" s="46">
        <f t="shared" ref="A339:A402" si="62">A338+1</f>
        <v>323</v>
      </c>
      <c r="B339" s="54">
        <f t="shared" si="59"/>
        <v>0</v>
      </c>
      <c r="C339" s="47">
        <f>IF(A339&gt;Lease!$E$4,0,Lease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D339" s="33" t="str">
        <f>IF(C339=0,"-",IF(Lease!$H$4="Yearly",EDATE(D338,12),IF(Lease!$H$4="Quarterly",EDATE(D338,3),EDATE(D338,1))))</f>
        <v>-</v>
      </c>
      <c r="E339" s="14">
        <f>IF(C339=0,0,1/((1+IF(Lease!$H$4="Yearly",Lease!$D$4,IF(Lease!$H$4="Quarterly",Lease!$D$4/4,Lease!$D$4/12)))^IF($E$17=1,A338,A339)))</f>
        <v>0</v>
      </c>
      <c r="F339" s="48">
        <f t="shared" si="55"/>
        <v>0</v>
      </c>
      <c r="G339" s="49"/>
      <c r="H339" s="13">
        <f t="shared" ref="H339:H402" si="63">H338+1</f>
        <v>323</v>
      </c>
      <c r="I339" s="33" t="str">
        <f t="shared" si="56"/>
        <v>-</v>
      </c>
      <c r="J339" s="38">
        <f>IF(H339&gt;Lease!$E$4,0,M338)</f>
        <v>0</v>
      </c>
      <c r="K339" s="38">
        <f>IF(IF(Lease!$H$4="Yearly",J339*Lease!$D$4,IF(Lease!$H$4="Quarterly",J339*(Lease!$D$4/4),J339*Lease!$D$4/12))&gt;0,IF(Lease!$H$4="Yearly",J339*Lease!$D$4,IF(Lease!$H$4="Quarterly",J339*(Lease!$D$4/4),J339*Lease!$D$4/12)),-L339-J339)</f>
        <v>0</v>
      </c>
      <c r="L339" s="38">
        <f t="shared" si="60"/>
        <v>0</v>
      </c>
      <c r="M339" s="38">
        <f t="shared" si="61"/>
        <v>0</v>
      </c>
      <c r="N339" s="50"/>
      <c r="O339" s="79">
        <v>237</v>
      </c>
      <c r="P339" s="80">
        <f t="shared" ref="P339:P402" si="64">DATE(YEAR(P338)+1,MONTH(P338),DAY(P338))</f>
        <v>160039</v>
      </c>
      <c r="Q339" s="82">
        <f t="shared" si="57"/>
        <v>0</v>
      </c>
      <c r="R339" s="82">
        <f>IF(S338&lt;1,0,-Lease!$K$4/Lease!$L$4)</f>
        <v>0</v>
      </c>
      <c r="S339" s="82">
        <f t="shared" si="58"/>
        <v>0</v>
      </c>
      <c r="AE339" s="5"/>
      <c r="AF339" s="6"/>
    </row>
    <row r="340" spans="1:32" x14ac:dyDescent="0.25">
      <c r="A340" s="46">
        <f t="shared" si="62"/>
        <v>324</v>
      </c>
      <c r="B340" s="54">
        <f t="shared" si="59"/>
        <v>0</v>
      </c>
      <c r="C340" s="47">
        <f>IF(A340&gt;Lease!$E$4,0,Lease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D340" s="33" t="str">
        <f>IF(C340=0,"-",IF(Lease!$H$4="Yearly",EDATE(D339,12),IF(Lease!$H$4="Quarterly",EDATE(D339,3),EDATE(D339,1))))</f>
        <v>-</v>
      </c>
      <c r="E340" s="14">
        <f>IF(C340=0,0,1/((1+IF(Lease!$H$4="Yearly",Lease!$D$4,IF(Lease!$H$4="Quarterly",Lease!$D$4/4,Lease!$D$4/12)))^IF($E$17=1,A339,A340)))</f>
        <v>0</v>
      </c>
      <c r="F340" s="48">
        <f t="shared" si="55"/>
        <v>0</v>
      </c>
      <c r="G340" s="49"/>
      <c r="H340" s="13">
        <f t="shared" si="63"/>
        <v>324</v>
      </c>
      <c r="I340" s="33" t="str">
        <f t="shared" si="56"/>
        <v>-</v>
      </c>
      <c r="J340" s="38">
        <f>IF(H340&gt;Lease!$E$4,0,M339)</f>
        <v>0</v>
      </c>
      <c r="K340" s="38">
        <f>IF(IF(Lease!$H$4="Yearly",J340*Lease!$D$4,IF(Lease!$H$4="Quarterly",J340*(Lease!$D$4/4),J340*Lease!$D$4/12))&gt;0,IF(Lease!$H$4="Yearly",J340*Lease!$D$4,IF(Lease!$H$4="Quarterly",J340*(Lease!$D$4/4),J340*Lease!$D$4/12)),-L340-J340)</f>
        <v>0</v>
      </c>
      <c r="L340" s="38">
        <f t="shared" si="60"/>
        <v>0</v>
      </c>
      <c r="M340" s="38">
        <f t="shared" si="61"/>
        <v>0</v>
      </c>
      <c r="N340" s="50"/>
      <c r="O340" s="79">
        <v>237</v>
      </c>
      <c r="P340" s="80">
        <f t="shared" si="64"/>
        <v>160404</v>
      </c>
      <c r="Q340" s="82">
        <f t="shared" si="57"/>
        <v>0</v>
      </c>
      <c r="R340" s="82">
        <f>IF(S339&lt;1,0,-Lease!$K$4/Lease!$L$4)</f>
        <v>0</v>
      </c>
      <c r="S340" s="82">
        <f t="shared" si="58"/>
        <v>0</v>
      </c>
      <c r="AE340" s="5"/>
      <c r="AF340" s="6"/>
    </row>
    <row r="341" spans="1:32" x14ac:dyDescent="0.25">
      <c r="A341" s="46">
        <f t="shared" si="62"/>
        <v>325</v>
      </c>
      <c r="B341" s="54">
        <f t="shared" si="59"/>
        <v>0</v>
      </c>
      <c r="C341" s="47">
        <f>IF(A341&gt;Lease!$E$4,0,Lease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D341" s="33" t="str">
        <f>IF(C341=0,"-",IF(Lease!$H$4="Yearly",EDATE(D340,12),IF(Lease!$H$4="Quarterly",EDATE(D340,3),EDATE(D340,1))))</f>
        <v>-</v>
      </c>
      <c r="E341" s="14">
        <f>IF(C341=0,0,1/((1+IF(Lease!$H$4="Yearly",Lease!$D$4,IF(Lease!$H$4="Quarterly",Lease!$D$4/4,Lease!$D$4/12)))^IF($E$17=1,A340,A341)))</f>
        <v>0</v>
      </c>
      <c r="F341" s="48">
        <f t="shared" si="55"/>
        <v>0</v>
      </c>
      <c r="G341" s="49"/>
      <c r="H341" s="13">
        <f t="shared" si="63"/>
        <v>325</v>
      </c>
      <c r="I341" s="33" t="str">
        <f t="shared" si="56"/>
        <v>-</v>
      </c>
      <c r="J341" s="38">
        <f>IF(H341&gt;Lease!$E$4,0,M340)</f>
        <v>0</v>
      </c>
      <c r="K341" s="38">
        <f>IF(IF(Lease!$H$4="Yearly",J341*Lease!$D$4,IF(Lease!$H$4="Quarterly",J341*(Lease!$D$4/4),J341*Lease!$D$4/12))&gt;0,IF(Lease!$H$4="Yearly",J341*Lease!$D$4,IF(Lease!$H$4="Quarterly",J341*(Lease!$D$4/4),J341*Lease!$D$4/12)),-L341-J341)</f>
        <v>0</v>
      </c>
      <c r="L341" s="38">
        <f t="shared" si="60"/>
        <v>0</v>
      </c>
      <c r="M341" s="38">
        <f t="shared" si="61"/>
        <v>0</v>
      </c>
      <c r="N341" s="50"/>
      <c r="O341" s="79">
        <v>237</v>
      </c>
      <c r="P341" s="80">
        <f t="shared" si="64"/>
        <v>160770</v>
      </c>
      <c r="Q341" s="82">
        <f t="shared" si="57"/>
        <v>0</v>
      </c>
      <c r="R341" s="82">
        <f>IF(S340&lt;1,0,-Lease!$K$4/Lease!$L$4)</f>
        <v>0</v>
      </c>
      <c r="S341" s="82">
        <f t="shared" si="58"/>
        <v>0</v>
      </c>
      <c r="AE341" s="5"/>
      <c r="AF341" s="6"/>
    </row>
    <row r="342" spans="1:32" x14ac:dyDescent="0.25">
      <c r="A342" s="46">
        <f t="shared" si="62"/>
        <v>326</v>
      </c>
      <c r="B342" s="54">
        <f t="shared" si="59"/>
        <v>0</v>
      </c>
      <c r="C342" s="47">
        <f>IF(A342&gt;Lease!$E$4,0,Lease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D342" s="33" t="str">
        <f>IF(C342=0,"-",IF(Lease!$H$4="Yearly",EDATE(D341,12),IF(Lease!$H$4="Quarterly",EDATE(D341,3),EDATE(D341,1))))</f>
        <v>-</v>
      </c>
      <c r="E342" s="14">
        <f>IF(C342=0,0,1/((1+IF(Lease!$H$4="Yearly",Lease!$D$4,IF(Lease!$H$4="Quarterly",Lease!$D$4/4,Lease!$D$4/12)))^IF($E$17=1,A341,A342)))</f>
        <v>0</v>
      </c>
      <c r="F342" s="48">
        <f t="shared" si="55"/>
        <v>0</v>
      </c>
      <c r="G342" s="49"/>
      <c r="H342" s="13">
        <f t="shared" si="63"/>
        <v>326</v>
      </c>
      <c r="I342" s="33" t="str">
        <f t="shared" si="56"/>
        <v>-</v>
      </c>
      <c r="J342" s="38">
        <f>IF(H342&gt;Lease!$E$4,0,M341)</f>
        <v>0</v>
      </c>
      <c r="K342" s="38">
        <f>IF(IF(Lease!$H$4="Yearly",J342*Lease!$D$4,IF(Lease!$H$4="Quarterly",J342*(Lease!$D$4/4),J342*Lease!$D$4/12))&gt;0,IF(Lease!$H$4="Yearly",J342*Lease!$D$4,IF(Lease!$H$4="Quarterly",J342*(Lease!$D$4/4),J342*Lease!$D$4/12)),-L342-J342)</f>
        <v>0</v>
      </c>
      <c r="L342" s="38">
        <f t="shared" si="60"/>
        <v>0</v>
      </c>
      <c r="M342" s="38">
        <f t="shared" si="61"/>
        <v>0</v>
      </c>
      <c r="N342" s="50"/>
      <c r="O342" s="79">
        <v>237</v>
      </c>
      <c r="P342" s="80">
        <f t="shared" si="64"/>
        <v>161135</v>
      </c>
      <c r="Q342" s="82">
        <f t="shared" si="57"/>
        <v>0</v>
      </c>
      <c r="R342" s="82">
        <f>IF(S341&lt;1,0,-Lease!$K$4/Lease!$L$4)</f>
        <v>0</v>
      </c>
      <c r="S342" s="82">
        <f t="shared" si="58"/>
        <v>0</v>
      </c>
      <c r="AE342" s="5"/>
      <c r="AF342" s="6"/>
    </row>
    <row r="343" spans="1:32" x14ac:dyDescent="0.25">
      <c r="A343" s="46">
        <f t="shared" si="62"/>
        <v>327</v>
      </c>
      <c r="B343" s="54">
        <f t="shared" si="59"/>
        <v>0</v>
      </c>
      <c r="C343" s="47">
        <f>IF(A343&gt;Lease!$E$4,0,Lease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D343" s="33" t="str">
        <f>IF(C343=0,"-",IF(Lease!$H$4="Yearly",EDATE(D342,12),IF(Lease!$H$4="Quarterly",EDATE(D342,3),EDATE(D342,1))))</f>
        <v>-</v>
      </c>
      <c r="E343" s="14">
        <f>IF(C343=0,0,1/((1+IF(Lease!$H$4="Yearly",Lease!$D$4,IF(Lease!$H$4="Quarterly",Lease!$D$4/4,Lease!$D$4/12)))^IF($E$17=1,A342,A343)))</f>
        <v>0</v>
      </c>
      <c r="F343" s="48">
        <f t="shared" si="55"/>
        <v>0</v>
      </c>
      <c r="G343" s="49"/>
      <c r="H343" s="13">
        <f t="shared" si="63"/>
        <v>327</v>
      </c>
      <c r="I343" s="33" t="str">
        <f t="shared" si="56"/>
        <v>-</v>
      </c>
      <c r="J343" s="38">
        <f>IF(H343&gt;Lease!$E$4,0,M342)</f>
        <v>0</v>
      </c>
      <c r="K343" s="38">
        <f>IF(IF(Lease!$H$4="Yearly",J343*Lease!$D$4,IF(Lease!$H$4="Quarterly",J343*(Lease!$D$4/4),J343*Lease!$D$4/12))&gt;0,IF(Lease!$H$4="Yearly",J343*Lease!$D$4,IF(Lease!$H$4="Quarterly",J343*(Lease!$D$4/4),J343*Lease!$D$4/12)),-L343-J343)</f>
        <v>0</v>
      </c>
      <c r="L343" s="38">
        <f t="shared" si="60"/>
        <v>0</v>
      </c>
      <c r="M343" s="38">
        <f t="shared" si="61"/>
        <v>0</v>
      </c>
      <c r="N343" s="50"/>
      <c r="O343" s="79">
        <v>237</v>
      </c>
      <c r="P343" s="80">
        <f t="shared" si="64"/>
        <v>161500</v>
      </c>
      <c r="Q343" s="82">
        <f t="shared" si="57"/>
        <v>0</v>
      </c>
      <c r="R343" s="82">
        <f>IF(S342&lt;1,0,-Lease!$K$4/Lease!$L$4)</f>
        <v>0</v>
      </c>
      <c r="S343" s="82">
        <f t="shared" si="58"/>
        <v>0</v>
      </c>
      <c r="AE343" s="5"/>
      <c r="AF343" s="6"/>
    </row>
    <row r="344" spans="1:32" x14ac:dyDescent="0.25">
      <c r="A344" s="46">
        <f t="shared" si="62"/>
        <v>328</v>
      </c>
      <c r="B344" s="54">
        <f t="shared" si="59"/>
        <v>0</v>
      </c>
      <c r="C344" s="47">
        <f>IF(A344&gt;Lease!$E$4,0,Lease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D344" s="33" t="str">
        <f>IF(C344=0,"-",IF(Lease!$H$4="Yearly",EDATE(D343,12),IF(Lease!$H$4="Quarterly",EDATE(D343,3),EDATE(D343,1))))</f>
        <v>-</v>
      </c>
      <c r="E344" s="14">
        <f>IF(C344=0,0,1/((1+IF(Lease!$H$4="Yearly",Lease!$D$4,IF(Lease!$H$4="Quarterly",Lease!$D$4/4,Lease!$D$4/12)))^IF($E$17=1,A343,A344)))</f>
        <v>0</v>
      </c>
      <c r="F344" s="48">
        <f t="shared" si="55"/>
        <v>0</v>
      </c>
      <c r="G344" s="49"/>
      <c r="H344" s="13">
        <f t="shared" si="63"/>
        <v>328</v>
      </c>
      <c r="I344" s="33" t="str">
        <f t="shared" si="56"/>
        <v>-</v>
      </c>
      <c r="J344" s="38">
        <f>IF(H344&gt;Lease!$E$4,0,M343)</f>
        <v>0</v>
      </c>
      <c r="K344" s="38">
        <f>IF(IF(Lease!$H$4="Yearly",J344*Lease!$D$4,IF(Lease!$H$4="Quarterly",J344*(Lease!$D$4/4),J344*Lease!$D$4/12))&gt;0,IF(Lease!$H$4="Yearly",J344*Lease!$D$4,IF(Lease!$H$4="Quarterly",J344*(Lease!$D$4/4),J344*Lease!$D$4/12)),-L344-J344)</f>
        <v>0</v>
      </c>
      <c r="L344" s="38">
        <f t="shared" si="60"/>
        <v>0</v>
      </c>
      <c r="M344" s="38">
        <f t="shared" si="61"/>
        <v>0</v>
      </c>
      <c r="N344" s="50"/>
      <c r="O344" s="79">
        <v>237</v>
      </c>
      <c r="P344" s="80">
        <f t="shared" si="64"/>
        <v>161865</v>
      </c>
      <c r="Q344" s="82">
        <f t="shared" si="57"/>
        <v>0</v>
      </c>
      <c r="R344" s="82">
        <f>IF(S343&lt;1,0,-Lease!$K$4/Lease!$L$4)</f>
        <v>0</v>
      </c>
      <c r="S344" s="82">
        <f t="shared" si="58"/>
        <v>0</v>
      </c>
      <c r="AE344" s="5"/>
      <c r="AF344" s="6"/>
    </row>
    <row r="345" spans="1:32" x14ac:dyDescent="0.25">
      <c r="A345" s="46">
        <f t="shared" si="62"/>
        <v>329</v>
      </c>
      <c r="B345" s="54">
        <f t="shared" si="59"/>
        <v>0</v>
      </c>
      <c r="C345" s="47">
        <f>IF(A345&gt;Lease!$E$4,0,Lease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D345" s="33" t="str">
        <f>IF(C345=0,"-",IF(Lease!$H$4="Yearly",EDATE(D344,12),IF(Lease!$H$4="Quarterly",EDATE(D344,3),EDATE(D344,1))))</f>
        <v>-</v>
      </c>
      <c r="E345" s="14">
        <f>IF(C345=0,0,1/((1+IF(Lease!$H$4="Yearly",Lease!$D$4,IF(Lease!$H$4="Quarterly",Lease!$D$4/4,Lease!$D$4/12)))^IF($E$17=1,A344,A345)))</f>
        <v>0</v>
      </c>
      <c r="F345" s="48">
        <f t="shared" si="55"/>
        <v>0</v>
      </c>
      <c r="G345" s="49"/>
      <c r="H345" s="13">
        <f t="shared" si="63"/>
        <v>329</v>
      </c>
      <c r="I345" s="33" t="str">
        <f t="shared" si="56"/>
        <v>-</v>
      </c>
      <c r="J345" s="38">
        <f>IF(H345&gt;Lease!$E$4,0,M344)</f>
        <v>0</v>
      </c>
      <c r="K345" s="38">
        <f>IF(IF(Lease!$H$4="Yearly",J345*Lease!$D$4,IF(Lease!$H$4="Quarterly",J345*(Lease!$D$4/4),J345*Lease!$D$4/12))&gt;0,IF(Lease!$H$4="Yearly",J345*Lease!$D$4,IF(Lease!$H$4="Quarterly",J345*(Lease!$D$4/4),J345*Lease!$D$4/12)),-L345-J345)</f>
        <v>0</v>
      </c>
      <c r="L345" s="38">
        <f t="shared" si="60"/>
        <v>0</v>
      </c>
      <c r="M345" s="38">
        <f t="shared" si="61"/>
        <v>0</v>
      </c>
      <c r="N345" s="50"/>
      <c r="O345" s="79">
        <v>237</v>
      </c>
      <c r="P345" s="80">
        <f t="shared" si="64"/>
        <v>162231</v>
      </c>
      <c r="Q345" s="82">
        <f t="shared" si="57"/>
        <v>0</v>
      </c>
      <c r="R345" s="82">
        <f>IF(S344&lt;1,0,-Lease!$K$4/Lease!$L$4)</f>
        <v>0</v>
      </c>
      <c r="S345" s="82">
        <f t="shared" si="58"/>
        <v>0</v>
      </c>
      <c r="AE345" s="5"/>
      <c r="AF345" s="6"/>
    </row>
    <row r="346" spans="1:32" x14ac:dyDescent="0.25">
      <c r="A346" s="46">
        <f t="shared" si="62"/>
        <v>330</v>
      </c>
      <c r="B346" s="54">
        <f t="shared" si="59"/>
        <v>0</v>
      </c>
      <c r="C346" s="47">
        <f>IF(A346&gt;Lease!$E$4,0,Lease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D346" s="33" t="str">
        <f>IF(C346=0,"-",IF(Lease!$H$4="Yearly",EDATE(D345,12),IF(Lease!$H$4="Quarterly",EDATE(D345,3),EDATE(D345,1))))</f>
        <v>-</v>
      </c>
      <c r="E346" s="14">
        <f>IF(C346=0,0,1/((1+IF(Lease!$H$4="Yearly",Lease!$D$4,IF(Lease!$H$4="Quarterly",Lease!$D$4/4,Lease!$D$4/12)))^IF($E$17=1,A345,A346)))</f>
        <v>0</v>
      </c>
      <c r="F346" s="48">
        <f t="shared" si="55"/>
        <v>0</v>
      </c>
      <c r="G346" s="49"/>
      <c r="H346" s="13">
        <f t="shared" si="63"/>
        <v>330</v>
      </c>
      <c r="I346" s="33" t="str">
        <f t="shared" si="56"/>
        <v>-</v>
      </c>
      <c r="J346" s="38">
        <f>IF(H346&gt;Lease!$E$4,0,M345)</f>
        <v>0</v>
      </c>
      <c r="K346" s="38">
        <f>IF(IF(Lease!$H$4="Yearly",J346*Lease!$D$4,IF(Lease!$H$4="Quarterly",J346*(Lease!$D$4/4),J346*Lease!$D$4/12))&gt;0,IF(Lease!$H$4="Yearly",J346*Lease!$D$4,IF(Lease!$H$4="Quarterly",J346*(Lease!$D$4/4),J346*Lease!$D$4/12)),-L346-J346)</f>
        <v>0</v>
      </c>
      <c r="L346" s="38">
        <f t="shared" si="60"/>
        <v>0</v>
      </c>
      <c r="M346" s="38">
        <f t="shared" si="61"/>
        <v>0</v>
      </c>
      <c r="N346" s="50"/>
      <c r="O346" s="79">
        <v>237</v>
      </c>
      <c r="P346" s="80">
        <f t="shared" si="64"/>
        <v>162596</v>
      </c>
      <c r="Q346" s="82">
        <f t="shared" si="57"/>
        <v>0</v>
      </c>
      <c r="R346" s="82">
        <f>IF(S345&lt;1,0,-Lease!$K$4/Lease!$L$4)</f>
        <v>0</v>
      </c>
      <c r="S346" s="82">
        <f t="shared" si="58"/>
        <v>0</v>
      </c>
      <c r="AE346" s="5"/>
      <c r="AF346" s="6"/>
    </row>
    <row r="347" spans="1:32" x14ac:dyDescent="0.25">
      <c r="A347" s="46">
        <f t="shared" si="62"/>
        <v>331</v>
      </c>
      <c r="B347" s="54">
        <f t="shared" si="59"/>
        <v>0</v>
      </c>
      <c r="C347" s="47">
        <f>IF(A347&gt;Lease!$E$4,0,Lease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D347" s="33" t="str">
        <f>IF(C347=0,"-",IF(Lease!$H$4="Yearly",EDATE(D346,12),IF(Lease!$H$4="Quarterly",EDATE(D346,3),EDATE(D346,1))))</f>
        <v>-</v>
      </c>
      <c r="E347" s="14">
        <f>IF(C347=0,0,1/((1+IF(Lease!$H$4="Yearly",Lease!$D$4,IF(Lease!$H$4="Quarterly",Lease!$D$4/4,Lease!$D$4/12)))^IF($E$17=1,A346,A347)))</f>
        <v>0</v>
      </c>
      <c r="F347" s="48">
        <f t="shared" si="55"/>
        <v>0</v>
      </c>
      <c r="G347" s="49"/>
      <c r="H347" s="13">
        <f t="shared" si="63"/>
        <v>331</v>
      </c>
      <c r="I347" s="33" t="str">
        <f t="shared" si="56"/>
        <v>-</v>
      </c>
      <c r="J347" s="38">
        <f>IF(H347&gt;Lease!$E$4,0,M346)</f>
        <v>0</v>
      </c>
      <c r="K347" s="38">
        <f>IF(IF(Lease!$H$4="Yearly",J347*Lease!$D$4,IF(Lease!$H$4="Quarterly",J347*(Lease!$D$4/4),J347*Lease!$D$4/12))&gt;0,IF(Lease!$H$4="Yearly",J347*Lease!$D$4,IF(Lease!$H$4="Quarterly",J347*(Lease!$D$4/4),J347*Lease!$D$4/12)),-L347-J347)</f>
        <v>0</v>
      </c>
      <c r="L347" s="38">
        <f t="shared" si="60"/>
        <v>0</v>
      </c>
      <c r="M347" s="38">
        <f t="shared" si="61"/>
        <v>0</v>
      </c>
      <c r="N347" s="50"/>
      <c r="O347" s="79">
        <v>237</v>
      </c>
      <c r="P347" s="80">
        <f t="shared" si="64"/>
        <v>162961</v>
      </c>
      <c r="Q347" s="82">
        <f t="shared" si="57"/>
        <v>0</v>
      </c>
      <c r="R347" s="82">
        <f>IF(S346&lt;1,0,-Lease!$K$4/Lease!$L$4)</f>
        <v>0</v>
      </c>
      <c r="S347" s="82">
        <f t="shared" si="58"/>
        <v>0</v>
      </c>
      <c r="AE347" s="5"/>
      <c r="AF347" s="6"/>
    </row>
    <row r="348" spans="1:32" x14ac:dyDescent="0.25">
      <c r="A348" s="46">
        <f t="shared" si="62"/>
        <v>332</v>
      </c>
      <c r="B348" s="54">
        <f t="shared" si="59"/>
        <v>0</v>
      </c>
      <c r="C348" s="47">
        <f>IF(A348&gt;Lease!$E$4,0,Lease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D348" s="33" t="str">
        <f>IF(C348=0,"-",IF(Lease!$H$4="Yearly",EDATE(D347,12),IF(Lease!$H$4="Quarterly",EDATE(D347,3),EDATE(D347,1))))</f>
        <v>-</v>
      </c>
      <c r="E348" s="14">
        <f>IF(C348=0,0,1/((1+IF(Lease!$H$4="Yearly",Lease!$D$4,IF(Lease!$H$4="Quarterly",Lease!$D$4/4,Lease!$D$4/12)))^IF($E$17=1,A347,A348)))</f>
        <v>0</v>
      </c>
      <c r="F348" s="48">
        <f t="shared" si="55"/>
        <v>0</v>
      </c>
      <c r="G348" s="49"/>
      <c r="H348" s="13">
        <f t="shared" si="63"/>
        <v>332</v>
      </c>
      <c r="I348" s="33" t="str">
        <f t="shared" si="56"/>
        <v>-</v>
      </c>
      <c r="J348" s="38">
        <f>IF(H348&gt;Lease!$E$4,0,M347)</f>
        <v>0</v>
      </c>
      <c r="K348" s="38">
        <f>IF(IF(Lease!$H$4="Yearly",J348*Lease!$D$4,IF(Lease!$H$4="Quarterly",J348*(Lease!$D$4/4),J348*Lease!$D$4/12))&gt;0,IF(Lease!$H$4="Yearly",J348*Lease!$D$4,IF(Lease!$H$4="Quarterly",J348*(Lease!$D$4/4),J348*Lease!$D$4/12)),-L348-J348)</f>
        <v>0</v>
      </c>
      <c r="L348" s="38">
        <f t="shared" si="60"/>
        <v>0</v>
      </c>
      <c r="M348" s="38">
        <f t="shared" si="61"/>
        <v>0</v>
      </c>
      <c r="N348" s="50"/>
      <c r="O348" s="79">
        <v>237</v>
      </c>
      <c r="P348" s="80">
        <f t="shared" si="64"/>
        <v>163326</v>
      </c>
      <c r="Q348" s="82">
        <f t="shared" si="57"/>
        <v>0</v>
      </c>
      <c r="R348" s="82">
        <f>IF(S347&lt;1,0,-Lease!$K$4/Lease!$L$4)</f>
        <v>0</v>
      </c>
      <c r="S348" s="82">
        <f t="shared" si="58"/>
        <v>0</v>
      </c>
      <c r="AE348" s="5"/>
      <c r="AF348" s="6"/>
    </row>
    <row r="349" spans="1:32" x14ac:dyDescent="0.25">
      <c r="A349" s="46">
        <f t="shared" si="62"/>
        <v>333</v>
      </c>
      <c r="B349" s="54">
        <f t="shared" si="59"/>
        <v>0</v>
      </c>
      <c r="C349" s="47">
        <f>IF(A349&gt;Lease!$E$4,0,Lease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D349" s="33" t="str">
        <f>IF(C349=0,"-",IF(Lease!$H$4="Yearly",EDATE(D348,12),IF(Lease!$H$4="Quarterly",EDATE(D348,3),EDATE(D348,1))))</f>
        <v>-</v>
      </c>
      <c r="E349" s="14">
        <f>IF(C349=0,0,1/((1+IF(Lease!$H$4="Yearly",Lease!$D$4,IF(Lease!$H$4="Quarterly",Lease!$D$4/4,Lease!$D$4/12)))^IF($E$17=1,A348,A349)))</f>
        <v>0</v>
      </c>
      <c r="F349" s="48">
        <f t="shared" si="55"/>
        <v>0</v>
      </c>
      <c r="G349" s="49"/>
      <c r="H349" s="13">
        <f t="shared" si="63"/>
        <v>333</v>
      </c>
      <c r="I349" s="33" t="str">
        <f t="shared" si="56"/>
        <v>-</v>
      </c>
      <c r="J349" s="38">
        <f>IF(H349&gt;Lease!$E$4,0,M348)</f>
        <v>0</v>
      </c>
      <c r="K349" s="38">
        <f>IF(IF(Lease!$H$4="Yearly",J349*Lease!$D$4,IF(Lease!$H$4="Quarterly",J349*(Lease!$D$4/4),J349*Lease!$D$4/12))&gt;0,IF(Lease!$H$4="Yearly",J349*Lease!$D$4,IF(Lease!$H$4="Quarterly",J349*(Lease!$D$4/4),J349*Lease!$D$4/12)),-L349-J349)</f>
        <v>0</v>
      </c>
      <c r="L349" s="38">
        <f t="shared" si="60"/>
        <v>0</v>
      </c>
      <c r="M349" s="38">
        <f t="shared" si="61"/>
        <v>0</v>
      </c>
      <c r="N349" s="50"/>
      <c r="O349" s="79">
        <v>237</v>
      </c>
      <c r="P349" s="80">
        <f t="shared" si="64"/>
        <v>163692</v>
      </c>
      <c r="Q349" s="82">
        <f t="shared" si="57"/>
        <v>0</v>
      </c>
      <c r="R349" s="82">
        <f>IF(S348&lt;1,0,-Lease!$K$4/Lease!$L$4)</f>
        <v>0</v>
      </c>
      <c r="S349" s="82">
        <f t="shared" si="58"/>
        <v>0</v>
      </c>
      <c r="AE349" s="5"/>
      <c r="AF349" s="6"/>
    </row>
    <row r="350" spans="1:32" x14ac:dyDescent="0.25">
      <c r="A350" s="46">
        <f t="shared" si="62"/>
        <v>334</v>
      </c>
      <c r="B350" s="54">
        <f t="shared" si="59"/>
        <v>0</v>
      </c>
      <c r="C350" s="47">
        <f>IF(A350&gt;Lease!$E$4,0,Lease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D350" s="33" t="str">
        <f>IF(C350=0,"-",IF(Lease!$H$4="Yearly",EDATE(D349,12),IF(Lease!$H$4="Quarterly",EDATE(D349,3),EDATE(D349,1))))</f>
        <v>-</v>
      </c>
      <c r="E350" s="14">
        <f>IF(C350=0,0,1/((1+IF(Lease!$H$4="Yearly",Lease!$D$4,IF(Lease!$H$4="Quarterly",Lease!$D$4/4,Lease!$D$4/12)))^IF($E$17=1,A349,A350)))</f>
        <v>0</v>
      </c>
      <c r="F350" s="48">
        <f t="shared" si="55"/>
        <v>0</v>
      </c>
      <c r="G350" s="49"/>
      <c r="H350" s="13">
        <f t="shared" si="63"/>
        <v>334</v>
      </c>
      <c r="I350" s="33" t="str">
        <f t="shared" si="56"/>
        <v>-</v>
      </c>
      <c r="J350" s="38">
        <f>IF(H350&gt;Lease!$E$4,0,M349)</f>
        <v>0</v>
      </c>
      <c r="K350" s="38">
        <f>IF(IF(Lease!$H$4="Yearly",J350*Lease!$D$4,IF(Lease!$H$4="Quarterly",J350*(Lease!$D$4/4),J350*Lease!$D$4/12))&gt;0,IF(Lease!$H$4="Yearly",J350*Lease!$D$4,IF(Lease!$H$4="Quarterly",J350*(Lease!$D$4/4),J350*Lease!$D$4/12)),-L350-J350)</f>
        <v>0</v>
      </c>
      <c r="L350" s="38">
        <f t="shared" si="60"/>
        <v>0</v>
      </c>
      <c r="M350" s="38">
        <f t="shared" si="61"/>
        <v>0</v>
      </c>
      <c r="N350" s="50"/>
      <c r="O350" s="79">
        <v>237</v>
      </c>
      <c r="P350" s="80">
        <f t="shared" si="64"/>
        <v>164057</v>
      </c>
      <c r="Q350" s="82">
        <f t="shared" si="57"/>
        <v>0</v>
      </c>
      <c r="R350" s="82">
        <f>IF(S349&lt;1,0,-Lease!$K$4/Lease!$L$4)</f>
        <v>0</v>
      </c>
      <c r="S350" s="82">
        <f t="shared" si="58"/>
        <v>0</v>
      </c>
      <c r="AE350" s="5"/>
      <c r="AF350" s="6"/>
    </row>
    <row r="351" spans="1:32" x14ac:dyDescent="0.25">
      <c r="A351" s="46">
        <f t="shared" si="62"/>
        <v>335</v>
      </c>
      <c r="B351" s="54">
        <f t="shared" si="59"/>
        <v>0</v>
      </c>
      <c r="C351" s="47">
        <f>IF(A351&gt;Lease!$E$4,0,Lease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D351" s="33" t="str">
        <f>IF(C351=0,"-",IF(Lease!$H$4="Yearly",EDATE(D350,12),IF(Lease!$H$4="Quarterly",EDATE(D350,3),EDATE(D350,1))))</f>
        <v>-</v>
      </c>
      <c r="E351" s="14">
        <f>IF(C351=0,0,1/((1+IF(Lease!$H$4="Yearly",Lease!$D$4,IF(Lease!$H$4="Quarterly",Lease!$D$4/4,Lease!$D$4/12)))^IF($E$17=1,A350,A351)))</f>
        <v>0</v>
      </c>
      <c r="F351" s="48">
        <f t="shared" si="55"/>
        <v>0</v>
      </c>
      <c r="G351" s="49"/>
      <c r="H351" s="13">
        <f t="shared" si="63"/>
        <v>335</v>
      </c>
      <c r="I351" s="33" t="str">
        <f t="shared" si="56"/>
        <v>-</v>
      </c>
      <c r="J351" s="38">
        <f>IF(H351&gt;Lease!$E$4,0,M350)</f>
        <v>0</v>
      </c>
      <c r="K351" s="38">
        <f>IF(IF(Lease!$H$4="Yearly",J351*Lease!$D$4,IF(Lease!$H$4="Quarterly",J351*(Lease!$D$4/4),J351*Lease!$D$4/12))&gt;0,IF(Lease!$H$4="Yearly",J351*Lease!$D$4,IF(Lease!$H$4="Quarterly",J351*(Lease!$D$4/4),J351*Lease!$D$4/12)),-L351-J351)</f>
        <v>0</v>
      </c>
      <c r="L351" s="38">
        <f t="shared" si="60"/>
        <v>0</v>
      </c>
      <c r="M351" s="38">
        <f t="shared" si="61"/>
        <v>0</v>
      </c>
      <c r="N351" s="50"/>
      <c r="O351" s="79">
        <v>237</v>
      </c>
      <c r="P351" s="80">
        <f t="shared" si="64"/>
        <v>164422</v>
      </c>
      <c r="Q351" s="82">
        <f t="shared" si="57"/>
        <v>0</v>
      </c>
      <c r="R351" s="82">
        <f>IF(S350&lt;1,0,-Lease!$K$4/Lease!$L$4)</f>
        <v>0</v>
      </c>
      <c r="S351" s="82">
        <f t="shared" si="58"/>
        <v>0</v>
      </c>
      <c r="AE351" s="5"/>
      <c r="AF351" s="6"/>
    </row>
    <row r="352" spans="1:32" x14ac:dyDescent="0.25">
      <c r="A352" s="46">
        <f t="shared" si="62"/>
        <v>336</v>
      </c>
      <c r="B352" s="54">
        <f t="shared" si="59"/>
        <v>0</v>
      </c>
      <c r="C352" s="47">
        <f>IF(A352&gt;Lease!$E$4,0,Lease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D352" s="33" t="str">
        <f>IF(C352=0,"-",IF(Lease!$H$4="Yearly",EDATE(D351,12),IF(Lease!$H$4="Quarterly",EDATE(D351,3),EDATE(D351,1))))</f>
        <v>-</v>
      </c>
      <c r="E352" s="14">
        <f>IF(C352=0,0,1/((1+IF(Lease!$H$4="Yearly",Lease!$D$4,IF(Lease!$H$4="Quarterly",Lease!$D$4/4,Lease!$D$4/12)))^IF($E$17=1,A351,A352)))</f>
        <v>0</v>
      </c>
      <c r="F352" s="48">
        <f t="shared" si="55"/>
        <v>0</v>
      </c>
      <c r="G352" s="49"/>
      <c r="H352" s="13">
        <f t="shared" si="63"/>
        <v>336</v>
      </c>
      <c r="I352" s="33" t="str">
        <f t="shared" si="56"/>
        <v>-</v>
      </c>
      <c r="J352" s="38">
        <f>IF(H352&gt;Lease!$E$4,0,M351)</f>
        <v>0</v>
      </c>
      <c r="K352" s="38">
        <f>IF(IF(Lease!$H$4="Yearly",J352*Lease!$D$4,IF(Lease!$H$4="Quarterly",J352*(Lease!$D$4/4),J352*Lease!$D$4/12))&gt;0,IF(Lease!$H$4="Yearly",J352*Lease!$D$4,IF(Lease!$H$4="Quarterly",J352*(Lease!$D$4/4),J352*Lease!$D$4/12)),-L352-J352)</f>
        <v>0</v>
      </c>
      <c r="L352" s="38">
        <f t="shared" si="60"/>
        <v>0</v>
      </c>
      <c r="M352" s="38">
        <f t="shared" si="61"/>
        <v>0</v>
      </c>
      <c r="N352" s="50"/>
      <c r="O352" s="79">
        <v>237</v>
      </c>
      <c r="P352" s="80">
        <f t="shared" si="64"/>
        <v>164787</v>
      </c>
      <c r="Q352" s="82">
        <f t="shared" si="57"/>
        <v>0</v>
      </c>
      <c r="R352" s="82">
        <f>IF(S351&lt;1,0,-Lease!$K$4/Lease!$L$4)</f>
        <v>0</v>
      </c>
      <c r="S352" s="82">
        <f t="shared" si="58"/>
        <v>0</v>
      </c>
      <c r="AE352" s="5"/>
      <c r="AF352" s="6"/>
    </row>
    <row r="353" spans="1:32" x14ac:dyDescent="0.25">
      <c r="A353" s="46">
        <f t="shared" si="62"/>
        <v>337</v>
      </c>
      <c r="B353" s="54">
        <f t="shared" si="59"/>
        <v>0</v>
      </c>
      <c r="C353" s="47">
        <f>IF(A353&gt;Lease!$E$4,0,Lease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D353" s="33" t="str">
        <f>IF(C353=0,"-",IF(Lease!$H$4="Yearly",EDATE(D352,12),IF(Lease!$H$4="Quarterly",EDATE(D352,3),EDATE(D352,1))))</f>
        <v>-</v>
      </c>
      <c r="E353" s="14">
        <f>IF(C353=0,0,1/((1+IF(Lease!$H$4="Yearly",Lease!$D$4,IF(Lease!$H$4="Quarterly",Lease!$D$4/4,Lease!$D$4/12)))^IF($E$17=1,A352,A353)))</f>
        <v>0</v>
      </c>
      <c r="F353" s="48">
        <f t="shared" si="55"/>
        <v>0</v>
      </c>
      <c r="G353" s="49"/>
      <c r="H353" s="13">
        <f t="shared" si="63"/>
        <v>337</v>
      </c>
      <c r="I353" s="33" t="str">
        <f t="shared" si="56"/>
        <v>-</v>
      </c>
      <c r="J353" s="38">
        <f>IF(H353&gt;Lease!$E$4,0,M352)</f>
        <v>0</v>
      </c>
      <c r="K353" s="38">
        <f>IF(IF(Lease!$H$4="Yearly",J353*Lease!$D$4,IF(Lease!$H$4="Quarterly",J353*(Lease!$D$4/4),J353*Lease!$D$4/12))&gt;0,IF(Lease!$H$4="Yearly",J353*Lease!$D$4,IF(Lease!$H$4="Quarterly",J353*(Lease!$D$4/4),J353*Lease!$D$4/12)),-L353-J353)</f>
        <v>0</v>
      </c>
      <c r="L353" s="38">
        <f t="shared" si="60"/>
        <v>0</v>
      </c>
      <c r="M353" s="38">
        <f t="shared" si="61"/>
        <v>0</v>
      </c>
      <c r="N353" s="50"/>
      <c r="O353" s="79">
        <v>237</v>
      </c>
      <c r="P353" s="80">
        <f t="shared" si="64"/>
        <v>165153</v>
      </c>
      <c r="Q353" s="82">
        <f t="shared" si="57"/>
        <v>0</v>
      </c>
      <c r="R353" s="82">
        <f>IF(S352&lt;1,0,-Lease!$K$4/Lease!$L$4)</f>
        <v>0</v>
      </c>
      <c r="S353" s="82">
        <f t="shared" si="58"/>
        <v>0</v>
      </c>
      <c r="AE353" s="5"/>
      <c r="AF353" s="6"/>
    </row>
    <row r="354" spans="1:32" x14ac:dyDescent="0.25">
      <c r="A354" s="46">
        <f t="shared" si="62"/>
        <v>338</v>
      </c>
      <c r="B354" s="54">
        <f t="shared" si="59"/>
        <v>0</v>
      </c>
      <c r="C354" s="47">
        <f>IF(A354&gt;Lease!$E$4,0,Lease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D354" s="33" t="str">
        <f>IF(C354=0,"-",IF(Lease!$H$4="Yearly",EDATE(D353,12),IF(Lease!$H$4="Quarterly",EDATE(D353,3),EDATE(D353,1))))</f>
        <v>-</v>
      </c>
      <c r="E354" s="14">
        <f>IF(C354=0,0,1/((1+IF(Lease!$H$4="Yearly",Lease!$D$4,IF(Lease!$H$4="Quarterly",Lease!$D$4/4,Lease!$D$4/12)))^IF($E$17=1,A353,A354)))</f>
        <v>0</v>
      </c>
      <c r="F354" s="48">
        <f t="shared" si="55"/>
        <v>0</v>
      </c>
      <c r="G354" s="49"/>
      <c r="H354" s="13">
        <f t="shared" si="63"/>
        <v>338</v>
      </c>
      <c r="I354" s="33" t="str">
        <f t="shared" si="56"/>
        <v>-</v>
      </c>
      <c r="J354" s="38">
        <f>IF(H354&gt;Lease!$E$4,0,M353)</f>
        <v>0</v>
      </c>
      <c r="K354" s="38">
        <f>IF(IF(Lease!$H$4="Yearly",J354*Lease!$D$4,IF(Lease!$H$4="Quarterly",J354*(Lease!$D$4/4),J354*Lease!$D$4/12))&gt;0,IF(Lease!$H$4="Yearly",J354*Lease!$D$4,IF(Lease!$H$4="Quarterly",J354*(Lease!$D$4/4),J354*Lease!$D$4/12)),-L354-J354)</f>
        <v>0</v>
      </c>
      <c r="L354" s="38">
        <f t="shared" si="60"/>
        <v>0</v>
      </c>
      <c r="M354" s="38">
        <f t="shared" si="61"/>
        <v>0</v>
      </c>
      <c r="N354" s="50"/>
      <c r="O354" s="79">
        <v>237</v>
      </c>
      <c r="P354" s="80">
        <f t="shared" si="64"/>
        <v>165518</v>
      </c>
      <c r="Q354" s="82">
        <f t="shared" si="57"/>
        <v>0</v>
      </c>
      <c r="R354" s="82">
        <f>IF(S353&lt;1,0,-Lease!$K$4/Lease!$L$4)</f>
        <v>0</v>
      </c>
      <c r="S354" s="82">
        <f t="shared" si="58"/>
        <v>0</v>
      </c>
      <c r="AE354" s="5"/>
      <c r="AF354" s="6"/>
    </row>
    <row r="355" spans="1:32" x14ac:dyDescent="0.25">
      <c r="A355" s="46">
        <f t="shared" si="62"/>
        <v>339</v>
      </c>
      <c r="B355" s="54">
        <f t="shared" si="59"/>
        <v>0</v>
      </c>
      <c r="C355" s="47">
        <f>IF(A355&gt;Lease!$E$4,0,Lease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D355" s="33" t="str">
        <f>IF(C355=0,"-",IF(Lease!$H$4="Yearly",EDATE(D354,12),IF(Lease!$H$4="Quarterly",EDATE(D354,3),EDATE(D354,1))))</f>
        <v>-</v>
      </c>
      <c r="E355" s="14">
        <f>IF(C355=0,0,1/((1+IF(Lease!$H$4="Yearly",Lease!$D$4,IF(Lease!$H$4="Quarterly",Lease!$D$4/4,Lease!$D$4/12)))^IF($E$17=1,A354,A355)))</f>
        <v>0</v>
      </c>
      <c r="F355" s="48">
        <f t="shared" si="55"/>
        <v>0</v>
      </c>
      <c r="G355" s="49"/>
      <c r="H355" s="13">
        <f t="shared" si="63"/>
        <v>339</v>
      </c>
      <c r="I355" s="33" t="str">
        <f t="shared" si="56"/>
        <v>-</v>
      </c>
      <c r="J355" s="38">
        <f>IF(H355&gt;Lease!$E$4,0,M354)</f>
        <v>0</v>
      </c>
      <c r="K355" s="38">
        <f>IF(IF(Lease!$H$4="Yearly",J355*Lease!$D$4,IF(Lease!$H$4="Quarterly",J355*(Lease!$D$4/4),J355*Lease!$D$4/12))&gt;0,IF(Lease!$H$4="Yearly",J355*Lease!$D$4,IF(Lease!$H$4="Quarterly",J355*(Lease!$D$4/4),J355*Lease!$D$4/12)),-L355-J355)</f>
        <v>0</v>
      </c>
      <c r="L355" s="38">
        <f t="shared" si="60"/>
        <v>0</v>
      </c>
      <c r="M355" s="38">
        <f t="shared" si="61"/>
        <v>0</v>
      </c>
      <c r="N355" s="50"/>
      <c r="O355" s="79">
        <v>237</v>
      </c>
      <c r="P355" s="80">
        <f t="shared" si="64"/>
        <v>165883</v>
      </c>
      <c r="Q355" s="82">
        <f t="shared" si="57"/>
        <v>0</v>
      </c>
      <c r="R355" s="82">
        <f>IF(S354&lt;1,0,-Lease!$K$4/Lease!$L$4)</f>
        <v>0</v>
      </c>
      <c r="S355" s="82">
        <f t="shared" si="58"/>
        <v>0</v>
      </c>
      <c r="AE355" s="5"/>
      <c r="AF355" s="6"/>
    </row>
    <row r="356" spans="1:32" x14ac:dyDescent="0.25">
      <c r="A356" s="46">
        <f t="shared" si="62"/>
        <v>340</v>
      </c>
      <c r="B356" s="54">
        <f t="shared" si="59"/>
        <v>0</v>
      </c>
      <c r="C356" s="47">
        <f>IF(A356&gt;Lease!$E$4,0,Lease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D356" s="33" t="str">
        <f>IF(C356=0,"-",IF(Lease!$H$4="Yearly",EDATE(D355,12),IF(Lease!$H$4="Quarterly",EDATE(D355,3),EDATE(D355,1))))</f>
        <v>-</v>
      </c>
      <c r="E356" s="14">
        <f>IF(C356=0,0,1/((1+IF(Lease!$H$4="Yearly",Lease!$D$4,IF(Lease!$H$4="Quarterly",Lease!$D$4/4,Lease!$D$4/12)))^IF($E$17=1,A355,A356)))</f>
        <v>0</v>
      </c>
      <c r="F356" s="48">
        <f t="shared" si="55"/>
        <v>0</v>
      </c>
      <c r="G356" s="49"/>
      <c r="H356" s="13">
        <f t="shared" si="63"/>
        <v>340</v>
      </c>
      <c r="I356" s="33" t="str">
        <f t="shared" si="56"/>
        <v>-</v>
      </c>
      <c r="J356" s="38">
        <f>IF(H356&gt;Lease!$E$4,0,M355)</f>
        <v>0</v>
      </c>
      <c r="K356" s="38">
        <f>IF(IF(Lease!$H$4="Yearly",J356*Lease!$D$4,IF(Lease!$H$4="Quarterly",J356*(Lease!$D$4/4),J356*Lease!$D$4/12))&gt;0,IF(Lease!$H$4="Yearly",J356*Lease!$D$4,IF(Lease!$H$4="Quarterly",J356*(Lease!$D$4/4),J356*Lease!$D$4/12)),-L356-J356)</f>
        <v>0</v>
      </c>
      <c r="L356" s="38">
        <f t="shared" si="60"/>
        <v>0</v>
      </c>
      <c r="M356" s="38">
        <f t="shared" si="61"/>
        <v>0</v>
      </c>
      <c r="N356" s="50"/>
      <c r="O356" s="79">
        <v>237</v>
      </c>
      <c r="P356" s="80">
        <f t="shared" si="64"/>
        <v>166248</v>
      </c>
      <c r="Q356" s="82">
        <f t="shared" si="57"/>
        <v>0</v>
      </c>
      <c r="R356" s="82">
        <f>IF(S355&lt;1,0,-Lease!$K$4/Lease!$L$4)</f>
        <v>0</v>
      </c>
      <c r="S356" s="82">
        <f t="shared" si="58"/>
        <v>0</v>
      </c>
      <c r="AE356" s="5"/>
      <c r="AF356" s="6"/>
    </row>
    <row r="357" spans="1:32" x14ac:dyDescent="0.25">
      <c r="A357" s="46">
        <f t="shared" si="62"/>
        <v>341</v>
      </c>
      <c r="B357" s="54">
        <f t="shared" si="59"/>
        <v>0</v>
      </c>
      <c r="C357" s="47">
        <f>IF(A357&gt;Lease!$E$4,0,Lease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D357" s="33" t="str">
        <f>IF(C357=0,"-",IF(Lease!$H$4="Yearly",EDATE(D356,12),IF(Lease!$H$4="Quarterly",EDATE(D356,3),EDATE(D356,1))))</f>
        <v>-</v>
      </c>
      <c r="E357" s="14">
        <f>IF(C357=0,0,1/((1+IF(Lease!$H$4="Yearly",Lease!$D$4,IF(Lease!$H$4="Quarterly",Lease!$D$4/4,Lease!$D$4/12)))^IF($E$17=1,A356,A357)))</f>
        <v>0</v>
      </c>
      <c r="F357" s="48">
        <f t="shared" si="55"/>
        <v>0</v>
      </c>
      <c r="G357" s="49"/>
      <c r="H357" s="13">
        <f t="shared" si="63"/>
        <v>341</v>
      </c>
      <c r="I357" s="33" t="str">
        <f t="shared" si="56"/>
        <v>-</v>
      </c>
      <c r="J357" s="38">
        <f>IF(H357&gt;Lease!$E$4,0,M356)</f>
        <v>0</v>
      </c>
      <c r="K357" s="38">
        <f>IF(IF(Lease!$H$4="Yearly",J357*Lease!$D$4,IF(Lease!$H$4="Quarterly",J357*(Lease!$D$4/4),J357*Lease!$D$4/12))&gt;0,IF(Lease!$H$4="Yearly",J357*Lease!$D$4,IF(Lease!$H$4="Quarterly",J357*(Lease!$D$4/4),J357*Lease!$D$4/12)),-L357-J357)</f>
        <v>0</v>
      </c>
      <c r="L357" s="38">
        <f t="shared" si="60"/>
        <v>0</v>
      </c>
      <c r="M357" s="38">
        <f t="shared" si="61"/>
        <v>0</v>
      </c>
      <c r="N357" s="50"/>
      <c r="O357" s="79">
        <v>237</v>
      </c>
      <c r="P357" s="80">
        <f t="shared" si="64"/>
        <v>166614</v>
      </c>
      <c r="Q357" s="82">
        <f t="shared" si="57"/>
        <v>0</v>
      </c>
      <c r="R357" s="82">
        <f>IF(S356&lt;1,0,-Lease!$K$4/Lease!$L$4)</f>
        <v>0</v>
      </c>
      <c r="S357" s="82">
        <f t="shared" si="58"/>
        <v>0</v>
      </c>
      <c r="AE357" s="5"/>
      <c r="AF357" s="6"/>
    </row>
    <row r="358" spans="1:32" x14ac:dyDescent="0.25">
      <c r="A358" s="46">
        <f t="shared" si="62"/>
        <v>342</v>
      </c>
      <c r="B358" s="54">
        <f t="shared" si="59"/>
        <v>0</v>
      </c>
      <c r="C358" s="47">
        <f>IF(A358&gt;Lease!$E$4,0,Lease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D358" s="33" t="str">
        <f>IF(C358=0,"-",IF(Lease!$H$4="Yearly",EDATE(D357,12),IF(Lease!$H$4="Quarterly",EDATE(D357,3),EDATE(D357,1))))</f>
        <v>-</v>
      </c>
      <c r="E358" s="14">
        <f>IF(C358=0,0,1/((1+IF(Lease!$H$4="Yearly",Lease!$D$4,IF(Lease!$H$4="Quarterly",Lease!$D$4/4,Lease!$D$4/12)))^IF($E$17=1,A357,A358)))</f>
        <v>0</v>
      </c>
      <c r="F358" s="48">
        <f t="shared" si="55"/>
        <v>0</v>
      </c>
      <c r="G358" s="49"/>
      <c r="H358" s="13">
        <f t="shared" si="63"/>
        <v>342</v>
      </c>
      <c r="I358" s="33" t="str">
        <f t="shared" si="56"/>
        <v>-</v>
      </c>
      <c r="J358" s="38">
        <f>IF(H358&gt;Lease!$E$4,0,M357)</f>
        <v>0</v>
      </c>
      <c r="K358" s="38">
        <f>IF(IF(Lease!$H$4="Yearly",J358*Lease!$D$4,IF(Lease!$H$4="Quarterly",J358*(Lease!$D$4/4),J358*Lease!$D$4/12))&gt;0,IF(Lease!$H$4="Yearly",J358*Lease!$D$4,IF(Lease!$H$4="Quarterly",J358*(Lease!$D$4/4),J358*Lease!$D$4/12)),-L358-J358)</f>
        <v>0</v>
      </c>
      <c r="L358" s="38">
        <f t="shared" si="60"/>
        <v>0</v>
      </c>
      <c r="M358" s="38">
        <f t="shared" si="61"/>
        <v>0</v>
      </c>
      <c r="N358" s="50"/>
      <c r="O358" s="79">
        <v>237</v>
      </c>
      <c r="P358" s="80">
        <f t="shared" si="64"/>
        <v>166979</v>
      </c>
      <c r="Q358" s="82">
        <f t="shared" si="57"/>
        <v>0</v>
      </c>
      <c r="R358" s="82">
        <f>IF(S357&lt;1,0,-Lease!$K$4/Lease!$L$4)</f>
        <v>0</v>
      </c>
      <c r="S358" s="82">
        <f t="shared" si="58"/>
        <v>0</v>
      </c>
      <c r="AE358" s="5"/>
      <c r="AF358" s="6"/>
    </row>
    <row r="359" spans="1:32" x14ac:dyDescent="0.25">
      <c r="A359" s="46">
        <f t="shared" si="62"/>
        <v>343</v>
      </c>
      <c r="B359" s="54">
        <f t="shared" si="59"/>
        <v>0</v>
      </c>
      <c r="C359" s="47">
        <f>IF(A359&gt;Lease!$E$4,0,Lease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D359" s="33" t="str">
        <f>IF(C359=0,"-",IF(Lease!$H$4="Yearly",EDATE(D358,12),IF(Lease!$H$4="Quarterly",EDATE(D358,3),EDATE(D358,1))))</f>
        <v>-</v>
      </c>
      <c r="E359" s="14">
        <f>IF(C359=0,0,1/((1+IF(Lease!$H$4="Yearly",Lease!$D$4,IF(Lease!$H$4="Quarterly",Lease!$D$4/4,Lease!$D$4/12)))^IF($E$17=1,A358,A359)))</f>
        <v>0</v>
      </c>
      <c r="F359" s="48">
        <f t="shared" si="55"/>
        <v>0</v>
      </c>
      <c r="G359" s="49"/>
      <c r="H359" s="13">
        <f t="shared" si="63"/>
        <v>343</v>
      </c>
      <c r="I359" s="33" t="str">
        <f t="shared" si="56"/>
        <v>-</v>
      </c>
      <c r="J359" s="38">
        <f>IF(H359&gt;Lease!$E$4,0,M358)</f>
        <v>0</v>
      </c>
      <c r="K359" s="38">
        <f>IF(IF(Lease!$H$4="Yearly",J359*Lease!$D$4,IF(Lease!$H$4="Quarterly",J359*(Lease!$D$4/4),J359*Lease!$D$4/12))&gt;0,IF(Lease!$H$4="Yearly",J359*Lease!$D$4,IF(Lease!$H$4="Quarterly",J359*(Lease!$D$4/4),J359*Lease!$D$4/12)),-L359-J359)</f>
        <v>0</v>
      </c>
      <c r="L359" s="38">
        <f t="shared" si="60"/>
        <v>0</v>
      </c>
      <c r="M359" s="38">
        <f t="shared" si="61"/>
        <v>0</v>
      </c>
      <c r="N359" s="50"/>
      <c r="O359" s="79">
        <v>237</v>
      </c>
      <c r="P359" s="80">
        <f t="shared" si="64"/>
        <v>167344</v>
      </c>
      <c r="Q359" s="82">
        <f t="shared" si="57"/>
        <v>0</v>
      </c>
      <c r="R359" s="82">
        <f>IF(S358&lt;1,0,-Lease!$K$4/Lease!$L$4)</f>
        <v>0</v>
      </c>
      <c r="S359" s="82">
        <f t="shared" si="58"/>
        <v>0</v>
      </c>
      <c r="AE359" s="5"/>
      <c r="AF359" s="6"/>
    </row>
    <row r="360" spans="1:32" x14ac:dyDescent="0.25">
      <c r="A360" s="46">
        <f t="shared" si="62"/>
        <v>344</v>
      </c>
      <c r="B360" s="54">
        <f t="shared" si="59"/>
        <v>0</v>
      </c>
      <c r="C360" s="47">
        <f>IF(A360&gt;Lease!$E$4,0,Lease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D360" s="33" t="str">
        <f>IF(C360=0,"-",IF(Lease!$H$4="Yearly",EDATE(D359,12),IF(Lease!$H$4="Quarterly",EDATE(D359,3),EDATE(D359,1))))</f>
        <v>-</v>
      </c>
      <c r="E360" s="14">
        <f>IF(C360=0,0,1/((1+IF(Lease!$H$4="Yearly",Lease!$D$4,IF(Lease!$H$4="Quarterly",Lease!$D$4/4,Lease!$D$4/12)))^IF($E$17=1,A359,A360)))</f>
        <v>0</v>
      </c>
      <c r="F360" s="48">
        <f t="shared" si="55"/>
        <v>0</v>
      </c>
      <c r="G360" s="49"/>
      <c r="H360" s="13">
        <f t="shared" si="63"/>
        <v>344</v>
      </c>
      <c r="I360" s="33" t="str">
        <f t="shared" si="56"/>
        <v>-</v>
      </c>
      <c r="J360" s="38">
        <f>IF(H360&gt;Lease!$E$4,0,M359)</f>
        <v>0</v>
      </c>
      <c r="K360" s="38">
        <f>IF(IF(Lease!$H$4="Yearly",J360*Lease!$D$4,IF(Lease!$H$4="Quarterly",J360*(Lease!$D$4/4),J360*Lease!$D$4/12))&gt;0,IF(Lease!$H$4="Yearly",J360*Lease!$D$4,IF(Lease!$H$4="Quarterly",J360*(Lease!$D$4/4),J360*Lease!$D$4/12)),-L360-J360)</f>
        <v>0</v>
      </c>
      <c r="L360" s="38">
        <f t="shared" si="60"/>
        <v>0</v>
      </c>
      <c r="M360" s="38">
        <f t="shared" si="61"/>
        <v>0</v>
      </c>
      <c r="N360" s="50"/>
      <c r="O360" s="79">
        <v>237</v>
      </c>
      <c r="P360" s="80">
        <f t="shared" si="64"/>
        <v>167709</v>
      </c>
      <c r="Q360" s="82">
        <f t="shared" si="57"/>
        <v>0</v>
      </c>
      <c r="R360" s="82">
        <f>IF(S359&lt;1,0,-Lease!$K$4/Lease!$L$4)</f>
        <v>0</v>
      </c>
      <c r="S360" s="82">
        <f t="shared" si="58"/>
        <v>0</v>
      </c>
      <c r="AE360" s="5"/>
      <c r="AF360" s="6"/>
    </row>
    <row r="361" spans="1:32" x14ac:dyDescent="0.25">
      <c r="A361" s="46">
        <f t="shared" si="62"/>
        <v>345</v>
      </c>
      <c r="B361" s="54">
        <f t="shared" si="59"/>
        <v>0</v>
      </c>
      <c r="C361" s="47">
        <f>IF(A361&gt;Lease!$E$4,0,Lease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D361" s="33" t="str">
        <f>IF(C361=0,"-",IF(Lease!$H$4="Yearly",EDATE(D360,12),IF(Lease!$H$4="Quarterly",EDATE(D360,3),EDATE(D360,1))))</f>
        <v>-</v>
      </c>
      <c r="E361" s="14">
        <f>IF(C361=0,0,1/((1+IF(Lease!$H$4="Yearly",Lease!$D$4,IF(Lease!$H$4="Quarterly",Lease!$D$4/4,Lease!$D$4/12)))^IF($E$17=1,A360,A361)))</f>
        <v>0</v>
      </c>
      <c r="F361" s="48">
        <f t="shared" si="55"/>
        <v>0</v>
      </c>
      <c r="G361" s="49"/>
      <c r="H361" s="13">
        <f t="shared" si="63"/>
        <v>345</v>
      </c>
      <c r="I361" s="33" t="str">
        <f t="shared" si="56"/>
        <v>-</v>
      </c>
      <c r="J361" s="38">
        <f>IF(H361&gt;Lease!$E$4,0,M360)</f>
        <v>0</v>
      </c>
      <c r="K361" s="38">
        <f>IF(IF(Lease!$H$4="Yearly",J361*Lease!$D$4,IF(Lease!$H$4="Quarterly",J361*(Lease!$D$4/4),J361*Lease!$D$4/12))&gt;0,IF(Lease!$H$4="Yearly",J361*Lease!$D$4,IF(Lease!$H$4="Quarterly",J361*(Lease!$D$4/4),J361*Lease!$D$4/12)),-L361-J361)</f>
        <v>0</v>
      </c>
      <c r="L361" s="38">
        <f t="shared" si="60"/>
        <v>0</v>
      </c>
      <c r="M361" s="38">
        <f t="shared" si="61"/>
        <v>0</v>
      </c>
      <c r="N361" s="50"/>
      <c r="O361" s="79">
        <v>237</v>
      </c>
      <c r="P361" s="80">
        <f t="shared" si="64"/>
        <v>168075</v>
      </c>
      <c r="Q361" s="82">
        <f t="shared" si="57"/>
        <v>0</v>
      </c>
      <c r="R361" s="82">
        <f>IF(S360&lt;1,0,-Lease!$K$4/Lease!$L$4)</f>
        <v>0</v>
      </c>
      <c r="S361" s="82">
        <f t="shared" si="58"/>
        <v>0</v>
      </c>
      <c r="AE361" s="5"/>
      <c r="AF361" s="6"/>
    </row>
    <row r="362" spans="1:32" x14ac:dyDescent="0.25">
      <c r="A362" s="46">
        <f t="shared" si="62"/>
        <v>346</v>
      </c>
      <c r="B362" s="54">
        <f t="shared" si="59"/>
        <v>0</v>
      </c>
      <c r="C362" s="47">
        <f>IF(A362&gt;Lease!$E$4,0,Lease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D362" s="33" t="str">
        <f>IF(C362=0,"-",IF(Lease!$H$4="Yearly",EDATE(D361,12),IF(Lease!$H$4="Quarterly",EDATE(D361,3),EDATE(D361,1))))</f>
        <v>-</v>
      </c>
      <c r="E362" s="14">
        <f>IF(C362=0,0,1/((1+IF(Lease!$H$4="Yearly",Lease!$D$4,IF(Lease!$H$4="Quarterly",Lease!$D$4/4,Lease!$D$4/12)))^IF($E$17=1,A361,A362)))</f>
        <v>0</v>
      </c>
      <c r="F362" s="48">
        <f t="shared" si="55"/>
        <v>0</v>
      </c>
      <c r="G362" s="49"/>
      <c r="H362" s="13">
        <f t="shared" si="63"/>
        <v>346</v>
      </c>
      <c r="I362" s="33" t="str">
        <f t="shared" si="56"/>
        <v>-</v>
      </c>
      <c r="J362" s="38">
        <f>IF(H362&gt;Lease!$E$4,0,M361)</f>
        <v>0</v>
      </c>
      <c r="K362" s="38">
        <f>IF(IF(Lease!$H$4="Yearly",J362*Lease!$D$4,IF(Lease!$H$4="Quarterly",J362*(Lease!$D$4/4),J362*Lease!$D$4/12))&gt;0,IF(Lease!$H$4="Yearly",J362*Lease!$D$4,IF(Lease!$H$4="Quarterly",J362*(Lease!$D$4/4),J362*Lease!$D$4/12)),-L362-J362)</f>
        <v>0</v>
      </c>
      <c r="L362" s="38">
        <f t="shared" si="60"/>
        <v>0</v>
      </c>
      <c r="M362" s="38">
        <f t="shared" si="61"/>
        <v>0</v>
      </c>
      <c r="N362" s="50"/>
      <c r="O362" s="79">
        <v>237</v>
      </c>
      <c r="P362" s="80">
        <f t="shared" si="64"/>
        <v>168440</v>
      </c>
      <c r="Q362" s="82">
        <f t="shared" si="57"/>
        <v>0</v>
      </c>
      <c r="R362" s="82">
        <f>IF(S361&lt;1,0,-Lease!$K$4/Lease!$L$4)</f>
        <v>0</v>
      </c>
      <c r="S362" s="82">
        <f t="shared" si="58"/>
        <v>0</v>
      </c>
      <c r="AE362" s="5"/>
      <c r="AF362" s="6"/>
    </row>
    <row r="363" spans="1:32" x14ac:dyDescent="0.25">
      <c r="A363" s="46">
        <f t="shared" si="62"/>
        <v>347</v>
      </c>
      <c r="B363" s="54">
        <f t="shared" si="59"/>
        <v>0</v>
      </c>
      <c r="C363" s="47">
        <f>IF(A363&gt;Lease!$E$4,0,Lease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D363" s="33" t="str">
        <f>IF(C363=0,"-",IF(Lease!$H$4="Yearly",EDATE(D362,12),IF(Lease!$H$4="Quarterly",EDATE(D362,3),EDATE(D362,1))))</f>
        <v>-</v>
      </c>
      <c r="E363" s="14">
        <f>IF(C363=0,0,1/((1+IF(Lease!$H$4="Yearly",Lease!$D$4,IF(Lease!$H$4="Quarterly",Lease!$D$4/4,Lease!$D$4/12)))^IF($E$17=1,A362,A363)))</f>
        <v>0</v>
      </c>
      <c r="F363" s="48">
        <f t="shared" si="55"/>
        <v>0</v>
      </c>
      <c r="G363" s="49"/>
      <c r="H363" s="13">
        <f t="shared" si="63"/>
        <v>347</v>
      </c>
      <c r="I363" s="33" t="str">
        <f t="shared" si="56"/>
        <v>-</v>
      </c>
      <c r="J363" s="38">
        <f>IF(H363&gt;Lease!$E$4,0,M362)</f>
        <v>0</v>
      </c>
      <c r="K363" s="38">
        <f>IF(IF(Lease!$H$4="Yearly",J363*Lease!$D$4,IF(Lease!$H$4="Quarterly",J363*(Lease!$D$4/4),J363*Lease!$D$4/12))&gt;0,IF(Lease!$H$4="Yearly",J363*Lease!$D$4,IF(Lease!$H$4="Quarterly",J363*(Lease!$D$4/4),J363*Lease!$D$4/12)),-L363-J363)</f>
        <v>0</v>
      </c>
      <c r="L363" s="38">
        <f t="shared" si="60"/>
        <v>0</v>
      </c>
      <c r="M363" s="38">
        <f t="shared" si="61"/>
        <v>0</v>
      </c>
      <c r="N363" s="50"/>
      <c r="O363" s="79">
        <v>237</v>
      </c>
      <c r="P363" s="80">
        <f t="shared" si="64"/>
        <v>168805</v>
      </c>
      <c r="Q363" s="82">
        <f t="shared" si="57"/>
        <v>0</v>
      </c>
      <c r="R363" s="82">
        <f>IF(S362&lt;1,0,-Lease!$K$4/Lease!$L$4)</f>
        <v>0</v>
      </c>
      <c r="S363" s="82">
        <f t="shared" si="58"/>
        <v>0</v>
      </c>
      <c r="AE363" s="5"/>
      <c r="AF363" s="6"/>
    </row>
    <row r="364" spans="1:32" x14ac:dyDescent="0.25">
      <c r="A364" s="46">
        <f t="shared" si="62"/>
        <v>348</v>
      </c>
      <c r="B364" s="54">
        <f t="shared" si="59"/>
        <v>0</v>
      </c>
      <c r="C364" s="47">
        <f>IF(A364&gt;Lease!$E$4,0,Lease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D364" s="33" t="str">
        <f>IF(C364=0,"-",IF(Lease!$H$4="Yearly",EDATE(D363,12),IF(Lease!$H$4="Quarterly",EDATE(D363,3),EDATE(D363,1))))</f>
        <v>-</v>
      </c>
      <c r="E364" s="14">
        <f>IF(C364=0,0,1/((1+IF(Lease!$H$4="Yearly",Lease!$D$4,IF(Lease!$H$4="Quarterly",Lease!$D$4/4,Lease!$D$4/12)))^IF($E$17=1,A363,A364)))</f>
        <v>0</v>
      </c>
      <c r="F364" s="48">
        <f t="shared" si="55"/>
        <v>0</v>
      </c>
      <c r="G364" s="49"/>
      <c r="H364" s="13">
        <f t="shared" si="63"/>
        <v>348</v>
      </c>
      <c r="I364" s="33" t="str">
        <f t="shared" si="56"/>
        <v>-</v>
      </c>
      <c r="J364" s="38">
        <f>IF(H364&gt;Lease!$E$4,0,M363)</f>
        <v>0</v>
      </c>
      <c r="K364" s="38">
        <f>IF(IF(Lease!$H$4="Yearly",J364*Lease!$D$4,IF(Lease!$H$4="Quarterly",J364*(Lease!$D$4/4),J364*Lease!$D$4/12))&gt;0,IF(Lease!$H$4="Yearly",J364*Lease!$D$4,IF(Lease!$H$4="Quarterly",J364*(Lease!$D$4/4),J364*Lease!$D$4/12)),-L364-J364)</f>
        <v>0</v>
      </c>
      <c r="L364" s="38">
        <f t="shared" si="60"/>
        <v>0</v>
      </c>
      <c r="M364" s="38">
        <f t="shared" si="61"/>
        <v>0</v>
      </c>
      <c r="N364" s="50"/>
      <c r="O364" s="79">
        <v>237</v>
      </c>
      <c r="P364" s="80">
        <f t="shared" si="64"/>
        <v>169170</v>
      </c>
      <c r="Q364" s="82">
        <f t="shared" si="57"/>
        <v>0</v>
      </c>
      <c r="R364" s="82">
        <f>IF(S363&lt;1,0,-Lease!$K$4/Lease!$L$4)</f>
        <v>0</v>
      </c>
      <c r="S364" s="82">
        <f t="shared" si="58"/>
        <v>0</v>
      </c>
      <c r="AE364" s="5"/>
      <c r="AF364" s="6"/>
    </row>
    <row r="365" spans="1:32" x14ac:dyDescent="0.25">
      <c r="A365" s="46">
        <f t="shared" si="62"/>
        <v>349</v>
      </c>
      <c r="B365" s="54">
        <f t="shared" si="59"/>
        <v>0</v>
      </c>
      <c r="C365" s="47">
        <f>IF(A365&gt;Lease!$E$4,0,Lease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D365" s="33" t="str">
        <f>IF(C365=0,"-",IF(Lease!$H$4="Yearly",EDATE(D364,12),IF(Lease!$H$4="Quarterly",EDATE(D364,3),EDATE(D364,1))))</f>
        <v>-</v>
      </c>
      <c r="E365" s="14">
        <f>IF(C365=0,0,1/((1+IF(Lease!$H$4="Yearly",Lease!$D$4,IF(Lease!$H$4="Quarterly",Lease!$D$4/4,Lease!$D$4/12)))^IF($E$17=1,A364,A365)))</f>
        <v>0</v>
      </c>
      <c r="F365" s="48">
        <f t="shared" si="55"/>
        <v>0</v>
      </c>
      <c r="G365" s="49"/>
      <c r="H365" s="13">
        <f t="shared" si="63"/>
        <v>349</v>
      </c>
      <c r="I365" s="33" t="str">
        <f t="shared" si="56"/>
        <v>-</v>
      </c>
      <c r="J365" s="38">
        <f>IF(H365&gt;Lease!$E$4,0,M364)</f>
        <v>0</v>
      </c>
      <c r="K365" s="38">
        <f>IF(IF(Lease!$H$4="Yearly",J365*Lease!$D$4,IF(Lease!$H$4="Quarterly",J365*(Lease!$D$4/4),J365*Lease!$D$4/12))&gt;0,IF(Lease!$H$4="Yearly",J365*Lease!$D$4,IF(Lease!$H$4="Quarterly",J365*(Lease!$D$4/4),J365*Lease!$D$4/12)),-L365-J365)</f>
        <v>0</v>
      </c>
      <c r="L365" s="38">
        <f t="shared" si="60"/>
        <v>0</v>
      </c>
      <c r="M365" s="38">
        <f t="shared" si="61"/>
        <v>0</v>
      </c>
      <c r="N365" s="50"/>
      <c r="O365" s="79">
        <v>237</v>
      </c>
      <c r="P365" s="80">
        <f t="shared" si="64"/>
        <v>169536</v>
      </c>
      <c r="Q365" s="82">
        <f t="shared" si="57"/>
        <v>0</v>
      </c>
      <c r="R365" s="82">
        <f>IF(S364&lt;1,0,-Lease!$K$4/Lease!$L$4)</f>
        <v>0</v>
      </c>
      <c r="S365" s="82">
        <f t="shared" si="58"/>
        <v>0</v>
      </c>
      <c r="AE365" s="5"/>
      <c r="AF365" s="6"/>
    </row>
    <row r="366" spans="1:32" x14ac:dyDescent="0.25">
      <c r="A366" s="46">
        <f t="shared" si="62"/>
        <v>350</v>
      </c>
      <c r="B366" s="54">
        <f t="shared" si="59"/>
        <v>0</v>
      </c>
      <c r="C366" s="47">
        <f>IF(A366&gt;Lease!$E$4,0,Lease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D366" s="33" t="str">
        <f>IF(C366=0,"-",IF(Lease!$H$4="Yearly",EDATE(D365,12),IF(Lease!$H$4="Quarterly",EDATE(D365,3),EDATE(D365,1))))</f>
        <v>-</v>
      </c>
      <c r="E366" s="14">
        <f>IF(C366=0,0,1/((1+IF(Lease!$H$4="Yearly",Lease!$D$4,IF(Lease!$H$4="Quarterly",Lease!$D$4/4,Lease!$D$4/12)))^IF($E$17=1,A365,A366)))</f>
        <v>0</v>
      </c>
      <c r="F366" s="48">
        <f t="shared" si="55"/>
        <v>0</v>
      </c>
      <c r="G366" s="49"/>
      <c r="H366" s="13">
        <f t="shared" si="63"/>
        <v>350</v>
      </c>
      <c r="I366" s="33" t="str">
        <f t="shared" si="56"/>
        <v>-</v>
      </c>
      <c r="J366" s="38">
        <f>IF(H366&gt;Lease!$E$4,0,M365)</f>
        <v>0</v>
      </c>
      <c r="K366" s="38">
        <f>IF(IF(Lease!$H$4="Yearly",J366*Lease!$D$4,IF(Lease!$H$4="Quarterly",J366*(Lease!$D$4/4),J366*Lease!$D$4/12))&gt;0,IF(Lease!$H$4="Yearly",J366*Lease!$D$4,IF(Lease!$H$4="Quarterly",J366*(Lease!$D$4/4),J366*Lease!$D$4/12)),-L366-J366)</f>
        <v>0</v>
      </c>
      <c r="L366" s="38">
        <f t="shared" si="60"/>
        <v>0</v>
      </c>
      <c r="M366" s="38">
        <f t="shared" si="61"/>
        <v>0</v>
      </c>
      <c r="N366" s="50"/>
      <c r="O366" s="79">
        <v>237</v>
      </c>
      <c r="P366" s="80">
        <f t="shared" si="64"/>
        <v>169901</v>
      </c>
      <c r="Q366" s="82">
        <f t="shared" si="57"/>
        <v>0</v>
      </c>
      <c r="R366" s="82">
        <f>IF(S365&lt;1,0,-Lease!$K$4/Lease!$L$4)</f>
        <v>0</v>
      </c>
      <c r="S366" s="82">
        <f t="shared" si="58"/>
        <v>0</v>
      </c>
      <c r="AE366" s="5"/>
      <c r="AF366" s="6"/>
    </row>
    <row r="367" spans="1:32" x14ac:dyDescent="0.25">
      <c r="A367" s="46">
        <f t="shared" si="62"/>
        <v>351</v>
      </c>
      <c r="B367" s="54">
        <f t="shared" si="59"/>
        <v>0</v>
      </c>
      <c r="C367" s="47">
        <f>IF(A367&gt;Lease!$E$4,0,Lease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D367" s="33" t="str">
        <f>IF(C367=0,"-",IF(Lease!$H$4="Yearly",EDATE(D366,12),IF(Lease!$H$4="Quarterly",EDATE(D366,3),EDATE(D366,1))))</f>
        <v>-</v>
      </c>
      <c r="E367" s="14">
        <f>IF(C367=0,0,1/((1+IF(Lease!$H$4="Yearly",Lease!$D$4,IF(Lease!$H$4="Quarterly",Lease!$D$4/4,Lease!$D$4/12)))^IF($E$17=1,A366,A367)))</f>
        <v>0</v>
      </c>
      <c r="F367" s="48">
        <f t="shared" si="55"/>
        <v>0</v>
      </c>
      <c r="G367" s="49"/>
      <c r="H367" s="13">
        <f t="shared" si="63"/>
        <v>351</v>
      </c>
      <c r="I367" s="33" t="str">
        <f t="shared" si="56"/>
        <v>-</v>
      </c>
      <c r="J367" s="38">
        <f>IF(H367&gt;Lease!$E$4,0,M366)</f>
        <v>0</v>
      </c>
      <c r="K367" s="38">
        <f>IF(IF(Lease!$H$4="Yearly",J367*Lease!$D$4,IF(Lease!$H$4="Quarterly",J367*(Lease!$D$4/4),J367*Lease!$D$4/12))&gt;0,IF(Lease!$H$4="Yearly",J367*Lease!$D$4,IF(Lease!$H$4="Quarterly",J367*(Lease!$D$4/4),J367*Lease!$D$4/12)),-L367-J367)</f>
        <v>0</v>
      </c>
      <c r="L367" s="38">
        <f t="shared" si="60"/>
        <v>0</v>
      </c>
      <c r="M367" s="38">
        <f t="shared" si="61"/>
        <v>0</v>
      </c>
      <c r="N367" s="50"/>
      <c r="O367" s="79">
        <v>237</v>
      </c>
      <c r="P367" s="80">
        <f t="shared" si="64"/>
        <v>170266</v>
      </c>
      <c r="Q367" s="82">
        <f t="shared" si="57"/>
        <v>0</v>
      </c>
      <c r="R367" s="82">
        <f>IF(S366&lt;1,0,-Lease!$K$4/Lease!$L$4)</f>
        <v>0</v>
      </c>
      <c r="S367" s="82">
        <f t="shared" si="58"/>
        <v>0</v>
      </c>
      <c r="AE367" s="5"/>
      <c r="AF367" s="6"/>
    </row>
    <row r="368" spans="1:32" x14ac:dyDescent="0.25">
      <c r="A368" s="46">
        <f t="shared" si="62"/>
        <v>352</v>
      </c>
      <c r="B368" s="54">
        <f t="shared" si="59"/>
        <v>0</v>
      </c>
      <c r="C368" s="47">
        <f>IF(A368&gt;Lease!$E$4,0,Lease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D368" s="33" t="str">
        <f>IF(C368=0,"-",IF(Lease!$H$4="Yearly",EDATE(D367,12),IF(Lease!$H$4="Quarterly",EDATE(D367,3),EDATE(D367,1))))</f>
        <v>-</v>
      </c>
      <c r="E368" s="14">
        <f>IF(C368=0,0,1/((1+IF(Lease!$H$4="Yearly",Lease!$D$4,IF(Lease!$H$4="Quarterly",Lease!$D$4/4,Lease!$D$4/12)))^IF($E$17=1,A367,A368)))</f>
        <v>0</v>
      </c>
      <c r="F368" s="48">
        <f t="shared" si="55"/>
        <v>0</v>
      </c>
      <c r="G368" s="49"/>
      <c r="H368" s="13">
        <f t="shared" si="63"/>
        <v>352</v>
      </c>
      <c r="I368" s="33" t="str">
        <f t="shared" si="56"/>
        <v>-</v>
      </c>
      <c r="J368" s="38">
        <f>IF(H368&gt;Lease!$E$4,0,M367)</f>
        <v>0</v>
      </c>
      <c r="K368" s="38">
        <f>IF(IF(Lease!$H$4="Yearly",J368*Lease!$D$4,IF(Lease!$H$4="Quarterly",J368*(Lease!$D$4/4),J368*Lease!$D$4/12))&gt;0,IF(Lease!$H$4="Yearly",J368*Lease!$D$4,IF(Lease!$H$4="Quarterly",J368*(Lease!$D$4/4),J368*Lease!$D$4/12)),-L368-J368)</f>
        <v>0</v>
      </c>
      <c r="L368" s="38">
        <f t="shared" si="60"/>
        <v>0</v>
      </c>
      <c r="M368" s="38">
        <f t="shared" si="61"/>
        <v>0</v>
      </c>
      <c r="N368" s="50"/>
      <c r="O368" s="79">
        <v>237</v>
      </c>
      <c r="P368" s="80">
        <f t="shared" si="64"/>
        <v>170631</v>
      </c>
      <c r="Q368" s="82">
        <f t="shared" si="57"/>
        <v>0</v>
      </c>
      <c r="R368" s="82">
        <f>IF(S367&lt;1,0,-Lease!$K$4/Lease!$L$4)</f>
        <v>0</v>
      </c>
      <c r="S368" s="82">
        <f t="shared" si="58"/>
        <v>0</v>
      </c>
      <c r="AE368" s="5"/>
      <c r="AF368" s="6"/>
    </row>
    <row r="369" spans="1:32" x14ac:dyDescent="0.25">
      <c r="A369" s="46">
        <f t="shared" si="62"/>
        <v>353</v>
      </c>
      <c r="B369" s="54">
        <f t="shared" si="59"/>
        <v>0</v>
      </c>
      <c r="C369" s="47">
        <f>IF(A369&gt;Lease!$E$4,0,Lease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D369" s="33" t="str">
        <f>IF(C369=0,"-",IF(Lease!$H$4="Yearly",EDATE(D368,12),IF(Lease!$H$4="Quarterly",EDATE(D368,3),EDATE(D368,1))))</f>
        <v>-</v>
      </c>
      <c r="E369" s="14">
        <f>IF(C369=0,0,1/((1+IF(Lease!$H$4="Yearly",Lease!$D$4,IF(Lease!$H$4="Quarterly",Lease!$D$4/4,Lease!$D$4/12)))^IF($E$17=1,A368,A369)))</f>
        <v>0</v>
      </c>
      <c r="F369" s="48">
        <f t="shared" si="55"/>
        <v>0</v>
      </c>
      <c r="G369" s="49"/>
      <c r="H369" s="13">
        <f t="shared" si="63"/>
        <v>353</v>
      </c>
      <c r="I369" s="33" t="str">
        <f t="shared" si="56"/>
        <v>-</v>
      </c>
      <c r="J369" s="38">
        <f>IF(H369&gt;Lease!$E$4,0,M368)</f>
        <v>0</v>
      </c>
      <c r="K369" s="38">
        <f>IF(IF(Lease!$H$4="Yearly",J369*Lease!$D$4,IF(Lease!$H$4="Quarterly",J369*(Lease!$D$4/4),J369*Lease!$D$4/12))&gt;0,IF(Lease!$H$4="Yearly",J369*Lease!$D$4,IF(Lease!$H$4="Quarterly",J369*(Lease!$D$4/4),J369*Lease!$D$4/12)),-L369-J369)</f>
        <v>0</v>
      </c>
      <c r="L369" s="38">
        <f t="shared" si="60"/>
        <v>0</v>
      </c>
      <c r="M369" s="38">
        <f t="shared" si="61"/>
        <v>0</v>
      </c>
      <c r="N369" s="50"/>
      <c r="O369" s="79">
        <v>237</v>
      </c>
      <c r="P369" s="80">
        <f t="shared" si="64"/>
        <v>170997</v>
      </c>
      <c r="Q369" s="82">
        <f t="shared" si="57"/>
        <v>0</v>
      </c>
      <c r="R369" s="82">
        <f>IF(S368&lt;1,0,-Lease!$K$4/Lease!$L$4)</f>
        <v>0</v>
      </c>
      <c r="S369" s="82">
        <f t="shared" si="58"/>
        <v>0</v>
      </c>
      <c r="AE369" s="5"/>
      <c r="AF369" s="6"/>
    </row>
    <row r="370" spans="1:32" x14ac:dyDescent="0.25">
      <c r="A370" s="46">
        <f t="shared" si="62"/>
        <v>354</v>
      </c>
      <c r="B370" s="54">
        <f t="shared" si="59"/>
        <v>0</v>
      </c>
      <c r="C370" s="47">
        <f>IF(A370&gt;Lease!$E$4,0,Lease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D370" s="33" t="str">
        <f>IF(C370=0,"-",IF(Lease!$H$4="Yearly",EDATE(D369,12),IF(Lease!$H$4="Quarterly",EDATE(D369,3),EDATE(D369,1))))</f>
        <v>-</v>
      </c>
      <c r="E370" s="14">
        <f>IF(C370=0,0,1/((1+IF(Lease!$H$4="Yearly",Lease!$D$4,IF(Lease!$H$4="Quarterly",Lease!$D$4/4,Lease!$D$4/12)))^IF($E$17=1,A369,A370)))</f>
        <v>0</v>
      </c>
      <c r="F370" s="48">
        <f t="shared" si="55"/>
        <v>0</v>
      </c>
      <c r="G370" s="49"/>
      <c r="H370" s="13">
        <f t="shared" si="63"/>
        <v>354</v>
      </c>
      <c r="I370" s="33" t="str">
        <f t="shared" si="56"/>
        <v>-</v>
      </c>
      <c r="J370" s="38">
        <f>IF(H370&gt;Lease!$E$4,0,M369)</f>
        <v>0</v>
      </c>
      <c r="K370" s="38">
        <f>IF(IF(Lease!$H$4="Yearly",J370*Lease!$D$4,IF(Lease!$H$4="Quarterly",J370*(Lease!$D$4/4),J370*Lease!$D$4/12))&gt;0,IF(Lease!$H$4="Yearly",J370*Lease!$D$4,IF(Lease!$H$4="Quarterly",J370*(Lease!$D$4/4),J370*Lease!$D$4/12)),-L370-J370)</f>
        <v>0</v>
      </c>
      <c r="L370" s="38">
        <f t="shared" si="60"/>
        <v>0</v>
      </c>
      <c r="M370" s="38">
        <f t="shared" si="61"/>
        <v>0</v>
      </c>
      <c r="N370" s="50"/>
      <c r="O370" s="79">
        <v>237</v>
      </c>
      <c r="P370" s="80">
        <f t="shared" si="64"/>
        <v>171362</v>
      </c>
      <c r="Q370" s="82">
        <f t="shared" si="57"/>
        <v>0</v>
      </c>
      <c r="R370" s="82">
        <f>IF(S369&lt;1,0,-Lease!$K$4/Lease!$L$4)</f>
        <v>0</v>
      </c>
      <c r="S370" s="82">
        <f t="shared" si="58"/>
        <v>0</v>
      </c>
      <c r="AE370" s="5"/>
      <c r="AF370" s="6"/>
    </row>
    <row r="371" spans="1:32" x14ac:dyDescent="0.25">
      <c r="A371" s="46">
        <f t="shared" si="62"/>
        <v>355</v>
      </c>
      <c r="B371" s="54">
        <f t="shared" si="59"/>
        <v>0</v>
      </c>
      <c r="C371" s="47">
        <f>IF(A371&gt;Lease!$E$4,0,Lease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D371" s="33" t="str">
        <f>IF(C371=0,"-",IF(Lease!$H$4="Yearly",EDATE(D370,12),IF(Lease!$H$4="Quarterly",EDATE(D370,3),EDATE(D370,1))))</f>
        <v>-</v>
      </c>
      <c r="E371" s="14">
        <f>IF(C371=0,0,1/((1+IF(Lease!$H$4="Yearly",Lease!$D$4,IF(Lease!$H$4="Quarterly",Lease!$D$4/4,Lease!$D$4/12)))^IF($E$17=1,A370,A371)))</f>
        <v>0</v>
      </c>
      <c r="F371" s="48">
        <f t="shared" si="55"/>
        <v>0</v>
      </c>
      <c r="G371" s="49"/>
      <c r="H371" s="13">
        <f t="shared" si="63"/>
        <v>355</v>
      </c>
      <c r="I371" s="33" t="str">
        <f t="shared" si="56"/>
        <v>-</v>
      </c>
      <c r="J371" s="38">
        <f>IF(H371&gt;Lease!$E$4,0,M370)</f>
        <v>0</v>
      </c>
      <c r="K371" s="38">
        <f>IF(IF(Lease!$H$4="Yearly",J371*Lease!$D$4,IF(Lease!$H$4="Quarterly",J371*(Lease!$D$4/4),J371*Lease!$D$4/12))&gt;0,IF(Lease!$H$4="Yearly",J371*Lease!$D$4,IF(Lease!$H$4="Quarterly",J371*(Lease!$D$4/4),J371*Lease!$D$4/12)),-L371-J371)</f>
        <v>0</v>
      </c>
      <c r="L371" s="38">
        <f t="shared" si="60"/>
        <v>0</v>
      </c>
      <c r="M371" s="38">
        <f t="shared" si="61"/>
        <v>0</v>
      </c>
      <c r="N371" s="50"/>
      <c r="O371" s="79">
        <v>237</v>
      </c>
      <c r="P371" s="80">
        <f t="shared" si="64"/>
        <v>171727</v>
      </c>
      <c r="Q371" s="82">
        <f t="shared" si="57"/>
        <v>0</v>
      </c>
      <c r="R371" s="82">
        <f>IF(S370&lt;1,0,-Lease!$K$4/Lease!$L$4)</f>
        <v>0</v>
      </c>
      <c r="S371" s="82">
        <f t="shared" si="58"/>
        <v>0</v>
      </c>
      <c r="AE371" s="5"/>
      <c r="AF371" s="6"/>
    </row>
    <row r="372" spans="1:32" x14ac:dyDescent="0.25">
      <c r="A372" s="46">
        <f t="shared" si="62"/>
        <v>356</v>
      </c>
      <c r="B372" s="54">
        <f t="shared" si="59"/>
        <v>0</v>
      </c>
      <c r="C372" s="47">
        <f>IF(A372&gt;Lease!$E$4,0,Lease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D372" s="33" t="str">
        <f>IF(C372=0,"-",IF(Lease!$H$4="Yearly",EDATE(D371,12),IF(Lease!$H$4="Quarterly",EDATE(D371,3),EDATE(D371,1))))</f>
        <v>-</v>
      </c>
      <c r="E372" s="14">
        <f>IF(C372=0,0,1/((1+IF(Lease!$H$4="Yearly",Lease!$D$4,IF(Lease!$H$4="Quarterly",Lease!$D$4/4,Lease!$D$4/12)))^IF($E$17=1,A371,A372)))</f>
        <v>0</v>
      </c>
      <c r="F372" s="48">
        <f t="shared" si="55"/>
        <v>0</v>
      </c>
      <c r="G372" s="49"/>
      <c r="H372" s="13">
        <f t="shared" si="63"/>
        <v>356</v>
      </c>
      <c r="I372" s="33" t="str">
        <f t="shared" si="56"/>
        <v>-</v>
      </c>
      <c r="J372" s="38">
        <f>IF(H372&gt;Lease!$E$4,0,M371)</f>
        <v>0</v>
      </c>
      <c r="K372" s="38">
        <f>IF(IF(Lease!$H$4="Yearly",J372*Lease!$D$4,IF(Lease!$H$4="Quarterly",J372*(Lease!$D$4/4),J372*Lease!$D$4/12))&gt;0,IF(Lease!$H$4="Yearly",J372*Lease!$D$4,IF(Lease!$H$4="Quarterly",J372*(Lease!$D$4/4),J372*Lease!$D$4/12)),-L372-J372)</f>
        <v>0</v>
      </c>
      <c r="L372" s="38">
        <f t="shared" si="60"/>
        <v>0</v>
      </c>
      <c r="M372" s="38">
        <f t="shared" si="61"/>
        <v>0</v>
      </c>
      <c r="N372" s="50"/>
      <c r="O372" s="79">
        <v>237</v>
      </c>
      <c r="P372" s="80">
        <f t="shared" si="64"/>
        <v>172092</v>
      </c>
      <c r="Q372" s="82">
        <f t="shared" si="57"/>
        <v>0</v>
      </c>
      <c r="R372" s="82">
        <f>IF(S371&lt;1,0,-Lease!$K$4/Lease!$L$4)</f>
        <v>0</v>
      </c>
      <c r="S372" s="82">
        <f t="shared" si="58"/>
        <v>0</v>
      </c>
      <c r="AE372" s="5"/>
      <c r="AF372" s="6"/>
    </row>
    <row r="373" spans="1:32" x14ac:dyDescent="0.25">
      <c r="A373" s="46">
        <f t="shared" si="62"/>
        <v>357</v>
      </c>
      <c r="B373" s="54">
        <f t="shared" si="59"/>
        <v>0</v>
      </c>
      <c r="C373" s="47">
        <f>IF(A373&gt;Lease!$E$4,0,Lease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D373" s="33" t="str">
        <f>IF(C373=0,"-",IF(Lease!$H$4="Yearly",EDATE(D372,12),IF(Lease!$H$4="Quarterly",EDATE(D372,3),EDATE(D372,1))))</f>
        <v>-</v>
      </c>
      <c r="E373" s="14">
        <f>IF(C373=0,0,1/((1+IF(Lease!$H$4="Yearly",Lease!$D$4,IF(Lease!$H$4="Quarterly",Lease!$D$4/4,Lease!$D$4/12)))^IF($E$17=1,A372,A373)))</f>
        <v>0</v>
      </c>
      <c r="F373" s="48">
        <f t="shared" si="55"/>
        <v>0</v>
      </c>
      <c r="G373" s="49"/>
      <c r="H373" s="13">
        <f t="shared" si="63"/>
        <v>357</v>
      </c>
      <c r="I373" s="33" t="str">
        <f t="shared" si="56"/>
        <v>-</v>
      </c>
      <c r="J373" s="38">
        <f>IF(H373&gt;Lease!$E$4,0,M372)</f>
        <v>0</v>
      </c>
      <c r="K373" s="38">
        <f>IF(IF(Lease!$H$4="Yearly",J373*Lease!$D$4,IF(Lease!$H$4="Quarterly",J373*(Lease!$D$4/4),J373*Lease!$D$4/12))&gt;0,IF(Lease!$H$4="Yearly",J373*Lease!$D$4,IF(Lease!$H$4="Quarterly",J373*(Lease!$D$4/4),J373*Lease!$D$4/12)),-L373-J373)</f>
        <v>0</v>
      </c>
      <c r="L373" s="38">
        <f t="shared" si="60"/>
        <v>0</v>
      </c>
      <c r="M373" s="38">
        <f t="shared" si="61"/>
        <v>0</v>
      </c>
      <c r="N373" s="50"/>
      <c r="O373" s="79">
        <v>237</v>
      </c>
      <c r="P373" s="80">
        <f t="shared" si="64"/>
        <v>172458</v>
      </c>
      <c r="Q373" s="82">
        <f t="shared" si="57"/>
        <v>0</v>
      </c>
      <c r="R373" s="82">
        <f>IF(S372&lt;1,0,-Lease!$K$4/Lease!$L$4)</f>
        <v>0</v>
      </c>
      <c r="S373" s="82">
        <f t="shared" si="58"/>
        <v>0</v>
      </c>
      <c r="AE373" s="5"/>
      <c r="AF373" s="6"/>
    </row>
    <row r="374" spans="1:32" x14ac:dyDescent="0.25">
      <c r="A374" s="46">
        <f t="shared" si="62"/>
        <v>358</v>
      </c>
      <c r="B374" s="54">
        <f t="shared" si="59"/>
        <v>0</v>
      </c>
      <c r="C374" s="47">
        <f>IF(A374&gt;Lease!$E$4,0,Lease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D374" s="33" t="str">
        <f>IF(C374=0,"-",IF(Lease!$H$4="Yearly",EDATE(D373,12),IF(Lease!$H$4="Quarterly",EDATE(D373,3),EDATE(D373,1))))</f>
        <v>-</v>
      </c>
      <c r="E374" s="14">
        <f>IF(C374=0,0,1/((1+IF(Lease!$H$4="Yearly",Lease!$D$4,IF(Lease!$H$4="Quarterly",Lease!$D$4/4,Lease!$D$4/12)))^IF($E$17=1,A373,A374)))</f>
        <v>0</v>
      </c>
      <c r="F374" s="48">
        <f t="shared" si="55"/>
        <v>0</v>
      </c>
      <c r="G374" s="49"/>
      <c r="H374" s="13">
        <f t="shared" si="63"/>
        <v>358</v>
      </c>
      <c r="I374" s="33" t="str">
        <f t="shared" si="56"/>
        <v>-</v>
      </c>
      <c r="J374" s="38">
        <f>IF(H374&gt;Lease!$E$4,0,M373)</f>
        <v>0</v>
      </c>
      <c r="K374" s="38">
        <f>IF(IF(Lease!$H$4="Yearly",J374*Lease!$D$4,IF(Lease!$H$4="Quarterly",J374*(Lease!$D$4/4),J374*Lease!$D$4/12))&gt;0,IF(Lease!$H$4="Yearly",J374*Lease!$D$4,IF(Lease!$H$4="Quarterly",J374*(Lease!$D$4/4),J374*Lease!$D$4/12)),-L374-J374)</f>
        <v>0</v>
      </c>
      <c r="L374" s="38">
        <f t="shared" si="60"/>
        <v>0</v>
      </c>
      <c r="M374" s="38">
        <f t="shared" si="61"/>
        <v>0</v>
      </c>
      <c r="N374" s="50"/>
      <c r="O374" s="79">
        <v>237</v>
      </c>
      <c r="P374" s="80">
        <f t="shared" si="64"/>
        <v>172823</v>
      </c>
      <c r="Q374" s="82">
        <f t="shared" si="57"/>
        <v>0</v>
      </c>
      <c r="R374" s="82">
        <f>IF(S373&lt;1,0,-Lease!$K$4/Lease!$L$4)</f>
        <v>0</v>
      </c>
      <c r="S374" s="82">
        <f t="shared" si="58"/>
        <v>0</v>
      </c>
      <c r="AE374" s="5"/>
      <c r="AF374" s="6"/>
    </row>
    <row r="375" spans="1:32" x14ac:dyDescent="0.25">
      <c r="A375" s="46">
        <f t="shared" si="62"/>
        <v>359</v>
      </c>
      <c r="B375" s="54">
        <f t="shared" si="59"/>
        <v>0</v>
      </c>
      <c r="C375" s="47">
        <f>IF(A375&gt;Lease!$E$4,0,Lease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D375" s="33" t="str">
        <f>IF(C375=0,"-",IF(Lease!$H$4="Yearly",EDATE(D374,12),IF(Lease!$H$4="Quarterly",EDATE(D374,3),EDATE(D374,1))))</f>
        <v>-</v>
      </c>
      <c r="E375" s="14">
        <f>IF(C375=0,0,1/((1+IF(Lease!$H$4="Yearly",Lease!$D$4,IF(Lease!$H$4="Quarterly",Lease!$D$4/4,Lease!$D$4/12)))^IF($E$17=1,A374,A375)))</f>
        <v>0</v>
      </c>
      <c r="F375" s="48">
        <f t="shared" si="55"/>
        <v>0</v>
      </c>
      <c r="G375" s="49"/>
      <c r="H375" s="13">
        <f t="shared" si="63"/>
        <v>359</v>
      </c>
      <c r="I375" s="33" t="str">
        <f t="shared" si="56"/>
        <v>-</v>
      </c>
      <c r="J375" s="38">
        <f>IF(H375&gt;Lease!$E$4,0,M374)</f>
        <v>0</v>
      </c>
      <c r="K375" s="38">
        <f>IF(IF(Lease!$H$4="Yearly",J375*Lease!$D$4,IF(Lease!$H$4="Quarterly",J375*(Lease!$D$4/4),J375*Lease!$D$4/12))&gt;0,IF(Lease!$H$4="Yearly",J375*Lease!$D$4,IF(Lease!$H$4="Quarterly",J375*(Lease!$D$4/4),J375*Lease!$D$4/12)),-L375-J375)</f>
        <v>0</v>
      </c>
      <c r="L375" s="38">
        <f t="shared" si="60"/>
        <v>0</v>
      </c>
      <c r="M375" s="38">
        <f t="shared" si="61"/>
        <v>0</v>
      </c>
      <c r="N375" s="50"/>
      <c r="O375" s="79">
        <v>237</v>
      </c>
      <c r="P375" s="80">
        <f t="shared" si="64"/>
        <v>173188</v>
      </c>
      <c r="Q375" s="82">
        <f t="shared" si="57"/>
        <v>0</v>
      </c>
      <c r="R375" s="82">
        <f>IF(S374&lt;1,0,-Lease!$K$4/Lease!$L$4)</f>
        <v>0</v>
      </c>
      <c r="S375" s="82">
        <f t="shared" si="58"/>
        <v>0</v>
      </c>
      <c r="AE375" s="5"/>
      <c r="AF375" s="6"/>
    </row>
    <row r="376" spans="1:32" x14ac:dyDescent="0.25">
      <c r="A376" s="46">
        <f t="shared" si="62"/>
        <v>360</v>
      </c>
      <c r="B376" s="54">
        <f t="shared" si="59"/>
        <v>0</v>
      </c>
      <c r="C376" s="47">
        <f>IF(A376&gt;Lease!$E$4,0,Lease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D376" s="33" t="str">
        <f>IF(C376=0,"-",IF(Lease!$H$4="Yearly",EDATE(D375,12),IF(Lease!$H$4="Quarterly",EDATE(D375,3),EDATE(D375,1))))</f>
        <v>-</v>
      </c>
      <c r="E376" s="14">
        <f>IF(C376=0,0,1/((1+IF(Lease!$H$4="Yearly",Lease!$D$4,IF(Lease!$H$4="Quarterly",Lease!$D$4/4,Lease!$D$4/12)))^IF($E$17=1,A375,A376)))</f>
        <v>0</v>
      </c>
      <c r="F376" s="48">
        <f t="shared" si="55"/>
        <v>0</v>
      </c>
      <c r="G376" s="49"/>
      <c r="H376" s="13">
        <f t="shared" si="63"/>
        <v>360</v>
      </c>
      <c r="I376" s="33" t="str">
        <f t="shared" si="56"/>
        <v>-</v>
      </c>
      <c r="J376" s="38">
        <f>IF(H376&gt;Lease!$E$4,0,M375)</f>
        <v>0</v>
      </c>
      <c r="K376" s="38">
        <f>IF(IF(Lease!$H$4="Yearly",J376*Lease!$D$4,IF(Lease!$H$4="Quarterly",J376*(Lease!$D$4/4),J376*Lease!$D$4/12))&gt;0,IF(Lease!$H$4="Yearly",J376*Lease!$D$4,IF(Lease!$H$4="Quarterly",J376*(Lease!$D$4/4),J376*Lease!$D$4/12)),-L376-J376)</f>
        <v>0</v>
      </c>
      <c r="L376" s="38">
        <f t="shared" si="60"/>
        <v>0</v>
      </c>
      <c r="M376" s="38">
        <f t="shared" si="61"/>
        <v>0</v>
      </c>
      <c r="N376" s="50"/>
      <c r="O376" s="79">
        <v>237</v>
      </c>
      <c r="P376" s="80">
        <f t="shared" si="64"/>
        <v>173553</v>
      </c>
      <c r="Q376" s="82">
        <f t="shared" si="57"/>
        <v>0</v>
      </c>
      <c r="R376" s="82">
        <f>IF(S375&lt;1,0,-Lease!$K$4/Lease!$L$4)</f>
        <v>0</v>
      </c>
      <c r="S376" s="82">
        <f t="shared" si="58"/>
        <v>0</v>
      </c>
      <c r="AE376" s="5"/>
      <c r="AF376" s="6"/>
    </row>
    <row r="377" spans="1:32" x14ac:dyDescent="0.25">
      <c r="A377" s="46">
        <f t="shared" si="62"/>
        <v>361</v>
      </c>
      <c r="B377" s="54">
        <f t="shared" si="59"/>
        <v>0</v>
      </c>
      <c r="C377" s="47">
        <f>IF(A377&gt;Lease!$E$4,0,Lease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D377" s="33" t="str">
        <f>IF(C377=0,"-",IF(Lease!$H$4="Yearly",EDATE(D376,12),IF(Lease!$H$4="Quarterly",EDATE(D376,3),EDATE(D376,1))))</f>
        <v>-</v>
      </c>
      <c r="E377" s="14">
        <f>IF(C377=0,0,1/((1+IF(Lease!$H$4="Yearly",Lease!$D$4,IF(Lease!$H$4="Quarterly",Lease!$D$4/4,Lease!$D$4/12)))^IF($E$17=1,A376,A377)))</f>
        <v>0</v>
      </c>
      <c r="F377" s="48">
        <f t="shared" si="55"/>
        <v>0</v>
      </c>
      <c r="G377" s="49"/>
      <c r="H377" s="13">
        <f t="shared" si="63"/>
        <v>361</v>
      </c>
      <c r="I377" s="33" t="str">
        <f t="shared" si="56"/>
        <v>-</v>
      </c>
      <c r="J377" s="38">
        <f>IF(H377&gt;Lease!$E$4,0,M376)</f>
        <v>0</v>
      </c>
      <c r="K377" s="38">
        <f>IF(IF(Lease!$H$4="Yearly",J377*Lease!$D$4,IF(Lease!$H$4="Quarterly",J377*(Lease!$D$4/4),J377*Lease!$D$4/12))&gt;0,IF(Lease!$H$4="Yearly",J377*Lease!$D$4,IF(Lease!$H$4="Quarterly",J377*(Lease!$D$4/4),J377*Lease!$D$4/12)),-L377-J377)</f>
        <v>0</v>
      </c>
      <c r="L377" s="38">
        <f t="shared" si="60"/>
        <v>0</v>
      </c>
      <c r="M377" s="38">
        <f t="shared" si="61"/>
        <v>0</v>
      </c>
      <c r="N377" s="50"/>
      <c r="O377" s="79">
        <v>237</v>
      </c>
      <c r="P377" s="80">
        <f t="shared" si="64"/>
        <v>173919</v>
      </c>
      <c r="Q377" s="82">
        <f t="shared" si="57"/>
        <v>0</v>
      </c>
      <c r="R377" s="82">
        <f>IF(S376&lt;1,0,-Lease!$K$4/Lease!$L$4)</f>
        <v>0</v>
      </c>
      <c r="S377" s="82">
        <f t="shared" si="58"/>
        <v>0</v>
      </c>
      <c r="AE377" s="5"/>
      <c r="AF377" s="6"/>
    </row>
    <row r="378" spans="1:32" x14ac:dyDescent="0.25">
      <c r="A378" s="46">
        <f t="shared" si="62"/>
        <v>362</v>
      </c>
      <c r="B378" s="54">
        <f t="shared" si="59"/>
        <v>0</v>
      </c>
      <c r="C378" s="47">
        <f>IF(A378&gt;Lease!$E$4,0,Lease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D378" s="33" t="str">
        <f>IF(C378=0,"-",IF(Lease!$H$4="Yearly",EDATE(D377,12),IF(Lease!$H$4="Quarterly",EDATE(D377,3),EDATE(D377,1))))</f>
        <v>-</v>
      </c>
      <c r="E378" s="14">
        <f>IF(C378=0,0,1/((1+IF(Lease!$H$4="Yearly",Lease!$D$4,IF(Lease!$H$4="Quarterly",Lease!$D$4/4,Lease!$D$4/12)))^IF($E$17=1,A377,A378)))</f>
        <v>0</v>
      </c>
      <c r="F378" s="48">
        <f t="shared" si="55"/>
        <v>0</v>
      </c>
      <c r="G378" s="49"/>
      <c r="H378" s="13">
        <f t="shared" si="63"/>
        <v>362</v>
      </c>
      <c r="I378" s="33" t="str">
        <f t="shared" si="56"/>
        <v>-</v>
      </c>
      <c r="J378" s="38">
        <f>IF(H378&gt;Lease!$E$4,0,M377)</f>
        <v>0</v>
      </c>
      <c r="K378" s="38">
        <f>IF(IF(Lease!$H$4="Yearly",J378*Lease!$D$4,IF(Lease!$H$4="Quarterly",J378*(Lease!$D$4/4),J378*Lease!$D$4/12))&gt;0,IF(Lease!$H$4="Yearly",J378*Lease!$D$4,IF(Lease!$H$4="Quarterly",J378*(Lease!$D$4/4),J378*Lease!$D$4/12)),-L378-J378)</f>
        <v>0</v>
      </c>
      <c r="L378" s="38">
        <f t="shared" si="60"/>
        <v>0</v>
      </c>
      <c r="M378" s="38">
        <f t="shared" si="61"/>
        <v>0</v>
      </c>
      <c r="N378" s="50"/>
      <c r="O378" s="79">
        <v>237</v>
      </c>
      <c r="P378" s="80">
        <f t="shared" si="64"/>
        <v>174284</v>
      </c>
      <c r="Q378" s="82">
        <f t="shared" si="57"/>
        <v>0</v>
      </c>
      <c r="R378" s="82">
        <f>IF(S377&lt;1,0,-Lease!$K$4/Lease!$L$4)</f>
        <v>0</v>
      </c>
      <c r="S378" s="82">
        <f t="shared" si="58"/>
        <v>0</v>
      </c>
      <c r="AE378" s="5"/>
      <c r="AF378" s="6"/>
    </row>
    <row r="379" spans="1:32" x14ac:dyDescent="0.25">
      <c r="A379" s="46">
        <f t="shared" si="62"/>
        <v>363</v>
      </c>
      <c r="B379" s="54">
        <f t="shared" si="59"/>
        <v>0</v>
      </c>
      <c r="C379" s="47">
        <f>IF(A379&gt;Lease!$E$4,0,Lease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D379" s="33" t="str">
        <f>IF(C379=0,"-",IF(Lease!$H$4="Yearly",EDATE(D378,12),IF(Lease!$H$4="Quarterly",EDATE(D378,3),EDATE(D378,1))))</f>
        <v>-</v>
      </c>
      <c r="E379" s="14">
        <f>IF(C379=0,0,1/((1+IF(Lease!$H$4="Yearly",Lease!$D$4,IF(Lease!$H$4="Quarterly",Lease!$D$4/4,Lease!$D$4/12)))^IF($E$17=1,A378,A379)))</f>
        <v>0</v>
      </c>
      <c r="F379" s="48">
        <f t="shared" si="55"/>
        <v>0</v>
      </c>
      <c r="G379" s="49"/>
      <c r="H379" s="13">
        <f t="shared" si="63"/>
        <v>363</v>
      </c>
      <c r="I379" s="33" t="str">
        <f t="shared" si="56"/>
        <v>-</v>
      </c>
      <c r="J379" s="38">
        <f>IF(H379&gt;Lease!$E$4,0,M378)</f>
        <v>0</v>
      </c>
      <c r="K379" s="38">
        <f>IF(IF(Lease!$H$4="Yearly",J379*Lease!$D$4,IF(Lease!$H$4="Quarterly",J379*(Lease!$D$4/4),J379*Lease!$D$4/12))&gt;0,IF(Lease!$H$4="Yearly",J379*Lease!$D$4,IF(Lease!$H$4="Quarterly",J379*(Lease!$D$4/4),J379*Lease!$D$4/12)),-L379-J379)</f>
        <v>0</v>
      </c>
      <c r="L379" s="38">
        <f t="shared" si="60"/>
        <v>0</v>
      </c>
      <c r="M379" s="38">
        <f t="shared" si="61"/>
        <v>0</v>
      </c>
      <c r="N379" s="50"/>
      <c r="O379" s="79">
        <v>237</v>
      </c>
      <c r="P379" s="80">
        <f t="shared" si="64"/>
        <v>174649</v>
      </c>
      <c r="Q379" s="82">
        <f t="shared" si="57"/>
        <v>0</v>
      </c>
      <c r="R379" s="82">
        <f>IF(S378&lt;1,0,-Lease!$K$4/Lease!$L$4)</f>
        <v>0</v>
      </c>
      <c r="S379" s="82">
        <f t="shared" si="58"/>
        <v>0</v>
      </c>
      <c r="AE379" s="5"/>
      <c r="AF379" s="6"/>
    </row>
    <row r="380" spans="1:32" x14ac:dyDescent="0.25">
      <c r="A380" s="46">
        <f t="shared" si="62"/>
        <v>364</v>
      </c>
      <c r="B380" s="54">
        <f t="shared" si="59"/>
        <v>0</v>
      </c>
      <c r="C380" s="47">
        <f>IF(A380&gt;Lease!$E$4,0,Lease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D380" s="33" t="str">
        <f>IF(C380=0,"-",IF(Lease!$H$4="Yearly",EDATE(D379,12),IF(Lease!$H$4="Quarterly",EDATE(D379,3),EDATE(D379,1))))</f>
        <v>-</v>
      </c>
      <c r="E380" s="14">
        <f>IF(C380=0,0,1/((1+IF(Lease!$H$4="Yearly",Lease!$D$4,IF(Lease!$H$4="Quarterly",Lease!$D$4/4,Lease!$D$4/12)))^IF($E$17=1,A379,A380)))</f>
        <v>0</v>
      </c>
      <c r="F380" s="48">
        <f t="shared" si="55"/>
        <v>0</v>
      </c>
      <c r="G380" s="49"/>
      <c r="H380" s="13">
        <f t="shared" si="63"/>
        <v>364</v>
      </c>
      <c r="I380" s="33" t="str">
        <f t="shared" si="56"/>
        <v>-</v>
      </c>
      <c r="J380" s="38">
        <f>IF(H380&gt;Lease!$E$4,0,M379)</f>
        <v>0</v>
      </c>
      <c r="K380" s="38">
        <f>IF(IF(Lease!$H$4="Yearly",J380*Lease!$D$4,IF(Lease!$H$4="Quarterly",J380*(Lease!$D$4/4),J380*Lease!$D$4/12))&gt;0,IF(Lease!$H$4="Yearly",J380*Lease!$D$4,IF(Lease!$H$4="Quarterly",J380*(Lease!$D$4/4),J380*Lease!$D$4/12)),-L380-J380)</f>
        <v>0</v>
      </c>
      <c r="L380" s="38">
        <f t="shared" si="60"/>
        <v>0</v>
      </c>
      <c r="M380" s="38">
        <f t="shared" si="61"/>
        <v>0</v>
      </c>
      <c r="N380" s="50"/>
      <c r="O380" s="79">
        <v>237</v>
      </c>
      <c r="P380" s="80">
        <f t="shared" si="64"/>
        <v>175014</v>
      </c>
      <c r="Q380" s="82">
        <f t="shared" si="57"/>
        <v>0</v>
      </c>
      <c r="R380" s="82">
        <f>IF(S379&lt;1,0,-Lease!$K$4/Lease!$L$4)</f>
        <v>0</v>
      </c>
      <c r="S380" s="82">
        <f t="shared" si="58"/>
        <v>0</v>
      </c>
      <c r="AE380" s="5"/>
      <c r="AF380" s="6"/>
    </row>
    <row r="381" spans="1:32" x14ac:dyDescent="0.25">
      <c r="A381" s="46">
        <f t="shared" si="62"/>
        <v>365</v>
      </c>
      <c r="B381" s="54">
        <f t="shared" si="59"/>
        <v>0</v>
      </c>
      <c r="C381" s="47">
        <f>IF(A381&gt;Lease!$E$4,0,Lease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D381" s="33" t="str">
        <f>IF(C381=0,"-",IF(Lease!$H$4="Yearly",EDATE(D380,12),IF(Lease!$H$4="Quarterly",EDATE(D380,3),EDATE(D380,1))))</f>
        <v>-</v>
      </c>
      <c r="E381" s="14">
        <f>IF(C381=0,0,1/((1+IF(Lease!$H$4="Yearly",Lease!$D$4,IF(Lease!$H$4="Quarterly",Lease!$D$4/4,Lease!$D$4/12)))^IF($E$17=1,A380,A381)))</f>
        <v>0</v>
      </c>
      <c r="F381" s="48">
        <f t="shared" si="55"/>
        <v>0</v>
      </c>
      <c r="G381" s="49"/>
      <c r="H381" s="13">
        <f t="shared" si="63"/>
        <v>365</v>
      </c>
      <c r="I381" s="33" t="str">
        <f t="shared" si="56"/>
        <v>-</v>
      </c>
      <c r="J381" s="38">
        <f>IF(H381&gt;Lease!$E$4,0,M380)</f>
        <v>0</v>
      </c>
      <c r="K381" s="38">
        <f>IF(IF(Lease!$H$4="Yearly",J381*Lease!$D$4,IF(Lease!$H$4="Quarterly",J381*(Lease!$D$4/4),J381*Lease!$D$4/12))&gt;0,IF(Lease!$H$4="Yearly",J381*Lease!$D$4,IF(Lease!$H$4="Quarterly",J381*(Lease!$D$4/4),J381*Lease!$D$4/12)),-L381-J381)</f>
        <v>0</v>
      </c>
      <c r="L381" s="38">
        <f t="shared" si="60"/>
        <v>0</v>
      </c>
      <c r="M381" s="38">
        <f t="shared" si="61"/>
        <v>0</v>
      </c>
      <c r="N381" s="50"/>
      <c r="O381" s="79">
        <v>237</v>
      </c>
      <c r="P381" s="80">
        <f t="shared" si="64"/>
        <v>175380</v>
      </c>
      <c r="Q381" s="82">
        <f t="shared" si="57"/>
        <v>0</v>
      </c>
      <c r="R381" s="82">
        <f>IF(S380&lt;1,0,-Lease!$K$4/Lease!$L$4)</f>
        <v>0</v>
      </c>
      <c r="S381" s="82">
        <f t="shared" si="58"/>
        <v>0</v>
      </c>
      <c r="AE381" s="5"/>
      <c r="AF381" s="6"/>
    </row>
    <row r="382" spans="1:32" x14ac:dyDescent="0.25">
      <c r="A382" s="46">
        <f t="shared" si="62"/>
        <v>366</v>
      </c>
      <c r="B382" s="54">
        <f t="shared" si="59"/>
        <v>0</v>
      </c>
      <c r="C382" s="47">
        <f>IF(A382&gt;Lease!$E$4,0,Lease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D382" s="33" t="str">
        <f>IF(C382=0,"-",IF(Lease!$H$4="Yearly",EDATE(D381,12),IF(Lease!$H$4="Quarterly",EDATE(D381,3),EDATE(D381,1))))</f>
        <v>-</v>
      </c>
      <c r="E382" s="14">
        <f>IF(C382=0,0,1/((1+IF(Lease!$H$4="Yearly",Lease!$D$4,IF(Lease!$H$4="Quarterly",Lease!$D$4/4,Lease!$D$4/12)))^IF($E$17=1,A381,A382)))</f>
        <v>0</v>
      </c>
      <c r="F382" s="48">
        <f t="shared" ref="F382:F445" si="65">C382*E382</f>
        <v>0</v>
      </c>
      <c r="G382" s="49"/>
      <c r="H382" s="13">
        <f t="shared" si="63"/>
        <v>366</v>
      </c>
      <c r="I382" s="33" t="str">
        <f t="shared" ref="I382:I445" si="66">D382</f>
        <v>-</v>
      </c>
      <c r="J382" s="38">
        <f>IF(H382&gt;Lease!$E$4,0,M381)</f>
        <v>0</v>
      </c>
      <c r="K382" s="38">
        <f>IF(IF(Lease!$H$4="Yearly",J382*Lease!$D$4,IF(Lease!$H$4="Quarterly",J382*(Lease!$D$4/4),J382*Lease!$D$4/12))&gt;0,IF(Lease!$H$4="Yearly",J382*Lease!$D$4,IF(Lease!$H$4="Quarterly",J382*(Lease!$D$4/4),J382*Lease!$D$4/12)),-L382-J382)</f>
        <v>0</v>
      </c>
      <c r="L382" s="38">
        <f t="shared" si="60"/>
        <v>0</v>
      </c>
      <c r="M382" s="38">
        <f t="shared" si="61"/>
        <v>0</v>
      </c>
      <c r="N382" s="50"/>
      <c r="O382" s="79">
        <v>237</v>
      </c>
      <c r="P382" s="80">
        <f t="shared" si="64"/>
        <v>175745</v>
      </c>
      <c r="Q382" s="82">
        <f t="shared" ref="Q382:Q445" si="67">S381</f>
        <v>0</v>
      </c>
      <c r="R382" s="82">
        <f>IF(S381&lt;1,0,-Lease!$K$4/Lease!$L$4)</f>
        <v>0</v>
      </c>
      <c r="S382" s="82">
        <f t="shared" ref="S382:S445" si="68">IF(S381&lt;1,0,SUM(Q382:R382))</f>
        <v>0</v>
      </c>
      <c r="AE382" s="5"/>
      <c r="AF382" s="6"/>
    </row>
    <row r="383" spans="1:32" x14ac:dyDescent="0.25">
      <c r="A383" s="46">
        <f t="shared" si="62"/>
        <v>367</v>
      </c>
      <c r="B383" s="54">
        <f t="shared" si="59"/>
        <v>0</v>
      </c>
      <c r="C383" s="47">
        <f>IF(A383&gt;Lease!$E$4,0,Lease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D383" s="33" t="str">
        <f>IF(C383=0,"-",IF(Lease!$H$4="Yearly",EDATE(D382,12),IF(Lease!$H$4="Quarterly",EDATE(D382,3),EDATE(D382,1))))</f>
        <v>-</v>
      </c>
      <c r="E383" s="14">
        <f>IF(C383=0,0,1/((1+IF(Lease!$H$4="Yearly",Lease!$D$4,IF(Lease!$H$4="Quarterly",Lease!$D$4/4,Lease!$D$4/12)))^IF($E$17=1,A382,A383)))</f>
        <v>0</v>
      </c>
      <c r="F383" s="48">
        <f t="shared" si="65"/>
        <v>0</v>
      </c>
      <c r="G383" s="49"/>
      <c r="H383" s="13">
        <f t="shared" si="63"/>
        <v>367</v>
      </c>
      <c r="I383" s="33" t="str">
        <f t="shared" si="66"/>
        <v>-</v>
      </c>
      <c r="J383" s="38">
        <f>IF(H383&gt;Lease!$E$4,0,M382)</f>
        <v>0</v>
      </c>
      <c r="K383" s="38">
        <f>IF(IF(Lease!$H$4="Yearly",J383*Lease!$D$4,IF(Lease!$H$4="Quarterly",J383*(Lease!$D$4/4),J383*Lease!$D$4/12))&gt;0,IF(Lease!$H$4="Yearly",J383*Lease!$D$4,IF(Lease!$H$4="Quarterly",J383*(Lease!$D$4/4),J383*Lease!$D$4/12)),-L383-J383)</f>
        <v>0</v>
      </c>
      <c r="L383" s="38">
        <f t="shared" si="60"/>
        <v>0</v>
      </c>
      <c r="M383" s="38">
        <f t="shared" si="61"/>
        <v>0</v>
      </c>
      <c r="N383" s="50"/>
      <c r="O383" s="79">
        <v>237</v>
      </c>
      <c r="P383" s="80">
        <f t="shared" si="64"/>
        <v>176110</v>
      </c>
      <c r="Q383" s="82">
        <f t="shared" si="67"/>
        <v>0</v>
      </c>
      <c r="R383" s="82">
        <f>IF(S382&lt;1,0,-Lease!$K$4/Lease!$L$4)</f>
        <v>0</v>
      </c>
      <c r="S383" s="82">
        <f t="shared" si="68"/>
        <v>0</v>
      </c>
      <c r="AE383" s="5"/>
      <c r="AF383" s="6"/>
    </row>
    <row r="384" spans="1:32" x14ac:dyDescent="0.25">
      <c r="A384" s="46">
        <f t="shared" si="62"/>
        <v>368</v>
      </c>
      <c r="B384" s="54">
        <f t="shared" si="59"/>
        <v>0</v>
      </c>
      <c r="C384" s="47">
        <f>IF(A384&gt;Lease!$E$4,0,Lease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D384" s="33" t="str">
        <f>IF(C384=0,"-",IF(Lease!$H$4="Yearly",EDATE(D383,12),IF(Lease!$H$4="Quarterly",EDATE(D383,3),EDATE(D383,1))))</f>
        <v>-</v>
      </c>
      <c r="E384" s="14">
        <f>IF(C384=0,0,1/((1+IF(Lease!$H$4="Yearly",Lease!$D$4,IF(Lease!$H$4="Quarterly",Lease!$D$4/4,Lease!$D$4/12)))^IF($E$17=1,A383,A384)))</f>
        <v>0</v>
      </c>
      <c r="F384" s="48">
        <f t="shared" si="65"/>
        <v>0</v>
      </c>
      <c r="G384" s="49"/>
      <c r="H384" s="13">
        <f t="shared" si="63"/>
        <v>368</v>
      </c>
      <c r="I384" s="33" t="str">
        <f t="shared" si="66"/>
        <v>-</v>
      </c>
      <c r="J384" s="38">
        <f>IF(H384&gt;Lease!$E$4,0,M383)</f>
        <v>0</v>
      </c>
      <c r="K384" s="38">
        <f>IF(IF(Lease!$H$4="Yearly",J384*Lease!$D$4,IF(Lease!$H$4="Quarterly",J384*(Lease!$D$4/4),J384*Lease!$D$4/12))&gt;0,IF(Lease!$H$4="Yearly",J384*Lease!$D$4,IF(Lease!$H$4="Quarterly",J384*(Lease!$D$4/4),J384*Lease!$D$4/12)),-L384-J384)</f>
        <v>0</v>
      </c>
      <c r="L384" s="38">
        <f t="shared" si="60"/>
        <v>0</v>
      </c>
      <c r="M384" s="38">
        <f t="shared" si="61"/>
        <v>0</v>
      </c>
      <c r="N384" s="50"/>
      <c r="O384" s="79">
        <v>237</v>
      </c>
      <c r="P384" s="80">
        <f t="shared" si="64"/>
        <v>176475</v>
      </c>
      <c r="Q384" s="82">
        <f t="shared" si="67"/>
        <v>0</v>
      </c>
      <c r="R384" s="82">
        <f>IF(S383&lt;1,0,-Lease!$K$4/Lease!$L$4)</f>
        <v>0</v>
      </c>
      <c r="S384" s="82">
        <f t="shared" si="68"/>
        <v>0</v>
      </c>
      <c r="AE384" s="5"/>
      <c r="AF384" s="6"/>
    </row>
    <row r="385" spans="1:32" x14ac:dyDescent="0.25">
      <c r="A385" s="46">
        <f t="shared" si="62"/>
        <v>369</v>
      </c>
      <c r="B385" s="54">
        <f t="shared" si="59"/>
        <v>0</v>
      </c>
      <c r="C385" s="47">
        <f>IF(A385&gt;Lease!$E$4,0,Lease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D385" s="33" t="str">
        <f>IF(C385=0,"-",IF(Lease!$H$4="Yearly",EDATE(D384,12),IF(Lease!$H$4="Quarterly",EDATE(D384,3),EDATE(D384,1))))</f>
        <v>-</v>
      </c>
      <c r="E385" s="14">
        <f>IF(C385=0,0,1/((1+IF(Lease!$H$4="Yearly",Lease!$D$4,IF(Lease!$H$4="Quarterly",Lease!$D$4/4,Lease!$D$4/12)))^IF($E$17=1,A384,A385)))</f>
        <v>0</v>
      </c>
      <c r="F385" s="48">
        <f t="shared" si="65"/>
        <v>0</v>
      </c>
      <c r="G385" s="49"/>
      <c r="H385" s="13">
        <f t="shared" si="63"/>
        <v>369</v>
      </c>
      <c r="I385" s="33" t="str">
        <f t="shared" si="66"/>
        <v>-</v>
      </c>
      <c r="J385" s="38">
        <f>IF(H385&gt;Lease!$E$4,0,M384)</f>
        <v>0</v>
      </c>
      <c r="K385" s="38">
        <f>IF(IF(Lease!$H$4="Yearly",J385*Lease!$D$4,IF(Lease!$H$4="Quarterly",J385*(Lease!$D$4/4),J385*Lease!$D$4/12))&gt;0,IF(Lease!$H$4="Yearly",J385*Lease!$D$4,IF(Lease!$H$4="Quarterly",J385*(Lease!$D$4/4),J385*Lease!$D$4/12)),-L385-J385)</f>
        <v>0</v>
      </c>
      <c r="L385" s="38">
        <f t="shared" si="60"/>
        <v>0</v>
      </c>
      <c r="M385" s="38">
        <f t="shared" si="61"/>
        <v>0</v>
      </c>
      <c r="N385" s="50"/>
      <c r="O385" s="79">
        <v>237</v>
      </c>
      <c r="P385" s="80">
        <f t="shared" si="64"/>
        <v>176841</v>
      </c>
      <c r="Q385" s="82">
        <f t="shared" si="67"/>
        <v>0</v>
      </c>
      <c r="R385" s="82">
        <f>IF(S384&lt;1,0,-Lease!$K$4/Lease!$L$4)</f>
        <v>0</v>
      </c>
      <c r="S385" s="82">
        <f t="shared" si="68"/>
        <v>0</v>
      </c>
      <c r="AE385" s="5"/>
      <c r="AF385" s="6"/>
    </row>
    <row r="386" spans="1:32" x14ac:dyDescent="0.25">
      <c r="A386" s="46">
        <f t="shared" si="62"/>
        <v>370</v>
      </c>
      <c r="B386" s="54">
        <f t="shared" si="59"/>
        <v>0</v>
      </c>
      <c r="C386" s="47">
        <f>IF(A386&gt;Lease!$E$4,0,Lease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D386" s="33" t="str">
        <f>IF(C386=0,"-",IF(Lease!$H$4="Yearly",EDATE(D385,12),IF(Lease!$H$4="Quarterly",EDATE(D385,3),EDATE(D385,1))))</f>
        <v>-</v>
      </c>
      <c r="E386" s="14">
        <f>IF(C386=0,0,1/((1+IF(Lease!$H$4="Yearly",Lease!$D$4,IF(Lease!$H$4="Quarterly",Lease!$D$4/4,Lease!$D$4/12)))^IF($E$17=1,A385,A386)))</f>
        <v>0</v>
      </c>
      <c r="F386" s="48">
        <f t="shared" si="65"/>
        <v>0</v>
      </c>
      <c r="G386" s="49"/>
      <c r="H386" s="13">
        <f t="shared" si="63"/>
        <v>370</v>
      </c>
      <c r="I386" s="33" t="str">
        <f t="shared" si="66"/>
        <v>-</v>
      </c>
      <c r="J386" s="38">
        <f>IF(H386&gt;Lease!$E$4,0,M385)</f>
        <v>0</v>
      </c>
      <c r="K386" s="38">
        <f>IF(IF(Lease!$H$4="Yearly",J386*Lease!$D$4,IF(Lease!$H$4="Quarterly",J386*(Lease!$D$4/4),J386*Lease!$D$4/12))&gt;0,IF(Lease!$H$4="Yearly",J386*Lease!$D$4,IF(Lease!$H$4="Quarterly",J386*(Lease!$D$4/4),J386*Lease!$D$4/12)),-L386-J386)</f>
        <v>0</v>
      </c>
      <c r="L386" s="38">
        <f t="shared" si="60"/>
        <v>0</v>
      </c>
      <c r="M386" s="38">
        <f t="shared" si="61"/>
        <v>0</v>
      </c>
      <c r="N386" s="50"/>
      <c r="O386" s="79">
        <v>237</v>
      </c>
      <c r="P386" s="80">
        <f t="shared" si="64"/>
        <v>177206</v>
      </c>
      <c r="Q386" s="82">
        <f t="shared" si="67"/>
        <v>0</v>
      </c>
      <c r="R386" s="82">
        <f>IF(S385&lt;1,0,-Lease!$K$4/Lease!$L$4)</f>
        <v>0</v>
      </c>
      <c r="S386" s="82">
        <f t="shared" si="68"/>
        <v>0</v>
      </c>
      <c r="AE386" s="5"/>
      <c r="AF386" s="6"/>
    </row>
    <row r="387" spans="1:32" x14ac:dyDescent="0.25">
      <c r="A387" s="46">
        <f t="shared" si="62"/>
        <v>371</v>
      </c>
      <c r="B387" s="54">
        <f t="shared" si="59"/>
        <v>0</v>
      </c>
      <c r="C387" s="47">
        <f>IF(A387&gt;Lease!$E$4,0,Lease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D387" s="33" t="str">
        <f>IF(C387=0,"-",IF(Lease!$H$4="Yearly",EDATE(D386,12),IF(Lease!$H$4="Quarterly",EDATE(D386,3),EDATE(D386,1))))</f>
        <v>-</v>
      </c>
      <c r="E387" s="14">
        <f>IF(C387=0,0,1/((1+IF(Lease!$H$4="Yearly",Lease!$D$4,IF(Lease!$H$4="Quarterly",Lease!$D$4/4,Lease!$D$4/12)))^IF($E$17=1,A386,A387)))</f>
        <v>0</v>
      </c>
      <c r="F387" s="48">
        <f t="shared" si="65"/>
        <v>0</v>
      </c>
      <c r="G387" s="49"/>
      <c r="H387" s="13">
        <f t="shared" si="63"/>
        <v>371</v>
      </c>
      <c r="I387" s="33" t="str">
        <f t="shared" si="66"/>
        <v>-</v>
      </c>
      <c r="J387" s="38">
        <f>IF(H387&gt;Lease!$E$4,0,M386)</f>
        <v>0</v>
      </c>
      <c r="K387" s="38">
        <f>IF(IF(Lease!$H$4="Yearly",J387*Lease!$D$4,IF(Lease!$H$4="Quarterly",J387*(Lease!$D$4/4),J387*Lease!$D$4/12))&gt;0,IF(Lease!$H$4="Yearly",J387*Lease!$D$4,IF(Lease!$H$4="Quarterly",J387*(Lease!$D$4/4),J387*Lease!$D$4/12)),-L387-J387)</f>
        <v>0</v>
      </c>
      <c r="L387" s="38">
        <f t="shared" si="60"/>
        <v>0</v>
      </c>
      <c r="M387" s="38">
        <f t="shared" si="61"/>
        <v>0</v>
      </c>
      <c r="N387" s="50"/>
      <c r="O387" s="79">
        <v>237</v>
      </c>
      <c r="P387" s="80">
        <f t="shared" si="64"/>
        <v>177571</v>
      </c>
      <c r="Q387" s="82">
        <f t="shared" si="67"/>
        <v>0</v>
      </c>
      <c r="R387" s="82">
        <f>IF(S386&lt;1,0,-Lease!$K$4/Lease!$L$4)</f>
        <v>0</v>
      </c>
      <c r="S387" s="82">
        <f t="shared" si="68"/>
        <v>0</v>
      </c>
      <c r="AE387" s="5"/>
      <c r="AF387" s="6"/>
    </row>
    <row r="388" spans="1:32" x14ac:dyDescent="0.25">
      <c r="A388" s="46">
        <f t="shared" si="62"/>
        <v>372</v>
      </c>
      <c r="B388" s="54">
        <f t="shared" si="59"/>
        <v>0</v>
      </c>
      <c r="C388" s="47">
        <f>IF(A388&gt;Lease!$E$4,0,Lease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D388" s="33" t="str">
        <f>IF(C388=0,"-",IF(Lease!$H$4="Yearly",EDATE(D387,12),IF(Lease!$H$4="Quarterly",EDATE(D387,3),EDATE(D387,1))))</f>
        <v>-</v>
      </c>
      <c r="E388" s="14">
        <f>IF(C388=0,0,1/((1+IF(Lease!$H$4="Yearly",Lease!$D$4,IF(Lease!$H$4="Quarterly",Lease!$D$4/4,Lease!$D$4/12)))^IF($E$17=1,A387,A388)))</f>
        <v>0</v>
      </c>
      <c r="F388" s="48">
        <f t="shared" si="65"/>
        <v>0</v>
      </c>
      <c r="G388" s="49"/>
      <c r="H388" s="13">
        <f t="shared" si="63"/>
        <v>372</v>
      </c>
      <c r="I388" s="33" t="str">
        <f t="shared" si="66"/>
        <v>-</v>
      </c>
      <c r="J388" s="38">
        <f>IF(H388&gt;Lease!$E$4,0,M387)</f>
        <v>0</v>
      </c>
      <c r="K388" s="38">
        <f>IF(IF(Lease!$H$4="Yearly",J388*Lease!$D$4,IF(Lease!$H$4="Quarterly",J388*(Lease!$D$4/4),J388*Lease!$D$4/12))&gt;0,IF(Lease!$H$4="Yearly",J388*Lease!$D$4,IF(Lease!$H$4="Quarterly",J388*(Lease!$D$4/4),J388*Lease!$D$4/12)),-L388-J388)</f>
        <v>0</v>
      </c>
      <c r="L388" s="38">
        <f t="shared" si="60"/>
        <v>0</v>
      </c>
      <c r="M388" s="38">
        <f t="shared" si="61"/>
        <v>0</v>
      </c>
      <c r="N388" s="50"/>
      <c r="O388" s="79">
        <v>237</v>
      </c>
      <c r="P388" s="80">
        <f t="shared" si="64"/>
        <v>177936</v>
      </c>
      <c r="Q388" s="82">
        <f t="shared" si="67"/>
        <v>0</v>
      </c>
      <c r="R388" s="82">
        <f>IF(S387&lt;1,0,-Lease!$K$4/Lease!$L$4)</f>
        <v>0</v>
      </c>
      <c r="S388" s="82">
        <f t="shared" si="68"/>
        <v>0</v>
      </c>
      <c r="AE388" s="5"/>
      <c r="AF388" s="6"/>
    </row>
    <row r="389" spans="1:32" x14ac:dyDescent="0.25">
      <c r="A389" s="46">
        <f t="shared" si="62"/>
        <v>373</v>
      </c>
      <c r="B389" s="54">
        <f t="shared" si="59"/>
        <v>0</v>
      </c>
      <c r="C389" s="47">
        <f>IF(A389&gt;Lease!$E$4,0,Lease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D389" s="33" t="str">
        <f>IF(C389=0,"-",IF(Lease!$H$4="Yearly",EDATE(D388,12),IF(Lease!$H$4="Quarterly",EDATE(D388,3),EDATE(D388,1))))</f>
        <v>-</v>
      </c>
      <c r="E389" s="14">
        <f>IF(C389=0,0,1/((1+IF(Lease!$H$4="Yearly",Lease!$D$4,IF(Lease!$H$4="Quarterly",Lease!$D$4/4,Lease!$D$4/12)))^IF($E$17=1,A388,A389)))</f>
        <v>0</v>
      </c>
      <c r="F389" s="48">
        <f t="shared" si="65"/>
        <v>0</v>
      </c>
      <c r="G389" s="49"/>
      <c r="H389" s="13">
        <f t="shared" si="63"/>
        <v>373</v>
      </c>
      <c r="I389" s="33" t="str">
        <f t="shared" si="66"/>
        <v>-</v>
      </c>
      <c r="J389" s="38">
        <f>IF(H389&gt;Lease!$E$4,0,M388)</f>
        <v>0</v>
      </c>
      <c r="K389" s="38">
        <f>IF(IF(Lease!$H$4="Yearly",J389*Lease!$D$4,IF(Lease!$H$4="Quarterly",J389*(Lease!$D$4/4),J389*Lease!$D$4/12))&gt;0,IF(Lease!$H$4="Yearly",J389*Lease!$D$4,IF(Lease!$H$4="Quarterly",J389*(Lease!$D$4/4),J389*Lease!$D$4/12)),-L389-J389)</f>
        <v>0</v>
      </c>
      <c r="L389" s="38">
        <f t="shared" si="60"/>
        <v>0</v>
      </c>
      <c r="M389" s="38">
        <f t="shared" si="61"/>
        <v>0</v>
      </c>
      <c r="N389" s="50"/>
      <c r="O389" s="79">
        <v>237</v>
      </c>
      <c r="P389" s="80">
        <f t="shared" si="64"/>
        <v>178302</v>
      </c>
      <c r="Q389" s="82">
        <f t="shared" si="67"/>
        <v>0</v>
      </c>
      <c r="R389" s="82">
        <f>IF(S388&lt;1,0,-Lease!$K$4/Lease!$L$4)</f>
        <v>0</v>
      </c>
      <c r="S389" s="82">
        <f t="shared" si="68"/>
        <v>0</v>
      </c>
      <c r="AE389" s="5"/>
      <c r="AF389" s="6"/>
    </row>
    <row r="390" spans="1:32" x14ac:dyDescent="0.25">
      <c r="A390" s="46">
        <f t="shared" si="62"/>
        <v>374</v>
      </c>
      <c r="B390" s="54">
        <f t="shared" si="59"/>
        <v>0</v>
      </c>
      <c r="C390" s="47">
        <f>IF(A390&gt;Lease!$E$4,0,Lease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D390" s="33" t="str">
        <f>IF(C390=0,"-",IF(Lease!$H$4="Yearly",EDATE(D389,12),IF(Lease!$H$4="Quarterly",EDATE(D389,3),EDATE(D389,1))))</f>
        <v>-</v>
      </c>
      <c r="E390" s="14">
        <f>IF(C390=0,0,1/((1+IF(Lease!$H$4="Yearly",Lease!$D$4,IF(Lease!$H$4="Quarterly",Lease!$D$4/4,Lease!$D$4/12)))^IF($E$17=1,A389,A390)))</f>
        <v>0</v>
      </c>
      <c r="F390" s="48">
        <f t="shared" si="65"/>
        <v>0</v>
      </c>
      <c r="G390" s="49"/>
      <c r="H390" s="13">
        <f t="shared" si="63"/>
        <v>374</v>
      </c>
      <c r="I390" s="33" t="str">
        <f t="shared" si="66"/>
        <v>-</v>
      </c>
      <c r="J390" s="38">
        <f>IF(H390&gt;Lease!$E$4,0,M389)</f>
        <v>0</v>
      </c>
      <c r="K390" s="38">
        <f>IF(IF(Lease!$H$4="Yearly",J390*Lease!$D$4,IF(Lease!$H$4="Quarterly",J390*(Lease!$D$4/4),J390*Lease!$D$4/12))&gt;0,IF(Lease!$H$4="Yearly",J390*Lease!$D$4,IF(Lease!$H$4="Quarterly",J390*(Lease!$D$4/4),J390*Lease!$D$4/12)),-L390-J390)</f>
        <v>0</v>
      </c>
      <c r="L390" s="38">
        <f t="shared" si="60"/>
        <v>0</v>
      </c>
      <c r="M390" s="38">
        <f t="shared" si="61"/>
        <v>0</v>
      </c>
      <c r="N390" s="50"/>
      <c r="O390" s="79">
        <v>237</v>
      </c>
      <c r="P390" s="80">
        <f t="shared" si="64"/>
        <v>178667</v>
      </c>
      <c r="Q390" s="82">
        <f t="shared" si="67"/>
        <v>0</v>
      </c>
      <c r="R390" s="82">
        <f>IF(S389&lt;1,0,-Lease!$K$4/Lease!$L$4)</f>
        <v>0</v>
      </c>
      <c r="S390" s="82">
        <f t="shared" si="68"/>
        <v>0</v>
      </c>
      <c r="AE390" s="5"/>
      <c r="AF390" s="6"/>
    </row>
    <row r="391" spans="1:32" x14ac:dyDescent="0.25">
      <c r="A391" s="46">
        <f t="shared" si="62"/>
        <v>375</v>
      </c>
      <c r="B391" s="54">
        <f t="shared" si="59"/>
        <v>0</v>
      </c>
      <c r="C391" s="47">
        <f>IF(A391&gt;Lease!$E$4,0,Lease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D391" s="33" t="str">
        <f>IF(C391=0,"-",IF(Lease!$H$4="Yearly",EDATE(D390,12),IF(Lease!$H$4="Quarterly",EDATE(D390,3),EDATE(D390,1))))</f>
        <v>-</v>
      </c>
      <c r="E391" s="14">
        <f>IF(C391=0,0,1/((1+IF(Lease!$H$4="Yearly",Lease!$D$4,IF(Lease!$H$4="Quarterly",Lease!$D$4/4,Lease!$D$4/12)))^IF($E$17=1,A390,A391)))</f>
        <v>0</v>
      </c>
      <c r="F391" s="48">
        <f t="shared" si="65"/>
        <v>0</v>
      </c>
      <c r="G391" s="49"/>
      <c r="H391" s="13">
        <f t="shared" si="63"/>
        <v>375</v>
      </c>
      <c r="I391" s="33" t="str">
        <f t="shared" si="66"/>
        <v>-</v>
      </c>
      <c r="J391" s="38">
        <f>IF(H391&gt;Lease!$E$4,0,M390)</f>
        <v>0</v>
      </c>
      <c r="K391" s="38">
        <f>IF(IF(Lease!$H$4="Yearly",J391*Lease!$D$4,IF(Lease!$H$4="Quarterly",J391*(Lease!$D$4/4),J391*Lease!$D$4/12))&gt;0,IF(Lease!$H$4="Yearly",J391*Lease!$D$4,IF(Lease!$H$4="Quarterly",J391*(Lease!$D$4/4),J391*Lease!$D$4/12)),-L391-J391)</f>
        <v>0</v>
      </c>
      <c r="L391" s="38">
        <f t="shared" si="60"/>
        <v>0</v>
      </c>
      <c r="M391" s="38">
        <f t="shared" si="61"/>
        <v>0</v>
      </c>
      <c r="N391" s="50"/>
      <c r="O391" s="79">
        <v>237</v>
      </c>
      <c r="P391" s="80">
        <f t="shared" si="64"/>
        <v>179032</v>
      </c>
      <c r="Q391" s="82">
        <f t="shared" si="67"/>
        <v>0</v>
      </c>
      <c r="R391" s="82">
        <f>IF(S390&lt;1,0,-Lease!$K$4/Lease!$L$4)</f>
        <v>0</v>
      </c>
      <c r="S391" s="82">
        <f t="shared" si="68"/>
        <v>0</v>
      </c>
      <c r="AE391" s="5"/>
      <c r="AF391" s="6"/>
    </row>
    <row r="392" spans="1:32" x14ac:dyDescent="0.25">
      <c r="A392" s="46">
        <f t="shared" si="62"/>
        <v>376</v>
      </c>
      <c r="B392" s="54">
        <f t="shared" si="59"/>
        <v>0</v>
      </c>
      <c r="C392" s="47">
        <f>IF(A392&gt;Lease!$E$4,0,Lease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D392" s="33" t="str">
        <f>IF(C392=0,"-",IF(Lease!$H$4="Yearly",EDATE(D391,12),IF(Lease!$H$4="Quarterly",EDATE(D391,3),EDATE(D391,1))))</f>
        <v>-</v>
      </c>
      <c r="E392" s="14">
        <f>IF(C392=0,0,1/((1+IF(Lease!$H$4="Yearly",Lease!$D$4,IF(Lease!$H$4="Quarterly",Lease!$D$4/4,Lease!$D$4/12)))^IF($E$17=1,A391,A392)))</f>
        <v>0</v>
      </c>
      <c r="F392" s="48">
        <f t="shared" si="65"/>
        <v>0</v>
      </c>
      <c r="G392" s="49"/>
      <c r="H392" s="13">
        <f t="shared" si="63"/>
        <v>376</v>
      </c>
      <c r="I392" s="33" t="str">
        <f t="shared" si="66"/>
        <v>-</v>
      </c>
      <c r="J392" s="38">
        <f>IF(H392&gt;Lease!$E$4,0,M391)</f>
        <v>0</v>
      </c>
      <c r="K392" s="38">
        <f>IF(IF(Lease!$H$4="Yearly",J392*Lease!$D$4,IF(Lease!$H$4="Quarterly",J392*(Lease!$D$4/4),J392*Lease!$D$4/12))&gt;0,IF(Lease!$H$4="Yearly",J392*Lease!$D$4,IF(Lease!$H$4="Quarterly",J392*(Lease!$D$4/4),J392*Lease!$D$4/12)),-L392-J392)</f>
        <v>0</v>
      </c>
      <c r="L392" s="38">
        <f t="shared" si="60"/>
        <v>0</v>
      </c>
      <c r="M392" s="38">
        <f t="shared" si="61"/>
        <v>0</v>
      </c>
      <c r="N392" s="50"/>
      <c r="O392" s="79">
        <v>237</v>
      </c>
      <c r="P392" s="80">
        <f t="shared" si="64"/>
        <v>179397</v>
      </c>
      <c r="Q392" s="82">
        <f t="shared" si="67"/>
        <v>0</v>
      </c>
      <c r="R392" s="82">
        <f>IF(S391&lt;1,0,-Lease!$K$4/Lease!$L$4)</f>
        <v>0</v>
      </c>
      <c r="S392" s="82">
        <f t="shared" si="68"/>
        <v>0</v>
      </c>
      <c r="AE392" s="5"/>
      <c r="AF392" s="6"/>
    </row>
    <row r="393" spans="1:32" x14ac:dyDescent="0.25">
      <c r="A393" s="46">
        <f t="shared" si="62"/>
        <v>377</v>
      </c>
      <c r="B393" s="54">
        <f t="shared" si="59"/>
        <v>0</v>
      </c>
      <c r="C393" s="47">
        <f>IF(A393&gt;Lease!$E$4,0,Lease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D393" s="33" t="str">
        <f>IF(C393=0,"-",IF(Lease!$H$4="Yearly",EDATE(D392,12),IF(Lease!$H$4="Quarterly",EDATE(D392,3),EDATE(D392,1))))</f>
        <v>-</v>
      </c>
      <c r="E393" s="14">
        <f>IF(C393=0,0,1/((1+IF(Lease!$H$4="Yearly",Lease!$D$4,IF(Lease!$H$4="Quarterly",Lease!$D$4/4,Lease!$D$4/12)))^IF($E$17=1,A392,A393)))</f>
        <v>0</v>
      </c>
      <c r="F393" s="48">
        <f t="shared" si="65"/>
        <v>0</v>
      </c>
      <c r="G393" s="49"/>
      <c r="H393" s="13">
        <f t="shared" si="63"/>
        <v>377</v>
      </c>
      <c r="I393" s="33" t="str">
        <f t="shared" si="66"/>
        <v>-</v>
      </c>
      <c r="J393" s="38">
        <f>IF(H393&gt;Lease!$E$4,0,M392)</f>
        <v>0</v>
      </c>
      <c r="K393" s="38">
        <f>IF(IF(Lease!$H$4="Yearly",J393*Lease!$D$4,IF(Lease!$H$4="Quarterly",J393*(Lease!$D$4/4),J393*Lease!$D$4/12))&gt;0,IF(Lease!$H$4="Yearly",J393*Lease!$D$4,IF(Lease!$H$4="Quarterly",J393*(Lease!$D$4/4),J393*Lease!$D$4/12)),-L393-J393)</f>
        <v>0</v>
      </c>
      <c r="L393" s="38">
        <f t="shared" si="60"/>
        <v>0</v>
      </c>
      <c r="M393" s="38">
        <f t="shared" si="61"/>
        <v>0</v>
      </c>
      <c r="N393" s="50"/>
      <c r="O393" s="79">
        <v>237</v>
      </c>
      <c r="P393" s="80">
        <f t="shared" si="64"/>
        <v>179763</v>
      </c>
      <c r="Q393" s="82">
        <f t="shared" si="67"/>
        <v>0</v>
      </c>
      <c r="R393" s="82">
        <f>IF(S392&lt;1,0,-Lease!$K$4/Lease!$L$4)</f>
        <v>0</v>
      </c>
      <c r="S393" s="82">
        <f t="shared" si="68"/>
        <v>0</v>
      </c>
      <c r="AE393" s="5"/>
      <c r="AF393" s="6"/>
    </row>
    <row r="394" spans="1:32" x14ac:dyDescent="0.25">
      <c r="A394" s="46">
        <f t="shared" si="62"/>
        <v>378</v>
      </c>
      <c r="B394" s="54">
        <f t="shared" si="59"/>
        <v>0</v>
      </c>
      <c r="C394" s="47">
        <f>IF(A394&gt;Lease!$E$4,0,Lease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D394" s="33" t="str">
        <f>IF(C394=0,"-",IF(Lease!$H$4="Yearly",EDATE(D393,12),IF(Lease!$H$4="Quarterly",EDATE(D393,3),EDATE(D393,1))))</f>
        <v>-</v>
      </c>
      <c r="E394" s="14">
        <f>IF(C394=0,0,1/((1+IF(Lease!$H$4="Yearly",Lease!$D$4,IF(Lease!$H$4="Quarterly",Lease!$D$4/4,Lease!$D$4/12)))^IF($E$17=1,A393,A394)))</f>
        <v>0</v>
      </c>
      <c r="F394" s="48">
        <f t="shared" si="65"/>
        <v>0</v>
      </c>
      <c r="G394" s="49"/>
      <c r="H394" s="13">
        <f t="shared" si="63"/>
        <v>378</v>
      </c>
      <c r="I394" s="33" t="str">
        <f t="shared" si="66"/>
        <v>-</v>
      </c>
      <c r="J394" s="38">
        <f>IF(H394&gt;Lease!$E$4,0,M393)</f>
        <v>0</v>
      </c>
      <c r="K394" s="38">
        <f>IF(IF(Lease!$H$4="Yearly",J394*Lease!$D$4,IF(Lease!$H$4="Quarterly",J394*(Lease!$D$4/4),J394*Lease!$D$4/12))&gt;0,IF(Lease!$H$4="Yearly",J394*Lease!$D$4,IF(Lease!$H$4="Quarterly",J394*(Lease!$D$4/4),J394*Lease!$D$4/12)),-L394-J394)</f>
        <v>0</v>
      </c>
      <c r="L394" s="38">
        <f t="shared" si="60"/>
        <v>0</v>
      </c>
      <c r="M394" s="38">
        <f t="shared" si="61"/>
        <v>0</v>
      </c>
      <c r="N394" s="50"/>
      <c r="O394" s="79">
        <v>237</v>
      </c>
      <c r="P394" s="80">
        <f t="shared" si="64"/>
        <v>180128</v>
      </c>
      <c r="Q394" s="82">
        <f t="shared" si="67"/>
        <v>0</v>
      </c>
      <c r="R394" s="82">
        <f>IF(S393&lt;1,0,-Lease!$K$4/Lease!$L$4)</f>
        <v>0</v>
      </c>
      <c r="S394" s="82">
        <f t="shared" si="68"/>
        <v>0</v>
      </c>
      <c r="AE394" s="5"/>
      <c r="AF394" s="6"/>
    </row>
    <row r="395" spans="1:32" x14ac:dyDescent="0.25">
      <c r="A395" s="46">
        <f t="shared" si="62"/>
        <v>379</v>
      </c>
      <c r="B395" s="54">
        <f t="shared" si="59"/>
        <v>0</v>
      </c>
      <c r="C395" s="47">
        <f>IF(A395&gt;Lease!$E$4,0,Lease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D395" s="33" t="str">
        <f>IF(C395=0,"-",IF(Lease!$H$4="Yearly",EDATE(D394,12),IF(Lease!$H$4="Quarterly",EDATE(D394,3),EDATE(D394,1))))</f>
        <v>-</v>
      </c>
      <c r="E395" s="14">
        <f>IF(C395=0,0,1/((1+IF(Lease!$H$4="Yearly",Lease!$D$4,IF(Lease!$H$4="Quarterly",Lease!$D$4/4,Lease!$D$4/12)))^IF($E$17=1,A394,A395)))</f>
        <v>0</v>
      </c>
      <c r="F395" s="48">
        <f t="shared" si="65"/>
        <v>0</v>
      </c>
      <c r="G395" s="49"/>
      <c r="H395" s="13">
        <f t="shared" si="63"/>
        <v>379</v>
      </c>
      <c r="I395" s="33" t="str">
        <f t="shared" si="66"/>
        <v>-</v>
      </c>
      <c r="J395" s="38">
        <f>IF(H395&gt;Lease!$E$4,0,M394)</f>
        <v>0</v>
      </c>
      <c r="K395" s="38">
        <f>IF(IF(Lease!$H$4="Yearly",J395*Lease!$D$4,IF(Lease!$H$4="Quarterly",J395*(Lease!$D$4/4),J395*Lease!$D$4/12))&gt;0,IF(Lease!$H$4="Yearly",J395*Lease!$D$4,IF(Lease!$H$4="Quarterly",J395*(Lease!$D$4/4),J395*Lease!$D$4/12)),-L395-J395)</f>
        <v>0</v>
      </c>
      <c r="L395" s="38">
        <f t="shared" si="60"/>
        <v>0</v>
      </c>
      <c r="M395" s="38">
        <f t="shared" si="61"/>
        <v>0</v>
      </c>
      <c r="N395" s="50"/>
      <c r="O395" s="79">
        <v>237</v>
      </c>
      <c r="P395" s="80">
        <f t="shared" si="64"/>
        <v>180493</v>
      </c>
      <c r="Q395" s="82">
        <f t="shared" si="67"/>
        <v>0</v>
      </c>
      <c r="R395" s="82">
        <f>IF(S394&lt;1,0,-Lease!$K$4/Lease!$L$4)</f>
        <v>0</v>
      </c>
      <c r="S395" s="82">
        <f t="shared" si="68"/>
        <v>0</v>
      </c>
      <c r="AE395" s="5"/>
      <c r="AF395" s="6"/>
    </row>
    <row r="396" spans="1:32" x14ac:dyDescent="0.25">
      <c r="A396" s="46">
        <f t="shared" si="62"/>
        <v>380</v>
      </c>
      <c r="B396" s="54">
        <f t="shared" si="59"/>
        <v>0</v>
      </c>
      <c r="C396" s="47">
        <f>IF(A396&gt;Lease!$E$4,0,Lease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D396" s="33" t="str">
        <f>IF(C396=0,"-",IF(Lease!$H$4="Yearly",EDATE(D395,12),IF(Lease!$H$4="Quarterly",EDATE(D395,3),EDATE(D395,1))))</f>
        <v>-</v>
      </c>
      <c r="E396" s="14">
        <f>IF(C396=0,0,1/((1+IF(Lease!$H$4="Yearly",Lease!$D$4,IF(Lease!$H$4="Quarterly",Lease!$D$4/4,Lease!$D$4/12)))^IF($E$17=1,A395,A396)))</f>
        <v>0</v>
      </c>
      <c r="F396" s="48">
        <f t="shared" si="65"/>
        <v>0</v>
      </c>
      <c r="G396" s="49"/>
      <c r="H396" s="13">
        <f t="shared" si="63"/>
        <v>380</v>
      </c>
      <c r="I396" s="33" t="str">
        <f t="shared" si="66"/>
        <v>-</v>
      </c>
      <c r="J396" s="38">
        <f>IF(H396&gt;Lease!$E$4,0,M395)</f>
        <v>0</v>
      </c>
      <c r="K396" s="38">
        <f>IF(IF(Lease!$H$4="Yearly",J396*Lease!$D$4,IF(Lease!$H$4="Quarterly",J396*(Lease!$D$4/4),J396*Lease!$D$4/12))&gt;0,IF(Lease!$H$4="Yearly",J396*Lease!$D$4,IF(Lease!$H$4="Quarterly",J396*(Lease!$D$4/4),J396*Lease!$D$4/12)),-L396-J396)</f>
        <v>0</v>
      </c>
      <c r="L396" s="38">
        <f t="shared" si="60"/>
        <v>0</v>
      </c>
      <c r="M396" s="38">
        <f t="shared" si="61"/>
        <v>0</v>
      </c>
      <c r="N396" s="50"/>
      <c r="O396" s="79">
        <v>237</v>
      </c>
      <c r="P396" s="80">
        <f t="shared" si="64"/>
        <v>180858</v>
      </c>
      <c r="Q396" s="82">
        <f t="shared" si="67"/>
        <v>0</v>
      </c>
      <c r="R396" s="82">
        <f>IF(S395&lt;1,0,-Lease!$K$4/Lease!$L$4)</f>
        <v>0</v>
      </c>
      <c r="S396" s="82">
        <f t="shared" si="68"/>
        <v>0</v>
      </c>
      <c r="AE396" s="5"/>
      <c r="AF396" s="6"/>
    </row>
    <row r="397" spans="1:32" x14ac:dyDescent="0.25">
      <c r="A397" s="46">
        <f t="shared" si="62"/>
        <v>381</v>
      </c>
      <c r="B397" s="54">
        <f t="shared" si="59"/>
        <v>0</v>
      </c>
      <c r="C397" s="47">
        <f>IF(A397&gt;Lease!$E$4,0,Lease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D397" s="33" t="str">
        <f>IF(C397=0,"-",IF(Lease!$H$4="Yearly",EDATE(D396,12),IF(Lease!$H$4="Quarterly",EDATE(D396,3),EDATE(D396,1))))</f>
        <v>-</v>
      </c>
      <c r="E397" s="14">
        <f>IF(C397=0,0,1/((1+IF(Lease!$H$4="Yearly",Lease!$D$4,IF(Lease!$H$4="Quarterly",Lease!$D$4/4,Lease!$D$4/12)))^IF($E$17=1,A396,A397)))</f>
        <v>0</v>
      </c>
      <c r="F397" s="48">
        <f t="shared" si="65"/>
        <v>0</v>
      </c>
      <c r="G397" s="49"/>
      <c r="H397" s="13">
        <f t="shared" si="63"/>
        <v>381</v>
      </c>
      <c r="I397" s="33" t="str">
        <f t="shared" si="66"/>
        <v>-</v>
      </c>
      <c r="J397" s="38">
        <f>IF(H397&gt;Lease!$E$4,0,M396)</f>
        <v>0</v>
      </c>
      <c r="K397" s="38">
        <f>IF(IF(Lease!$H$4="Yearly",J397*Lease!$D$4,IF(Lease!$H$4="Quarterly",J397*(Lease!$D$4/4),J397*Lease!$D$4/12))&gt;0,IF(Lease!$H$4="Yearly",J397*Lease!$D$4,IF(Lease!$H$4="Quarterly",J397*(Lease!$D$4/4),J397*Lease!$D$4/12)),-L397-J397)</f>
        <v>0</v>
      </c>
      <c r="L397" s="38">
        <f t="shared" si="60"/>
        <v>0</v>
      </c>
      <c r="M397" s="38">
        <f t="shared" si="61"/>
        <v>0</v>
      </c>
      <c r="N397" s="50"/>
      <c r="O397" s="79">
        <v>237</v>
      </c>
      <c r="P397" s="80">
        <f t="shared" si="64"/>
        <v>181224</v>
      </c>
      <c r="Q397" s="82">
        <f t="shared" si="67"/>
        <v>0</v>
      </c>
      <c r="R397" s="82">
        <f>IF(S396&lt;1,0,-Lease!$K$4/Lease!$L$4)</f>
        <v>0</v>
      </c>
      <c r="S397" s="82">
        <f t="shared" si="68"/>
        <v>0</v>
      </c>
      <c r="AE397" s="5"/>
      <c r="AF397" s="6"/>
    </row>
    <row r="398" spans="1:32" x14ac:dyDescent="0.25">
      <c r="A398" s="46">
        <f t="shared" si="62"/>
        <v>382</v>
      </c>
      <c r="B398" s="54">
        <f t="shared" si="59"/>
        <v>0</v>
      </c>
      <c r="C398" s="47">
        <f>IF(A398&gt;Lease!$E$4,0,Lease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D398" s="33" t="str">
        <f>IF(C398=0,"-",IF(Lease!$H$4="Yearly",EDATE(D397,12),IF(Lease!$H$4="Quarterly",EDATE(D397,3),EDATE(D397,1))))</f>
        <v>-</v>
      </c>
      <c r="E398" s="14">
        <f>IF(C398=0,0,1/((1+IF(Lease!$H$4="Yearly",Lease!$D$4,IF(Lease!$H$4="Quarterly",Lease!$D$4/4,Lease!$D$4/12)))^IF($E$17=1,A397,A398)))</f>
        <v>0</v>
      </c>
      <c r="F398" s="48">
        <f t="shared" si="65"/>
        <v>0</v>
      </c>
      <c r="G398" s="49"/>
      <c r="H398" s="13">
        <f t="shared" si="63"/>
        <v>382</v>
      </c>
      <c r="I398" s="33" t="str">
        <f t="shared" si="66"/>
        <v>-</v>
      </c>
      <c r="J398" s="38">
        <f>IF(H398&gt;Lease!$E$4,0,M397)</f>
        <v>0</v>
      </c>
      <c r="K398" s="38">
        <f>IF(IF(Lease!$H$4="Yearly",J398*Lease!$D$4,IF(Lease!$H$4="Quarterly",J398*(Lease!$D$4/4),J398*Lease!$D$4/12))&gt;0,IF(Lease!$H$4="Yearly",J398*Lease!$D$4,IF(Lease!$H$4="Quarterly",J398*(Lease!$D$4/4),J398*Lease!$D$4/12)),-L398-J398)</f>
        <v>0</v>
      </c>
      <c r="L398" s="38">
        <f t="shared" si="60"/>
        <v>0</v>
      </c>
      <c r="M398" s="38">
        <f t="shared" si="61"/>
        <v>0</v>
      </c>
      <c r="N398" s="50"/>
      <c r="O398" s="79">
        <v>237</v>
      </c>
      <c r="P398" s="80">
        <f t="shared" si="64"/>
        <v>181589</v>
      </c>
      <c r="Q398" s="82">
        <f t="shared" si="67"/>
        <v>0</v>
      </c>
      <c r="R398" s="82">
        <f>IF(S397&lt;1,0,-Lease!$K$4/Lease!$L$4)</f>
        <v>0</v>
      </c>
      <c r="S398" s="82">
        <f t="shared" si="68"/>
        <v>0</v>
      </c>
      <c r="AE398" s="5"/>
      <c r="AF398" s="6"/>
    </row>
    <row r="399" spans="1:32" x14ac:dyDescent="0.25">
      <c r="A399" s="46">
        <f t="shared" si="62"/>
        <v>383</v>
      </c>
      <c r="B399" s="54">
        <f t="shared" si="59"/>
        <v>0</v>
      </c>
      <c r="C399" s="47">
        <f>IF(A399&gt;Lease!$E$4,0,Lease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D399" s="33" t="str">
        <f>IF(C399=0,"-",IF(Lease!$H$4="Yearly",EDATE(D398,12),IF(Lease!$H$4="Quarterly",EDATE(D398,3),EDATE(D398,1))))</f>
        <v>-</v>
      </c>
      <c r="E399" s="14">
        <f>IF(C399=0,0,1/((1+IF(Lease!$H$4="Yearly",Lease!$D$4,IF(Lease!$H$4="Quarterly",Lease!$D$4/4,Lease!$D$4/12)))^IF($E$17=1,A398,A399)))</f>
        <v>0</v>
      </c>
      <c r="F399" s="48">
        <f t="shared" si="65"/>
        <v>0</v>
      </c>
      <c r="G399" s="49"/>
      <c r="H399" s="13">
        <f t="shared" si="63"/>
        <v>383</v>
      </c>
      <c r="I399" s="33" t="str">
        <f t="shared" si="66"/>
        <v>-</v>
      </c>
      <c r="J399" s="38">
        <f>IF(H399&gt;Lease!$E$4,0,M398)</f>
        <v>0</v>
      </c>
      <c r="K399" s="38">
        <f>IF(IF(Lease!$H$4="Yearly",J399*Lease!$D$4,IF(Lease!$H$4="Quarterly",J399*(Lease!$D$4/4),J399*Lease!$D$4/12))&gt;0,IF(Lease!$H$4="Yearly",J399*Lease!$D$4,IF(Lease!$H$4="Quarterly",J399*(Lease!$D$4/4),J399*Lease!$D$4/12)),-L399-J399)</f>
        <v>0</v>
      </c>
      <c r="L399" s="38">
        <f t="shared" si="60"/>
        <v>0</v>
      </c>
      <c r="M399" s="38">
        <f t="shared" si="61"/>
        <v>0</v>
      </c>
      <c r="N399" s="50"/>
      <c r="O399" s="79">
        <v>237</v>
      </c>
      <c r="P399" s="80">
        <f t="shared" si="64"/>
        <v>181954</v>
      </c>
      <c r="Q399" s="82">
        <f t="shared" si="67"/>
        <v>0</v>
      </c>
      <c r="R399" s="82">
        <f>IF(S398&lt;1,0,-Lease!$K$4/Lease!$L$4)</f>
        <v>0</v>
      </c>
      <c r="S399" s="82">
        <f t="shared" si="68"/>
        <v>0</v>
      </c>
      <c r="AE399" s="5"/>
      <c r="AF399" s="6"/>
    </row>
    <row r="400" spans="1:32" x14ac:dyDescent="0.25">
      <c r="A400" s="46">
        <f t="shared" si="62"/>
        <v>384</v>
      </c>
      <c r="B400" s="54">
        <f t="shared" si="59"/>
        <v>0</v>
      </c>
      <c r="C400" s="47">
        <f>IF(A400&gt;Lease!$E$4,0,Lease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D400" s="33" t="str">
        <f>IF(C400=0,"-",IF(Lease!$H$4="Yearly",EDATE(D399,12),IF(Lease!$H$4="Quarterly",EDATE(D399,3),EDATE(D399,1))))</f>
        <v>-</v>
      </c>
      <c r="E400" s="14">
        <f>IF(C400=0,0,1/((1+IF(Lease!$H$4="Yearly",Lease!$D$4,IF(Lease!$H$4="Quarterly",Lease!$D$4/4,Lease!$D$4/12)))^IF($E$17=1,A399,A400)))</f>
        <v>0</v>
      </c>
      <c r="F400" s="48">
        <f t="shared" si="65"/>
        <v>0</v>
      </c>
      <c r="G400" s="49"/>
      <c r="H400" s="13">
        <f t="shared" si="63"/>
        <v>384</v>
      </c>
      <c r="I400" s="33" t="str">
        <f t="shared" si="66"/>
        <v>-</v>
      </c>
      <c r="J400" s="38">
        <f>IF(H400&gt;Lease!$E$4,0,M399)</f>
        <v>0</v>
      </c>
      <c r="K400" s="38">
        <f>IF(IF(Lease!$H$4="Yearly",J400*Lease!$D$4,IF(Lease!$H$4="Quarterly",J400*(Lease!$D$4/4),J400*Lease!$D$4/12))&gt;0,IF(Lease!$H$4="Yearly",J400*Lease!$D$4,IF(Lease!$H$4="Quarterly",J400*(Lease!$D$4/4),J400*Lease!$D$4/12)),-L400-J400)</f>
        <v>0</v>
      </c>
      <c r="L400" s="38">
        <f t="shared" si="60"/>
        <v>0</v>
      </c>
      <c r="M400" s="38">
        <f t="shared" si="61"/>
        <v>0</v>
      </c>
      <c r="N400" s="50"/>
      <c r="O400" s="79">
        <v>237</v>
      </c>
      <c r="P400" s="80">
        <f t="shared" si="64"/>
        <v>182319</v>
      </c>
      <c r="Q400" s="82">
        <f t="shared" si="67"/>
        <v>0</v>
      </c>
      <c r="R400" s="82">
        <f>IF(S399&lt;1,0,-Lease!$K$4/Lease!$L$4)</f>
        <v>0</v>
      </c>
      <c r="S400" s="82">
        <f t="shared" si="68"/>
        <v>0</v>
      </c>
      <c r="AE400" s="5"/>
      <c r="AF400" s="6"/>
    </row>
    <row r="401" spans="1:32" x14ac:dyDescent="0.25">
      <c r="A401" s="46">
        <f t="shared" si="62"/>
        <v>385</v>
      </c>
      <c r="B401" s="54">
        <f t="shared" si="59"/>
        <v>0</v>
      </c>
      <c r="C401" s="47">
        <f>IF(A401&gt;Lease!$E$4,0,Lease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D401" s="33" t="str">
        <f>IF(C401=0,"-",IF(Lease!$H$4="Yearly",EDATE(D400,12),IF(Lease!$H$4="Quarterly",EDATE(D400,3),EDATE(D400,1))))</f>
        <v>-</v>
      </c>
      <c r="E401" s="14">
        <f>IF(C401=0,0,1/((1+IF(Lease!$H$4="Yearly",Lease!$D$4,IF(Lease!$H$4="Quarterly",Lease!$D$4/4,Lease!$D$4/12)))^IF($E$17=1,A400,A401)))</f>
        <v>0</v>
      </c>
      <c r="F401" s="48">
        <f t="shared" si="65"/>
        <v>0</v>
      </c>
      <c r="G401" s="49"/>
      <c r="H401" s="13">
        <f t="shared" si="63"/>
        <v>385</v>
      </c>
      <c r="I401" s="33" t="str">
        <f t="shared" si="66"/>
        <v>-</v>
      </c>
      <c r="J401" s="38">
        <f>IF(H401&gt;Lease!$E$4,0,M400)</f>
        <v>0</v>
      </c>
      <c r="K401" s="38">
        <f>IF(IF(Lease!$H$4="Yearly",J401*Lease!$D$4,IF(Lease!$H$4="Quarterly",J401*(Lease!$D$4/4),J401*Lease!$D$4/12))&gt;0,IF(Lease!$H$4="Yearly",J401*Lease!$D$4,IF(Lease!$H$4="Quarterly",J401*(Lease!$D$4/4),J401*Lease!$D$4/12)),-L401-J401)</f>
        <v>0</v>
      </c>
      <c r="L401" s="38">
        <f t="shared" si="60"/>
        <v>0</v>
      </c>
      <c r="M401" s="38">
        <f t="shared" si="61"/>
        <v>0</v>
      </c>
      <c r="N401" s="50"/>
      <c r="O401" s="79">
        <v>237</v>
      </c>
      <c r="P401" s="80">
        <f t="shared" si="64"/>
        <v>182685</v>
      </c>
      <c r="Q401" s="82">
        <f t="shared" si="67"/>
        <v>0</v>
      </c>
      <c r="R401" s="82">
        <f>IF(S400&lt;1,0,-Lease!$K$4/Lease!$L$4)</f>
        <v>0</v>
      </c>
      <c r="S401" s="82">
        <f t="shared" si="68"/>
        <v>0</v>
      </c>
      <c r="AE401" s="5"/>
      <c r="AF401" s="6"/>
    </row>
    <row r="402" spans="1:32" x14ac:dyDescent="0.25">
      <c r="A402" s="46">
        <f t="shared" si="62"/>
        <v>386</v>
      </c>
      <c r="B402" s="54">
        <f t="shared" ref="B402:B465" si="69">IF(D402="-",0,YEAR(D402))</f>
        <v>0</v>
      </c>
      <c r="C402" s="47">
        <f>IF(A402&gt;Lease!$E$4,0,Lease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D402" s="33" t="str">
        <f>IF(C402=0,"-",IF(Lease!$H$4="Yearly",EDATE(D401,12),IF(Lease!$H$4="Quarterly",EDATE(D401,3),EDATE(D401,1))))</f>
        <v>-</v>
      </c>
      <c r="E402" s="14">
        <f>IF(C402=0,0,1/((1+IF(Lease!$H$4="Yearly",Lease!$D$4,IF(Lease!$H$4="Quarterly",Lease!$D$4/4,Lease!$D$4/12)))^IF($E$17=1,A401,A402)))</f>
        <v>0</v>
      </c>
      <c r="F402" s="48">
        <f t="shared" si="65"/>
        <v>0</v>
      </c>
      <c r="G402" s="49"/>
      <c r="H402" s="13">
        <f t="shared" si="63"/>
        <v>386</v>
      </c>
      <c r="I402" s="33" t="str">
        <f t="shared" si="66"/>
        <v>-</v>
      </c>
      <c r="J402" s="38">
        <f>IF(H402&gt;Lease!$E$4,0,M401)</f>
        <v>0</v>
      </c>
      <c r="K402" s="38">
        <f>IF(IF(Lease!$H$4="Yearly",J402*Lease!$D$4,IF(Lease!$H$4="Quarterly",J402*(Lease!$D$4/4),J402*Lease!$D$4/12))&gt;0,IF(Lease!$H$4="Yearly",J402*Lease!$D$4,IF(Lease!$H$4="Quarterly",J402*(Lease!$D$4/4),J402*Lease!$D$4/12)),-L402-J402)</f>
        <v>0</v>
      </c>
      <c r="L402" s="38">
        <f t="shared" ref="L402:L465" si="70">C402</f>
        <v>0</v>
      </c>
      <c r="M402" s="38">
        <f t="shared" ref="M402:M465" si="71">J402+K402-L402</f>
        <v>0</v>
      </c>
      <c r="N402" s="50"/>
      <c r="O402" s="79">
        <v>237</v>
      </c>
      <c r="P402" s="80">
        <f t="shared" si="64"/>
        <v>183050</v>
      </c>
      <c r="Q402" s="82">
        <f t="shared" si="67"/>
        <v>0</v>
      </c>
      <c r="R402" s="82">
        <f>IF(S401&lt;1,0,-Lease!$K$4/Lease!$L$4)</f>
        <v>0</v>
      </c>
      <c r="S402" s="82">
        <f t="shared" si="68"/>
        <v>0</v>
      </c>
      <c r="AE402" s="5"/>
      <c r="AF402" s="6"/>
    </row>
    <row r="403" spans="1:32" x14ac:dyDescent="0.25">
      <c r="A403" s="46">
        <f t="shared" ref="A403:A466" si="72">A402+1</f>
        <v>387</v>
      </c>
      <c r="B403" s="54">
        <f t="shared" si="69"/>
        <v>0</v>
      </c>
      <c r="C403" s="47">
        <f>IF(A403&gt;Lease!$E$4,0,Lease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D403" s="33" t="str">
        <f>IF(C403=0,"-",IF(Lease!$H$4="Yearly",EDATE(D402,12),IF(Lease!$H$4="Quarterly",EDATE(D402,3),EDATE(D402,1))))</f>
        <v>-</v>
      </c>
      <c r="E403" s="14">
        <f>IF(C403=0,0,1/((1+IF(Lease!$H$4="Yearly",Lease!$D$4,IF(Lease!$H$4="Quarterly",Lease!$D$4/4,Lease!$D$4/12)))^IF($E$17=1,A402,A403)))</f>
        <v>0</v>
      </c>
      <c r="F403" s="48">
        <f t="shared" si="65"/>
        <v>0</v>
      </c>
      <c r="G403" s="49"/>
      <c r="H403" s="13">
        <f t="shared" ref="H403:H466" si="73">H402+1</f>
        <v>387</v>
      </c>
      <c r="I403" s="33" t="str">
        <f t="shared" si="66"/>
        <v>-</v>
      </c>
      <c r="J403" s="38">
        <f>IF(H403&gt;Lease!$E$4,0,M402)</f>
        <v>0</v>
      </c>
      <c r="K403" s="38">
        <f>IF(IF(Lease!$H$4="Yearly",J403*Lease!$D$4,IF(Lease!$H$4="Quarterly",J403*(Lease!$D$4/4),J403*Lease!$D$4/12))&gt;0,IF(Lease!$H$4="Yearly",J403*Lease!$D$4,IF(Lease!$H$4="Quarterly",J403*(Lease!$D$4/4),J403*Lease!$D$4/12)),-L403-J403)</f>
        <v>0</v>
      </c>
      <c r="L403" s="38">
        <f t="shared" si="70"/>
        <v>0</v>
      </c>
      <c r="M403" s="38">
        <f t="shared" si="71"/>
        <v>0</v>
      </c>
      <c r="N403" s="50"/>
      <c r="O403" s="79">
        <v>237</v>
      </c>
      <c r="P403" s="80">
        <f t="shared" ref="P403:P466" si="74">DATE(YEAR(P402)+1,MONTH(P402),DAY(P402))</f>
        <v>183415</v>
      </c>
      <c r="Q403" s="82">
        <f t="shared" si="67"/>
        <v>0</v>
      </c>
      <c r="R403" s="82">
        <f>IF(S402&lt;1,0,-Lease!$K$4/Lease!$L$4)</f>
        <v>0</v>
      </c>
      <c r="S403" s="82">
        <f t="shared" si="68"/>
        <v>0</v>
      </c>
      <c r="AE403" s="5"/>
      <c r="AF403" s="6"/>
    </row>
    <row r="404" spans="1:32" x14ac:dyDescent="0.25">
      <c r="A404" s="46">
        <f t="shared" si="72"/>
        <v>388</v>
      </c>
      <c r="B404" s="54">
        <f t="shared" si="69"/>
        <v>0</v>
      </c>
      <c r="C404" s="47">
        <f>IF(A404&gt;Lease!$E$4,0,Lease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D404" s="33" t="str">
        <f>IF(C404=0,"-",IF(Lease!$H$4="Yearly",EDATE(D403,12),IF(Lease!$H$4="Quarterly",EDATE(D403,3),EDATE(D403,1))))</f>
        <v>-</v>
      </c>
      <c r="E404" s="14">
        <f>IF(C404=0,0,1/((1+IF(Lease!$H$4="Yearly",Lease!$D$4,IF(Lease!$H$4="Quarterly",Lease!$D$4/4,Lease!$D$4/12)))^IF($E$17=1,A403,A404)))</f>
        <v>0</v>
      </c>
      <c r="F404" s="48">
        <f t="shared" si="65"/>
        <v>0</v>
      </c>
      <c r="G404" s="49"/>
      <c r="H404" s="13">
        <f t="shared" si="73"/>
        <v>388</v>
      </c>
      <c r="I404" s="33" t="str">
        <f t="shared" si="66"/>
        <v>-</v>
      </c>
      <c r="J404" s="38">
        <f>IF(H404&gt;Lease!$E$4,0,M403)</f>
        <v>0</v>
      </c>
      <c r="K404" s="38">
        <f>IF(IF(Lease!$H$4="Yearly",J404*Lease!$D$4,IF(Lease!$H$4="Quarterly",J404*(Lease!$D$4/4),J404*Lease!$D$4/12))&gt;0,IF(Lease!$H$4="Yearly",J404*Lease!$D$4,IF(Lease!$H$4="Quarterly",J404*(Lease!$D$4/4),J404*Lease!$D$4/12)),-L404-J404)</f>
        <v>0</v>
      </c>
      <c r="L404" s="38">
        <f t="shared" si="70"/>
        <v>0</v>
      </c>
      <c r="M404" s="38">
        <f t="shared" si="71"/>
        <v>0</v>
      </c>
      <c r="N404" s="50"/>
      <c r="O404" s="79">
        <v>237</v>
      </c>
      <c r="P404" s="80">
        <f t="shared" si="74"/>
        <v>183780</v>
      </c>
      <c r="Q404" s="82">
        <f t="shared" si="67"/>
        <v>0</v>
      </c>
      <c r="R404" s="82">
        <f>IF(S403&lt;1,0,-Lease!$K$4/Lease!$L$4)</f>
        <v>0</v>
      </c>
      <c r="S404" s="82">
        <f t="shared" si="68"/>
        <v>0</v>
      </c>
      <c r="AE404" s="5"/>
      <c r="AF404" s="6"/>
    </row>
    <row r="405" spans="1:32" x14ac:dyDescent="0.25">
      <c r="A405" s="46">
        <f t="shared" si="72"/>
        <v>389</v>
      </c>
      <c r="B405" s="54">
        <f t="shared" si="69"/>
        <v>0</v>
      </c>
      <c r="C405" s="47">
        <f>IF(A405&gt;Lease!$E$4,0,Lease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D405" s="33" t="str">
        <f>IF(C405=0,"-",IF(Lease!$H$4="Yearly",EDATE(D404,12),IF(Lease!$H$4="Quarterly",EDATE(D404,3),EDATE(D404,1))))</f>
        <v>-</v>
      </c>
      <c r="E405" s="14">
        <f>IF(C405=0,0,1/((1+IF(Lease!$H$4="Yearly",Lease!$D$4,IF(Lease!$H$4="Quarterly",Lease!$D$4/4,Lease!$D$4/12)))^IF($E$17=1,A404,A405)))</f>
        <v>0</v>
      </c>
      <c r="F405" s="48">
        <f t="shared" si="65"/>
        <v>0</v>
      </c>
      <c r="G405" s="49"/>
      <c r="H405" s="13">
        <f t="shared" si="73"/>
        <v>389</v>
      </c>
      <c r="I405" s="33" t="str">
        <f t="shared" si="66"/>
        <v>-</v>
      </c>
      <c r="J405" s="38">
        <f>IF(H405&gt;Lease!$E$4,0,M404)</f>
        <v>0</v>
      </c>
      <c r="K405" s="38">
        <f>IF(IF(Lease!$H$4="Yearly",J405*Lease!$D$4,IF(Lease!$H$4="Quarterly",J405*(Lease!$D$4/4),J405*Lease!$D$4/12))&gt;0,IF(Lease!$H$4="Yearly",J405*Lease!$D$4,IF(Lease!$H$4="Quarterly",J405*(Lease!$D$4/4),J405*Lease!$D$4/12)),-L405-J405)</f>
        <v>0</v>
      </c>
      <c r="L405" s="38">
        <f t="shared" si="70"/>
        <v>0</v>
      </c>
      <c r="M405" s="38">
        <f t="shared" si="71"/>
        <v>0</v>
      </c>
      <c r="N405" s="50"/>
      <c r="O405" s="79">
        <v>237</v>
      </c>
      <c r="P405" s="80">
        <f t="shared" si="74"/>
        <v>184146</v>
      </c>
      <c r="Q405" s="82">
        <f t="shared" si="67"/>
        <v>0</v>
      </c>
      <c r="R405" s="82">
        <f>IF(S404&lt;1,0,-Lease!$K$4/Lease!$L$4)</f>
        <v>0</v>
      </c>
      <c r="S405" s="82">
        <f t="shared" si="68"/>
        <v>0</v>
      </c>
      <c r="AE405" s="5"/>
      <c r="AF405" s="6"/>
    </row>
    <row r="406" spans="1:32" x14ac:dyDescent="0.25">
      <c r="A406" s="46">
        <f t="shared" si="72"/>
        <v>390</v>
      </c>
      <c r="B406" s="54">
        <f t="shared" si="69"/>
        <v>0</v>
      </c>
      <c r="C406" s="47">
        <f>IF(A406&gt;Lease!$E$4,0,Lease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D406" s="33" t="str">
        <f>IF(C406=0,"-",IF(Lease!$H$4="Yearly",EDATE(D405,12),IF(Lease!$H$4="Quarterly",EDATE(D405,3),EDATE(D405,1))))</f>
        <v>-</v>
      </c>
      <c r="E406" s="14">
        <f>IF(C406=0,0,1/((1+IF(Lease!$H$4="Yearly",Lease!$D$4,IF(Lease!$H$4="Quarterly",Lease!$D$4/4,Lease!$D$4/12)))^IF($E$17=1,A405,A406)))</f>
        <v>0</v>
      </c>
      <c r="F406" s="48">
        <f t="shared" si="65"/>
        <v>0</v>
      </c>
      <c r="G406" s="49"/>
      <c r="H406" s="13">
        <f t="shared" si="73"/>
        <v>390</v>
      </c>
      <c r="I406" s="33" t="str">
        <f t="shared" si="66"/>
        <v>-</v>
      </c>
      <c r="J406" s="38">
        <f>IF(H406&gt;Lease!$E$4,0,M405)</f>
        <v>0</v>
      </c>
      <c r="K406" s="38">
        <f>IF(IF(Lease!$H$4="Yearly",J406*Lease!$D$4,IF(Lease!$H$4="Quarterly",J406*(Lease!$D$4/4),J406*Lease!$D$4/12))&gt;0,IF(Lease!$H$4="Yearly",J406*Lease!$D$4,IF(Lease!$H$4="Quarterly",J406*(Lease!$D$4/4),J406*Lease!$D$4/12)),-L406-J406)</f>
        <v>0</v>
      </c>
      <c r="L406" s="38">
        <f t="shared" si="70"/>
        <v>0</v>
      </c>
      <c r="M406" s="38">
        <f t="shared" si="71"/>
        <v>0</v>
      </c>
      <c r="N406" s="50"/>
      <c r="O406" s="79">
        <v>237</v>
      </c>
      <c r="P406" s="80">
        <f t="shared" si="74"/>
        <v>184511</v>
      </c>
      <c r="Q406" s="82">
        <f t="shared" si="67"/>
        <v>0</v>
      </c>
      <c r="R406" s="82">
        <f>IF(S405&lt;1,0,-Lease!$K$4/Lease!$L$4)</f>
        <v>0</v>
      </c>
      <c r="S406" s="82">
        <f t="shared" si="68"/>
        <v>0</v>
      </c>
      <c r="AE406" s="5"/>
      <c r="AF406" s="6"/>
    </row>
    <row r="407" spans="1:32" x14ac:dyDescent="0.25">
      <c r="A407" s="46">
        <f t="shared" si="72"/>
        <v>391</v>
      </c>
      <c r="B407" s="54">
        <f t="shared" si="69"/>
        <v>0</v>
      </c>
      <c r="C407" s="47">
        <f>IF(A407&gt;Lease!$E$4,0,Lease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D407" s="33" t="str">
        <f>IF(C407=0,"-",IF(Lease!$H$4="Yearly",EDATE(D406,12),IF(Lease!$H$4="Quarterly",EDATE(D406,3),EDATE(D406,1))))</f>
        <v>-</v>
      </c>
      <c r="E407" s="14">
        <f>IF(C407=0,0,1/((1+IF(Lease!$H$4="Yearly",Lease!$D$4,IF(Lease!$H$4="Quarterly",Lease!$D$4/4,Lease!$D$4/12)))^IF($E$17=1,A406,A407)))</f>
        <v>0</v>
      </c>
      <c r="F407" s="48">
        <f t="shared" si="65"/>
        <v>0</v>
      </c>
      <c r="G407" s="49"/>
      <c r="H407" s="13">
        <f t="shared" si="73"/>
        <v>391</v>
      </c>
      <c r="I407" s="33" t="str">
        <f t="shared" si="66"/>
        <v>-</v>
      </c>
      <c r="J407" s="38">
        <f>IF(H407&gt;Lease!$E$4,0,M406)</f>
        <v>0</v>
      </c>
      <c r="K407" s="38">
        <f>IF(IF(Lease!$H$4="Yearly",J407*Lease!$D$4,IF(Lease!$H$4="Quarterly",J407*(Lease!$D$4/4),J407*Lease!$D$4/12))&gt;0,IF(Lease!$H$4="Yearly",J407*Lease!$D$4,IF(Lease!$H$4="Quarterly",J407*(Lease!$D$4/4),J407*Lease!$D$4/12)),-L407-J407)</f>
        <v>0</v>
      </c>
      <c r="L407" s="38">
        <f t="shared" si="70"/>
        <v>0</v>
      </c>
      <c r="M407" s="38">
        <f t="shared" si="71"/>
        <v>0</v>
      </c>
      <c r="N407" s="50"/>
      <c r="O407" s="79">
        <v>237</v>
      </c>
      <c r="P407" s="80">
        <f t="shared" si="74"/>
        <v>184876</v>
      </c>
      <c r="Q407" s="82">
        <f t="shared" si="67"/>
        <v>0</v>
      </c>
      <c r="R407" s="82">
        <f>IF(S406&lt;1,0,-Lease!$K$4/Lease!$L$4)</f>
        <v>0</v>
      </c>
      <c r="S407" s="82">
        <f t="shared" si="68"/>
        <v>0</v>
      </c>
      <c r="AE407" s="5"/>
      <c r="AF407" s="6"/>
    </row>
    <row r="408" spans="1:32" x14ac:dyDescent="0.25">
      <c r="A408" s="46">
        <f t="shared" si="72"/>
        <v>392</v>
      </c>
      <c r="B408" s="54">
        <f t="shared" si="69"/>
        <v>0</v>
      </c>
      <c r="C408" s="47">
        <f>IF(A408&gt;Lease!$E$4,0,Lease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D408" s="33" t="str">
        <f>IF(C408=0,"-",IF(Lease!$H$4="Yearly",EDATE(D407,12),IF(Lease!$H$4="Quarterly",EDATE(D407,3),EDATE(D407,1))))</f>
        <v>-</v>
      </c>
      <c r="E408" s="14">
        <f>IF(C408=0,0,1/((1+IF(Lease!$H$4="Yearly",Lease!$D$4,IF(Lease!$H$4="Quarterly",Lease!$D$4/4,Lease!$D$4/12)))^IF($E$17=1,A407,A408)))</f>
        <v>0</v>
      </c>
      <c r="F408" s="48">
        <f t="shared" si="65"/>
        <v>0</v>
      </c>
      <c r="G408" s="49"/>
      <c r="H408" s="13">
        <f t="shared" si="73"/>
        <v>392</v>
      </c>
      <c r="I408" s="33" t="str">
        <f t="shared" si="66"/>
        <v>-</v>
      </c>
      <c r="J408" s="38">
        <f>IF(H408&gt;Lease!$E$4,0,M407)</f>
        <v>0</v>
      </c>
      <c r="K408" s="38">
        <f>IF(IF(Lease!$H$4="Yearly",J408*Lease!$D$4,IF(Lease!$H$4="Quarterly",J408*(Lease!$D$4/4),J408*Lease!$D$4/12))&gt;0,IF(Lease!$H$4="Yearly",J408*Lease!$D$4,IF(Lease!$H$4="Quarterly",J408*(Lease!$D$4/4),J408*Lease!$D$4/12)),-L408-J408)</f>
        <v>0</v>
      </c>
      <c r="L408" s="38">
        <f t="shared" si="70"/>
        <v>0</v>
      </c>
      <c r="M408" s="38">
        <f t="shared" si="71"/>
        <v>0</v>
      </c>
      <c r="N408" s="50"/>
      <c r="O408" s="79">
        <v>237</v>
      </c>
      <c r="P408" s="80">
        <f t="shared" si="74"/>
        <v>185241</v>
      </c>
      <c r="Q408" s="82">
        <f t="shared" si="67"/>
        <v>0</v>
      </c>
      <c r="R408" s="82">
        <f>IF(S407&lt;1,0,-Lease!$K$4/Lease!$L$4)</f>
        <v>0</v>
      </c>
      <c r="S408" s="82">
        <f t="shared" si="68"/>
        <v>0</v>
      </c>
      <c r="AE408" s="5"/>
      <c r="AF408" s="6"/>
    </row>
    <row r="409" spans="1:32" x14ac:dyDescent="0.25">
      <c r="A409" s="46">
        <f t="shared" si="72"/>
        <v>393</v>
      </c>
      <c r="B409" s="54">
        <f t="shared" si="69"/>
        <v>0</v>
      </c>
      <c r="C409" s="47">
        <f>IF(A409&gt;Lease!$E$4,0,Lease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D409" s="33" t="str">
        <f>IF(C409=0,"-",IF(Lease!$H$4="Yearly",EDATE(D408,12),IF(Lease!$H$4="Quarterly",EDATE(D408,3),EDATE(D408,1))))</f>
        <v>-</v>
      </c>
      <c r="E409" s="14">
        <f>IF(C409=0,0,1/((1+IF(Lease!$H$4="Yearly",Lease!$D$4,IF(Lease!$H$4="Quarterly",Lease!$D$4/4,Lease!$D$4/12)))^IF($E$17=1,A408,A409)))</f>
        <v>0</v>
      </c>
      <c r="F409" s="48">
        <f t="shared" si="65"/>
        <v>0</v>
      </c>
      <c r="G409" s="49"/>
      <c r="H409" s="13">
        <f t="shared" si="73"/>
        <v>393</v>
      </c>
      <c r="I409" s="33" t="str">
        <f t="shared" si="66"/>
        <v>-</v>
      </c>
      <c r="J409" s="38">
        <f>IF(H409&gt;Lease!$E$4,0,M408)</f>
        <v>0</v>
      </c>
      <c r="K409" s="38">
        <f>IF(IF(Lease!$H$4="Yearly",J409*Lease!$D$4,IF(Lease!$H$4="Quarterly",J409*(Lease!$D$4/4),J409*Lease!$D$4/12))&gt;0,IF(Lease!$H$4="Yearly",J409*Lease!$D$4,IF(Lease!$H$4="Quarterly",J409*(Lease!$D$4/4),J409*Lease!$D$4/12)),-L409-J409)</f>
        <v>0</v>
      </c>
      <c r="L409" s="38">
        <f t="shared" si="70"/>
        <v>0</v>
      </c>
      <c r="M409" s="38">
        <f t="shared" si="71"/>
        <v>0</v>
      </c>
      <c r="N409" s="50"/>
      <c r="O409" s="79">
        <v>237</v>
      </c>
      <c r="P409" s="80">
        <f t="shared" si="74"/>
        <v>185607</v>
      </c>
      <c r="Q409" s="82">
        <f t="shared" si="67"/>
        <v>0</v>
      </c>
      <c r="R409" s="82">
        <f>IF(S408&lt;1,0,-Lease!$K$4/Lease!$L$4)</f>
        <v>0</v>
      </c>
      <c r="S409" s="82">
        <f t="shared" si="68"/>
        <v>0</v>
      </c>
      <c r="AE409" s="5"/>
      <c r="AF409" s="6"/>
    </row>
    <row r="410" spans="1:32" x14ac:dyDescent="0.25">
      <c r="A410" s="46">
        <f t="shared" si="72"/>
        <v>394</v>
      </c>
      <c r="B410" s="54">
        <f t="shared" si="69"/>
        <v>0</v>
      </c>
      <c r="C410" s="47">
        <f>IF(A410&gt;Lease!$E$4,0,Lease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D410" s="33" t="str">
        <f>IF(C410=0,"-",IF(Lease!$H$4="Yearly",EDATE(D409,12),IF(Lease!$H$4="Quarterly",EDATE(D409,3),EDATE(D409,1))))</f>
        <v>-</v>
      </c>
      <c r="E410" s="14">
        <f>IF(C410=0,0,1/((1+IF(Lease!$H$4="Yearly",Lease!$D$4,IF(Lease!$H$4="Quarterly",Lease!$D$4/4,Lease!$D$4/12)))^IF($E$17=1,A409,A410)))</f>
        <v>0</v>
      </c>
      <c r="F410" s="48">
        <f t="shared" si="65"/>
        <v>0</v>
      </c>
      <c r="G410" s="49"/>
      <c r="H410" s="13">
        <f t="shared" si="73"/>
        <v>394</v>
      </c>
      <c r="I410" s="33" t="str">
        <f t="shared" si="66"/>
        <v>-</v>
      </c>
      <c r="J410" s="38">
        <f>IF(H410&gt;Lease!$E$4,0,M409)</f>
        <v>0</v>
      </c>
      <c r="K410" s="38">
        <f>IF(IF(Lease!$H$4="Yearly",J410*Lease!$D$4,IF(Lease!$H$4="Quarterly",J410*(Lease!$D$4/4),J410*Lease!$D$4/12))&gt;0,IF(Lease!$H$4="Yearly",J410*Lease!$D$4,IF(Lease!$H$4="Quarterly",J410*(Lease!$D$4/4),J410*Lease!$D$4/12)),-L410-J410)</f>
        <v>0</v>
      </c>
      <c r="L410" s="38">
        <f t="shared" si="70"/>
        <v>0</v>
      </c>
      <c r="M410" s="38">
        <f t="shared" si="71"/>
        <v>0</v>
      </c>
      <c r="N410" s="50"/>
      <c r="O410" s="79">
        <v>237</v>
      </c>
      <c r="P410" s="80">
        <f t="shared" si="74"/>
        <v>185972</v>
      </c>
      <c r="Q410" s="82">
        <f t="shared" si="67"/>
        <v>0</v>
      </c>
      <c r="R410" s="82">
        <f>IF(S409&lt;1,0,-Lease!$K$4/Lease!$L$4)</f>
        <v>0</v>
      </c>
      <c r="S410" s="82">
        <f t="shared" si="68"/>
        <v>0</v>
      </c>
      <c r="AE410" s="5"/>
      <c r="AF410" s="6"/>
    </row>
    <row r="411" spans="1:32" x14ac:dyDescent="0.25">
      <c r="A411" s="46">
        <f t="shared" si="72"/>
        <v>395</v>
      </c>
      <c r="B411" s="54">
        <f t="shared" si="69"/>
        <v>0</v>
      </c>
      <c r="C411" s="47">
        <f>IF(A411&gt;Lease!$E$4,0,Lease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D411" s="33" t="str">
        <f>IF(C411=0,"-",IF(Lease!$H$4="Yearly",EDATE(D410,12),IF(Lease!$H$4="Quarterly",EDATE(D410,3),EDATE(D410,1))))</f>
        <v>-</v>
      </c>
      <c r="E411" s="14">
        <f>IF(C411=0,0,1/((1+IF(Lease!$H$4="Yearly",Lease!$D$4,IF(Lease!$H$4="Quarterly",Lease!$D$4/4,Lease!$D$4/12)))^IF($E$17=1,A410,A411)))</f>
        <v>0</v>
      </c>
      <c r="F411" s="48">
        <f t="shared" si="65"/>
        <v>0</v>
      </c>
      <c r="G411" s="49"/>
      <c r="H411" s="13">
        <f t="shared" si="73"/>
        <v>395</v>
      </c>
      <c r="I411" s="33" t="str">
        <f t="shared" si="66"/>
        <v>-</v>
      </c>
      <c r="J411" s="38">
        <f>IF(H411&gt;Lease!$E$4,0,M410)</f>
        <v>0</v>
      </c>
      <c r="K411" s="38">
        <f>IF(IF(Lease!$H$4="Yearly",J411*Lease!$D$4,IF(Lease!$H$4="Quarterly",J411*(Lease!$D$4/4),J411*Lease!$D$4/12))&gt;0,IF(Lease!$H$4="Yearly",J411*Lease!$D$4,IF(Lease!$H$4="Quarterly",J411*(Lease!$D$4/4),J411*Lease!$D$4/12)),-L411-J411)</f>
        <v>0</v>
      </c>
      <c r="L411" s="38">
        <f t="shared" si="70"/>
        <v>0</v>
      </c>
      <c r="M411" s="38">
        <f t="shared" si="71"/>
        <v>0</v>
      </c>
      <c r="N411" s="50"/>
      <c r="O411" s="79">
        <v>237</v>
      </c>
      <c r="P411" s="80">
        <f t="shared" si="74"/>
        <v>186337</v>
      </c>
      <c r="Q411" s="82">
        <f t="shared" si="67"/>
        <v>0</v>
      </c>
      <c r="R411" s="82">
        <f>IF(S410&lt;1,0,-Lease!$K$4/Lease!$L$4)</f>
        <v>0</v>
      </c>
      <c r="S411" s="82">
        <f t="shared" si="68"/>
        <v>0</v>
      </c>
      <c r="AE411" s="5"/>
      <c r="AF411" s="6"/>
    </row>
    <row r="412" spans="1:32" x14ac:dyDescent="0.25">
      <c r="A412" s="46">
        <f t="shared" si="72"/>
        <v>396</v>
      </c>
      <c r="B412" s="54">
        <f t="shared" si="69"/>
        <v>0</v>
      </c>
      <c r="C412" s="47">
        <f>IF(A412&gt;Lease!$E$4,0,Lease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D412" s="33" t="str">
        <f>IF(C412=0,"-",IF(Lease!$H$4="Yearly",EDATE(D411,12),IF(Lease!$H$4="Quarterly",EDATE(D411,3),EDATE(D411,1))))</f>
        <v>-</v>
      </c>
      <c r="E412" s="14">
        <f>IF(C412=0,0,1/((1+IF(Lease!$H$4="Yearly",Lease!$D$4,IF(Lease!$H$4="Quarterly",Lease!$D$4/4,Lease!$D$4/12)))^IF($E$17=1,A411,A412)))</f>
        <v>0</v>
      </c>
      <c r="F412" s="48">
        <f t="shared" si="65"/>
        <v>0</v>
      </c>
      <c r="G412" s="49"/>
      <c r="H412" s="13">
        <f t="shared" si="73"/>
        <v>396</v>
      </c>
      <c r="I412" s="33" t="str">
        <f t="shared" si="66"/>
        <v>-</v>
      </c>
      <c r="J412" s="38">
        <f>IF(H412&gt;Lease!$E$4,0,M411)</f>
        <v>0</v>
      </c>
      <c r="K412" s="38">
        <f>IF(IF(Lease!$H$4="Yearly",J412*Lease!$D$4,IF(Lease!$H$4="Quarterly",J412*(Lease!$D$4/4),J412*Lease!$D$4/12))&gt;0,IF(Lease!$H$4="Yearly",J412*Lease!$D$4,IF(Lease!$H$4="Quarterly",J412*(Lease!$D$4/4),J412*Lease!$D$4/12)),-L412-J412)</f>
        <v>0</v>
      </c>
      <c r="L412" s="38">
        <f t="shared" si="70"/>
        <v>0</v>
      </c>
      <c r="M412" s="38">
        <f t="shared" si="71"/>
        <v>0</v>
      </c>
      <c r="N412" s="50"/>
      <c r="O412" s="79">
        <v>237</v>
      </c>
      <c r="P412" s="80">
        <f t="shared" si="74"/>
        <v>186702</v>
      </c>
      <c r="Q412" s="82">
        <f t="shared" si="67"/>
        <v>0</v>
      </c>
      <c r="R412" s="82">
        <f>IF(S411&lt;1,0,-Lease!$K$4/Lease!$L$4)</f>
        <v>0</v>
      </c>
      <c r="S412" s="82">
        <f t="shared" si="68"/>
        <v>0</v>
      </c>
      <c r="AE412" s="5"/>
      <c r="AF412" s="6"/>
    </row>
    <row r="413" spans="1:32" x14ac:dyDescent="0.25">
      <c r="A413" s="46">
        <f t="shared" si="72"/>
        <v>397</v>
      </c>
      <c r="B413" s="54">
        <f t="shared" si="69"/>
        <v>0</v>
      </c>
      <c r="C413" s="47">
        <f>IF(A413&gt;Lease!$E$4,0,Lease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D413" s="33" t="str">
        <f>IF(C413=0,"-",IF(Lease!$H$4="Yearly",EDATE(D412,12),IF(Lease!$H$4="Quarterly",EDATE(D412,3),EDATE(D412,1))))</f>
        <v>-</v>
      </c>
      <c r="E413" s="14">
        <f>IF(C413=0,0,1/((1+IF(Lease!$H$4="Yearly",Lease!$D$4,IF(Lease!$H$4="Quarterly",Lease!$D$4/4,Lease!$D$4/12)))^IF($E$17=1,A412,A413)))</f>
        <v>0</v>
      </c>
      <c r="F413" s="48">
        <f t="shared" si="65"/>
        <v>0</v>
      </c>
      <c r="G413" s="49"/>
      <c r="H413" s="13">
        <f t="shared" si="73"/>
        <v>397</v>
      </c>
      <c r="I413" s="33" t="str">
        <f t="shared" si="66"/>
        <v>-</v>
      </c>
      <c r="J413" s="38">
        <f>IF(H413&gt;Lease!$E$4,0,M412)</f>
        <v>0</v>
      </c>
      <c r="K413" s="38">
        <f>IF(IF(Lease!$H$4="Yearly",J413*Lease!$D$4,IF(Lease!$H$4="Quarterly",J413*(Lease!$D$4/4),J413*Lease!$D$4/12))&gt;0,IF(Lease!$H$4="Yearly",J413*Lease!$D$4,IF(Lease!$H$4="Quarterly",J413*(Lease!$D$4/4),J413*Lease!$D$4/12)),-L413-J413)</f>
        <v>0</v>
      </c>
      <c r="L413" s="38">
        <f t="shared" si="70"/>
        <v>0</v>
      </c>
      <c r="M413" s="38">
        <f t="shared" si="71"/>
        <v>0</v>
      </c>
      <c r="N413" s="50"/>
      <c r="O413" s="79">
        <v>237</v>
      </c>
      <c r="P413" s="80">
        <f t="shared" si="74"/>
        <v>187068</v>
      </c>
      <c r="Q413" s="82">
        <f t="shared" si="67"/>
        <v>0</v>
      </c>
      <c r="R413" s="82">
        <f>IF(S412&lt;1,0,-Lease!$K$4/Lease!$L$4)</f>
        <v>0</v>
      </c>
      <c r="S413" s="82">
        <f t="shared" si="68"/>
        <v>0</v>
      </c>
      <c r="AE413" s="5"/>
      <c r="AF413" s="6"/>
    </row>
    <row r="414" spans="1:32" x14ac:dyDescent="0.25">
      <c r="A414" s="46">
        <f t="shared" si="72"/>
        <v>398</v>
      </c>
      <c r="B414" s="54">
        <f t="shared" si="69"/>
        <v>0</v>
      </c>
      <c r="C414" s="47">
        <f>IF(A414&gt;Lease!$E$4,0,Lease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D414" s="33" t="str">
        <f>IF(C414=0,"-",IF(Lease!$H$4="Yearly",EDATE(D413,12),IF(Lease!$H$4="Quarterly",EDATE(D413,3),EDATE(D413,1))))</f>
        <v>-</v>
      </c>
      <c r="E414" s="14">
        <f>IF(C414=0,0,1/((1+IF(Lease!$H$4="Yearly",Lease!$D$4,IF(Lease!$H$4="Quarterly",Lease!$D$4/4,Lease!$D$4/12)))^IF($E$17=1,A413,A414)))</f>
        <v>0</v>
      </c>
      <c r="F414" s="48">
        <f t="shared" si="65"/>
        <v>0</v>
      </c>
      <c r="G414" s="49"/>
      <c r="H414" s="13">
        <f t="shared" si="73"/>
        <v>398</v>
      </c>
      <c r="I414" s="33" t="str">
        <f t="shared" si="66"/>
        <v>-</v>
      </c>
      <c r="J414" s="38">
        <f>IF(H414&gt;Lease!$E$4,0,M413)</f>
        <v>0</v>
      </c>
      <c r="K414" s="38">
        <f>IF(IF(Lease!$H$4="Yearly",J414*Lease!$D$4,IF(Lease!$H$4="Quarterly",J414*(Lease!$D$4/4),J414*Lease!$D$4/12))&gt;0,IF(Lease!$H$4="Yearly",J414*Lease!$D$4,IF(Lease!$H$4="Quarterly",J414*(Lease!$D$4/4),J414*Lease!$D$4/12)),-L414-J414)</f>
        <v>0</v>
      </c>
      <c r="L414" s="38">
        <f t="shared" si="70"/>
        <v>0</v>
      </c>
      <c r="M414" s="38">
        <f t="shared" si="71"/>
        <v>0</v>
      </c>
      <c r="N414" s="50"/>
      <c r="O414" s="79">
        <v>237</v>
      </c>
      <c r="P414" s="80">
        <f t="shared" si="74"/>
        <v>187433</v>
      </c>
      <c r="Q414" s="82">
        <f t="shared" si="67"/>
        <v>0</v>
      </c>
      <c r="R414" s="82">
        <f>IF(S413&lt;1,0,-Lease!$K$4/Lease!$L$4)</f>
        <v>0</v>
      </c>
      <c r="S414" s="82">
        <f t="shared" si="68"/>
        <v>0</v>
      </c>
      <c r="AE414" s="5"/>
      <c r="AF414" s="6"/>
    </row>
    <row r="415" spans="1:32" x14ac:dyDescent="0.25">
      <c r="A415" s="46">
        <f t="shared" si="72"/>
        <v>399</v>
      </c>
      <c r="B415" s="54">
        <f t="shared" si="69"/>
        <v>0</v>
      </c>
      <c r="C415" s="47">
        <f>IF(A415&gt;Lease!$E$4,0,Lease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D415" s="33" t="str">
        <f>IF(C415=0,"-",IF(Lease!$H$4="Yearly",EDATE(D414,12),IF(Lease!$H$4="Quarterly",EDATE(D414,3),EDATE(D414,1))))</f>
        <v>-</v>
      </c>
      <c r="E415" s="14">
        <f>IF(C415=0,0,1/((1+IF(Lease!$H$4="Yearly",Lease!$D$4,IF(Lease!$H$4="Quarterly",Lease!$D$4/4,Lease!$D$4/12)))^IF($E$17=1,A414,A415)))</f>
        <v>0</v>
      </c>
      <c r="F415" s="48">
        <f t="shared" si="65"/>
        <v>0</v>
      </c>
      <c r="G415" s="49"/>
      <c r="H415" s="13">
        <f t="shared" si="73"/>
        <v>399</v>
      </c>
      <c r="I415" s="33" t="str">
        <f t="shared" si="66"/>
        <v>-</v>
      </c>
      <c r="J415" s="38">
        <f>IF(H415&gt;Lease!$E$4,0,M414)</f>
        <v>0</v>
      </c>
      <c r="K415" s="38">
        <f>IF(IF(Lease!$H$4="Yearly",J415*Lease!$D$4,IF(Lease!$H$4="Quarterly",J415*(Lease!$D$4/4),J415*Lease!$D$4/12))&gt;0,IF(Lease!$H$4="Yearly",J415*Lease!$D$4,IF(Lease!$H$4="Quarterly",J415*(Lease!$D$4/4),J415*Lease!$D$4/12)),-L415-J415)</f>
        <v>0</v>
      </c>
      <c r="L415" s="38">
        <f t="shared" si="70"/>
        <v>0</v>
      </c>
      <c r="M415" s="38">
        <f t="shared" si="71"/>
        <v>0</v>
      </c>
      <c r="N415" s="50"/>
      <c r="O415" s="79">
        <v>237</v>
      </c>
      <c r="P415" s="80">
        <f t="shared" si="74"/>
        <v>187798</v>
      </c>
      <c r="Q415" s="82">
        <f t="shared" si="67"/>
        <v>0</v>
      </c>
      <c r="R415" s="82">
        <f>IF(S414&lt;1,0,-Lease!$K$4/Lease!$L$4)</f>
        <v>0</v>
      </c>
      <c r="S415" s="82">
        <f t="shared" si="68"/>
        <v>0</v>
      </c>
      <c r="AE415" s="5"/>
      <c r="AF415" s="6"/>
    </row>
    <row r="416" spans="1:32" x14ac:dyDescent="0.25">
      <c r="A416" s="46">
        <f t="shared" si="72"/>
        <v>400</v>
      </c>
      <c r="B416" s="54">
        <f t="shared" si="69"/>
        <v>0</v>
      </c>
      <c r="C416" s="47">
        <f>IF(A416&gt;Lease!$E$4,0,Lease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D416" s="33" t="str">
        <f>IF(C416=0,"-",IF(Lease!$H$4="Yearly",EDATE(D415,12),IF(Lease!$H$4="Quarterly",EDATE(D415,3),EDATE(D415,1))))</f>
        <v>-</v>
      </c>
      <c r="E416" s="14">
        <f>IF(C416=0,0,1/((1+IF(Lease!$H$4="Yearly",Lease!$D$4,IF(Lease!$H$4="Quarterly",Lease!$D$4/4,Lease!$D$4/12)))^IF($E$17=1,A415,A416)))</f>
        <v>0</v>
      </c>
      <c r="F416" s="48">
        <f t="shared" si="65"/>
        <v>0</v>
      </c>
      <c r="G416" s="49"/>
      <c r="H416" s="13">
        <f t="shared" si="73"/>
        <v>400</v>
      </c>
      <c r="I416" s="33" t="str">
        <f t="shared" si="66"/>
        <v>-</v>
      </c>
      <c r="J416" s="38">
        <f>IF(H416&gt;Lease!$E$4,0,M415)</f>
        <v>0</v>
      </c>
      <c r="K416" s="38">
        <f>IF(IF(Lease!$H$4="Yearly",J416*Lease!$D$4,IF(Lease!$H$4="Quarterly",J416*(Lease!$D$4/4),J416*Lease!$D$4/12))&gt;0,IF(Lease!$H$4="Yearly",J416*Lease!$D$4,IF(Lease!$H$4="Quarterly",J416*(Lease!$D$4/4),J416*Lease!$D$4/12)),-L416-J416)</f>
        <v>0</v>
      </c>
      <c r="L416" s="38">
        <f t="shared" si="70"/>
        <v>0</v>
      </c>
      <c r="M416" s="38">
        <f t="shared" si="71"/>
        <v>0</v>
      </c>
      <c r="N416" s="50"/>
      <c r="O416" s="79">
        <v>237</v>
      </c>
      <c r="P416" s="80">
        <f t="shared" si="74"/>
        <v>188163</v>
      </c>
      <c r="Q416" s="82">
        <f t="shared" si="67"/>
        <v>0</v>
      </c>
      <c r="R416" s="82">
        <f>IF(S415&lt;1,0,-Lease!$K$4/Lease!$L$4)</f>
        <v>0</v>
      </c>
      <c r="S416" s="82">
        <f t="shared" si="68"/>
        <v>0</v>
      </c>
      <c r="AE416" s="5"/>
      <c r="AF416" s="6"/>
    </row>
    <row r="417" spans="1:32" x14ac:dyDescent="0.25">
      <c r="A417" s="46">
        <f t="shared" si="72"/>
        <v>401</v>
      </c>
      <c r="B417" s="54">
        <f t="shared" si="69"/>
        <v>0</v>
      </c>
      <c r="C417" s="47">
        <f>IF(A417&gt;Lease!$E$4,0,Lease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D417" s="33" t="str">
        <f>IF(C417=0,"-",IF(Lease!$H$4="Yearly",EDATE(D416,12),IF(Lease!$H$4="Quarterly",EDATE(D416,3),EDATE(D416,1))))</f>
        <v>-</v>
      </c>
      <c r="E417" s="14">
        <f>IF(C417=0,0,1/((1+IF(Lease!$H$4="Yearly",Lease!$D$4,IF(Lease!$H$4="Quarterly",Lease!$D$4/4,Lease!$D$4/12)))^IF($E$17=1,A416,A417)))</f>
        <v>0</v>
      </c>
      <c r="F417" s="48">
        <f t="shared" si="65"/>
        <v>0</v>
      </c>
      <c r="G417" s="49"/>
      <c r="H417" s="13">
        <f t="shared" si="73"/>
        <v>401</v>
      </c>
      <c r="I417" s="33" t="str">
        <f t="shared" si="66"/>
        <v>-</v>
      </c>
      <c r="J417" s="38">
        <f>IF(H417&gt;Lease!$E$4,0,M416)</f>
        <v>0</v>
      </c>
      <c r="K417" s="38">
        <f>IF(IF(Lease!$H$4="Yearly",J417*Lease!$D$4,IF(Lease!$H$4="Quarterly",J417*(Lease!$D$4/4),J417*Lease!$D$4/12))&gt;0,IF(Lease!$H$4="Yearly",J417*Lease!$D$4,IF(Lease!$H$4="Quarterly",J417*(Lease!$D$4/4),J417*Lease!$D$4/12)),-L417-J417)</f>
        <v>0</v>
      </c>
      <c r="L417" s="38">
        <f t="shared" si="70"/>
        <v>0</v>
      </c>
      <c r="M417" s="38">
        <f t="shared" si="71"/>
        <v>0</v>
      </c>
      <c r="N417" s="50"/>
      <c r="O417" s="79">
        <v>237</v>
      </c>
      <c r="P417" s="80">
        <f t="shared" si="74"/>
        <v>188529</v>
      </c>
      <c r="Q417" s="82">
        <f t="shared" si="67"/>
        <v>0</v>
      </c>
      <c r="R417" s="82">
        <f>IF(S416&lt;1,0,-Lease!$K$4/Lease!$L$4)</f>
        <v>0</v>
      </c>
      <c r="S417" s="82">
        <f t="shared" si="68"/>
        <v>0</v>
      </c>
      <c r="AE417" s="5"/>
      <c r="AF417" s="6"/>
    </row>
    <row r="418" spans="1:32" x14ac:dyDescent="0.25">
      <c r="A418" s="46">
        <f t="shared" si="72"/>
        <v>402</v>
      </c>
      <c r="B418" s="54">
        <f t="shared" si="69"/>
        <v>0</v>
      </c>
      <c r="C418" s="47">
        <f>IF(A418&gt;Lease!$E$4,0,Lease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D418" s="33" t="str">
        <f>IF(C418=0,"-",IF(Lease!$H$4="Yearly",EDATE(D417,12),IF(Lease!$H$4="Quarterly",EDATE(D417,3),EDATE(D417,1))))</f>
        <v>-</v>
      </c>
      <c r="E418" s="14">
        <f>IF(C418=0,0,1/((1+IF(Lease!$H$4="Yearly",Lease!$D$4,IF(Lease!$H$4="Quarterly",Lease!$D$4/4,Lease!$D$4/12)))^IF($E$17=1,A417,A418)))</f>
        <v>0</v>
      </c>
      <c r="F418" s="48">
        <f t="shared" si="65"/>
        <v>0</v>
      </c>
      <c r="G418" s="49"/>
      <c r="H418" s="13">
        <f t="shared" si="73"/>
        <v>402</v>
      </c>
      <c r="I418" s="33" t="str">
        <f t="shared" si="66"/>
        <v>-</v>
      </c>
      <c r="J418" s="38">
        <f>IF(H418&gt;Lease!$E$4,0,M417)</f>
        <v>0</v>
      </c>
      <c r="K418" s="38">
        <f>IF(IF(Lease!$H$4="Yearly",J418*Lease!$D$4,IF(Lease!$H$4="Quarterly",J418*(Lease!$D$4/4),J418*Lease!$D$4/12))&gt;0,IF(Lease!$H$4="Yearly",J418*Lease!$D$4,IF(Lease!$H$4="Quarterly",J418*(Lease!$D$4/4),J418*Lease!$D$4/12)),-L418-J418)</f>
        <v>0</v>
      </c>
      <c r="L418" s="38">
        <f t="shared" si="70"/>
        <v>0</v>
      </c>
      <c r="M418" s="38">
        <f t="shared" si="71"/>
        <v>0</v>
      </c>
      <c r="N418" s="50"/>
      <c r="O418" s="79">
        <v>237</v>
      </c>
      <c r="P418" s="80">
        <f t="shared" si="74"/>
        <v>188894</v>
      </c>
      <c r="Q418" s="82">
        <f t="shared" si="67"/>
        <v>0</v>
      </c>
      <c r="R418" s="82">
        <f>IF(S417&lt;1,0,-Lease!$K$4/Lease!$L$4)</f>
        <v>0</v>
      </c>
      <c r="S418" s="82">
        <f t="shared" si="68"/>
        <v>0</v>
      </c>
      <c r="AE418" s="5"/>
      <c r="AF418" s="6"/>
    </row>
    <row r="419" spans="1:32" x14ac:dyDescent="0.25">
      <c r="A419" s="46">
        <f t="shared" si="72"/>
        <v>403</v>
      </c>
      <c r="B419" s="54">
        <f t="shared" si="69"/>
        <v>0</v>
      </c>
      <c r="C419" s="47">
        <f>IF(A419&gt;Lease!$E$4,0,Lease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D419" s="33" t="str">
        <f>IF(C419=0,"-",IF(Lease!$H$4="Yearly",EDATE(D418,12),IF(Lease!$H$4="Quarterly",EDATE(D418,3),EDATE(D418,1))))</f>
        <v>-</v>
      </c>
      <c r="E419" s="14">
        <f>IF(C419=0,0,1/((1+IF(Lease!$H$4="Yearly",Lease!$D$4,IF(Lease!$H$4="Quarterly",Lease!$D$4/4,Lease!$D$4/12)))^IF($E$17=1,A418,A419)))</f>
        <v>0</v>
      </c>
      <c r="F419" s="48">
        <f t="shared" si="65"/>
        <v>0</v>
      </c>
      <c r="G419" s="49"/>
      <c r="H419" s="13">
        <f t="shared" si="73"/>
        <v>403</v>
      </c>
      <c r="I419" s="33" t="str">
        <f t="shared" si="66"/>
        <v>-</v>
      </c>
      <c r="J419" s="38">
        <f>IF(H419&gt;Lease!$E$4,0,M418)</f>
        <v>0</v>
      </c>
      <c r="K419" s="38">
        <f>IF(IF(Lease!$H$4="Yearly",J419*Lease!$D$4,IF(Lease!$H$4="Quarterly",J419*(Lease!$D$4/4),J419*Lease!$D$4/12))&gt;0,IF(Lease!$H$4="Yearly",J419*Lease!$D$4,IF(Lease!$H$4="Quarterly",J419*(Lease!$D$4/4),J419*Lease!$D$4/12)),-L419-J419)</f>
        <v>0</v>
      </c>
      <c r="L419" s="38">
        <f t="shared" si="70"/>
        <v>0</v>
      </c>
      <c r="M419" s="38">
        <f t="shared" si="71"/>
        <v>0</v>
      </c>
      <c r="N419" s="50"/>
      <c r="O419" s="79">
        <v>237</v>
      </c>
      <c r="P419" s="80">
        <f t="shared" si="74"/>
        <v>189259</v>
      </c>
      <c r="Q419" s="82">
        <f t="shared" si="67"/>
        <v>0</v>
      </c>
      <c r="R419" s="82">
        <f>IF(S418&lt;1,0,-Lease!$K$4/Lease!$L$4)</f>
        <v>0</v>
      </c>
      <c r="S419" s="82">
        <f t="shared" si="68"/>
        <v>0</v>
      </c>
      <c r="AE419" s="5"/>
      <c r="AF419" s="6"/>
    </row>
    <row r="420" spans="1:32" x14ac:dyDescent="0.25">
      <c r="A420" s="46">
        <f t="shared" si="72"/>
        <v>404</v>
      </c>
      <c r="B420" s="54">
        <f t="shared" si="69"/>
        <v>0</v>
      </c>
      <c r="C420" s="47">
        <f>IF(A420&gt;Lease!$E$4,0,Lease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D420" s="33" t="str">
        <f>IF(C420=0,"-",IF(Lease!$H$4="Yearly",EDATE(D419,12),IF(Lease!$H$4="Quarterly",EDATE(D419,3),EDATE(D419,1))))</f>
        <v>-</v>
      </c>
      <c r="E420" s="14">
        <f>IF(C420=0,0,1/((1+IF(Lease!$H$4="Yearly",Lease!$D$4,IF(Lease!$H$4="Quarterly",Lease!$D$4/4,Lease!$D$4/12)))^IF($E$17=1,A419,A420)))</f>
        <v>0</v>
      </c>
      <c r="F420" s="48">
        <f t="shared" si="65"/>
        <v>0</v>
      </c>
      <c r="G420" s="49"/>
      <c r="H420" s="13">
        <f t="shared" si="73"/>
        <v>404</v>
      </c>
      <c r="I420" s="33" t="str">
        <f t="shared" si="66"/>
        <v>-</v>
      </c>
      <c r="J420" s="38">
        <f>IF(H420&gt;Lease!$E$4,0,M419)</f>
        <v>0</v>
      </c>
      <c r="K420" s="38">
        <f>IF(IF(Lease!$H$4="Yearly",J420*Lease!$D$4,IF(Lease!$H$4="Quarterly",J420*(Lease!$D$4/4),J420*Lease!$D$4/12))&gt;0,IF(Lease!$H$4="Yearly",J420*Lease!$D$4,IF(Lease!$H$4="Quarterly",J420*(Lease!$D$4/4),J420*Lease!$D$4/12)),-L420-J420)</f>
        <v>0</v>
      </c>
      <c r="L420" s="38">
        <f t="shared" si="70"/>
        <v>0</v>
      </c>
      <c r="M420" s="38">
        <f t="shared" si="71"/>
        <v>0</v>
      </c>
      <c r="N420" s="50"/>
      <c r="O420" s="79">
        <v>237</v>
      </c>
      <c r="P420" s="80">
        <f t="shared" si="74"/>
        <v>189624</v>
      </c>
      <c r="Q420" s="82">
        <f t="shared" si="67"/>
        <v>0</v>
      </c>
      <c r="R420" s="82">
        <f>IF(S419&lt;1,0,-Lease!$K$4/Lease!$L$4)</f>
        <v>0</v>
      </c>
      <c r="S420" s="82">
        <f t="shared" si="68"/>
        <v>0</v>
      </c>
      <c r="AE420" s="5"/>
      <c r="AF420" s="6"/>
    </row>
    <row r="421" spans="1:32" x14ac:dyDescent="0.25">
      <c r="A421" s="46">
        <f t="shared" si="72"/>
        <v>405</v>
      </c>
      <c r="B421" s="54">
        <f t="shared" si="69"/>
        <v>0</v>
      </c>
      <c r="C421" s="47">
        <f>IF(A421&gt;Lease!$E$4,0,Lease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D421" s="33" t="str">
        <f>IF(C421=0,"-",IF(Lease!$H$4="Yearly",EDATE(D420,12),IF(Lease!$H$4="Quarterly",EDATE(D420,3),EDATE(D420,1))))</f>
        <v>-</v>
      </c>
      <c r="E421" s="14">
        <f>IF(C421=0,0,1/((1+IF(Lease!$H$4="Yearly",Lease!$D$4,IF(Lease!$H$4="Quarterly",Lease!$D$4/4,Lease!$D$4/12)))^IF($E$17=1,A420,A421)))</f>
        <v>0</v>
      </c>
      <c r="F421" s="48">
        <f t="shared" si="65"/>
        <v>0</v>
      </c>
      <c r="G421" s="49"/>
      <c r="H421" s="13">
        <f t="shared" si="73"/>
        <v>405</v>
      </c>
      <c r="I421" s="33" t="str">
        <f t="shared" si="66"/>
        <v>-</v>
      </c>
      <c r="J421" s="38">
        <f>IF(H421&gt;Lease!$E$4,0,M420)</f>
        <v>0</v>
      </c>
      <c r="K421" s="38">
        <f>IF(IF(Lease!$H$4="Yearly",J421*Lease!$D$4,IF(Lease!$H$4="Quarterly",J421*(Lease!$D$4/4),J421*Lease!$D$4/12))&gt;0,IF(Lease!$H$4="Yearly",J421*Lease!$D$4,IF(Lease!$H$4="Quarterly",J421*(Lease!$D$4/4),J421*Lease!$D$4/12)),-L421-J421)</f>
        <v>0</v>
      </c>
      <c r="L421" s="38">
        <f t="shared" si="70"/>
        <v>0</v>
      </c>
      <c r="M421" s="38">
        <f t="shared" si="71"/>
        <v>0</v>
      </c>
      <c r="N421" s="50"/>
      <c r="O421" s="79">
        <v>237</v>
      </c>
      <c r="P421" s="80">
        <f t="shared" si="74"/>
        <v>189990</v>
      </c>
      <c r="Q421" s="82">
        <f t="shared" si="67"/>
        <v>0</v>
      </c>
      <c r="R421" s="82">
        <f>IF(S420&lt;1,0,-Lease!$K$4/Lease!$L$4)</f>
        <v>0</v>
      </c>
      <c r="S421" s="82">
        <f t="shared" si="68"/>
        <v>0</v>
      </c>
      <c r="AE421" s="5"/>
      <c r="AF421" s="6"/>
    </row>
    <row r="422" spans="1:32" x14ac:dyDescent="0.25">
      <c r="A422" s="46">
        <f t="shared" si="72"/>
        <v>406</v>
      </c>
      <c r="B422" s="54">
        <f t="shared" si="69"/>
        <v>0</v>
      </c>
      <c r="C422" s="47">
        <f>IF(A422&gt;Lease!$E$4,0,Lease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D422" s="33" t="str">
        <f>IF(C422=0,"-",IF(Lease!$H$4="Yearly",EDATE(D421,12),IF(Lease!$H$4="Quarterly",EDATE(D421,3),EDATE(D421,1))))</f>
        <v>-</v>
      </c>
      <c r="E422" s="14">
        <f>IF(C422=0,0,1/((1+IF(Lease!$H$4="Yearly",Lease!$D$4,IF(Lease!$H$4="Quarterly",Lease!$D$4/4,Lease!$D$4/12)))^IF($E$17=1,A421,A422)))</f>
        <v>0</v>
      </c>
      <c r="F422" s="48">
        <f t="shared" si="65"/>
        <v>0</v>
      </c>
      <c r="G422" s="49"/>
      <c r="H422" s="13">
        <f t="shared" si="73"/>
        <v>406</v>
      </c>
      <c r="I422" s="33" t="str">
        <f t="shared" si="66"/>
        <v>-</v>
      </c>
      <c r="J422" s="38">
        <f>IF(H422&gt;Lease!$E$4,0,M421)</f>
        <v>0</v>
      </c>
      <c r="K422" s="38">
        <f>IF(IF(Lease!$H$4="Yearly",J422*Lease!$D$4,IF(Lease!$H$4="Quarterly",J422*(Lease!$D$4/4),J422*Lease!$D$4/12))&gt;0,IF(Lease!$H$4="Yearly",J422*Lease!$D$4,IF(Lease!$H$4="Quarterly",J422*(Lease!$D$4/4),J422*Lease!$D$4/12)),-L422-J422)</f>
        <v>0</v>
      </c>
      <c r="L422" s="38">
        <f t="shared" si="70"/>
        <v>0</v>
      </c>
      <c r="M422" s="38">
        <f t="shared" si="71"/>
        <v>0</v>
      </c>
      <c r="N422" s="50"/>
      <c r="O422" s="79">
        <v>237</v>
      </c>
      <c r="P422" s="80">
        <f t="shared" si="74"/>
        <v>190355</v>
      </c>
      <c r="Q422" s="82">
        <f t="shared" si="67"/>
        <v>0</v>
      </c>
      <c r="R422" s="82">
        <f>IF(S421&lt;1,0,-Lease!$K$4/Lease!$L$4)</f>
        <v>0</v>
      </c>
      <c r="S422" s="82">
        <f t="shared" si="68"/>
        <v>0</v>
      </c>
      <c r="AE422" s="5"/>
      <c r="AF422" s="6"/>
    </row>
    <row r="423" spans="1:32" x14ac:dyDescent="0.25">
      <c r="A423" s="46">
        <f t="shared" si="72"/>
        <v>407</v>
      </c>
      <c r="B423" s="54">
        <f t="shared" si="69"/>
        <v>0</v>
      </c>
      <c r="C423" s="47">
        <f>IF(A423&gt;Lease!$E$4,0,Lease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D423" s="33" t="str">
        <f>IF(C423=0,"-",IF(Lease!$H$4="Yearly",EDATE(D422,12),IF(Lease!$H$4="Quarterly",EDATE(D422,3),EDATE(D422,1))))</f>
        <v>-</v>
      </c>
      <c r="E423" s="14">
        <f>IF(C423=0,0,1/((1+IF(Lease!$H$4="Yearly",Lease!$D$4,IF(Lease!$H$4="Quarterly",Lease!$D$4/4,Lease!$D$4/12)))^IF($E$17=1,A422,A423)))</f>
        <v>0</v>
      </c>
      <c r="F423" s="48">
        <f t="shared" si="65"/>
        <v>0</v>
      </c>
      <c r="G423" s="49"/>
      <c r="H423" s="13">
        <f t="shared" si="73"/>
        <v>407</v>
      </c>
      <c r="I423" s="33" t="str">
        <f t="shared" si="66"/>
        <v>-</v>
      </c>
      <c r="J423" s="38">
        <f>IF(H423&gt;Lease!$E$4,0,M422)</f>
        <v>0</v>
      </c>
      <c r="K423" s="38">
        <f>IF(IF(Lease!$H$4="Yearly",J423*Lease!$D$4,IF(Lease!$H$4="Quarterly",J423*(Lease!$D$4/4),J423*Lease!$D$4/12))&gt;0,IF(Lease!$H$4="Yearly",J423*Lease!$D$4,IF(Lease!$H$4="Quarterly",J423*(Lease!$D$4/4),J423*Lease!$D$4/12)),-L423-J423)</f>
        <v>0</v>
      </c>
      <c r="L423" s="38">
        <f t="shared" si="70"/>
        <v>0</v>
      </c>
      <c r="M423" s="38">
        <f t="shared" si="71"/>
        <v>0</v>
      </c>
      <c r="N423" s="50"/>
      <c r="O423" s="79">
        <v>237</v>
      </c>
      <c r="P423" s="80">
        <f t="shared" si="74"/>
        <v>190720</v>
      </c>
      <c r="Q423" s="82">
        <f t="shared" si="67"/>
        <v>0</v>
      </c>
      <c r="R423" s="82">
        <f>IF(S422&lt;1,0,-Lease!$K$4/Lease!$L$4)</f>
        <v>0</v>
      </c>
      <c r="S423" s="82">
        <f t="shared" si="68"/>
        <v>0</v>
      </c>
      <c r="AE423" s="5"/>
      <c r="AF423" s="6"/>
    </row>
    <row r="424" spans="1:32" x14ac:dyDescent="0.25">
      <c r="A424" s="46">
        <f t="shared" si="72"/>
        <v>408</v>
      </c>
      <c r="B424" s="54">
        <f t="shared" si="69"/>
        <v>0</v>
      </c>
      <c r="C424" s="47">
        <f>IF(A424&gt;Lease!$E$4,0,Lease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D424" s="33" t="str">
        <f>IF(C424=0,"-",IF(Lease!$H$4="Yearly",EDATE(D423,12),IF(Lease!$H$4="Quarterly",EDATE(D423,3),EDATE(D423,1))))</f>
        <v>-</v>
      </c>
      <c r="E424" s="14">
        <f>IF(C424=0,0,1/((1+IF(Lease!$H$4="Yearly",Lease!$D$4,IF(Lease!$H$4="Quarterly",Lease!$D$4/4,Lease!$D$4/12)))^IF($E$17=1,A423,A424)))</f>
        <v>0</v>
      </c>
      <c r="F424" s="48">
        <f t="shared" si="65"/>
        <v>0</v>
      </c>
      <c r="G424" s="49"/>
      <c r="H424" s="13">
        <f t="shared" si="73"/>
        <v>408</v>
      </c>
      <c r="I424" s="33" t="str">
        <f t="shared" si="66"/>
        <v>-</v>
      </c>
      <c r="J424" s="38">
        <f>IF(H424&gt;Lease!$E$4,0,M423)</f>
        <v>0</v>
      </c>
      <c r="K424" s="38">
        <f>IF(IF(Lease!$H$4="Yearly",J424*Lease!$D$4,IF(Lease!$H$4="Quarterly",J424*(Lease!$D$4/4),J424*Lease!$D$4/12))&gt;0,IF(Lease!$H$4="Yearly",J424*Lease!$D$4,IF(Lease!$H$4="Quarterly",J424*(Lease!$D$4/4),J424*Lease!$D$4/12)),-L424-J424)</f>
        <v>0</v>
      </c>
      <c r="L424" s="38">
        <f t="shared" si="70"/>
        <v>0</v>
      </c>
      <c r="M424" s="38">
        <f t="shared" si="71"/>
        <v>0</v>
      </c>
      <c r="N424" s="50"/>
      <c r="O424" s="79">
        <v>237</v>
      </c>
      <c r="P424" s="80">
        <f t="shared" si="74"/>
        <v>191085</v>
      </c>
      <c r="Q424" s="82">
        <f t="shared" si="67"/>
        <v>0</v>
      </c>
      <c r="R424" s="82">
        <f>IF(S423&lt;1,0,-Lease!$K$4/Lease!$L$4)</f>
        <v>0</v>
      </c>
      <c r="S424" s="82">
        <f t="shared" si="68"/>
        <v>0</v>
      </c>
      <c r="AE424" s="5"/>
      <c r="AF424" s="6"/>
    </row>
    <row r="425" spans="1:32" x14ac:dyDescent="0.25">
      <c r="A425" s="46">
        <f t="shared" si="72"/>
        <v>409</v>
      </c>
      <c r="B425" s="54">
        <f t="shared" si="69"/>
        <v>0</v>
      </c>
      <c r="C425" s="47">
        <f>IF(A425&gt;Lease!$E$4,0,Lease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D425" s="33" t="str">
        <f>IF(C425=0,"-",IF(Lease!$H$4="Yearly",EDATE(D424,12),IF(Lease!$H$4="Quarterly",EDATE(D424,3),EDATE(D424,1))))</f>
        <v>-</v>
      </c>
      <c r="E425" s="14">
        <f>IF(C425=0,0,1/((1+IF(Lease!$H$4="Yearly",Lease!$D$4,IF(Lease!$H$4="Quarterly",Lease!$D$4/4,Lease!$D$4/12)))^IF($E$17=1,A424,A425)))</f>
        <v>0</v>
      </c>
      <c r="F425" s="48">
        <f t="shared" si="65"/>
        <v>0</v>
      </c>
      <c r="G425" s="49"/>
      <c r="H425" s="13">
        <f t="shared" si="73"/>
        <v>409</v>
      </c>
      <c r="I425" s="33" t="str">
        <f t="shared" si="66"/>
        <v>-</v>
      </c>
      <c r="J425" s="38">
        <f>IF(H425&gt;Lease!$E$4,0,M424)</f>
        <v>0</v>
      </c>
      <c r="K425" s="38">
        <f>IF(IF(Lease!$H$4="Yearly",J425*Lease!$D$4,IF(Lease!$H$4="Quarterly",J425*(Lease!$D$4/4),J425*Lease!$D$4/12))&gt;0,IF(Lease!$H$4="Yearly",J425*Lease!$D$4,IF(Lease!$H$4="Quarterly",J425*(Lease!$D$4/4),J425*Lease!$D$4/12)),-L425-J425)</f>
        <v>0</v>
      </c>
      <c r="L425" s="38">
        <f t="shared" si="70"/>
        <v>0</v>
      </c>
      <c r="M425" s="38">
        <f t="shared" si="71"/>
        <v>0</v>
      </c>
      <c r="N425" s="50"/>
      <c r="O425" s="79">
        <v>237</v>
      </c>
      <c r="P425" s="80">
        <f t="shared" si="74"/>
        <v>191451</v>
      </c>
      <c r="Q425" s="82">
        <f t="shared" si="67"/>
        <v>0</v>
      </c>
      <c r="R425" s="82">
        <f>IF(S424&lt;1,0,-Lease!$K$4/Lease!$L$4)</f>
        <v>0</v>
      </c>
      <c r="S425" s="82">
        <f t="shared" si="68"/>
        <v>0</v>
      </c>
      <c r="AE425" s="5"/>
      <c r="AF425" s="6"/>
    </row>
    <row r="426" spans="1:32" x14ac:dyDescent="0.25">
      <c r="A426" s="46">
        <f t="shared" si="72"/>
        <v>410</v>
      </c>
      <c r="B426" s="54">
        <f t="shared" si="69"/>
        <v>0</v>
      </c>
      <c r="C426" s="47">
        <f>IF(A426&gt;Lease!$E$4,0,Lease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D426" s="33" t="str">
        <f>IF(C426=0,"-",IF(Lease!$H$4="Yearly",EDATE(D425,12),IF(Lease!$H$4="Quarterly",EDATE(D425,3),EDATE(D425,1))))</f>
        <v>-</v>
      </c>
      <c r="E426" s="14">
        <f>IF(C426=0,0,1/((1+IF(Lease!$H$4="Yearly",Lease!$D$4,IF(Lease!$H$4="Quarterly",Lease!$D$4/4,Lease!$D$4/12)))^IF($E$17=1,A425,A426)))</f>
        <v>0</v>
      </c>
      <c r="F426" s="48">
        <f t="shared" si="65"/>
        <v>0</v>
      </c>
      <c r="G426" s="49"/>
      <c r="H426" s="13">
        <f t="shared" si="73"/>
        <v>410</v>
      </c>
      <c r="I426" s="33" t="str">
        <f t="shared" si="66"/>
        <v>-</v>
      </c>
      <c r="J426" s="38">
        <f>IF(H426&gt;Lease!$E$4,0,M425)</f>
        <v>0</v>
      </c>
      <c r="K426" s="38">
        <f>IF(IF(Lease!$H$4="Yearly",J426*Lease!$D$4,IF(Lease!$H$4="Quarterly",J426*(Lease!$D$4/4),J426*Lease!$D$4/12))&gt;0,IF(Lease!$H$4="Yearly",J426*Lease!$D$4,IF(Lease!$H$4="Quarterly",J426*(Lease!$D$4/4),J426*Lease!$D$4/12)),-L426-J426)</f>
        <v>0</v>
      </c>
      <c r="L426" s="38">
        <f t="shared" si="70"/>
        <v>0</v>
      </c>
      <c r="M426" s="38">
        <f t="shared" si="71"/>
        <v>0</v>
      </c>
      <c r="N426" s="50"/>
      <c r="O426" s="79">
        <v>237</v>
      </c>
      <c r="P426" s="80">
        <f t="shared" si="74"/>
        <v>191816</v>
      </c>
      <c r="Q426" s="82">
        <f t="shared" si="67"/>
        <v>0</v>
      </c>
      <c r="R426" s="82">
        <f>IF(S425&lt;1,0,-Lease!$K$4/Lease!$L$4)</f>
        <v>0</v>
      </c>
      <c r="S426" s="82">
        <f t="shared" si="68"/>
        <v>0</v>
      </c>
      <c r="AE426" s="5"/>
      <c r="AF426" s="6"/>
    </row>
    <row r="427" spans="1:32" x14ac:dyDescent="0.25">
      <c r="A427" s="46">
        <f t="shared" si="72"/>
        <v>411</v>
      </c>
      <c r="B427" s="54">
        <f t="shared" si="69"/>
        <v>0</v>
      </c>
      <c r="C427" s="47">
        <f>IF(A427&gt;Lease!$E$4,0,Lease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D427" s="33" t="str">
        <f>IF(C427=0,"-",IF(Lease!$H$4="Yearly",EDATE(D426,12),IF(Lease!$H$4="Quarterly",EDATE(D426,3),EDATE(D426,1))))</f>
        <v>-</v>
      </c>
      <c r="E427" s="14">
        <f>IF(C427=0,0,1/((1+IF(Lease!$H$4="Yearly",Lease!$D$4,IF(Lease!$H$4="Quarterly",Lease!$D$4/4,Lease!$D$4/12)))^IF($E$17=1,A426,A427)))</f>
        <v>0</v>
      </c>
      <c r="F427" s="48">
        <f t="shared" si="65"/>
        <v>0</v>
      </c>
      <c r="G427" s="49"/>
      <c r="H427" s="13">
        <f t="shared" si="73"/>
        <v>411</v>
      </c>
      <c r="I427" s="33" t="str">
        <f t="shared" si="66"/>
        <v>-</v>
      </c>
      <c r="J427" s="38">
        <f>IF(H427&gt;Lease!$E$4,0,M426)</f>
        <v>0</v>
      </c>
      <c r="K427" s="38">
        <f>IF(IF(Lease!$H$4="Yearly",J427*Lease!$D$4,IF(Lease!$H$4="Quarterly",J427*(Lease!$D$4/4),J427*Lease!$D$4/12))&gt;0,IF(Lease!$H$4="Yearly",J427*Lease!$D$4,IF(Lease!$H$4="Quarterly",J427*(Lease!$D$4/4),J427*Lease!$D$4/12)),-L427-J427)</f>
        <v>0</v>
      </c>
      <c r="L427" s="38">
        <f t="shared" si="70"/>
        <v>0</v>
      </c>
      <c r="M427" s="38">
        <f t="shared" si="71"/>
        <v>0</v>
      </c>
      <c r="N427" s="50"/>
      <c r="O427" s="79">
        <v>237</v>
      </c>
      <c r="P427" s="80">
        <f t="shared" si="74"/>
        <v>192181</v>
      </c>
      <c r="Q427" s="82">
        <f t="shared" si="67"/>
        <v>0</v>
      </c>
      <c r="R427" s="82">
        <f>IF(S426&lt;1,0,-Lease!$K$4/Lease!$L$4)</f>
        <v>0</v>
      </c>
      <c r="S427" s="82">
        <f t="shared" si="68"/>
        <v>0</v>
      </c>
      <c r="AE427" s="5"/>
      <c r="AF427" s="6"/>
    </row>
    <row r="428" spans="1:32" x14ac:dyDescent="0.25">
      <c r="A428" s="46">
        <f t="shared" si="72"/>
        <v>412</v>
      </c>
      <c r="B428" s="54">
        <f t="shared" si="69"/>
        <v>0</v>
      </c>
      <c r="C428" s="47">
        <f>IF(A428&gt;Lease!$E$4,0,Lease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D428" s="33" t="str">
        <f>IF(C428=0,"-",IF(Lease!$H$4="Yearly",EDATE(D427,12),IF(Lease!$H$4="Quarterly",EDATE(D427,3),EDATE(D427,1))))</f>
        <v>-</v>
      </c>
      <c r="E428" s="14">
        <f>IF(C428=0,0,1/((1+IF(Lease!$H$4="Yearly",Lease!$D$4,IF(Lease!$H$4="Quarterly",Lease!$D$4/4,Lease!$D$4/12)))^IF($E$17=1,A427,A428)))</f>
        <v>0</v>
      </c>
      <c r="F428" s="48">
        <f t="shared" si="65"/>
        <v>0</v>
      </c>
      <c r="G428" s="49"/>
      <c r="H428" s="13">
        <f t="shared" si="73"/>
        <v>412</v>
      </c>
      <c r="I428" s="33" t="str">
        <f t="shared" si="66"/>
        <v>-</v>
      </c>
      <c r="J428" s="38">
        <f>IF(H428&gt;Lease!$E$4,0,M427)</f>
        <v>0</v>
      </c>
      <c r="K428" s="38">
        <f>IF(IF(Lease!$H$4="Yearly",J428*Lease!$D$4,IF(Lease!$H$4="Quarterly",J428*(Lease!$D$4/4),J428*Lease!$D$4/12))&gt;0,IF(Lease!$H$4="Yearly",J428*Lease!$D$4,IF(Lease!$H$4="Quarterly",J428*(Lease!$D$4/4),J428*Lease!$D$4/12)),-L428-J428)</f>
        <v>0</v>
      </c>
      <c r="L428" s="38">
        <f t="shared" si="70"/>
        <v>0</v>
      </c>
      <c r="M428" s="38">
        <f t="shared" si="71"/>
        <v>0</v>
      </c>
      <c r="N428" s="50"/>
      <c r="O428" s="79">
        <v>237</v>
      </c>
      <c r="P428" s="80">
        <f t="shared" si="74"/>
        <v>192546</v>
      </c>
      <c r="Q428" s="82">
        <f t="shared" si="67"/>
        <v>0</v>
      </c>
      <c r="R428" s="82">
        <f>IF(S427&lt;1,0,-Lease!$K$4/Lease!$L$4)</f>
        <v>0</v>
      </c>
      <c r="S428" s="82">
        <f t="shared" si="68"/>
        <v>0</v>
      </c>
      <c r="AE428" s="5"/>
      <c r="AF428" s="6"/>
    </row>
    <row r="429" spans="1:32" x14ac:dyDescent="0.25">
      <c r="A429" s="46">
        <f t="shared" si="72"/>
        <v>413</v>
      </c>
      <c r="B429" s="54">
        <f t="shared" si="69"/>
        <v>0</v>
      </c>
      <c r="C429" s="47">
        <f>IF(A429&gt;Lease!$E$4,0,Lease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D429" s="33" t="str">
        <f>IF(C429=0,"-",IF(Lease!$H$4="Yearly",EDATE(D428,12),IF(Lease!$H$4="Quarterly",EDATE(D428,3),EDATE(D428,1))))</f>
        <v>-</v>
      </c>
      <c r="E429" s="14">
        <f>IF(C429=0,0,1/((1+IF(Lease!$H$4="Yearly",Lease!$D$4,IF(Lease!$H$4="Quarterly",Lease!$D$4/4,Lease!$D$4/12)))^IF($E$17=1,A428,A429)))</f>
        <v>0</v>
      </c>
      <c r="F429" s="48">
        <f t="shared" si="65"/>
        <v>0</v>
      </c>
      <c r="G429" s="49"/>
      <c r="H429" s="13">
        <f t="shared" si="73"/>
        <v>413</v>
      </c>
      <c r="I429" s="33" t="str">
        <f t="shared" si="66"/>
        <v>-</v>
      </c>
      <c r="J429" s="38">
        <f>IF(H429&gt;Lease!$E$4,0,M428)</f>
        <v>0</v>
      </c>
      <c r="K429" s="38">
        <f>IF(IF(Lease!$H$4="Yearly",J429*Lease!$D$4,IF(Lease!$H$4="Quarterly",J429*(Lease!$D$4/4),J429*Lease!$D$4/12))&gt;0,IF(Lease!$H$4="Yearly",J429*Lease!$D$4,IF(Lease!$H$4="Quarterly",J429*(Lease!$D$4/4),J429*Lease!$D$4/12)),-L429-J429)</f>
        <v>0</v>
      </c>
      <c r="L429" s="38">
        <f t="shared" si="70"/>
        <v>0</v>
      </c>
      <c r="M429" s="38">
        <f t="shared" si="71"/>
        <v>0</v>
      </c>
      <c r="N429" s="50"/>
      <c r="O429" s="79">
        <v>237</v>
      </c>
      <c r="P429" s="80">
        <f t="shared" si="74"/>
        <v>192912</v>
      </c>
      <c r="Q429" s="82">
        <f t="shared" si="67"/>
        <v>0</v>
      </c>
      <c r="R429" s="82">
        <f>IF(S428&lt;1,0,-Lease!$K$4/Lease!$L$4)</f>
        <v>0</v>
      </c>
      <c r="S429" s="82">
        <f t="shared" si="68"/>
        <v>0</v>
      </c>
      <c r="AE429" s="5"/>
      <c r="AF429" s="6"/>
    </row>
    <row r="430" spans="1:32" x14ac:dyDescent="0.25">
      <c r="A430" s="46">
        <f t="shared" si="72"/>
        <v>414</v>
      </c>
      <c r="B430" s="54">
        <f t="shared" si="69"/>
        <v>0</v>
      </c>
      <c r="C430" s="47">
        <f>IF(A430&gt;Lease!$E$4,0,Lease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D430" s="33" t="str">
        <f>IF(C430=0,"-",IF(Lease!$H$4="Yearly",EDATE(D429,12),IF(Lease!$H$4="Quarterly",EDATE(D429,3),EDATE(D429,1))))</f>
        <v>-</v>
      </c>
      <c r="E430" s="14">
        <f>IF(C430=0,0,1/((1+IF(Lease!$H$4="Yearly",Lease!$D$4,IF(Lease!$H$4="Quarterly",Lease!$D$4/4,Lease!$D$4/12)))^IF($E$17=1,A429,A430)))</f>
        <v>0</v>
      </c>
      <c r="F430" s="48">
        <f t="shared" si="65"/>
        <v>0</v>
      </c>
      <c r="G430" s="49"/>
      <c r="H430" s="13">
        <f t="shared" si="73"/>
        <v>414</v>
      </c>
      <c r="I430" s="33" t="str">
        <f t="shared" si="66"/>
        <v>-</v>
      </c>
      <c r="J430" s="38">
        <f>IF(H430&gt;Lease!$E$4,0,M429)</f>
        <v>0</v>
      </c>
      <c r="K430" s="38">
        <f>IF(IF(Lease!$H$4="Yearly",J430*Lease!$D$4,IF(Lease!$H$4="Quarterly",J430*(Lease!$D$4/4),J430*Lease!$D$4/12))&gt;0,IF(Lease!$H$4="Yearly",J430*Lease!$D$4,IF(Lease!$H$4="Quarterly",J430*(Lease!$D$4/4),J430*Lease!$D$4/12)),-L430-J430)</f>
        <v>0</v>
      </c>
      <c r="L430" s="38">
        <f t="shared" si="70"/>
        <v>0</v>
      </c>
      <c r="M430" s="38">
        <f t="shared" si="71"/>
        <v>0</v>
      </c>
      <c r="N430" s="50"/>
      <c r="O430" s="79">
        <v>237</v>
      </c>
      <c r="P430" s="80">
        <f t="shared" si="74"/>
        <v>193277</v>
      </c>
      <c r="Q430" s="82">
        <f t="shared" si="67"/>
        <v>0</v>
      </c>
      <c r="R430" s="82">
        <f>IF(S429&lt;1,0,-Lease!$K$4/Lease!$L$4)</f>
        <v>0</v>
      </c>
      <c r="S430" s="82">
        <f t="shared" si="68"/>
        <v>0</v>
      </c>
      <c r="AE430" s="5"/>
      <c r="AF430" s="6"/>
    </row>
    <row r="431" spans="1:32" x14ac:dyDescent="0.25">
      <c r="A431" s="46">
        <f t="shared" si="72"/>
        <v>415</v>
      </c>
      <c r="B431" s="54">
        <f t="shared" si="69"/>
        <v>0</v>
      </c>
      <c r="C431" s="47">
        <f>IF(A431&gt;Lease!$E$4,0,Lease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D431" s="33" t="str">
        <f>IF(C431=0,"-",IF(Lease!$H$4="Yearly",EDATE(D430,12),IF(Lease!$H$4="Quarterly",EDATE(D430,3),EDATE(D430,1))))</f>
        <v>-</v>
      </c>
      <c r="E431" s="14">
        <f>IF(C431=0,0,1/((1+IF(Lease!$H$4="Yearly",Lease!$D$4,IF(Lease!$H$4="Quarterly",Lease!$D$4/4,Lease!$D$4/12)))^IF($E$17=1,A430,A431)))</f>
        <v>0</v>
      </c>
      <c r="F431" s="48">
        <f t="shared" si="65"/>
        <v>0</v>
      </c>
      <c r="G431" s="49"/>
      <c r="H431" s="13">
        <f t="shared" si="73"/>
        <v>415</v>
      </c>
      <c r="I431" s="33" t="str">
        <f t="shared" si="66"/>
        <v>-</v>
      </c>
      <c r="J431" s="38">
        <f>IF(H431&gt;Lease!$E$4,0,M430)</f>
        <v>0</v>
      </c>
      <c r="K431" s="38">
        <f>IF(IF(Lease!$H$4="Yearly",J431*Lease!$D$4,IF(Lease!$H$4="Quarterly",J431*(Lease!$D$4/4),J431*Lease!$D$4/12))&gt;0,IF(Lease!$H$4="Yearly",J431*Lease!$D$4,IF(Lease!$H$4="Quarterly",J431*(Lease!$D$4/4),J431*Lease!$D$4/12)),-L431-J431)</f>
        <v>0</v>
      </c>
      <c r="L431" s="38">
        <f t="shared" si="70"/>
        <v>0</v>
      </c>
      <c r="M431" s="38">
        <f t="shared" si="71"/>
        <v>0</v>
      </c>
      <c r="N431" s="50"/>
      <c r="O431" s="79">
        <v>237</v>
      </c>
      <c r="P431" s="80">
        <f t="shared" si="74"/>
        <v>193642</v>
      </c>
      <c r="Q431" s="82">
        <f t="shared" si="67"/>
        <v>0</v>
      </c>
      <c r="R431" s="82">
        <f>IF(S430&lt;1,0,-Lease!$K$4/Lease!$L$4)</f>
        <v>0</v>
      </c>
      <c r="S431" s="82">
        <f t="shared" si="68"/>
        <v>0</v>
      </c>
      <c r="AE431" s="5"/>
      <c r="AF431" s="6"/>
    </row>
    <row r="432" spans="1:32" x14ac:dyDescent="0.25">
      <c r="A432" s="46">
        <f t="shared" si="72"/>
        <v>416</v>
      </c>
      <c r="B432" s="54">
        <f t="shared" si="69"/>
        <v>0</v>
      </c>
      <c r="C432" s="47">
        <f>IF(A432&gt;Lease!$E$4,0,Lease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D432" s="33" t="str">
        <f>IF(C432=0,"-",IF(Lease!$H$4="Yearly",EDATE(D431,12),IF(Lease!$H$4="Quarterly",EDATE(D431,3),EDATE(D431,1))))</f>
        <v>-</v>
      </c>
      <c r="E432" s="14">
        <f>IF(C432=0,0,1/((1+IF(Lease!$H$4="Yearly",Lease!$D$4,IF(Lease!$H$4="Quarterly",Lease!$D$4/4,Lease!$D$4/12)))^IF($E$17=1,A431,A432)))</f>
        <v>0</v>
      </c>
      <c r="F432" s="48">
        <f t="shared" si="65"/>
        <v>0</v>
      </c>
      <c r="G432" s="49"/>
      <c r="H432" s="13">
        <f t="shared" si="73"/>
        <v>416</v>
      </c>
      <c r="I432" s="33" t="str">
        <f t="shared" si="66"/>
        <v>-</v>
      </c>
      <c r="J432" s="38">
        <f>IF(H432&gt;Lease!$E$4,0,M431)</f>
        <v>0</v>
      </c>
      <c r="K432" s="38">
        <f>IF(IF(Lease!$H$4="Yearly",J432*Lease!$D$4,IF(Lease!$H$4="Quarterly",J432*(Lease!$D$4/4),J432*Lease!$D$4/12))&gt;0,IF(Lease!$H$4="Yearly",J432*Lease!$D$4,IF(Lease!$H$4="Quarterly",J432*(Lease!$D$4/4),J432*Lease!$D$4/12)),-L432-J432)</f>
        <v>0</v>
      </c>
      <c r="L432" s="38">
        <f t="shared" si="70"/>
        <v>0</v>
      </c>
      <c r="M432" s="38">
        <f t="shared" si="71"/>
        <v>0</v>
      </c>
      <c r="N432" s="50"/>
      <c r="O432" s="79">
        <v>237</v>
      </c>
      <c r="P432" s="80">
        <f t="shared" si="74"/>
        <v>194007</v>
      </c>
      <c r="Q432" s="82">
        <f t="shared" si="67"/>
        <v>0</v>
      </c>
      <c r="R432" s="82">
        <f>IF(S431&lt;1,0,-Lease!$K$4/Lease!$L$4)</f>
        <v>0</v>
      </c>
      <c r="S432" s="82">
        <f t="shared" si="68"/>
        <v>0</v>
      </c>
      <c r="AE432" s="5"/>
      <c r="AF432" s="6"/>
    </row>
    <row r="433" spans="1:32" x14ac:dyDescent="0.25">
      <c r="A433" s="46">
        <f t="shared" si="72"/>
        <v>417</v>
      </c>
      <c r="B433" s="54">
        <f t="shared" si="69"/>
        <v>0</v>
      </c>
      <c r="C433" s="47">
        <f>IF(A433&gt;Lease!$E$4,0,Lease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D433" s="33" t="str">
        <f>IF(C433=0,"-",IF(Lease!$H$4="Yearly",EDATE(D432,12),IF(Lease!$H$4="Quarterly",EDATE(D432,3),EDATE(D432,1))))</f>
        <v>-</v>
      </c>
      <c r="E433" s="14">
        <f>IF(C433=0,0,1/((1+IF(Lease!$H$4="Yearly",Lease!$D$4,IF(Lease!$H$4="Quarterly",Lease!$D$4/4,Lease!$D$4/12)))^IF($E$17=1,A432,A433)))</f>
        <v>0</v>
      </c>
      <c r="F433" s="48">
        <f t="shared" si="65"/>
        <v>0</v>
      </c>
      <c r="G433" s="49"/>
      <c r="H433" s="13">
        <f t="shared" si="73"/>
        <v>417</v>
      </c>
      <c r="I433" s="33" t="str">
        <f t="shared" si="66"/>
        <v>-</v>
      </c>
      <c r="J433" s="38">
        <f>IF(H433&gt;Lease!$E$4,0,M432)</f>
        <v>0</v>
      </c>
      <c r="K433" s="38">
        <f>IF(IF(Lease!$H$4="Yearly",J433*Lease!$D$4,IF(Lease!$H$4="Quarterly",J433*(Lease!$D$4/4),J433*Lease!$D$4/12))&gt;0,IF(Lease!$H$4="Yearly",J433*Lease!$D$4,IF(Lease!$H$4="Quarterly",J433*(Lease!$D$4/4),J433*Lease!$D$4/12)),-L433-J433)</f>
        <v>0</v>
      </c>
      <c r="L433" s="38">
        <f t="shared" si="70"/>
        <v>0</v>
      </c>
      <c r="M433" s="38">
        <f t="shared" si="71"/>
        <v>0</v>
      </c>
      <c r="N433" s="50"/>
      <c r="O433" s="79">
        <v>237</v>
      </c>
      <c r="P433" s="80">
        <f t="shared" si="74"/>
        <v>194373</v>
      </c>
      <c r="Q433" s="82">
        <f t="shared" si="67"/>
        <v>0</v>
      </c>
      <c r="R433" s="82">
        <f>IF(S432&lt;1,0,-Lease!$K$4/Lease!$L$4)</f>
        <v>0</v>
      </c>
      <c r="S433" s="82">
        <f t="shared" si="68"/>
        <v>0</v>
      </c>
      <c r="AE433" s="5"/>
      <c r="AF433" s="6"/>
    </row>
    <row r="434" spans="1:32" x14ac:dyDescent="0.25">
      <c r="A434" s="46">
        <f t="shared" si="72"/>
        <v>418</v>
      </c>
      <c r="B434" s="54">
        <f t="shared" si="69"/>
        <v>0</v>
      </c>
      <c r="C434" s="47">
        <f>IF(A434&gt;Lease!$E$4,0,Lease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D434" s="33" t="str">
        <f>IF(C434=0,"-",IF(Lease!$H$4="Yearly",EDATE(D433,12),IF(Lease!$H$4="Quarterly",EDATE(D433,3),EDATE(D433,1))))</f>
        <v>-</v>
      </c>
      <c r="E434" s="14">
        <f>IF(C434=0,0,1/((1+IF(Lease!$H$4="Yearly",Lease!$D$4,IF(Lease!$H$4="Quarterly",Lease!$D$4/4,Lease!$D$4/12)))^IF($E$17=1,A433,A434)))</f>
        <v>0</v>
      </c>
      <c r="F434" s="48">
        <f t="shared" si="65"/>
        <v>0</v>
      </c>
      <c r="G434" s="49"/>
      <c r="H434" s="13">
        <f t="shared" si="73"/>
        <v>418</v>
      </c>
      <c r="I434" s="33" t="str">
        <f t="shared" si="66"/>
        <v>-</v>
      </c>
      <c r="J434" s="38">
        <f>IF(H434&gt;Lease!$E$4,0,M433)</f>
        <v>0</v>
      </c>
      <c r="K434" s="38">
        <f>IF(IF(Lease!$H$4="Yearly",J434*Lease!$D$4,IF(Lease!$H$4="Quarterly",J434*(Lease!$D$4/4),J434*Lease!$D$4/12))&gt;0,IF(Lease!$H$4="Yearly",J434*Lease!$D$4,IF(Lease!$H$4="Quarterly",J434*(Lease!$D$4/4),J434*Lease!$D$4/12)),-L434-J434)</f>
        <v>0</v>
      </c>
      <c r="L434" s="38">
        <f t="shared" si="70"/>
        <v>0</v>
      </c>
      <c r="M434" s="38">
        <f t="shared" si="71"/>
        <v>0</v>
      </c>
      <c r="N434" s="50"/>
      <c r="O434" s="79">
        <v>237</v>
      </c>
      <c r="P434" s="80">
        <f t="shared" si="74"/>
        <v>194738</v>
      </c>
      <c r="Q434" s="82">
        <f t="shared" si="67"/>
        <v>0</v>
      </c>
      <c r="R434" s="82">
        <f>IF(S433&lt;1,0,-Lease!$K$4/Lease!$L$4)</f>
        <v>0</v>
      </c>
      <c r="S434" s="82">
        <f t="shared" si="68"/>
        <v>0</v>
      </c>
      <c r="AE434" s="5"/>
      <c r="AF434" s="6"/>
    </row>
    <row r="435" spans="1:32" x14ac:dyDescent="0.25">
      <c r="A435" s="46">
        <f t="shared" si="72"/>
        <v>419</v>
      </c>
      <c r="B435" s="54">
        <f t="shared" si="69"/>
        <v>0</v>
      </c>
      <c r="C435" s="47">
        <f>IF(A435&gt;Lease!$E$4,0,Lease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D435" s="33" t="str">
        <f>IF(C435=0,"-",IF(Lease!$H$4="Yearly",EDATE(D434,12),IF(Lease!$H$4="Quarterly",EDATE(D434,3),EDATE(D434,1))))</f>
        <v>-</v>
      </c>
      <c r="E435" s="14">
        <f>IF(C435=0,0,1/((1+IF(Lease!$H$4="Yearly",Lease!$D$4,IF(Lease!$H$4="Quarterly",Lease!$D$4/4,Lease!$D$4/12)))^IF($E$17=1,A434,A435)))</f>
        <v>0</v>
      </c>
      <c r="F435" s="48">
        <f t="shared" si="65"/>
        <v>0</v>
      </c>
      <c r="G435" s="49"/>
      <c r="H435" s="13">
        <f t="shared" si="73"/>
        <v>419</v>
      </c>
      <c r="I435" s="33" t="str">
        <f t="shared" si="66"/>
        <v>-</v>
      </c>
      <c r="J435" s="38">
        <f>IF(H435&gt;Lease!$E$4,0,M434)</f>
        <v>0</v>
      </c>
      <c r="K435" s="38">
        <f>IF(IF(Lease!$H$4="Yearly",J435*Lease!$D$4,IF(Lease!$H$4="Quarterly",J435*(Lease!$D$4/4),J435*Lease!$D$4/12))&gt;0,IF(Lease!$H$4="Yearly",J435*Lease!$D$4,IF(Lease!$H$4="Quarterly",J435*(Lease!$D$4/4),J435*Lease!$D$4/12)),-L435-J435)</f>
        <v>0</v>
      </c>
      <c r="L435" s="38">
        <f t="shared" si="70"/>
        <v>0</v>
      </c>
      <c r="M435" s="38">
        <f t="shared" si="71"/>
        <v>0</v>
      </c>
      <c r="N435" s="50"/>
      <c r="O435" s="79">
        <v>237</v>
      </c>
      <c r="P435" s="80">
        <f t="shared" si="74"/>
        <v>195103</v>
      </c>
      <c r="Q435" s="82">
        <f t="shared" si="67"/>
        <v>0</v>
      </c>
      <c r="R435" s="82">
        <f>IF(S434&lt;1,0,-Lease!$K$4/Lease!$L$4)</f>
        <v>0</v>
      </c>
      <c r="S435" s="82">
        <f t="shared" si="68"/>
        <v>0</v>
      </c>
      <c r="AE435" s="5"/>
      <c r="AF435" s="6"/>
    </row>
    <row r="436" spans="1:32" x14ac:dyDescent="0.25">
      <c r="A436" s="46">
        <f t="shared" si="72"/>
        <v>420</v>
      </c>
      <c r="B436" s="54">
        <f t="shared" si="69"/>
        <v>0</v>
      </c>
      <c r="C436" s="47">
        <f>IF(A436&gt;Lease!$E$4,0,Lease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D436" s="33" t="str">
        <f>IF(C436=0,"-",IF(Lease!$H$4="Yearly",EDATE(D435,12),IF(Lease!$H$4="Quarterly",EDATE(D435,3),EDATE(D435,1))))</f>
        <v>-</v>
      </c>
      <c r="E436" s="14">
        <f>IF(C436=0,0,1/((1+IF(Lease!$H$4="Yearly",Lease!$D$4,IF(Lease!$H$4="Quarterly",Lease!$D$4/4,Lease!$D$4/12)))^IF($E$17=1,A435,A436)))</f>
        <v>0</v>
      </c>
      <c r="F436" s="48">
        <f t="shared" si="65"/>
        <v>0</v>
      </c>
      <c r="G436" s="49"/>
      <c r="H436" s="13">
        <f t="shared" si="73"/>
        <v>420</v>
      </c>
      <c r="I436" s="33" t="str">
        <f t="shared" si="66"/>
        <v>-</v>
      </c>
      <c r="J436" s="38">
        <f>IF(H436&gt;Lease!$E$4,0,M435)</f>
        <v>0</v>
      </c>
      <c r="K436" s="38">
        <f>IF(IF(Lease!$H$4="Yearly",J436*Lease!$D$4,IF(Lease!$H$4="Quarterly",J436*(Lease!$D$4/4),J436*Lease!$D$4/12))&gt;0,IF(Lease!$H$4="Yearly",J436*Lease!$D$4,IF(Lease!$H$4="Quarterly",J436*(Lease!$D$4/4),J436*Lease!$D$4/12)),-L436-J436)</f>
        <v>0</v>
      </c>
      <c r="L436" s="38">
        <f t="shared" si="70"/>
        <v>0</v>
      </c>
      <c r="M436" s="38">
        <f t="shared" si="71"/>
        <v>0</v>
      </c>
      <c r="N436" s="50"/>
      <c r="O436" s="79">
        <v>237</v>
      </c>
      <c r="P436" s="80">
        <f t="shared" si="74"/>
        <v>195468</v>
      </c>
      <c r="Q436" s="82">
        <f t="shared" si="67"/>
        <v>0</v>
      </c>
      <c r="R436" s="82">
        <f>IF(S435&lt;1,0,-Lease!$K$4/Lease!$L$4)</f>
        <v>0</v>
      </c>
      <c r="S436" s="82">
        <f t="shared" si="68"/>
        <v>0</v>
      </c>
      <c r="AE436" s="5"/>
      <c r="AF436" s="6"/>
    </row>
    <row r="437" spans="1:32" x14ac:dyDescent="0.25">
      <c r="A437" s="46">
        <f t="shared" si="72"/>
        <v>421</v>
      </c>
      <c r="B437" s="54">
        <f t="shared" si="69"/>
        <v>0</v>
      </c>
      <c r="C437" s="47">
        <f>IF(A437&gt;Lease!$E$4,0,Lease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D437" s="33" t="str">
        <f>IF(C437=0,"-",IF(Lease!$H$4="Yearly",EDATE(D436,12),IF(Lease!$H$4="Quarterly",EDATE(D436,3),EDATE(D436,1))))</f>
        <v>-</v>
      </c>
      <c r="E437" s="14">
        <f>IF(C437=0,0,1/((1+IF(Lease!$H$4="Yearly",Lease!$D$4,IF(Lease!$H$4="Quarterly",Lease!$D$4/4,Lease!$D$4/12)))^IF($E$17=1,A436,A437)))</f>
        <v>0</v>
      </c>
      <c r="F437" s="48">
        <f t="shared" si="65"/>
        <v>0</v>
      </c>
      <c r="G437" s="49"/>
      <c r="H437" s="13">
        <f t="shared" si="73"/>
        <v>421</v>
      </c>
      <c r="I437" s="33" t="str">
        <f t="shared" si="66"/>
        <v>-</v>
      </c>
      <c r="J437" s="38">
        <f>IF(H437&gt;Lease!$E$4,0,M436)</f>
        <v>0</v>
      </c>
      <c r="K437" s="38">
        <f>IF(IF(Lease!$H$4="Yearly",J437*Lease!$D$4,IF(Lease!$H$4="Quarterly",J437*(Lease!$D$4/4),J437*Lease!$D$4/12))&gt;0,IF(Lease!$H$4="Yearly",J437*Lease!$D$4,IF(Lease!$H$4="Quarterly",J437*(Lease!$D$4/4),J437*Lease!$D$4/12)),-L437-J437)</f>
        <v>0</v>
      </c>
      <c r="L437" s="38">
        <f t="shared" si="70"/>
        <v>0</v>
      </c>
      <c r="M437" s="38">
        <f t="shared" si="71"/>
        <v>0</v>
      </c>
      <c r="N437" s="50"/>
      <c r="O437" s="79">
        <v>237</v>
      </c>
      <c r="P437" s="80">
        <f t="shared" si="74"/>
        <v>195834</v>
      </c>
      <c r="Q437" s="82">
        <f t="shared" si="67"/>
        <v>0</v>
      </c>
      <c r="R437" s="82">
        <f>IF(S436&lt;1,0,-Lease!$K$4/Lease!$L$4)</f>
        <v>0</v>
      </c>
      <c r="S437" s="82">
        <f t="shared" si="68"/>
        <v>0</v>
      </c>
      <c r="AE437" s="5"/>
      <c r="AF437" s="6"/>
    </row>
    <row r="438" spans="1:32" x14ac:dyDescent="0.25">
      <c r="A438" s="46">
        <f t="shared" si="72"/>
        <v>422</v>
      </c>
      <c r="B438" s="54">
        <f t="shared" si="69"/>
        <v>0</v>
      </c>
      <c r="C438" s="47">
        <f>IF(A438&gt;Lease!$E$4,0,Lease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D438" s="33" t="str">
        <f>IF(C438=0,"-",IF(Lease!$H$4="Yearly",EDATE(D437,12),IF(Lease!$H$4="Quarterly",EDATE(D437,3),EDATE(D437,1))))</f>
        <v>-</v>
      </c>
      <c r="E438" s="14">
        <f>IF(C438=0,0,1/((1+IF(Lease!$H$4="Yearly",Lease!$D$4,IF(Lease!$H$4="Quarterly",Lease!$D$4/4,Lease!$D$4/12)))^IF($E$17=1,A437,A438)))</f>
        <v>0</v>
      </c>
      <c r="F438" s="48">
        <f t="shared" si="65"/>
        <v>0</v>
      </c>
      <c r="G438" s="49"/>
      <c r="H438" s="13">
        <f t="shared" si="73"/>
        <v>422</v>
      </c>
      <c r="I438" s="33" t="str">
        <f t="shared" si="66"/>
        <v>-</v>
      </c>
      <c r="J438" s="38">
        <f>IF(H438&gt;Lease!$E$4,0,M437)</f>
        <v>0</v>
      </c>
      <c r="K438" s="38">
        <f>IF(IF(Lease!$H$4="Yearly",J438*Lease!$D$4,IF(Lease!$H$4="Quarterly",J438*(Lease!$D$4/4),J438*Lease!$D$4/12))&gt;0,IF(Lease!$H$4="Yearly",J438*Lease!$D$4,IF(Lease!$H$4="Quarterly",J438*(Lease!$D$4/4),J438*Lease!$D$4/12)),-L438-J438)</f>
        <v>0</v>
      </c>
      <c r="L438" s="38">
        <f t="shared" si="70"/>
        <v>0</v>
      </c>
      <c r="M438" s="38">
        <f t="shared" si="71"/>
        <v>0</v>
      </c>
      <c r="N438" s="50"/>
      <c r="O438" s="79">
        <v>237</v>
      </c>
      <c r="P438" s="80">
        <f t="shared" si="74"/>
        <v>196199</v>
      </c>
      <c r="Q438" s="82">
        <f t="shared" si="67"/>
        <v>0</v>
      </c>
      <c r="R438" s="82">
        <f>IF(S437&lt;1,0,-Lease!$K$4/Lease!$L$4)</f>
        <v>0</v>
      </c>
      <c r="S438" s="82">
        <f t="shared" si="68"/>
        <v>0</v>
      </c>
      <c r="AE438" s="5"/>
      <c r="AF438" s="6"/>
    </row>
    <row r="439" spans="1:32" x14ac:dyDescent="0.25">
      <c r="A439" s="46">
        <f t="shared" si="72"/>
        <v>423</v>
      </c>
      <c r="B439" s="54">
        <f t="shared" si="69"/>
        <v>0</v>
      </c>
      <c r="C439" s="47">
        <f>IF(A439&gt;Lease!$E$4,0,Lease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D439" s="33" t="str">
        <f>IF(C439=0,"-",IF(Lease!$H$4="Yearly",EDATE(D438,12),IF(Lease!$H$4="Quarterly",EDATE(D438,3),EDATE(D438,1))))</f>
        <v>-</v>
      </c>
      <c r="E439" s="14">
        <f>IF(C439=0,0,1/((1+IF(Lease!$H$4="Yearly",Lease!$D$4,IF(Lease!$H$4="Quarterly",Lease!$D$4/4,Lease!$D$4/12)))^IF($E$17=1,A438,A439)))</f>
        <v>0</v>
      </c>
      <c r="F439" s="48">
        <f t="shared" si="65"/>
        <v>0</v>
      </c>
      <c r="G439" s="49"/>
      <c r="H439" s="13">
        <f t="shared" si="73"/>
        <v>423</v>
      </c>
      <c r="I439" s="33" t="str">
        <f t="shared" si="66"/>
        <v>-</v>
      </c>
      <c r="J439" s="38">
        <f>IF(H439&gt;Lease!$E$4,0,M438)</f>
        <v>0</v>
      </c>
      <c r="K439" s="38">
        <f>IF(IF(Lease!$H$4="Yearly",J439*Lease!$D$4,IF(Lease!$H$4="Quarterly",J439*(Lease!$D$4/4),J439*Lease!$D$4/12))&gt;0,IF(Lease!$H$4="Yearly",J439*Lease!$D$4,IF(Lease!$H$4="Quarterly",J439*(Lease!$D$4/4),J439*Lease!$D$4/12)),-L439-J439)</f>
        <v>0</v>
      </c>
      <c r="L439" s="38">
        <f t="shared" si="70"/>
        <v>0</v>
      </c>
      <c r="M439" s="38">
        <f t="shared" si="71"/>
        <v>0</v>
      </c>
      <c r="N439" s="50"/>
      <c r="O439" s="79">
        <v>237</v>
      </c>
      <c r="P439" s="80">
        <f t="shared" si="74"/>
        <v>196564</v>
      </c>
      <c r="Q439" s="82">
        <f t="shared" si="67"/>
        <v>0</v>
      </c>
      <c r="R439" s="82">
        <f>IF(S438&lt;1,0,-Lease!$K$4/Lease!$L$4)</f>
        <v>0</v>
      </c>
      <c r="S439" s="82">
        <f t="shared" si="68"/>
        <v>0</v>
      </c>
      <c r="AE439" s="5"/>
      <c r="AF439" s="6"/>
    </row>
    <row r="440" spans="1:32" x14ac:dyDescent="0.25">
      <c r="A440" s="46">
        <f t="shared" si="72"/>
        <v>424</v>
      </c>
      <c r="B440" s="54">
        <f t="shared" si="69"/>
        <v>0</v>
      </c>
      <c r="C440" s="47">
        <f>IF(A440&gt;Lease!$E$4,0,Lease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D440" s="33" t="str">
        <f>IF(C440=0,"-",IF(Lease!$H$4="Yearly",EDATE(D439,12),IF(Lease!$H$4="Quarterly",EDATE(D439,3),EDATE(D439,1))))</f>
        <v>-</v>
      </c>
      <c r="E440" s="14">
        <f>IF(C440=0,0,1/((1+IF(Lease!$H$4="Yearly",Lease!$D$4,IF(Lease!$H$4="Quarterly",Lease!$D$4/4,Lease!$D$4/12)))^IF($E$17=1,A439,A440)))</f>
        <v>0</v>
      </c>
      <c r="F440" s="48">
        <f t="shared" si="65"/>
        <v>0</v>
      </c>
      <c r="G440" s="49"/>
      <c r="H440" s="13">
        <f t="shared" si="73"/>
        <v>424</v>
      </c>
      <c r="I440" s="33" t="str">
        <f t="shared" si="66"/>
        <v>-</v>
      </c>
      <c r="J440" s="38">
        <f>IF(H440&gt;Lease!$E$4,0,M439)</f>
        <v>0</v>
      </c>
      <c r="K440" s="38">
        <f>IF(IF(Lease!$H$4="Yearly",J440*Lease!$D$4,IF(Lease!$H$4="Quarterly",J440*(Lease!$D$4/4),J440*Lease!$D$4/12))&gt;0,IF(Lease!$H$4="Yearly",J440*Lease!$D$4,IF(Lease!$H$4="Quarterly",J440*(Lease!$D$4/4),J440*Lease!$D$4/12)),-L440-J440)</f>
        <v>0</v>
      </c>
      <c r="L440" s="38">
        <f t="shared" si="70"/>
        <v>0</v>
      </c>
      <c r="M440" s="38">
        <f t="shared" si="71"/>
        <v>0</v>
      </c>
      <c r="N440" s="50"/>
      <c r="O440" s="79">
        <v>237</v>
      </c>
      <c r="P440" s="80">
        <f t="shared" si="74"/>
        <v>196929</v>
      </c>
      <c r="Q440" s="82">
        <f t="shared" si="67"/>
        <v>0</v>
      </c>
      <c r="R440" s="82">
        <f>IF(S439&lt;1,0,-Lease!$K$4/Lease!$L$4)</f>
        <v>0</v>
      </c>
      <c r="S440" s="82">
        <f t="shared" si="68"/>
        <v>0</v>
      </c>
      <c r="AE440" s="5"/>
      <c r="AF440" s="6"/>
    </row>
    <row r="441" spans="1:32" x14ac:dyDescent="0.25">
      <c r="A441" s="46">
        <f t="shared" si="72"/>
        <v>425</v>
      </c>
      <c r="B441" s="54">
        <f t="shared" si="69"/>
        <v>0</v>
      </c>
      <c r="C441" s="47">
        <f>IF(A441&gt;Lease!$E$4,0,Lease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D441" s="33" t="str">
        <f>IF(C441=0,"-",IF(Lease!$H$4="Yearly",EDATE(D440,12),IF(Lease!$H$4="Quarterly",EDATE(D440,3),EDATE(D440,1))))</f>
        <v>-</v>
      </c>
      <c r="E441" s="14">
        <f>IF(C441=0,0,1/((1+IF(Lease!$H$4="Yearly",Lease!$D$4,IF(Lease!$H$4="Quarterly",Lease!$D$4/4,Lease!$D$4/12)))^IF($E$17=1,A440,A441)))</f>
        <v>0</v>
      </c>
      <c r="F441" s="48">
        <f t="shared" si="65"/>
        <v>0</v>
      </c>
      <c r="G441" s="49"/>
      <c r="H441" s="13">
        <f t="shared" si="73"/>
        <v>425</v>
      </c>
      <c r="I441" s="33" t="str">
        <f t="shared" si="66"/>
        <v>-</v>
      </c>
      <c r="J441" s="38">
        <f>IF(H441&gt;Lease!$E$4,0,M440)</f>
        <v>0</v>
      </c>
      <c r="K441" s="38">
        <f>IF(IF(Lease!$H$4="Yearly",J441*Lease!$D$4,IF(Lease!$H$4="Quarterly",J441*(Lease!$D$4/4),J441*Lease!$D$4/12))&gt;0,IF(Lease!$H$4="Yearly",J441*Lease!$D$4,IF(Lease!$H$4="Quarterly",J441*(Lease!$D$4/4),J441*Lease!$D$4/12)),-L441-J441)</f>
        <v>0</v>
      </c>
      <c r="L441" s="38">
        <f t="shared" si="70"/>
        <v>0</v>
      </c>
      <c r="M441" s="38">
        <f t="shared" si="71"/>
        <v>0</v>
      </c>
      <c r="N441" s="50"/>
      <c r="O441" s="79">
        <v>237</v>
      </c>
      <c r="P441" s="80">
        <f t="shared" si="74"/>
        <v>197295</v>
      </c>
      <c r="Q441" s="82">
        <f t="shared" si="67"/>
        <v>0</v>
      </c>
      <c r="R441" s="82">
        <f>IF(S440&lt;1,0,-Lease!$K$4/Lease!$L$4)</f>
        <v>0</v>
      </c>
      <c r="S441" s="82">
        <f t="shared" si="68"/>
        <v>0</v>
      </c>
      <c r="AE441" s="5"/>
      <c r="AF441" s="6"/>
    </row>
    <row r="442" spans="1:32" x14ac:dyDescent="0.25">
      <c r="A442" s="46">
        <f t="shared" si="72"/>
        <v>426</v>
      </c>
      <c r="B442" s="54">
        <f t="shared" si="69"/>
        <v>0</v>
      </c>
      <c r="C442" s="47">
        <f>IF(A442&gt;Lease!$E$4,0,Lease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D442" s="33" t="str">
        <f>IF(C442=0,"-",IF(Lease!$H$4="Yearly",EDATE(D441,12),IF(Lease!$H$4="Quarterly",EDATE(D441,3),EDATE(D441,1))))</f>
        <v>-</v>
      </c>
      <c r="E442" s="14">
        <f>IF(C442=0,0,1/((1+IF(Lease!$H$4="Yearly",Lease!$D$4,IF(Lease!$H$4="Quarterly",Lease!$D$4/4,Lease!$D$4/12)))^IF($E$17=1,A441,A442)))</f>
        <v>0</v>
      </c>
      <c r="F442" s="48">
        <f t="shared" si="65"/>
        <v>0</v>
      </c>
      <c r="G442" s="49"/>
      <c r="H442" s="13">
        <f t="shared" si="73"/>
        <v>426</v>
      </c>
      <c r="I442" s="33" t="str">
        <f t="shared" si="66"/>
        <v>-</v>
      </c>
      <c r="J442" s="38">
        <f>IF(H442&gt;Lease!$E$4,0,M441)</f>
        <v>0</v>
      </c>
      <c r="K442" s="38">
        <f>IF(IF(Lease!$H$4="Yearly",J442*Lease!$D$4,IF(Lease!$H$4="Quarterly",J442*(Lease!$D$4/4),J442*Lease!$D$4/12))&gt;0,IF(Lease!$H$4="Yearly",J442*Lease!$D$4,IF(Lease!$H$4="Quarterly",J442*(Lease!$D$4/4),J442*Lease!$D$4/12)),-L442-J442)</f>
        <v>0</v>
      </c>
      <c r="L442" s="38">
        <f t="shared" si="70"/>
        <v>0</v>
      </c>
      <c r="M442" s="38">
        <f t="shared" si="71"/>
        <v>0</v>
      </c>
      <c r="N442" s="50"/>
      <c r="O442" s="79">
        <v>237</v>
      </c>
      <c r="P442" s="80">
        <f t="shared" si="74"/>
        <v>197660</v>
      </c>
      <c r="Q442" s="82">
        <f t="shared" si="67"/>
        <v>0</v>
      </c>
      <c r="R442" s="82">
        <f>IF(S441&lt;1,0,-Lease!$K$4/Lease!$L$4)</f>
        <v>0</v>
      </c>
      <c r="S442" s="82">
        <f t="shared" si="68"/>
        <v>0</v>
      </c>
      <c r="AE442" s="5"/>
      <c r="AF442" s="6"/>
    </row>
    <row r="443" spans="1:32" x14ac:dyDescent="0.25">
      <c r="A443" s="46">
        <f t="shared" si="72"/>
        <v>427</v>
      </c>
      <c r="B443" s="54">
        <f t="shared" si="69"/>
        <v>0</v>
      </c>
      <c r="C443" s="47">
        <f>IF(A443&gt;Lease!$E$4,0,Lease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D443" s="33" t="str">
        <f>IF(C443=0,"-",IF(Lease!$H$4="Yearly",EDATE(D442,12),IF(Lease!$H$4="Quarterly",EDATE(D442,3),EDATE(D442,1))))</f>
        <v>-</v>
      </c>
      <c r="E443" s="14">
        <f>IF(C443=0,0,1/((1+IF(Lease!$H$4="Yearly",Lease!$D$4,IF(Lease!$H$4="Quarterly",Lease!$D$4/4,Lease!$D$4/12)))^IF($E$17=1,A442,A443)))</f>
        <v>0</v>
      </c>
      <c r="F443" s="48">
        <f t="shared" si="65"/>
        <v>0</v>
      </c>
      <c r="G443" s="49"/>
      <c r="H443" s="13">
        <f t="shared" si="73"/>
        <v>427</v>
      </c>
      <c r="I443" s="33" t="str">
        <f t="shared" si="66"/>
        <v>-</v>
      </c>
      <c r="J443" s="38">
        <f>IF(H443&gt;Lease!$E$4,0,M442)</f>
        <v>0</v>
      </c>
      <c r="K443" s="38">
        <f>IF(IF(Lease!$H$4="Yearly",J443*Lease!$D$4,IF(Lease!$H$4="Quarterly",J443*(Lease!$D$4/4),J443*Lease!$D$4/12))&gt;0,IF(Lease!$H$4="Yearly",J443*Lease!$D$4,IF(Lease!$H$4="Quarterly",J443*(Lease!$D$4/4),J443*Lease!$D$4/12)),-L443-J443)</f>
        <v>0</v>
      </c>
      <c r="L443" s="38">
        <f t="shared" si="70"/>
        <v>0</v>
      </c>
      <c r="M443" s="38">
        <f t="shared" si="71"/>
        <v>0</v>
      </c>
      <c r="N443" s="50"/>
      <c r="O443" s="79">
        <v>237</v>
      </c>
      <c r="P443" s="80">
        <f t="shared" si="74"/>
        <v>198025</v>
      </c>
      <c r="Q443" s="82">
        <f t="shared" si="67"/>
        <v>0</v>
      </c>
      <c r="R443" s="82">
        <f>IF(S442&lt;1,0,-Lease!$K$4/Lease!$L$4)</f>
        <v>0</v>
      </c>
      <c r="S443" s="82">
        <f t="shared" si="68"/>
        <v>0</v>
      </c>
      <c r="AE443" s="5"/>
      <c r="AF443" s="6"/>
    </row>
    <row r="444" spans="1:32" x14ac:dyDescent="0.25">
      <c r="A444" s="46">
        <f t="shared" si="72"/>
        <v>428</v>
      </c>
      <c r="B444" s="54">
        <f t="shared" si="69"/>
        <v>0</v>
      </c>
      <c r="C444" s="47">
        <f>IF(A444&gt;Lease!$E$4,0,Lease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D444" s="33" t="str">
        <f>IF(C444=0,"-",IF(Lease!$H$4="Yearly",EDATE(D443,12),IF(Lease!$H$4="Quarterly",EDATE(D443,3),EDATE(D443,1))))</f>
        <v>-</v>
      </c>
      <c r="E444" s="14">
        <f>IF(C444=0,0,1/((1+IF(Lease!$H$4="Yearly",Lease!$D$4,IF(Lease!$H$4="Quarterly",Lease!$D$4/4,Lease!$D$4/12)))^IF($E$17=1,A443,A444)))</f>
        <v>0</v>
      </c>
      <c r="F444" s="48">
        <f t="shared" si="65"/>
        <v>0</v>
      </c>
      <c r="G444" s="49"/>
      <c r="H444" s="13">
        <f t="shared" si="73"/>
        <v>428</v>
      </c>
      <c r="I444" s="33" t="str">
        <f t="shared" si="66"/>
        <v>-</v>
      </c>
      <c r="J444" s="38">
        <f>IF(H444&gt;Lease!$E$4,0,M443)</f>
        <v>0</v>
      </c>
      <c r="K444" s="38">
        <f>IF(IF(Lease!$H$4="Yearly",J444*Lease!$D$4,IF(Lease!$H$4="Quarterly",J444*(Lease!$D$4/4),J444*Lease!$D$4/12))&gt;0,IF(Lease!$H$4="Yearly",J444*Lease!$D$4,IF(Lease!$H$4="Quarterly",J444*(Lease!$D$4/4),J444*Lease!$D$4/12)),-L444-J444)</f>
        <v>0</v>
      </c>
      <c r="L444" s="38">
        <f t="shared" si="70"/>
        <v>0</v>
      </c>
      <c r="M444" s="38">
        <f t="shared" si="71"/>
        <v>0</v>
      </c>
      <c r="N444" s="50"/>
      <c r="O444" s="79">
        <v>237</v>
      </c>
      <c r="P444" s="80">
        <f t="shared" si="74"/>
        <v>198390</v>
      </c>
      <c r="Q444" s="82">
        <f t="shared" si="67"/>
        <v>0</v>
      </c>
      <c r="R444" s="82">
        <f>IF(S443&lt;1,0,-Lease!$K$4/Lease!$L$4)</f>
        <v>0</v>
      </c>
      <c r="S444" s="82">
        <f t="shared" si="68"/>
        <v>0</v>
      </c>
      <c r="AE444" s="5"/>
      <c r="AF444" s="6"/>
    </row>
    <row r="445" spans="1:32" x14ac:dyDescent="0.25">
      <c r="A445" s="46">
        <f t="shared" si="72"/>
        <v>429</v>
      </c>
      <c r="B445" s="54">
        <f t="shared" si="69"/>
        <v>0</v>
      </c>
      <c r="C445" s="47">
        <f>IF(A445&gt;Lease!$E$4,0,Lease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D445" s="33" t="str">
        <f>IF(C445=0,"-",IF(Lease!$H$4="Yearly",EDATE(D444,12),IF(Lease!$H$4="Quarterly",EDATE(D444,3),EDATE(D444,1))))</f>
        <v>-</v>
      </c>
      <c r="E445" s="14">
        <f>IF(C445=0,0,1/((1+IF(Lease!$H$4="Yearly",Lease!$D$4,IF(Lease!$H$4="Quarterly",Lease!$D$4/4,Lease!$D$4/12)))^IF($E$17=1,A444,A445)))</f>
        <v>0</v>
      </c>
      <c r="F445" s="48">
        <f t="shared" si="65"/>
        <v>0</v>
      </c>
      <c r="G445" s="49"/>
      <c r="H445" s="13">
        <f t="shared" si="73"/>
        <v>429</v>
      </c>
      <c r="I445" s="33" t="str">
        <f t="shared" si="66"/>
        <v>-</v>
      </c>
      <c r="J445" s="38">
        <f>IF(H445&gt;Lease!$E$4,0,M444)</f>
        <v>0</v>
      </c>
      <c r="K445" s="38">
        <f>IF(IF(Lease!$H$4="Yearly",J445*Lease!$D$4,IF(Lease!$H$4="Quarterly",J445*(Lease!$D$4/4),J445*Lease!$D$4/12))&gt;0,IF(Lease!$H$4="Yearly",J445*Lease!$D$4,IF(Lease!$H$4="Quarterly",J445*(Lease!$D$4/4),J445*Lease!$D$4/12)),-L445-J445)</f>
        <v>0</v>
      </c>
      <c r="L445" s="38">
        <f t="shared" si="70"/>
        <v>0</v>
      </c>
      <c r="M445" s="38">
        <f t="shared" si="71"/>
        <v>0</v>
      </c>
      <c r="N445" s="50"/>
      <c r="O445" s="79">
        <v>237</v>
      </c>
      <c r="P445" s="80">
        <f t="shared" si="74"/>
        <v>198756</v>
      </c>
      <c r="Q445" s="82">
        <f t="shared" si="67"/>
        <v>0</v>
      </c>
      <c r="R445" s="82">
        <f>IF(S444&lt;1,0,-Lease!$K$4/Lease!$L$4)</f>
        <v>0</v>
      </c>
      <c r="S445" s="82">
        <f t="shared" si="68"/>
        <v>0</v>
      </c>
      <c r="AE445" s="5"/>
      <c r="AF445" s="6"/>
    </row>
    <row r="446" spans="1:32" x14ac:dyDescent="0.25">
      <c r="A446" s="46">
        <f t="shared" si="72"/>
        <v>430</v>
      </c>
      <c r="B446" s="54">
        <f t="shared" si="69"/>
        <v>0</v>
      </c>
      <c r="C446" s="47">
        <f>IF(A446&gt;Lease!$E$4,0,Lease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D446" s="33" t="str">
        <f>IF(C446=0,"-",IF(Lease!$H$4="Yearly",EDATE(D445,12),IF(Lease!$H$4="Quarterly",EDATE(D445,3),EDATE(D445,1))))</f>
        <v>-</v>
      </c>
      <c r="E446" s="14">
        <f>IF(C446=0,0,1/((1+IF(Lease!$H$4="Yearly",Lease!$D$4,IF(Lease!$H$4="Quarterly",Lease!$D$4/4,Lease!$D$4/12)))^IF($E$17=1,A445,A446)))</f>
        <v>0</v>
      </c>
      <c r="F446" s="48">
        <f t="shared" ref="F446:F509" si="75">C446*E446</f>
        <v>0</v>
      </c>
      <c r="G446" s="49"/>
      <c r="H446" s="13">
        <f t="shared" si="73"/>
        <v>430</v>
      </c>
      <c r="I446" s="33" t="str">
        <f t="shared" ref="I446:I509" si="76">D446</f>
        <v>-</v>
      </c>
      <c r="J446" s="38">
        <f>IF(H446&gt;Lease!$E$4,0,M445)</f>
        <v>0</v>
      </c>
      <c r="K446" s="38">
        <f>IF(IF(Lease!$H$4="Yearly",J446*Lease!$D$4,IF(Lease!$H$4="Quarterly",J446*(Lease!$D$4/4),J446*Lease!$D$4/12))&gt;0,IF(Lease!$H$4="Yearly",J446*Lease!$D$4,IF(Lease!$H$4="Quarterly",J446*(Lease!$D$4/4),J446*Lease!$D$4/12)),-L446-J446)</f>
        <v>0</v>
      </c>
      <c r="L446" s="38">
        <f t="shared" si="70"/>
        <v>0</v>
      </c>
      <c r="M446" s="38">
        <f t="shared" si="71"/>
        <v>0</v>
      </c>
      <c r="N446" s="50"/>
      <c r="O446" s="79">
        <v>237</v>
      </c>
      <c r="P446" s="80">
        <f t="shared" si="74"/>
        <v>199121</v>
      </c>
      <c r="Q446" s="82">
        <f t="shared" ref="Q446:Q509" si="77">S445</f>
        <v>0</v>
      </c>
      <c r="R446" s="82">
        <f>IF(S445&lt;1,0,-Lease!$K$4/Lease!$L$4)</f>
        <v>0</v>
      </c>
      <c r="S446" s="82">
        <f t="shared" ref="S446:S509" si="78">IF(S445&lt;1,0,SUM(Q446:R446))</f>
        <v>0</v>
      </c>
      <c r="AE446" s="5"/>
      <c r="AF446" s="6"/>
    </row>
    <row r="447" spans="1:32" x14ac:dyDescent="0.25">
      <c r="A447" s="46">
        <f t="shared" si="72"/>
        <v>431</v>
      </c>
      <c r="B447" s="54">
        <f t="shared" si="69"/>
        <v>0</v>
      </c>
      <c r="C447" s="47">
        <f>IF(A447&gt;Lease!$E$4,0,Lease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D447" s="33" t="str">
        <f>IF(C447=0,"-",IF(Lease!$H$4="Yearly",EDATE(D446,12),IF(Lease!$H$4="Quarterly",EDATE(D446,3),EDATE(D446,1))))</f>
        <v>-</v>
      </c>
      <c r="E447" s="14">
        <f>IF(C447=0,0,1/((1+IF(Lease!$H$4="Yearly",Lease!$D$4,IF(Lease!$H$4="Quarterly",Lease!$D$4/4,Lease!$D$4/12)))^IF($E$17=1,A446,A447)))</f>
        <v>0</v>
      </c>
      <c r="F447" s="48">
        <f t="shared" si="75"/>
        <v>0</v>
      </c>
      <c r="G447" s="49"/>
      <c r="H447" s="13">
        <f t="shared" si="73"/>
        <v>431</v>
      </c>
      <c r="I447" s="33" t="str">
        <f t="shared" si="76"/>
        <v>-</v>
      </c>
      <c r="J447" s="38">
        <f>IF(H447&gt;Lease!$E$4,0,M446)</f>
        <v>0</v>
      </c>
      <c r="K447" s="38">
        <f>IF(IF(Lease!$H$4="Yearly",J447*Lease!$D$4,IF(Lease!$H$4="Quarterly",J447*(Lease!$D$4/4),J447*Lease!$D$4/12))&gt;0,IF(Lease!$H$4="Yearly",J447*Lease!$D$4,IF(Lease!$H$4="Quarterly",J447*(Lease!$D$4/4),J447*Lease!$D$4/12)),-L447-J447)</f>
        <v>0</v>
      </c>
      <c r="L447" s="38">
        <f t="shared" si="70"/>
        <v>0</v>
      </c>
      <c r="M447" s="38">
        <f t="shared" si="71"/>
        <v>0</v>
      </c>
      <c r="N447" s="50"/>
      <c r="O447" s="79">
        <v>237</v>
      </c>
      <c r="P447" s="80">
        <f t="shared" si="74"/>
        <v>199486</v>
      </c>
      <c r="Q447" s="82">
        <f t="shared" si="77"/>
        <v>0</v>
      </c>
      <c r="R447" s="82">
        <f>IF(S446&lt;1,0,-Lease!$K$4/Lease!$L$4)</f>
        <v>0</v>
      </c>
      <c r="S447" s="82">
        <f t="shared" si="78"/>
        <v>0</v>
      </c>
      <c r="AE447" s="5"/>
      <c r="AF447" s="6"/>
    </row>
    <row r="448" spans="1:32" x14ac:dyDescent="0.25">
      <c r="A448" s="46">
        <f t="shared" si="72"/>
        <v>432</v>
      </c>
      <c r="B448" s="54">
        <f t="shared" si="69"/>
        <v>0</v>
      </c>
      <c r="C448" s="47">
        <f>IF(A448&gt;Lease!$E$4,0,Lease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D448" s="33" t="str">
        <f>IF(C448=0,"-",IF(Lease!$H$4="Yearly",EDATE(D447,12),IF(Lease!$H$4="Quarterly",EDATE(D447,3),EDATE(D447,1))))</f>
        <v>-</v>
      </c>
      <c r="E448" s="14">
        <f>IF(C448=0,0,1/((1+IF(Lease!$H$4="Yearly",Lease!$D$4,IF(Lease!$H$4="Quarterly",Lease!$D$4/4,Lease!$D$4/12)))^IF($E$17=1,A447,A448)))</f>
        <v>0</v>
      </c>
      <c r="F448" s="48">
        <f t="shared" si="75"/>
        <v>0</v>
      </c>
      <c r="G448" s="49"/>
      <c r="H448" s="13">
        <f t="shared" si="73"/>
        <v>432</v>
      </c>
      <c r="I448" s="33" t="str">
        <f t="shared" si="76"/>
        <v>-</v>
      </c>
      <c r="J448" s="38">
        <f>IF(H448&gt;Lease!$E$4,0,M447)</f>
        <v>0</v>
      </c>
      <c r="K448" s="38">
        <f>IF(IF(Lease!$H$4="Yearly",J448*Lease!$D$4,IF(Lease!$H$4="Quarterly",J448*(Lease!$D$4/4),J448*Lease!$D$4/12))&gt;0,IF(Lease!$H$4="Yearly",J448*Lease!$D$4,IF(Lease!$H$4="Quarterly",J448*(Lease!$D$4/4),J448*Lease!$D$4/12)),-L448-J448)</f>
        <v>0</v>
      </c>
      <c r="L448" s="38">
        <f t="shared" si="70"/>
        <v>0</v>
      </c>
      <c r="M448" s="38">
        <f t="shared" si="71"/>
        <v>0</v>
      </c>
      <c r="N448" s="50"/>
      <c r="O448" s="79">
        <v>237</v>
      </c>
      <c r="P448" s="80">
        <f t="shared" si="74"/>
        <v>199851</v>
      </c>
      <c r="Q448" s="82">
        <f t="shared" si="77"/>
        <v>0</v>
      </c>
      <c r="R448" s="82">
        <f>IF(S447&lt;1,0,-Lease!$K$4/Lease!$L$4)</f>
        <v>0</v>
      </c>
      <c r="S448" s="82">
        <f t="shared" si="78"/>
        <v>0</v>
      </c>
      <c r="AE448" s="5"/>
      <c r="AF448" s="6"/>
    </row>
    <row r="449" spans="1:32" x14ac:dyDescent="0.25">
      <c r="A449" s="46">
        <f t="shared" si="72"/>
        <v>433</v>
      </c>
      <c r="B449" s="54">
        <f t="shared" si="69"/>
        <v>0</v>
      </c>
      <c r="C449" s="47">
        <f>IF(A449&gt;Lease!$E$4,0,Lease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D449" s="33" t="str">
        <f>IF(C449=0,"-",IF(Lease!$H$4="Yearly",EDATE(D448,12),IF(Lease!$H$4="Quarterly",EDATE(D448,3),EDATE(D448,1))))</f>
        <v>-</v>
      </c>
      <c r="E449" s="14">
        <f>IF(C449=0,0,1/((1+IF(Lease!$H$4="Yearly",Lease!$D$4,IF(Lease!$H$4="Quarterly",Lease!$D$4/4,Lease!$D$4/12)))^IF($E$17=1,A448,A449)))</f>
        <v>0</v>
      </c>
      <c r="F449" s="48">
        <f t="shared" si="75"/>
        <v>0</v>
      </c>
      <c r="G449" s="49"/>
      <c r="H449" s="13">
        <f t="shared" si="73"/>
        <v>433</v>
      </c>
      <c r="I449" s="33" t="str">
        <f t="shared" si="76"/>
        <v>-</v>
      </c>
      <c r="J449" s="38">
        <f>IF(H449&gt;Lease!$E$4,0,M448)</f>
        <v>0</v>
      </c>
      <c r="K449" s="38">
        <f>IF(IF(Lease!$H$4="Yearly",J449*Lease!$D$4,IF(Lease!$H$4="Quarterly",J449*(Lease!$D$4/4),J449*Lease!$D$4/12))&gt;0,IF(Lease!$H$4="Yearly",J449*Lease!$D$4,IF(Lease!$H$4="Quarterly",J449*(Lease!$D$4/4),J449*Lease!$D$4/12)),-L449-J449)</f>
        <v>0</v>
      </c>
      <c r="L449" s="38">
        <f t="shared" si="70"/>
        <v>0</v>
      </c>
      <c r="M449" s="38">
        <f t="shared" si="71"/>
        <v>0</v>
      </c>
      <c r="N449" s="50"/>
      <c r="O449" s="79">
        <v>237</v>
      </c>
      <c r="P449" s="80">
        <f t="shared" si="74"/>
        <v>200217</v>
      </c>
      <c r="Q449" s="82">
        <f t="shared" si="77"/>
        <v>0</v>
      </c>
      <c r="R449" s="82">
        <f>IF(S448&lt;1,0,-Lease!$K$4/Lease!$L$4)</f>
        <v>0</v>
      </c>
      <c r="S449" s="82">
        <f t="shared" si="78"/>
        <v>0</v>
      </c>
      <c r="AE449" s="5"/>
      <c r="AF449" s="6"/>
    </row>
    <row r="450" spans="1:32" x14ac:dyDescent="0.25">
      <c r="A450" s="46">
        <f t="shared" si="72"/>
        <v>434</v>
      </c>
      <c r="B450" s="54">
        <f t="shared" si="69"/>
        <v>0</v>
      </c>
      <c r="C450" s="47">
        <f>IF(A450&gt;Lease!$E$4,0,Lease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D450" s="33" t="str">
        <f>IF(C450=0,"-",IF(Lease!$H$4="Yearly",EDATE(D449,12),IF(Lease!$H$4="Quarterly",EDATE(D449,3),EDATE(D449,1))))</f>
        <v>-</v>
      </c>
      <c r="E450" s="14">
        <f>IF(C450=0,0,1/((1+IF(Lease!$H$4="Yearly",Lease!$D$4,IF(Lease!$H$4="Quarterly",Lease!$D$4/4,Lease!$D$4/12)))^IF($E$17=1,A449,A450)))</f>
        <v>0</v>
      </c>
      <c r="F450" s="48">
        <f t="shared" si="75"/>
        <v>0</v>
      </c>
      <c r="G450" s="49"/>
      <c r="H450" s="13">
        <f t="shared" si="73"/>
        <v>434</v>
      </c>
      <c r="I450" s="33" t="str">
        <f t="shared" si="76"/>
        <v>-</v>
      </c>
      <c r="J450" s="38">
        <f>IF(H450&gt;Lease!$E$4,0,M449)</f>
        <v>0</v>
      </c>
      <c r="K450" s="38">
        <f>IF(IF(Lease!$H$4="Yearly",J450*Lease!$D$4,IF(Lease!$H$4="Quarterly",J450*(Lease!$D$4/4),J450*Lease!$D$4/12))&gt;0,IF(Lease!$H$4="Yearly",J450*Lease!$D$4,IF(Lease!$H$4="Quarterly",J450*(Lease!$D$4/4),J450*Lease!$D$4/12)),-L450-J450)</f>
        <v>0</v>
      </c>
      <c r="L450" s="38">
        <f t="shared" si="70"/>
        <v>0</v>
      </c>
      <c r="M450" s="38">
        <f t="shared" si="71"/>
        <v>0</v>
      </c>
      <c r="N450" s="50"/>
      <c r="O450" s="79">
        <v>237</v>
      </c>
      <c r="P450" s="80">
        <f t="shared" si="74"/>
        <v>200582</v>
      </c>
      <c r="Q450" s="82">
        <f t="shared" si="77"/>
        <v>0</v>
      </c>
      <c r="R450" s="82">
        <f>IF(S449&lt;1,0,-Lease!$K$4/Lease!$L$4)</f>
        <v>0</v>
      </c>
      <c r="S450" s="82">
        <f t="shared" si="78"/>
        <v>0</v>
      </c>
      <c r="AE450" s="5"/>
      <c r="AF450" s="6"/>
    </row>
    <row r="451" spans="1:32" x14ac:dyDescent="0.25">
      <c r="A451" s="46">
        <f t="shared" si="72"/>
        <v>435</v>
      </c>
      <c r="B451" s="54">
        <f t="shared" si="69"/>
        <v>0</v>
      </c>
      <c r="C451" s="47">
        <f>IF(A451&gt;Lease!$E$4,0,Lease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D451" s="33" t="str">
        <f>IF(C451=0,"-",IF(Lease!$H$4="Yearly",EDATE(D450,12),IF(Lease!$H$4="Quarterly",EDATE(D450,3),EDATE(D450,1))))</f>
        <v>-</v>
      </c>
      <c r="E451" s="14">
        <f>IF(C451=0,0,1/((1+IF(Lease!$H$4="Yearly",Lease!$D$4,IF(Lease!$H$4="Quarterly",Lease!$D$4/4,Lease!$D$4/12)))^IF($E$17=1,A450,A451)))</f>
        <v>0</v>
      </c>
      <c r="F451" s="48">
        <f t="shared" si="75"/>
        <v>0</v>
      </c>
      <c r="G451" s="49"/>
      <c r="H451" s="13">
        <f t="shared" si="73"/>
        <v>435</v>
      </c>
      <c r="I451" s="33" t="str">
        <f t="shared" si="76"/>
        <v>-</v>
      </c>
      <c r="J451" s="38">
        <f>IF(H451&gt;Lease!$E$4,0,M450)</f>
        <v>0</v>
      </c>
      <c r="K451" s="38">
        <f>IF(IF(Lease!$H$4="Yearly",J451*Lease!$D$4,IF(Lease!$H$4="Quarterly",J451*(Lease!$D$4/4),J451*Lease!$D$4/12))&gt;0,IF(Lease!$H$4="Yearly",J451*Lease!$D$4,IF(Lease!$H$4="Quarterly",J451*(Lease!$D$4/4),J451*Lease!$D$4/12)),-L451-J451)</f>
        <v>0</v>
      </c>
      <c r="L451" s="38">
        <f t="shared" si="70"/>
        <v>0</v>
      </c>
      <c r="M451" s="38">
        <f t="shared" si="71"/>
        <v>0</v>
      </c>
      <c r="N451" s="50"/>
      <c r="O451" s="79">
        <v>237</v>
      </c>
      <c r="P451" s="80">
        <f t="shared" si="74"/>
        <v>200947</v>
      </c>
      <c r="Q451" s="82">
        <f t="shared" si="77"/>
        <v>0</v>
      </c>
      <c r="R451" s="82">
        <f>IF(S450&lt;1,0,-Lease!$K$4/Lease!$L$4)</f>
        <v>0</v>
      </c>
      <c r="S451" s="82">
        <f t="shared" si="78"/>
        <v>0</v>
      </c>
      <c r="AE451" s="5"/>
      <c r="AF451" s="6"/>
    </row>
    <row r="452" spans="1:32" x14ac:dyDescent="0.25">
      <c r="A452" s="46">
        <f t="shared" si="72"/>
        <v>436</v>
      </c>
      <c r="B452" s="54">
        <f t="shared" si="69"/>
        <v>0</v>
      </c>
      <c r="C452" s="47">
        <f>IF(A452&gt;Lease!$E$4,0,Lease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D452" s="33" t="str">
        <f>IF(C452=0,"-",IF(Lease!$H$4="Yearly",EDATE(D451,12),IF(Lease!$H$4="Quarterly",EDATE(D451,3),EDATE(D451,1))))</f>
        <v>-</v>
      </c>
      <c r="E452" s="14">
        <f>IF(C452=0,0,1/((1+IF(Lease!$H$4="Yearly",Lease!$D$4,IF(Lease!$H$4="Quarterly",Lease!$D$4/4,Lease!$D$4/12)))^IF($E$17=1,A451,A452)))</f>
        <v>0</v>
      </c>
      <c r="F452" s="48">
        <f t="shared" si="75"/>
        <v>0</v>
      </c>
      <c r="G452" s="49"/>
      <c r="H452" s="13">
        <f t="shared" si="73"/>
        <v>436</v>
      </c>
      <c r="I452" s="33" t="str">
        <f t="shared" si="76"/>
        <v>-</v>
      </c>
      <c r="J452" s="38">
        <f>IF(H452&gt;Lease!$E$4,0,M451)</f>
        <v>0</v>
      </c>
      <c r="K452" s="38">
        <f>IF(IF(Lease!$H$4="Yearly",J452*Lease!$D$4,IF(Lease!$H$4="Quarterly",J452*(Lease!$D$4/4),J452*Lease!$D$4/12))&gt;0,IF(Lease!$H$4="Yearly",J452*Lease!$D$4,IF(Lease!$H$4="Quarterly",J452*(Lease!$D$4/4),J452*Lease!$D$4/12)),-L452-J452)</f>
        <v>0</v>
      </c>
      <c r="L452" s="38">
        <f t="shared" si="70"/>
        <v>0</v>
      </c>
      <c r="M452" s="38">
        <f t="shared" si="71"/>
        <v>0</v>
      </c>
      <c r="N452" s="50"/>
      <c r="O452" s="79">
        <v>237</v>
      </c>
      <c r="P452" s="80">
        <f t="shared" si="74"/>
        <v>201312</v>
      </c>
      <c r="Q452" s="82">
        <f t="shared" si="77"/>
        <v>0</v>
      </c>
      <c r="R452" s="82">
        <f>IF(S451&lt;1,0,-Lease!$K$4/Lease!$L$4)</f>
        <v>0</v>
      </c>
      <c r="S452" s="82">
        <f t="shared" si="78"/>
        <v>0</v>
      </c>
      <c r="AE452" s="5"/>
      <c r="AF452" s="6"/>
    </row>
    <row r="453" spans="1:32" x14ac:dyDescent="0.25">
      <c r="A453" s="46">
        <f t="shared" si="72"/>
        <v>437</v>
      </c>
      <c r="B453" s="54">
        <f t="shared" si="69"/>
        <v>0</v>
      </c>
      <c r="C453" s="47">
        <f>IF(A453&gt;Lease!$E$4,0,Lease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D453" s="33" t="str">
        <f>IF(C453=0,"-",IF(Lease!$H$4="Yearly",EDATE(D452,12),IF(Lease!$H$4="Quarterly",EDATE(D452,3),EDATE(D452,1))))</f>
        <v>-</v>
      </c>
      <c r="E453" s="14">
        <f>IF(C453=0,0,1/((1+IF(Lease!$H$4="Yearly",Lease!$D$4,IF(Lease!$H$4="Quarterly",Lease!$D$4/4,Lease!$D$4/12)))^IF($E$17=1,A452,A453)))</f>
        <v>0</v>
      </c>
      <c r="F453" s="48">
        <f t="shared" si="75"/>
        <v>0</v>
      </c>
      <c r="G453" s="49"/>
      <c r="H453" s="13">
        <f t="shared" si="73"/>
        <v>437</v>
      </c>
      <c r="I453" s="33" t="str">
        <f t="shared" si="76"/>
        <v>-</v>
      </c>
      <c r="J453" s="38">
        <f>IF(H453&gt;Lease!$E$4,0,M452)</f>
        <v>0</v>
      </c>
      <c r="K453" s="38">
        <f>IF(IF(Lease!$H$4="Yearly",J453*Lease!$D$4,IF(Lease!$H$4="Quarterly",J453*(Lease!$D$4/4),J453*Lease!$D$4/12))&gt;0,IF(Lease!$H$4="Yearly",J453*Lease!$D$4,IF(Lease!$H$4="Quarterly",J453*(Lease!$D$4/4),J453*Lease!$D$4/12)),-L453-J453)</f>
        <v>0</v>
      </c>
      <c r="L453" s="38">
        <f t="shared" si="70"/>
        <v>0</v>
      </c>
      <c r="M453" s="38">
        <f t="shared" si="71"/>
        <v>0</v>
      </c>
      <c r="N453" s="50"/>
      <c r="O453" s="79">
        <v>237</v>
      </c>
      <c r="P453" s="80">
        <f t="shared" si="74"/>
        <v>201678</v>
      </c>
      <c r="Q453" s="82">
        <f t="shared" si="77"/>
        <v>0</v>
      </c>
      <c r="R453" s="82">
        <f>IF(S452&lt;1,0,-Lease!$K$4/Lease!$L$4)</f>
        <v>0</v>
      </c>
      <c r="S453" s="82">
        <f t="shared" si="78"/>
        <v>0</v>
      </c>
      <c r="AE453" s="5"/>
      <c r="AF453" s="6"/>
    </row>
    <row r="454" spans="1:32" x14ac:dyDescent="0.25">
      <c r="A454" s="46">
        <f t="shared" si="72"/>
        <v>438</v>
      </c>
      <c r="B454" s="54">
        <f t="shared" si="69"/>
        <v>0</v>
      </c>
      <c r="C454" s="47">
        <f>IF(A454&gt;Lease!$E$4,0,Lease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D454" s="33" t="str">
        <f>IF(C454=0,"-",IF(Lease!$H$4="Yearly",EDATE(D453,12),IF(Lease!$H$4="Quarterly",EDATE(D453,3),EDATE(D453,1))))</f>
        <v>-</v>
      </c>
      <c r="E454" s="14">
        <f>IF(C454=0,0,1/((1+IF(Lease!$H$4="Yearly",Lease!$D$4,IF(Lease!$H$4="Quarterly",Lease!$D$4/4,Lease!$D$4/12)))^IF($E$17=1,A453,A454)))</f>
        <v>0</v>
      </c>
      <c r="F454" s="48">
        <f t="shared" si="75"/>
        <v>0</v>
      </c>
      <c r="G454" s="49"/>
      <c r="H454" s="13">
        <f t="shared" si="73"/>
        <v>438</v>
      </c>
      <c r="I454" s="33" t="str">
        <f t="shared" si="76"/>
        <v>-</v>
      </c>
      <c r="J454" s="38">
        <f>IF(H454&gt;Lease!$E$4,0,M453)</f>
        <v>0</v>
      </c>
      <c r="K454" s="38">
        <f>IF(IF(Lease!$H$4="Yearly",J454*Lease!$D$4,IF(Lease!$H$4="Quarterly",J454*(Lease!$D$4/4),J454*Lease!$D$4/12))&gt;0,IF(Lease!$H$4="Yearly",J454*Lease!$D$4,IF(Lease!$H$4="Quarterly",J454*(Lease!$D$4/4),J454*Lease!$D$4/12)),-L454-J454)</f>
        <v>0</v>
      </c>
      <c r="L454" s="38">
        <f t="shared" si="70"/>
        <v>0</v>
      </c>
      <c r="M454" s="38">
        <f t="shared" si="71"/>
        <v>0</v>
      </c>
      <c r="N454" s="50"/>
      <c r="O454" s="79">
        <v>237</v>
      </c>
      <c r="P454" s="80">
        <f t="shared" si="74"/>
        <v>202043</v>
      </c>
      <c r="Q454" s="82">
        <f t="shared" si="77"/>
        <v>0</v>
      </c>
      <c r="R454" s="82">
        <f>IF(S453&lt;1,0,-Lease!$K$4/Lease!$L$4)</f>
        <v>0</v>
      </c>
      <c r="S454" s="82">
        <f t="shared" si="78"/>
        <v>0</v>
      </c>
      <c r="AE454" s="5"/>
      <c r="AF454" s="6"/>
    </row>
    <row r="455" spans="1:32" x14ac:dyDescent="0.25">
      <c r="A455" s="46">
        <f t="shared" si="72"/>
        <v>439</v>
      </c>
      <c r="B455" s="54">
        <f t="shared" si="69"/>
        <v>0</v>
      </c>
      <c r="C455" s="47">
        <f>IF(A455&gt;Lease!$E$4,0,Lease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D455" s="33" t="str">
        <f>IF(C455=0,"-",IF(Lease!$H$4="Yearly",EDATE(D454,12),IF(Lease!$H$4="Quarterly",EDATE(D454,3),EDATE(D454,1))))</f>
        <v>-</v>
      </c>
      <c r="E455" s="14">
        <f>IF(C455=0,0,1/((1+IF(Lease!$H$4="Yearly",Lease!$D$4,IF(Lease!$H$4="Quarterly",Lease!$D$4/4,Lease!$D$4/12)))^IF($E$17=1,A454,A455)))</f>
        <v>0</v>
      </c>
      <c r="F455" s="48">
        <f t="shared" si="75"/>
        <v>0</v>
      </c>
      <c r="G455" s="49"/>
      <c r="H455" s="13">
        <f t="shared" si="73"/>
        <v>439</v>
      </c>
      <c r="I455" s="33" t="str">
        <f t="shared" si="76"/>
        <v>-</v>
      </c>
      <c r="J455" s="38">
        <f>IF(H455&gt;Lease!$E$4,0,M454)</f>
        <v>0</v>
      </c>
      <c r="K455" s="38">
        <f>IF(IF(Lease!$H$4="Yearly",J455*Lease!$D$4,IF(Lease!$H$4="Quarterly",J455*(Lease!$D$4/4),J455*Lease!$D$4/12))&gt;0,IF(Lease!$H$4="Yearly",J455*Lease!$D$4,IF(Lease!$H$4="Quarterly",J455*(Lease!$D$4/4),J455*Lease!$D$4/12)),-L455-J455)</f>
        <v>0</v>
      </c>
      <c r="L455" s="38">
        <f t="shared" si="70"/>
        <v>0</v>
      </c>
      <c r="M455" s="38">
        <f t="shared" si="71"/>
        <v>0</v>
      </c>
      <c r="N455" s="50"/>
      <c r="O455" s="79">
        <v>237</v>
      </c>
      <c r="P455" s="80">
        <f t="shared" si="74"/>
        <v>202408</v>
      </c>
      <c r="Q455" s="82">
        <f t="shared" si="77"/>
        <v>0</v>
      </c>
      <c r="R455" s="82">
        <f>IF(S454&lt;1,0,-Lease!$K$4/Lease!$L$4)</f>
        <v>0</v>
      </c>
      <c r="S455" s="82">
        <f t="shared" si="78"/>
        <v>0</v>
      </c>
      <c r="AE455" s="5"/>
      <c r="AF455" s="6"/>
    </row>
    <row r="456" spans="1:32" x14ac:dyDescent="0.25">
      <c r="A456" s="46">
        <f t="shared" si="72"/>
        <v>440</v>
      </c>
      <c r="B456" s="54">
        <f t="shared" si="69"/>
        <v>0</v>
      </c>
      <c r="C456" s="47">
        <f>IF(A456&gt;Lease!$E$4,0,Lease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D456" s="33" t="str">
        <f>IF(C456=0,"-",IF(Lease!$H$4="Yearly",EDATE(D455,12),IF(Lease!$H$4="Quarterly",EDATE(D455,3),EDATE(D455,1))))</f>
        <v>-</v>
      </c>
      <c r="E456" s="14">
        <f>IF(C456=0,0,1/((1+IF(Lease!$H$4="Yearly",Lease!$D$4,IF(Lease!$H$4="Quarterly",Lease!$D$4/4,Lease!$D$4/12)))^IF($E$17=1,A455,A456)))</f>
        <v>0</v>
      </c>
      <c r="F456" s="48">
        <f t="shared" si="75"/>
        <v>0</v>
      </c>
      <c r="G456" s="49"/>
      <c r="H456" s="13">
        <f t="shared" si="73"/>
        <v>440</v>
      </c>
      <c r="I456" s="33" t="str">
        <f t="shared" si="76"/>
        <v>-</v>
      </c>
      <c r="J456" s="38">
        <f>IF(H456&gt;Lease!$E$4,0,M455)</f>
        <v>0</v>
      </c>
      <c r="K456" s="38">
        <f>IF(IF(Lease!$H$4="Yearly",J456*Lease!$D$4,IF(Lease!$H$4="Quarterly",J456*(Lease!$D$4/4),J456*Lease!$D$4/12))&gt;0,IF(Lease!$H$4="Yearly",J456*Lease!$D$4,IF(Lease!$H$4="Quarterly",J456*(Lease!$D$4/4),J456*Lease!$D$4/12)),-L456-J456)</f>
        <v>0</v>
      </c>
      <c r="L456" s="38">
        <f t="shared" si="70"/>
        <v>0</v>
      </c>
      <c r="M456" s="38">
        <f t="shared" si="71"/>
        <v>0</v>
      </c>
      <c r="N456" s="50"/>
      <c r="O456" s="79">
        <v>237</v>
      </c>
      <c r="P456" s="80">
        <f t="shared" si="74"/>
        <v>202773</v>
      </c>
      <c r="Q456" s="82">
        <f t="shared" si="77"/>
        <v>0</v>
      </c>
      <c r="R456" s="82">
        <f>IF(S455&lt;1,0,-Lease!$K$4/Lease!$L$4)</f>
        <v>0</v>
      </c>
      <c r="S456" s="82">
        <f t="shared" si="78"/>
        <v>0</v>
      </c>
      <c r="AE456" s="5"/>
      <c r="AF456" s="6"/>
    </row>
    <row r="457" spans="1:32" x14ac:dyDescent="0.25">
      <c r="A457" s="46">
        <f t="shared" si="72"/>
        <v>441</v>
      </c>
      <c r="B457" s="54">
        <f t="shared" si="69"/>
        <v>0</v>
      </c>
      <c r="C457" s="47">
        <f>IF(A457&gt;Lease!$E$4,0,Lease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D457" s="33" t="str">
        <f>IF(C457=0,"-",IF(Lease!$H$4="Yearly",EDATE(D456,12),IF(Lease!$H$4="Quarterly",EDATE(D456,3),EDATE(D456,1))))</f>
        <v>-</v>
      </c>
      <c r="E457" s="14">
        <f>IF(C457=0,0,1/((1+IF(Lease!$H$4="Yearly",Lease!$D$4,IF(Lease!$H$4="Quarterly",Lease!$D$4/4,Lease!$D$4/12)))^IF($E$17=1,A456,A457)))</f>
        <v>0</v>
      </c>
      <c r="F457" s="48">
        <f t="shared" si="75"/>
        <v>0</v>
      </c>
      <c r="G457" s="49"/>
      <c r="H457" s="13">
        <f t="shared" si="73"/>
        <v>441</v>
      </c>
      <c r="I457" s="33" t="str">
        <f t="shared" si="76"/>
        <v>-</v>
      </c>
      <c r="J457" s="38">
        <f>IF(H457&gt;Lease!$E$4,0,M456)</f>
        <v>0</v>
      </c>
      <c r="K457" s="38">
        <f>IF(IF(Lease!$H$4="Yearly",J457*Lease!$D$4,IF(Lease!$H$4="Quarterly",J457*(Lease!$D$4/4),J457*Lease!$D$4/12))&gt;0,IF(Lease!$H$4="Yearly",J457*Lease!$D$4,IF(Lease!$H$4="Quarterly",J457*(Lease!$D$4/4),J457*Lease!$D$4/12)),-L457-J457)</f>
        <v>0</v>
      </c>
      <c r="L457" s="38">
        <f t="shared" si="70"/>
        <v>0</v>
      </c>
      <c r="M457" s="38">
        <f t="shared" si="71"/>
        <v>0</v>
      </c>
      <c r="N457" s="50"/>
      <c r="O457" s="79">
        <v>237</v>
      </c>
      <c r="P457" s="80">
        <f t="shared" si="74"/>
        <v>203139</v>
      </c>
      <c r="Q457" s="82">
        <f t="shared" si="77"/>
        <v>0</v>
      </c>
      <c r="R457" s="82">
        <f>IF(S456&lt;1,0,-Lease!$K$4/Lease!$L$4)</f>
        <v>0</v>
      </c>
      <c r="S457" s="82">
        <f t="shared" si="78"/>
        <v>0</v>
      </c>
      <c r="AE457" s="5"/>
      <c r="AF457" s="6"/>
    </row>
    <row r="458" spans="1:32" x14ac:dyDescent="0.25">
      <c r="A458" s="46">
        <f t="shared" si="72"/>
        <v>442</v>
      </c>
      <c r="B458" s="54">
        <f t="shared" si="69"/>
        <v>0</v>
      </c>
      <c r="C458" s="47">
        <f>IF(A458&gt;Lease!$E$4,0,Lease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D458" s="33" t="str">
        <f>IF(C458=0,"-",IF(Lease!$H$4="Yearly",EDATE(D457,12),IF(Lease!$H$4="Quarterly",EDATE(D457,3),EDATE(D457,1))))</f>
        <v>-</v>
      </c>
      <c r="E458" s="14">
        <f>IF(C458=0,0,1/((1+IF(Lease!$H$4="Yearly",Lease!$D$4,IF(Lease!$H$4="Quarterly",Lease!$D$4/4,Lease!$D$4/12)))^IF($E$17=1,A457,A458)))</f>
        <v>0</v>
      </c>
      <c r="F458" s="48">
        <f t="shared" si="75"/>
        <v>0</v>
      </c>
      <c r="G458" s="49"/>
      <c r="H458" s="13">
        <f t="shared" si="73"/>
        <v>442</v>
      </c>
      <c r="I458" s="33" t="str">
        <f t="shared" si="76"/>
        <v>-</v>
      </c>
      <c r="J458" s="38">
        <f>IF(H458&gt;Lease!$E$4,0,M457)</f>
        <v>0</v>
      </c>
      <c r="K458" s="38">
        <f>IF(IF(Lease!$H$4="Yearly",J458*Lease!$D$4,IF(Lease!$H$4="Quarterly",J458*(Lease!$D$4/4),J458*Lease!$D$4/12))&gt;0,IF(Lease!$H$4="Yearly",J458*Lease!$D$4,IF(Lease!$H$4="Quarterly",J458*(Lease!$D$4/4),J458*Lease!$D$4/12)),-L458-J458)</f>
        <v>0</v>
      </c>
      <c r="L458" s="38">
        <f t="shared" si="70"/>
        <v>0</v>
      </c>
      <c r="M458" s="38">
        <f t="shared" si="71"/>
        <v>0</v>
      </c>
      <c r="N458" s="50"/>
      <c r="O458" s="79">
        <v>237</v>
      </c>
      <c r="P458" s="80">
        <f t="shared" si="74"/>
        <v>203504</v>
      </c>
      <c r="Q458" s="82">
        <f t="shared" si="77"/>
        <v>0</v>
      </c>
      <c r="R458" s="82">
        <f>IF(S457&lt;1,0,-Lease!$K$4/Lease!$L$4)</f>
        <v>0</v>
      </c>
      <c r="S458" s="82">
        <f t="shared" si="78"/>
        <v>0</v>
      </c>
      <c r="AE458" s="5"/>
      <c r="AF458" s="6"/>
    </row>
    <row r="459" spans="1:32" x14ac:dyDescent="0.25">
      <c r="A459" s="46">
        <f t="shared" si="72"/>
        <v>443</v>
      </c>
      <c r="B459" s="54">
        <f t="shared" si="69"/>
        <v>0</v>
      </c>
      <c r="C459" s="47">
        <f>IF(A459&gt;Lease!$E$4,0,Lease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D459" s="33" t="str">
        <f>IF(C459=0,"-",IF(Lease!$H$4="Yearly",EDATE(D458,12),IF(Lease!$H$4="Quarterly",EDATE(D458,3),EDATE(D458,1))))</f>
        <v>-</v>
      </c>
      <c r="E459" s="14">
        <f>IF(C459=0,0,1/((1+IF(Lease!$H$4="Yearly",Lease!$D$4,IF(Lease!$H$4="Quarterly",Lease!$D$4/4,Lease!$D$4/12)))^IF($E$17=1,A458,A459)))</f>
        <v>0</v>
      </c>
      <c r="F459" s="48">
        <f t="shared" si="75"/>
        <v>0</v>
      </c>
      <c r="G459" s="49"/>
      <c r="H459" s="13">
        <f t="shared" si="73"/>
        <v>443</v>
      </c>
      <c r="I459" s="33" t="str">
        <f t="shared" si="76"/>
        <v>-</v>
      </c>
      <c r="J459" s="38">
        <f>IF(H459&gt;Lease!$E$4,0,M458)</f>
        <v>0</v>
      </c>
      <c r="K459" s="38">
        <f>IF(IF(Lease!$H$4="Yearly",J459*Lease!$D$4,IF(Lease!$H$4="Quarterly",J459*(Lease!$D$4/4),J459*Lease!$D$4/12))&gt;0,IF(Lease!$H$4="Yearly",J459*Lease!$D$4,IF(Lease!$H$4="Quarterly",J459*(Lease!$D$4/4),J459*Lease!$D$4/12)),-L459-J459)</f>
        <v>0</v>
      </c>
      <c r="L459" s="38">
        <f t="shared" si="70"/>
        <v>0</v>
      </c>
      <c r="M459" s="38">
        <f t="shared" si="71"/>
        <v>0</v>
      </c>
      <c r="N459" s="50"/>
      <c r="O459" s="79">
        <v>237</v>
      </c>
      <c r="P459" s="80">
        <f t="shared" si="74"/>
        <v>203869</v>
      </c>
      <c r="Q459" s="82">
        <f t="shared" si="77"/>
        <v>0</v>
      </c>
      <c r="R459" s="82">
        <f>IF(S458&lt;1,0,-Lease!$K$4/Lease!$L$4)</f>
        <v>0</v>
      </c>
      <c r="S459" s="82">
        <f t="shared" si="78"/>
        <v>0</v>
      </c>
      <c r="AE459" s="5"/>
      <c r="AF459" s="6"/>
    </row>
    <row r="460" spans="1:32" x14ac:dyDescent="0.25">
      <c r="A460" s="46">
        <f t="shared" si="72"/>
        <v>444</v>
      </c>
      <c r="B460" s="54">
        <f t="shared" si="69"/>
        <v>0</v>
      </c>
      <c r="C460" s="47">
        <f>IF(A460&gt;Lease!$E$4,0,Lease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D460" s="33" t="str">
        <f>IF(C460=0,"-",IF(Lease!$H$4="Yearly",EDATE(D459,12),IF(Lease!$H$4="Quarterly",EDATE(D459,3),EDATE(D459,1))))</f>
        <v>-</v>
      </c>
      <c r="E460" s="14">
        <f>IF(C460=0,0,1/((1+IF(Lease!$H$4="Yearly",Lease!$D$4,IF(Lease!$H$4="Quarterly",Lease!$D$4/4,Lease!$D$4/12)))^IF($E$17=1,A459,A460)))</f>
        <v>0</v>
      </c>
      <c r="F460" s="48">
        <f t="shared" si="75"/>
        <v>0</v>
      </c>
      <c r="G460" s="49"/>
      <c r="H460" s="13">
        <f t="shared" si="73"/>
        <v>444</v>
      </c>
      <c r="I460" s="33" t="str">
        <f t="shared" si="76"/>
        <v>-</v>
      </c>
      <c r="J460" s="38">
        <f>IF(H460&gt;Lease!$E$4,0,M459)</f>
        <v>0</v>
      </c>
      <c r="K460" s="38">
        <f>IF(IF(Lease!$H$4="Yearly",J460*Lease!$D$4,IF(Lease!$H$4="Quarterly",J460*(Lease!$D$4/4),J460*Lease!$D$4/12))&gt;0,IF(Lease!$H$4="Yearly",J460*Lease!$D$4,IF(Lease!$H$4="Quarterly",J460*(Lease!$D$4/4),J460*Lease!$D$4/12)),-L460-J460)</f>
        <v>0</v>
      </c>
      <c r="L460" s="38">
        <f t="shared" si="70"/>
        <v>0</v>
      </c>
      <c r="M460" s="38">
        <f t="shared" si="71"/>
        <v>0</v>
      </c>
      <c r="N460" s="50"/>
      <c r="O460" s="79">
        <v>237</v>
      </c>
      <c r="P460" s="80">
        <f t="shared" si="74"/>
        <v>204234</v>
      </c>
      <c r="Q460" s="82">
        <f t="shared" si="77"/>
        <v>0</v>
      </c>
      <c r="R460" s="82">
        <f>IF(S459&lt;1,0,-Lease!$K$4/Lease!$L$4)</f>
        <v>0</v>
      </c>
      <c r="S460" s="82">
        <f t="shared" si="78"/>
        <v>0</v>
      </c>
      <c r="AE460" s="5"/>
      <c r="AF460" s="6"/>
    </row>
    <row r="461" spans="1:32" x14ac:dyDescent="0.25">
      <c r="A461" s="46">
        <f t="shared" si="72"/>
        <v>445</v>
      </c>
      <c r="B461" s="54">
        <f t="shared" si="69"/>
        <v>0</v>
      </c>
      <c r="C461" s="47">
        <f>IF(A461&gt;Lease!$E$4,0,Lease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D461" s="33" t="str">
        <f>IF(C461=0,"-",IF(Lease!$H$4="Yearly",EDATE(D460,12),IF(Lease!$H$4="Quarterly",EDATE(D460,3),EDATE(D460,1))))</f>
        <v>-</v>
      </c>
      <c r="E461" s="14">
        <f>IF(C461=0,0,1/((1+IF(Lease!$H$4="Yearly",Lease!$D$4,IF(Lease!$H$4="Quarterly",Lease!$D$4/4,Lease!$D$4/12)))^IF($E$17=1,A460,A461)))</f>
        <v>0</v>
      </c>
      <c r="F461" s="48">
        <f t="shared" si="75"/>
        <v>0</v>
      </c>
      <c r="G461" s="49"/>
      <c r="H461" s="13">
        <f t="shared" si="73"/>
        <v>445</v>
      </c>
      <c r="I461" s="33" t="str">
        <f t="shared" si="76"/>
        <v>-</v>
      </c>
      <c r="J461" s="38">
        <f>IF(H461&gt;Lease!$E$4,0,M460)</f>
        <v>0</v>
      </c>
      <c r="K461" s="38">
        <f>IF(IF(Lease!$H$4="Yearly",J461*Lease!$D$4,IF(Lease!$H$4="Quarterly",J461*(Lease!$D$4/4),J461*Lease!$D$4/12))&gt;0,IF(Lease!$H$4="Yearly",J461*Lease!$D$4,IF(Lease!$H$4="Quarterly",J461*(Lease!$D$4/4),J461*Lease!$D$4/12)),-L461-J461)</f>
        <v>0</v>
      </c>
      <c r="L461" s="38">
        <f t="shared" si="70"/>
        <v>0</v>
      </c>
      <c r="M461" s="38">
        <f t="shared" si="71"/>
        <v>0</v>
      </c>
      <c r="N461" s="50"/>
      <c r="O461" s="79">
        <v>237</v>
      </c>
      <c r="P461" s="80">
        <f t="shared" si="74"/>
        <v>204600</v>
      </c>
      <c r="Q461" s="82">
        <f t="shared" si="77"/>
        <v>0</v>
      </c>
      <c r="R461" s="82">
        <f>IF(S460&lt;1,0,-Lease!$K$4/Lease!$L$4)</f>
        <v>0</v>
      </c>
      <c r="S461" s="82">
        <f t="shared" si="78"/>
        <v>0</v>
      </c>
      <c r="AE461" s="5"/>
      <c r="AF461" s="6"/>
    </row>
    <row r="462" spans="1:32" x14ac:dyDescent="0.25">
      <c r="A462" s="46">
        <f t="shared" si="72"/>
        <v>446</v>
      </c>
      <c r="B462" s="54">
        <f t="shared" si="69"/>
        <v>0</v>
      </c>
      <c r="C462" s="47">
        <f>IF(A462&gt;Lease!$E$4,0,Lease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D462" s="33" t="str">
        <f>IF(C462=0,"-",IF(Lease!$H$4="Yearly",EDATE(D461,12),IF(Lease!$H$4="Quarterly",EDATE(D461,3),EDATE(D461,1))))</f>
        <v>-</v>
      </c>
      <c r="E462" s="14">
        <f>IF(C462=0,0,1/((1+IF(Lease!$H$4="Yearly",Lease!$D$4,IF(Lease!$H$4="Quarterly",Lease!$D$4/4,Lease!$D$4/12)))^IF($E$17=1,A461,A462)))</f>
        <v>0</v>
      </c>
      <c r="F462" s="48">
        <f t="shared" si="75"/>
        <v>0</v>
      </c>
      <c r="G462" s="49"/>
      <c r="H462" s="13">
        <f t="shared" si="73"/>
        <v>446</v>
      </c>
      <c r="I462" s="33" t="str">
        <f t="shared" si="76"/>
        <v>-</v>
      </c>
      <c r="J462" s="38">
        <f>IF(H462&gt;Lease!$E$4,0,M461)</f>
        <v>0</v>
      </c>
      <c r="K462" s="38">
        <f>IF(IF(Lease!$H$4="Yearly",J462*Lease!$D$4,IF(Lease!$H$4="Quarterly",J462*(Lease!$D$4/4),J462*Lease!$D$4/12))&gt;0,IF(Lease!$H$4="Yearly",J462*Lease!$D$4,IF(Lease!$H$4="Quarterly",J462*(Lease!$D$4/4),J462*Lease!$D$4/12)),-L462-J462)</f>
        <v>0</v>
      </c>
      <c r="L462" s="38">
        <f t="shared" si="70"/>
        <v>0</v>
      </c>
      <c r="M462" s="38">
        <f t="shared" si="71"/>
        <v>0</v>
      </c>
      <c r="N462" s="50"/>
      <c r="O462" s="79">
        <v>237</v>
      </c>
      <c r="P462" s="80">
        <f t="shared" si="74"/>
        <v>204965</v>
      </c>
      <c r="Q462" s="82">
        <f t="shared" si="77"/>
        <v>0</v>
      </c>
      <c r="R462" s="82">
        <f>IF(S461&lt;1,0,-Lease!$K$4/Lease!$L$4)</f>
        <v>0</v>
      </c>
      <c r="S462" s="82">
        <f t="shared" si="78"/>
        <v>0</v>
      </c>
      <c r="AE462" s="5"/>
      <c r="AF462" s="6"/>
    </row>
    <row r="463" spans="1:32" x14ac:dyDescent="0.25">
      <c r="A463" s="46">
        <f t="shared" si="72"/>
        <v>447</v>
      </c>
      <c r="B463" s="54">
        <f t="shared" si="69"/>
        <v>0</v>
      </c>
      <c r="C463" s="47">
        <f>IF(A463&gt;Lease!$E$4,0,Lease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D463" s="33" t="str">
        <f>IF(C463=0,"-",IF(Lease!$H$4="Yearly",EDATE(D462,12),IF(Lease!$H$4="Quarterly",EDATE(D462,3),EDATE(D462,1))))</f>
        <v>-</v>
      </c>
      <c r="E463" s="14">
        <f>IF(C463=0,0,1/((1+IF(Lease!$H$4="Yearly",Lease!$D$4,IF(Lease!$H$4="Quarterly",Lease!$D$4/4,Lease!$D$4/12)))^IF($E$17=1,A462,A463)))</f>
        <v>0</v>
      </c>
      <c r="F463" s="48">
        <f t="shared" si="75"/>
        <v>0</v>
      </c>
      <c r="G463" s="49"/>
      <c r="H463" s="13">
        <f t="shared" si="73"/>
        <v>447</v>
      </c>
      <c r="I463" s="33" t="str">
        <f t="shared" si="76"/>
        <v>-</v>
      </c>
      <c r="J463" s="38">
        <f>IF(H463&gt;Lease!$E$4,0,M462)</f>
        <v>0</v>
      </c>
      <c r="K463" s="38">
        <f>IF(IF(Lease!$H$4="Yearly",J463*Lease!$D$4,IF(Lease!$H$4="Quarterly",J463*(Lease!$D$4/4),J463*Lease!$D$4/12))&gt;0,IF(Lease!$H$4="Yearly",J463*Lease!$D$4,IF(Lease!$H$4="Quarterly",J463*(Lease!$D$4/4),J463*Lease!$D$4/12)),-L463-J463)</f>
        <v>0</v>
      </c>
      <c r="L463" s="38">
        <f t="shared" si="70"/>
        <v>0</v>
      </c>
      <c r="M463" s="38">
        <f t="shared" si="71"/>
        <v>0</v>
      </c>
      <c r="N463" s="50"/>
      <c r="O463" s="79">
        <v>237</v>
      </c>
      <c r="P463" s="80">
        <f t="shared" si="74"/>
        <v>205330</v>
      </c>
      <c r="Q463" s="82">
        <f t="shared" si="77"/>
        <v>0</v>
      </c>
      <c r="R463" s="82">
        <f>IF(S462&lt;1,0,-Lease!$K$4/Lease!$L$4)</f>
        <v>0</v>
      </c>
      <c r="S463" s="82">
        <f t="shared" si="78"/>
        <v>0</v>
      </c>
      <c r="AE463" s="5"/>
      <c r="AF463" s="6"/>
    </row>
    <row r="464" spans="1:32" x14ac:dyDescent="0.25">
      <c r="A464" s="46">
        <f t="shared" si="72"/>
        <v>448</v>
      </c>
      <c r="B464" s="54">
        <f t="shared" si="69"/>
        <v>0</v>
      </c>
      <c r="C464" s="47">
        <f>IF(A464&gt;Lease!$E$4,0,Lease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D464" s="33" t="str">
        <f>IF(C464=0,"-",IF(Lease!$H$4="Yearly",EDATE(D463,12),IF(Lease!$H$4="Quarterly",EDATE(D463,3),EDATE(D463,1))))</f>
        <v>-</v>
      </c>
      <c r="E464" s="14">
        <f>IF(C464=0,0,1/((1+IF(Lease!$H$4="Yearly",Lease!$D$4,IF(Lease!$H$4="Quarterly",Lease!$D$4/4,Lease!$D$4/12)))^IF($E$17=1,A463,A464)))</f>
        <v>0</v>
      </c>
      <c r="F464" s="48">
        <f t="shared" si="75"/>
        <v>0</v>
      </c>
      <c r="G464" s="49"/>
      <c r="H464" s="13">
        <f t="shared" si="73"/>
        <v>448</v>
      </c>
      <c r="I464" s="33" t="str">
        <f t="shared" si="76"/>
        <v>-</v>
      </c>
      <c r="J464" s="38">
        <f>IF(H464&gt;Lease!$E$4,0,M463)</f>
        <v>0</v>
      </c>
      <c r="K464" s="38">
        <f>IF(IF(Lease!$H$4="Yearly",J464*Lease!$D$4,IF(Lease!$H$4="Quarterly",J464*(Lease!$D$4/4),J464*Lease!$D$4/12))&gt;0,IF(Lease!$H$4="Yearly",J464*Lease!$D$4,IF(Lease!$H$4="Quarterly",J464*(Lease!$D$4/4),J464*Lease!$D$4/12)),-L464-J464)</f>
        <v>0</v>
      </c>
      <c r="L464" s="38">
        <f t="shared" si="70"/>
        <v>0</v>
      </c>
      <c r="M464" s="38">
        <f t="shared" si="71"/>
        <v>0</v>
      </c>
      <c r="N464" s="50"/>
      <c r="O464" s="79">
        <v>237</v>
      </c>
      <c r="P464" s="80">
        <f t="shared" si="74"/>
        <v>205695</v>
      </c>
      <c r="Q464" s="82">
        <f t="shared" si="77"/>
        <v>0</v>
      </c>
      <c r="R464" s="82">
        <f>IF(S463&lt;1,0,-Lease!$K$4/Lease!$L$4)</f>
        <v>0</v>
      </c>
      <c r="S464" s="82">
        <f t="shared" si="78"/>
        <v>0</v>
      </c>
      <c r="AE464" s="5"/>
      <c r="AF464" s="6"/>
    </row>
    <row r="465" spans="1:32" x14ac:dyDescent="0.25">
      <c r="A465" s="46">
        <f t="shared" si="72"/>
        <v>449</v>
      </c>
      <c r="B465" s="54">
        <f t="shared" si="69"/>
        <v>0</v>
      </c>
      <c r="C465" s="47">
        <f>IF(A465&gt;Lease!$E$4,0,Lease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D465" s="33" t="str">
        <f>IF(C465=0,"-",IF(Lease!$H$4="Yearly",EDATE(D464,12),IF(Lease!$H$4="Quarterly",EDATE(D464,3),EDATE(D464,1))))</f>
        <v>-</v>
      </c>
      <c r="E465" s="14">
        <f>IF(C465=0,0,1/((1+IF(Lease!$H$4="Yearly",Lease!$D$4,IF(Lease!$H$4="Quarterly",Lease!$D$4/4,Lease!$D$4/12)))^IF($E$17=1,A464,A465)))</f>
        <v>0</v>
      </c>
      <c r="F465" s="48">
        <f t="shared" si="75"/>
        <v>0</v>
      </c>
      <c r="G465" s="49"/>
      <c r="H465" s="13">
        <f t="shared" si="73"/>
        <v>449</v>
      </c>
      <c r="I465" s="33" t="str">
        <f t="shared" si="76"/>
        <v>-</v>
      </c>
      <c r="J465" s="38">
        <f>IF(H465&gt;Lease!$E$4,0,M464)</f>
        <v>0</v>
      </c>
      <c r="K465" s="38">
        <f>IF(IF(Lease!$H$4="Yearly",J465*Lease!$D$4,IF(Lease!$H$4="Quarterly",J465*(Lease!$D$4/4),J465*Lease!$D$4/12))&gt;0,IF(Lease!$H$4="Yearly",J465*Lease!$D$4,IF(Lease!$H$4="Quarterly",J465*(Lease!$D$4/4),J465*Lease!$D$4/12)),-L465-J465)</f>
        <v>0</v>
      </c>
      <c r="L465" s="38">
        <f t="shared" si="70"/>
        <v>0</v>
      </c>
      <c r="M465" s="38">
        <f t="shared" si="71"/>
        <v>0</v>
      </c>
      <c r="N465" s="50"/>
      <c r="O465" s="79">
        <v>237</v>
      </c>
      <c r="P465" s="80">
        <f t="shared" si="74"/>
        <v>206061</v>
      </c>
      <c r="Q465" s="82">
        <f t="shared" si="77"/>
        <v>0</v>
      </c>
      <c r="R465" s="82">
        <f>IF(S464&lt;1,0,-Lease!$K$4/Lease!$L$4)</f>
        <v>0</v>
      </c>
      <c r="S465" s="82">
        <f t="shared" si="78"/>
        <v>0</v>
      </c>
      <c r="AE465" s="5"/>
      <c r="AF465" s="6"/>
    </row>
    <row r="466" spans="1:32" x14ac:dyDescent="0.25">
      <c r="A466" s="46">
        <f t="shared" si="72"/>
        <v>450</v>
      </c>
      <c r="B466" s="54">
        <f t="shared" ref="B466:B529" si="79">IF(D466="-",0,YEAR(D466))</f>
        <v>0</v>
      </c>
      <c r="C466" s="47">
        <f>IF(A466&gt;Lease!$E$4,0,Lease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D466" s="33" t="str">
        <f>IF(C466=0,"-",IF(Lease!$H$4="Yearly",EDATE(D465,12),IF(Lease!$H$4="Quarterly",EDATE(D465,3),EDATE(D465,1))))</f>
        <v>-</v>
      </c>
      <c r="E466" s="14">
        <f>IF(C466=0,0,1/((1+IF(Lease!$H$4="Yearly",Lease!$D$4,IF(Lease!$H$4="Quarterly",Lease!$D$4/4,Lease!$D$4/12)))^IF($E$17=1,A465,A466)))</f>
        <v>0</v>
      </c>
      <c r="F466" s="48">
        <f t="shared" si="75"/>
        <v>0</v>
      </c>
      <c r="G466" s="49"/>
      <c r="H466" s="13">
        <f t="shared" si="73"/>
        <v>450</v>
      </c>
      <c r="I466" s="33" t="str">
        <f t="shared" si="76"/>
        <v>-</v>
      </c>
      <c r="J466" s="38">
        <f>IF(H466&gt;Lease!$E$4,0,M465)</f>
        <v>0</v>
      </c>
      <c r="K466" s="38">
        <f>IF(IF(Lease!$H$4="Yearly",J466*Lease!$D$4,IF(Lease!$H$4="Quarterly",J466*(Lease!$D$4/4),J466*Lease!$D$4/12))&gt;0,IF(Lease!$H$4="Yearly",J466*Lease!$D$4,IF(Lease!$H$4="Quarterly",J466*(Lease!$D$4/4),J466*Lease!$D$4/12)),-L466-J466)</f>
        <v>0</v>
      </c>
      <c r="L466" s="38">
        <f t="shared" ref="L466:L529" si="80">C466</f>
        <v>0</v>
      </c>
      <c r="M466" s="38">
        <f t="shared" ref="M466:M529" si="81">J466+K466-L466</f>
        <v>0</v>
      </c>
      <c r="N466" s="50"/>
      <c r="O466" s="79">
        <v>237</v>
      </c>
      <c r="P466" s="80">
        <f t="shared" si="74"/>
        <v>206426</v>
      </c>
      <c r="Q466" s="82">
        <f t="shared" si="77"/>
        <v>0</v>
      </c>
      <c r="R466" s="82">
        <f>IF(S465&lt;1,0,-Lease!$K$4/Lease!$L$4)</f>
        <v>0</v>
      </c>
      <c r="S466" s="82">
        <f t="shared" si="78"/>
        <v>0</v>
      </c>
      <c r="AE466" s="5"/>
      <c r="AF466" s="6"/>
    </row>
    <row r="467" spans="1:32" x14ac:dyDescent="0.25">
      <c r="A467" s="46">
        <f t="shared" ref="A467:A530" si="82">A466+1</f>
        <v>451</v>
      </c>
      <c r="B467" s="54">
        <f t="shared" si="79"/>
        <v>0</v>
      </c>
      <c r="C467" s="47">
        <f>IF(A467&gt;Lease!$E$4,0,Lease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D467" s="33" t="str">
        <f>IF(C467=0,"-",IF(Lease!$H$4="Yearly",EDATE(D466,12),IF(Lease!$H$4="Quarterly",EDATE(D466,3),EDATE(D466,1))))</f>
        <v>-</v>
      </c>
      <c r="E467" s="14">
        <f>IF(C467=0,0,1/((1+IF(Lease!$H$4="Yearly",Lease!$D$4,IF(Lease!$H$4="Quarterly",Lease!$D$4/4,Lease!$D$4/12)))^IF($E$17=1,A466,A467)))</f>
        <v>0</v>
      </c>
      <c r="F467" s="48">
        <f t="shared" si="75"/>
        <v>0</v>
      </c>
      <c r="G467" s="49"/>
      <c r="H467" s="13">
        <f t="shared" ref="H467:H530" si="83">H466+1</f>
        <v>451</v>
      </c>
      <c r="I467" s="33" t="str">
        <f t="shared" si="76"/>
        <v>-</v>
      </c>
      <c r="J467" s="38">
        <f>IF(H467&gt;Lease!$E$4,0,M466)</f>
        <v>0</v>
      </c>
      <c r="K467" s="38">
        <f>IF(IF(Lease!$H$4="Yearly",J467*Lease!$D$4,IF(Lease!$H$4="Quarterly",J467*(Lease!$D$4/4),J467*Lease!$D$4/12))&gt;0,IF(Lease!$H$4="Yearly",J467*Lease!$D$4,IF(Lease!$H$4="Quarterly",J467*(Lease!$D$4/4),J467*Lease!$D$4/12)),-L467-J467)</f>
        <v>0</v>
      </c>
      <c r="L467" s="38">
        <f t="shared" si="80"/>
        <v>0</v>
      </c>
      <c r="M467" s="38">
        <f t="shared" si="81"/>
        <v>0</v>
      </c>
      <c r="N467" s="50"/>
      <c r="O467" s="79">
        <v>237</v>
      </c>
      <c r="P467" s="80">
        <f t="shared" ref="P467:P530" si="84">DATE(YEAR(P466)+1,MONTH(P466),DAY(P466))</f>
        <v>206791</v>
      </c>
      <c r="Q467" s="82">
        <f t="shared" si="77"/>
        <v>0</v>
      </c>
      <c r="R467" s="82">
        <f>IF(S466&lt;1,0,-Lease!$K$4/Lease!$L$4)</f>
        <v>0</v>
      </c>
      <c r="S467" s="82">
        <f t="shared" si="78"/>
        <v>0</v>
      </c>
      <c r="AE467" s="5"/>
      <c r="AF467" s="6"/>
    </row>
    <row r="468" spans="1:32" x14ac:dyDescent="0.25">
      <c r="A468" s="46">
        <f t="shared" si="82"/>
        <v>452</v>
      </c>
      <c r="B468" s="54">
        <f t="shared" si="79"/>
        <v>0</v>
      </c>
      <c r="C468" s="47">
        <f>IF(A468&gt;Lease!$E$4,0,Lease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D468" s="33" t="str">
        <f>IF(C468=0,"-",IF(Lease!$H$4="Yearly",EDATE(D467,12),IF(Lease!$H$4="Quarterly",EDATE(D467,3),EDATE(D467,1))))</f>
        <v>-</v>
      </c>
      <c r="E468" s="14">
        <f>IF(C468=0,0,1/((1+IF(Lease!$H$4="Yearly",Lease!$D$4,IF(Lease!$H$4="Quarterly",Lease!$D$4/4,Lease!$D$4/12)))^IF($E$17=1,A467,A468)))</f>
        <v>0</v>
      </c>
      <c r="F468" s="48">
        <f t="shared" si="75"/>
        <v>0</v>
      </c>
      <c r="G468" s="49"/>
      <c r="H468" s="13">
        <f t="shared" si="83"/>
        <v>452</v>
      </c>
      <c r="I468" s="33" t="str">
        <f t="shared" si="76"/>
        <v>-</v>
      </c>
      <c r="J468" s="38">
        <f>IF(H468&gt;Lease!$E$4,0,M467)</f>
        <v>0</v>
      </c>
      <c r="K468" s="38">
        <f>IF(IF(Lease!$H$4="Yearly",J468*Lease!$D$4,IF(Lease!$H$4="Quarterly",J468*(Lease!$D$4/4),J468*Lease!$D$4/12))&gt;0,IF(Lease!$H$4="Yearly",J468*Lease!$D$4,IF(Lease!$H$4="Quarterly",J468*(Lease!$D$4/4),J468*Lease!$D$4/12)),-L468-J468)</f>
        <v>0</v>
      </c>
      <c r="L468" s="38">
        <f t="shared" si="80"/>
        <v>0</v>
      </c>
      <c r="M468" s="38">
        <f t="shared" si="81"/>
        <v>0</v>
      </c>
      <c r="N468" s="50"/>
      <c r="O468" s="79">
        <v>237</v>
      </c>
      <c r="P468" s="80">
        <f t="shared" si="84"/>
        <v>207156</v>
      </c>
      <c r="Q468" s="82">
        <f t="shared" si="77"/>
        <v>0</v>
      </c>
      <c r="R468" s="82">
        <f>IF(S467&lt;1,0,-Lease!$K$4/Lease!$L$4)</f>
        <v>0</v>
      </c>
      <c r="S468" s="82">
        <f t="shared" si="78"/>
        <v>0</v>
      </c>
      <c r="AE468" s="5"/>
      <c r="AF468" s="6"/>
    </row>
    <row r="469" spans="1:32" x14ac:dyDescent="0.25">
      <c r="A469" s="46">
        <f t="shared" si="82"/>
        <v>453</v>
      </c>
      <c r="B469" s="54">
        <f t="shared" si="79"/>
        <v>0</v>
      </c>
      <c r="C469" s="47">
        <f>IF(A469&gt;Lease!$E$4,0,Lease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D469" s="33" t="str">
        <f>IF(C469=0,"-",IF(Lease!$H$4="Yearly",EDATE(D468,12),IF(Lease!$H$4="Quarterly",EDATE(D468,3),EDATE(D468,1))))</f>
        <v>-</v>
      </c>
      <c r="E469" s="14">
        <f>IF(C469=0,0,1/((1+IF(Lease!$H$4="Yearly",Lease!$D$4,IF(Lease!$H$4="Quarterly",Lease!$D$4/4,Lease!$D$4/12)))^IF($E$17=1,A468,A469)))</f>
        <v>0</v>
      </c>
      <c r="F469" s="48">
        <f t="shared" si="75"/>
        <v>0</v>
      </c>
      <c r="G469" s="49"/>
      <c r="H469" s="13">
        <f t="shared" si="83"/>
        <v>453</v>
      </c>
      <c r="I469" s="33" t="str">
        <f t="shared" si="76"/>
        <v>-</v>
      </c>
      <c r="J469" s="38">
        <f>IF(H469&gt;Lease!$E$4,0,M468)</f>
        <v>0</v>
      </c>
      <c r="K469" s="38">
        <f>IF(IF(Lease!$H$4="Yearly",J469*Lease!$D$4,IF(Lease!$H$4="Quarterly",J469*(Lease!$D$4/4),J469*Lease!$D$4/12))&gt;0,IF(Lease!$H$4="Yearly",J469*Lease!$D$4,IF(Lease!$H$4="Quarterly",J469*(Lease!$D$4/4),J469*Lease!$D$4/12)),-L469-J469)</f>
        <v>0</v>
      </c>
      <c r="L469" s="38">
        <f t="shared" si="80"/>
        <v>0</v>
      </c>
      <c r="M469" s="38">
        <f t="shared" si="81"/>
        <v>0</v>
      </c>
      <c r="N469" s="50"/>
      <c r="O469" s="79">
        <v>237</v>
      </c>
      <c r="P469" s="80">
        <f t="shared" si="84"/>
        <v>207522</v>
      </c>
      <c r="Q469" s="82">
        <f t="shared" si="77"/>
        <v>0</v>
      </c>
      <c r="R469" s="82">
        <f>IF(S468&lt;1,0,-Lease!$K$4/Lease!$L$4)</f>
        <v>0</v>
      </c>
      <c r="S469" s="82">
        <f t="shared" si="78"/>
        <v>0</v>
      </c>
      <c r="AE469" s="5"/>
      <c r="AF469" s="6"/>
    </row>
    <row r="470" spans="1:32" x14ac:dyDescent="0.25">
      <c r="A470" s="46">
        <f t="shared" si="82"/>
        <v>454</v>
      </c>
      <c r="B470" s="54">
        <f t="shared" si="79"/>
        <v>0</v>
      </c>
      <c r="C470" s="47">
        <f>IF(A470&gt;Lease!$E$4,0,Lease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D470" s="33" t="str">
        <f>IF(C470=0,"-",IF(Lease!$H$4="Yearly",EDATE(D469,12),IF(Lease!$H$4="Quarterly",EDATE(D469,3),EDATE(D469,1))))</f>
        <v>-</v>
      </c>
      <c r="E470" s="14">
        <f>IF(C470=0,0,1/((1+IF(Lease!$H$4="Yearly",Lease!$D$4,IF(Lease!$H$4="Quarterly",Lease!$D$4/4,Lease!$D$4/12)))^IF($E$17=1,A469,A470)))</f>
        <v>0</v>
      </c>
      <c r="F470" s="48">
        <f t="shared" si="75"/>
        <v>0</v>
      </c>
      <c r="G470" s="49"/>
      <c r="H470" s="13">
        <f t="shared" si="83"/>
        <v>454</v>
      </c>
      <c r="I470" s="33" t="str">
        <f t="shared" si="76"/>
        <v>-</v>
      </c>
      <c r="J470" s="38">
        <f>IF(H470&gt;Lease!$E$4,0,M469)</f>
        <v>0</v>
      </c>
      <c r="K470" s="38">
        <f>IF(IF(Lease!$H$4="Yearly",J470*Lease!$D$4,IF(Lease!$H$4="Quarterly",J470*(Lease!$D$4/4),J470*Lease!$D$4/12))&gt;0,IF(Lease!$H$4="Yearly",J470*Lease!$D$4,IF(Lease!$H$4="Quarterly",J470*(Lease!$D$4/4),J470*Lease!$D$4/12)),-L470-J470)</f>
        <v>0</v>
      </c>
      <c r="L470" s="38">
        <f t="shared" si="80"/>
        <v>0</v>
      </c>
      <c r="M470" s="38">
        <f t="shared" si="81"/>
        <v>0</v>
      </c>
      <c r="N470" s="50"/>
      <c r="O470" s="79">
        <v>237</v>
      </c>
      <c r="P470" s="80">
        <f t="shared" si="84"/>
        <v>207887</v>
      </c>
      <c r="Q470" s="82">
        <f t="shared" si="77"/>
        <v>0</v>
      </c>
      <c r="R470" s="82">
        <f>IF(S469&lt;1,0,-Lease!$K$4/Lease!$L$4)</f>
        <v>0</v>
      </c>
      <c r="S470" s="82">
        <f t="shared" si="78"/>
        <v>0</v>
      </c>
      <c r="AE470" s="5"/>
      <c r="AF470" s="6"/>
    </row>
    <row r="471" spans="1:32" x14ac:dyDescent="0.25">
      <c r="A471" s="46">
        <f t="shared" si="82"/>
        <v>455</v>
      </c>
      <c r="B471" s="54">
        <f t="shared" si="79"/>
        <v>0</v>
      </c>
      <c r="C471" s="47">
        <f>IF(A471&gt;Lease!$E$4,0,Lease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D471" s="33" t="str">
        <f>IF(C471=0,"-",IF(Lease!$H$4="Yearly",EDATE(D470,12),IF(Lease!$H$4="Quarterly",EDATE(D470,3),EDATE(D470,1))))</f>
        <v>-</v>
      </c>
      <c r="E471" s="14">
        <f>IF(C471=0,0,1/((1+IF(Lease!$H$4="Yearly",Lease!$D$4,IF(Lease!$H$4="Quarterly",Lease!$D$4/4,Lease!$D$4/12)))^IF($E$17=1,A470,A471)))</f>
        <v>0</v>
      </c>
      <c r="F471" s="48">
        <f t="shared" si="75"/>
        <v>0</v>
      </c>
      <c r="G471" s="49"/>
      <c r="H471" s="13">
        <f t="shared" si="83"/>
        <v>455</v>
      </c>
      <c r="I471" s="33" t="str">
        <f t="shared" si="76"/>
        <v>-</v>
      </c>
      <c r="J471" s="38">
        <f>IF(H471&gt;Lease!$E$4,0,M470)</f>
        <v>0</v>
      </c>
      <c r="K471" s="38">
        <f>IF(IF(Lease!$H$4="Yearly",J471*Lease!$D$4,IF(Lease!$H$4="Quarterly",J471*(Lease!$D$4/4),J471*Lease!$D$4/12))&gt;0,IF(Lease!$H$4="Yearly",J471*Lease!$D$4,IF(Lease!$H$4="Quarterly",J471*(Lease!$D$4/4),J471*Lease!$D$4/12)),-L471-J471)</f>
        <v>0</v>
      </c>
      <c r="L471" s="38">
        <f t="shared" si="80"/>
        <v>0</v>
      </c>
      <c r="M471" s="38">
        <f t="shared" si="81"/>
        <v>0</v>
      </c>
      <c r="N471" s="50"/>
      <c r="O471" s="79">
        <v>237</v>
      </c>
      <c r="P471" s="80">
        <f t="shared" si="84"/>
        <v>208252</v>
      </c>
      <c r="Q471" s="82">
        <f t="shared" si="77"/>
        <v>0</v>
      </c>
      <c r="R471" s="82">
        <f>IF(S470&lt;1,0,-Lease!$K$4/Lease!$L$4)</f>
        <v>0</v>
      </c>
      <c r="S471" s="82">
        <f t="shared" si="78"/>
        <v>0</v>
      </c>
      <c r="AE471" s="5"/>
      <c r="AF471" s="6"/>
    </row>
    <row r="472" spans="1:32" x14ac:dyDescent="0.25">
      <c r="A472" s="46">
        <f t="shared" si="82"/>
        <v>456</v>
      </c>
      <c r="B472" s="54">
        <f t="shared" si="79"/>
        <v>0</v>
      </c>
      <c r="C472" s="47">
        <f>IF(A472&gt;Lease!$E$4,0,Lease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D472" s="33" t="str">
        <f>IF(C472=0,"-",IF(Lease!$H$4="Yearly",EDATE(D471,12),IF(Lease!$H$4="Quarterly",EDATE(D471,3),EDATE(D471,1))))</f>
        <v>-</v>
      </c>
      <c r="E472" s="14">
        <f>IF(C472=0,0,1/((1+IF(Lease!$H$4="Yearly",Lease!$D$4,IF(Lease!$H$4="Quarterly",Lease!$D$4/4,Lease!$D$4/12)))^IF($E$17=1,A471,A472)))</f>
        <v>0</v>
      </c>
      <c r="F472" s="48">
        <f t="shared" si="75"/>
        <v>0</v>
      </c>
      <c r="G472" s="49"/>
      <c r="H472" s="13">
        <f t="shared" si="83"/>
        <v>456</v>
      </c>
      <c r="I472" s="33" t="str">
        <f t="shared" si="76"/>
        <v>-</v>
      </c>
      <c r="J472" s="38">
        <f>IF(H472&gt;Lease!$E$4,0,M471)</f>
        <v>0</v>
      </c>
      <c r="K472" s="38">
        <f>IF(IF(Lease!$H$4="Yearly",J472*Lease!$D$4,IF(Lease!$H$4="Quarterly",J472*(Lease!$D$4/4),J472*Lease!$D$4/12))&gt;0,IF(Lease!$H$4="Yearly",J472*Lease!$D$4,IF(Lease!$H$4="Quarterly",J472*(Lease!$D$4/4),J472*Lease!$D$4/12)),-L472-J472)</f>
        <v>0</v>
      </c>
      <c r="L472" s="38">
        <f t="shared" si="80"/>
        <v>0</v>
      </c>
      <c r="M472" s="38">
        <f t="shared" si="81"/>
        <v>0</v>
      </c>
      <c r="N472" s="50"/>
      <c r="O472" s="79">
        <v>237</v>
      </c>
      <c r="P472" s="80">
        <f t="shared" si="84"/>
        <v>208617</v>
      </c>
      <c r="Q472" s="82">
        <f t="shared" si="77"/>
        <v>0</v>
      </c>
      <c r="R472" s="82">
        <f>IF(S471&lt;1,0,-Lease!$K$4/Lease!$L$4)</f>
        <v>0</v>
      </c>
      <c r="S472" s="82">
        <f t="shared" si="78"/>
        <v>0</v>
      </c>
      <c r="AE472" s="5"/>
      <c r="AF472" s="6"/>
    </row>
    <row r="473" spans="1:32" x14ac:dyDescent="0.25">
      <c r="A473" s="46">
        <f t="shared" si="82"/>
        <v>457</v>
      </c>
      <c r="B473" s="54">
        <f t="shared" si="79"/>
        <v>0</v>
      </c>
      <c r="C473" s="47">
        <f>IF(A473&gt;Lease!$E$4,0,Lease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D473" s="33" t="str">
        <f>IF(C473=0,"-",IF(Lease!$H$4="Yearly",EDATE(D472,12),IF(Lease!$H$4="Quarterly",EDATE(D472,3),EDATE(D472,1))))</f>
        <v>-</v>
      </c>
      <c r="E473" s="14">
        <f>IF(C473=0,0,1/((1+IF(Lease!$H$4="Yearly",Lease!$D$4,IF(Lease!$H$4="Quarterly",Lease!$D$4/4,Lease!$D$4/12)))^IF($E$17=1,A472,A473)))</f>
        <v>0</v>
      </c>
      <c r="F473" s="48">
        <f t="shared" si="75"/>
        <v>0</v>
      </c>
      <c r="G473" s="49"/>
      <c r="H473" s="13">
        <f t="shared" si="83"/>
        <v>457</v>
      </c>
      <c r="I473" s="33" t="str">
        <f t="shared" si="76"/>
        <v>-</v>
      </c>
      <c r="J473" s="38">
        <f>IF(H473&gt;Lease!$E$4,0,M472)</f>
        <v>0</v>
      </c>
      <c r="K473" s="38">
        <f>IF(IF(Lease!$H$4="Yearly",J473*Lease!$D$4,IF(Lease!$H$4="Quarterly",J473*(Lease!$D$4/4),J473*Lease!$D$4/12))&gt;0,IF(Lease!$H$4="Yearly",J473*Lease!$D$4,IF(Lease!$H$4="Quarterly",J473*(Lease!$D$4/4),J473*Lease!$D$4/12)),-L473-J473)</f>
        <v>0</v>
      </c>
      <c r="L473" s="38">
        <f t="shared" si="80"/>
        <v>0</v>
      </c>
      <c r="M473" s="38">
        <f t="shared" si="81"/>
        <v>0</v>
      </c>
      <c r="N473" s="50"/>
      <c r="O473" s="79">
        <v>237</v>
      </c>
      <c r="P473" s="80">
        <f t="shared" si="84"/>
        <v>208983</v>
      </c>
      <c r="Q473" s="82">
        <f t="shared" si="77"/>
        <v>0</v>
      </c>
      <c r="R473" s="82">
        <f>IF(S472&lt;1,0,-Lease!$K$4/Lease!$L$4)</f>
        <v>0</v>
      </c>
      <c r="S473" s="82">
        <f t="shared" si="78"/>
        <v>0</v>
      </c>
      <c r="AE473" s="5"/>
      <c r="AF473" s="6"/>
    </row>
    <row r="474" spans="1:32" x14ac:dyDescent="0.25">
      <c r="A474" s="46">
        <f t="shared" si="82"/>
        <v>458</v>
      </c>
      <c r="B474" s="54">
        <f t="shared" si="79"/>
        <v>0</v>
      </c>
      <c r="C474" s="47">
        <f>IF(A474&gt;Lease!$E$4,0,Lease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D474" s="33" t="str">
        <f>IF(C474=0,"-",IF(Lease!$H$4="Yearly",EDATE(D473,12),IF(Lease!$H$4="Quarterly",EDATE(D473,3),EDATE(D473,1))))</f>
        <v>-</v>
      </c>
      <c r="E474" s="14">
        <f>IF(C474=0,0,1/((1+IF(Lease!$H$4="Yearly",Lease!$D$4,IF(Lease!$H$4="Quarterly",Lease!$D$4/4,Lease!$D$4/12)))^IF($E$17=1,A473,A474)))</f>
        <v>0</v>
      </c>
      <c r="F474" s="48">
        <f t="shared" si="75"/>
        <v>0</v>
      </c>
      <c r="G474" s="49"/>
      <c r="H474" s="13">
        <f t="shared" si="83"/>
        <v>458</v>
      </c>
      <c r="I474" s="33" t="str">
        <f t="shared" si="76"/>
        <v>-</v>
      </c>
      <c r="J474" s="38">
        <f>IF(H474&gt;Lease!$E$4,0,M473)</f>
        <v>0</v>
      </c>
      <c r="K474" s="38">
        <f>IF(IF(Lease!$H$4="Yearly",J474*Lease!$D$4,IF(Lease!$H$4="Quarterly",J474*(Lease!$D$4/4),J474*Lease!$D$4/12))&gt;0,IF(Lease!$H$4="Yearly",J474*Lease!$D$4,IF(Lease!$H$4="Quarterly",J474*(Lease!$D$4/4),J474*Lease!$D$4/12)),-L474-J474)</f>
        <v>0</v>
      </c>
      <c r="L474" s="38">
        <f t="shared" si="80"/>
        <v>0</v>
      </c>
      <c r="M474" s="38">
        <f t="shared" si="81"/>
        <v>0</v>
      </c>
      <c r="N474" s="50"/>
      <c r="O474" s="79">
        <v>237</v>
      </c>
      <c r="P474" s="80">
        <f t="shared" si="84"/>
        <v>209348</v>
      </c>
      <c r="Q474" s="82">
        <f t="shared" si="77"/>
        <v>0</v>
      </c>
      <c r="R474" s="82">
        <f>IF(S473&lt;1,0,-Lease!$K$4/Lease!$L$4)</f>
        <v>0</v>
      </c>
      <c r="S474" s="82">
        <f t="shared" si="78"/>
        <v>0</v>
      </c>
      <c r="AE474" s="5"/>
      <c r="AF474" s="6"/>
    </row>
    <row r="475" spans="1:32" x14ac:dyDescent="0.25">
      <c r="A475" s="46">
        <f t="shared" si="82"/>
        <v>459</v>
      </c>
      <c r="B475" s="54">
        <f t="shared" si="79"/>
        <v>0</v>
      </c>
      <c r="C475" s="47">
        <f>IF(A475&gt;Lease!$E$4,0,Lease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D475" s="33" t="str">
        <f>IF(C475=0,"-",IF(Lease!$H$4="Yearly",EDATE(D474,12),IF(Lease!$H$4="Quarterly",EDATE(D474,3),EDATE(D474,1))))</f>
        <v>-</v>
      </c>
      <c r="E475" s="14">
        <f>IF(C475=0,0,1/((1+IF(Lease!$H$4="Yearly",Lease!$D$4,IF(Lease!$H$4="Quarterly",Lease!$D$4/4,Lease!$D$4/12)))^IF($E$17=1,A474,A475)))</f>
        <v>0</v>
      </c>
      <c r="F475" s="48">
        <f t="shared" si="75"/>
        <v>0</v>
      </c>
      <c r="G475" s="49"/>
      <c r="H475" s="13">
        <f t="shared" si="83"/>
        <v>459</v>
      </c>
      <c r="I475" s="33" t="str">
        <f t="shared" si="76"/>
        <v>-</v>
      </c>
      <c r="J475" s="38">
        <f>IF(H475&gt;Lease!$E$4,0,M474)</f>
        <v>0</v>
      </c>
      <c r="K475" s="38">
        <f>IF(IF(Lease!$H$4="Yearly",J475*Lease!$D$4,IF(Lease!$H$4="Quarterly",J475*(Lease!$D$4/4),J475*Lease!$D$4/12))&gt;0,IF(Lease!$H$4="Yearly",J475*Lease!$D$4,IF(Lease!$H$4="Quarterly",J475*(Lease!$D$4/4),J475*Lease!$D$4/12)),-L475-J475)</f>
        <v>0</v>
      </c>
      <c r="L475" s="38">
        <f t="shared" si="80"/>
        <v>0</v>
      </c>
      <c r="M475" s="38">
        <f t="shared" si="81"/>
        <v>0</v>
      </c>
      <c r="N475" s="50"/>
      <c r="O475" s="79">
        <v>237</v>
      </c>
      <c r="P475" s="80">
        <f t="shared" si="84"/>
        <v>209713</v>
      </c>
      <c r="Q475" s="82">
        <f t="shared" si="77"/>
        <v>0</v>
      </c>
      <c r="R475" s="82">
        <f>IF(S474&lt;1,0,-Lease!$K$4/Lease!$L$4)</f>
        <v>0</v>
      </c>
      <c r="S475" s="82">
        <f t="shared" si="78"/>
        <v>0</v>
      </c>
      <c r="AE475" s="5"/>
      <c r="AF475" s="6"/>
    </row>
    <row r="476" spans="1:32" x14ac:dyDescent="0.25">
      <c r="A476" s="46">
        <f t="shared" si="82"/>
        <v>460</v>
      </c>
      <c r="B476" s="54">
        <f t="shared" si="79"/>
        <v>0</v>
      </c>
      <c r="C476" s="47">
        <f>IF(A476&gt;Lease!$E$4,0,Lease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D476" s="33" t="str">
        <f>IF(C476=0,"-",IF(Lease!$H$4="Yearly",EDATE(D475,12),IF(Lease!$H$4="Quarterly",EDATE(D475,3),EDATE(D475,1))))</f>
        <v>-</v>
      </c>
      <c r="E476" s="14">
        <f>IF(C476=0,0,1/((1+IF(Lease!$H$4="Yearly",Lease!$D$4,IF(Lease!$H$4="Quarterly",Lease!$D$4/4,Lease!$D$4/12)))^IF($E$17=1,A475,A476)))</f>
        <v>0</v>
      </c>
      <c r="F476" s="48">
        <f t="shared" si="75"/>
        <v>0</v>
      </c>
      <c r="G476" s="49"/>
      <c r="H476" s="13">
        <f t="shared" si="83"/>
        <v>460</v>
      </c>
      <c r="I476" s="33" t="str">
        <f t="shared" si="76"/>
        <v>-</v>
      </c>
      <c r="J476" s="38">
        <f>IF(H476&gt;Lease!$E$4,0,M475)</f>
        <v>0</v>
      </c>
      <c r="K476" s="38">
        <f>IF(IF(Lease!$H$4="Yearly",J476*Lease!$D$4,IF(Lease!$H$4="Quarterly",J476*(Lease!$D$4/4),J476*Lease!$D$4/12))&gt;0,IF(Lease!$H$4="Yearly",J476*Lease!$D$4,IF(Lease!$H$4="Quarterly",J476*(Lease!$D$4/4),J476*Lease!$D$4/12)),-L476-J476)</f>
        <v>0</v>
      </c>
      <c r="L476" s="38">
        <f t="shared" si="80"/>
        <v>0</v>
      </c>
      <c r="M476" s="38">
        <f t="shared" si="81"/>
        <v>0</v>
      </c>
      <c r="N476" s="50"/>
      <c r="O476" s="79">
        <v>237</v>
      </c>
      <c r="P476" s="80">
        <f t="shared" si="84"/>
        <v>210078</v>
      </c>
      <c r="Q476" s="82">
        <f t="shared" si="77"/>
        <v>0</v>
      </c>
      <c r="R476" s="82">
        <f>IF(S475&lt;1,0,-Lease!$K$4/Lease!$L$4)</f>
        <v>0</v>
      </c>
      <c r="S476" s="82">
        <f t="shared" si="78"/>
        <v>0</v>
      </c>
      <c r="AE476" s="5"/>
      <c r="AF476" s="6"/>
    </row>
    <row r="477" spans="1:32" x14ac:dyDescent="0.25">
      <c r="A477" s="46">
        <f t="shared" si="82"/>
        <v>461</v>
      </c>
      <c r="B477" s="54">
        <f t="shared" si="79"/>
        <v>0</v>
      </c>
      <c r="C477" s="47">
        <f>IF(A477&gt;Lease!$E$4,0,Lease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D477" s="33" t="str">
        <f>IF(C477=0,"-",IF(Lease!$H$4="Yearly",EDATE(D476,12),IF(Lease!$H$4="Quarterly",EDATE(D476,3),EDATE(D476,1))))</f>
        <v>-</v>
      </c>
      <c r="E477" s="14">
        <f>IF(C477=0,0,1/((1+IF(Lease!$H$4="Yearly",Lease!$D$4,IF(Lease!$H$4="Quarterly",Lease!$D$4/4,Lease!$D$4/12)))^IF($E$17=1,A476,A477)))</f>
        <v>0</v>
      </c>
      <c r="F477" s="48">
        <f t="shared" si="75"/>
        <v>0</v>
      </c>
      <c r="G477" s="49"/>
      <c r="H477" s="13">
        <f t="shared" si="83"/>
        <v>461</v>
      </c>
      <c r="I477" s="33" t="str">
        <f t="shared" si="76"/>
        <v>-</v>
      </c>
      <c r="J477" s="38">
        <f>IF(H477&gt;Lease!$E$4,0,M476)</f>
        <v>0</v>
      </c>
      <c r="K477" s="38">
        <f>IF(IF(Lease!$H$4="Yearly",J477*Lease!$D$4,IF(Lease!$H$4="Quarterly",J477*(Lease!$D$4/4),J477*Lease!$D$4/12))&gt;0,IF(Lease!$H$4="Yearly",J477*Lease!$D$4,IF(Lease!$H$4="Quarterly",J477*(Lease!$D$4/4),J477*Lease!$D$4/12)),-L477-J477)</f>
        <v>0</v>
      </c>
      <c r="L477" s="38">
        <f t="shared" si="80"/>
        <v>0</v>
      </c>
      <c r="M477" s="38">
        <f t="shared" si="81"/>
        <v>0</v>
      </c>
      <c r="N477" s="50"/>
      <c r="O477" s="79">
        <v>237</v>
      </c>
      <c r="P477" s="80">
        <f t="shared" si="84"/>
        <v>210444</v>
      </c>
      <c r="Q477" s="82">
        <f t="shared" si="77"/>
        <v>0</v>
      </c>
      <c r="R477" s="82">
        <f>IF(S476&lt;1,0,-Lease!$K$4/Lease!$L$4)</f>
        <v>0</v>
      </c>
      <c r="S477" s="82">
        <f t="shared" si="78"/>
        <v>0</v>
      </c>
      <c r="AE477" s="5"/>
      <c r="AF477" s="6"/>
    </row>
    <row r="478" spans="1:32" x14ac:dyDescent="0.25">
      <c r="A478" s="46">
        <f t="shared" si="82"/>
        <v>462</v>
      </c>
      <c r="B478" s="54">
        <f t="shared" si="79"/>
        <v>0</v>
      </c>
      <c r="C478" s="47">
        <f>IF(A478&gt;Lease!$E$4,0,Lease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D478" s="33" t="str">
        <f>IF(C478=0,"-",IF(Lease!$H$4="Yearly",EDATE(D477,12),IF(Lease!$H$4="Quarterly",EDATE(D477,3),EDATE(D477,1))))</f>
        <v>-</v>
      </c>
      <c r="E478" s="14">
        <f>IF(C478=0,0,1/((1+IF(Lease!$H$4="Yearly",Lease!$D$4,IF(Lease!$H$4="Quarterly",Lease!$D$4/4,Lease!$D$4/12)))^IF($E$17=1,A477,A478)))</f>
        <v>0</v>
      </c>
      <c r="F478" s="48">
        <f t="shared" si="75"/>
        <v>0</v>
      </c>
      <c r="G478" s="49"/>
      <c r="H478" s="13">
        <f t="shared" si="83"/>
        <v>462</v>
      </c>
      <c r="I478" s="33" t="str">
        <f t="shared" si="76"/>
        <v>-</v>
      </c>
      <c r="J478" s="38">
        <f>IF(H478&gt;Lease!$E$4,0,M477)</f>
        <v>0</v>
      </c>
      <c r="K478" s="38">
        <f>IF(IF(Lease!$H$4="Yearly",J478*Lease!$D$4,IF(Lease!$H$4="Quarterly",J478*(Lease!$D$4/4),J478*Lease!$D$4/12))&gt;0,IF(Lease!$H$4="Yearly",J478*Lease!$D$4,IF(Lease!$H$4="Quarterly",J478*(Lease!$D$4/4),J478*Lease!$D$4/12)),-L478-J478)</f>
        <v>0</v>
      </c>
      <c r="L478" s="38">
        <f t="shared" si="80"/>
        <v>0</v>
      </c>
      <c r="M478" s="38">
        <f t="shared" si="81"/>
        <v>0</v>
      </c>
      <c r="N478" s="50"/>
      <c r="O478" s="79">
        <v>237</v>
      </c>
      <c r="P478" s="80">
        <f t="shared" si="84"/>
        <v>210809</v>
      </c>
      <c r="Q478" s="82">
        <f t="shared" si="77"/>
        <v>0</v>
      </c>
      <c r="R478" s="82">
        <f>IF(S477&lt;1,0,-Lease!$K$4/Lease!$L$4)</f>
        <v>0</v>
      </c>
      <c r="S478" s="82">
        <f t="shared" si="78"/>
        <v>0</v>
      </c>
      <c r="AE478" s="5"/>
      <c r="AF478" s="6"/>
    </row>
    <row r="479" spans="1:32" x14ac:dyDescent="0.25">
      <c r="A479" s="46">
        <f t="shared" si="82"/>
        <v>463</v>
      </c>
      <c r="B479" s="54">
        <f t="shared" si="79"/>
        <v>0</v>
      </c>
      <c r="C479" s="47">
        <f>IF(A479&gt;Lease!$E$4,0,Lease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D479" s="33" t="str">
        <f>IF(C479=0,"-",IF(Lease!$H$4="Yearly",EDATE(D478,12),IF(Lease!$H$4="Quarterly",EDATE(D478,3),EDATE(D478,1))))</f>
        <v>-</v>
      </c>
      <c r="E479" s="14">
        <f>IF(C479=0,0,1/((1+IF(Lease!$H$4="Yearly",Lease!$D$4,IF(Lease!$H$4="Quarterly",Lease!$D$4/4,Lease!$D$4/12)))^IF($E$17=1,A478,A479)))</f>
        <v>0</v>
      </c>
      <c r="F479" s="48">
        <f t="shared" si="75"/>
        <v>0</v>
      </c>
      <c r="G479" s="49"/>
      <c r="H479" s="13">
        <f t="shared" si="83"/>
        <v>463</v>
      </c>
      <c r="I479" s="33" t="str">
        <f t="shared" si="76"/>
        <v>-</v>
      </c>
      <c r="J479" s="38">
        <f>IF(H479&gt;Lease!$E$4,0,M478)</f>
        <v>0</v>
      </c>
      <c r="K479" s="38">
        <f>IF(IF(Lease!$H$4="Yearly",J479*Lease!$D$4,IF(Lease!$H$4="Quarterly",J479*(Lease!$D$4/4),J479*Lease!$D$4/12))&gt;0,IF(Lease!$H$4="Yearly",J479*Lease!$D$4,IF(Lease!$H$4="Quarterly",J479*(Lease!$D$4/4),J479*Lease!$D$4/12)),-L479-J479)</f>
        <v>0</v>
      </c>
      <c r="L479" s="38">
        <f t="shared" si="80"/>
        <v>0</v>
      </c>
      <c r="M479" s="38">
        <f t="shared" si="81"/>
        <v>0</v>
      </c>
      <c r="N479" s="50"/>
      <c r="O479" s="79">
        <v>237</v>
      </c>
      <c r="P479" s="80">
        <f t="shared" si="84"/>
        <v>211174</v>
      </c>
      <c r="Q479" s="82">
        <f t="shared" si="77"/>
        <v>0</v>
      </c>
      <c r="R479" s="82">
        <f>IF(S478&lt;1,0,-Lease!$K$4/Lease!$L$4)</f>
        <v>0</v>
      </c>
      <c r="S479" s="82">
        <f t="shared" si="78"/>
        <v>0</v>
      </c>
      <c r="AE479" s="5"/>
      <c r="AF479" s="6"/>
    </row>
    <row r="480" spans="1:32" x14ac:dyDescent="0.25">
      <c r="A480" s="46">
        <f t="shared" si="82"/>
        <v>464</v>
      </c>
      <c r="B480" s="54">
        <f t="shared" si="79"/>
        <v>0</v>
      </c>
      <c r="C480" s="47">
        <f>IF(A480&gt;Lease!$E$4,0,Lease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D480" s="33" t="str">
        <f>IF(C480=0,"-",IF(Lease!$H$4="Yearly",EDATE(D479,12),IF(Lease!$H$4="Quarterly",EDATE(D479,3),EDATE(D479,1))))</f>
        <v>-</v>
      </c>
      <c r="E480" s="14">
        <f>IF(C480=0,0,1/((1+IF(Lease!$H$4="Yearly",Lease!$D$4,IF(Lease!$H$4="Quarterly",Lease!$D$4/4,Lease!$D$4/12)))^IF($E$17=1,A479,A480)))</f>
        <v>0</v>
      </c>
      <c r="F480" s="48">
        <f t="shared" si="75"/>
        <v>0</v>
      </c>
      <c r="G480" s="49"/>
      <c r="H480" s="13">
        <f t="shared" si="83"/>
        <v>464</v>
      </c>
      <c r="I480" s="33" t="str">
        <f t="shared" si="76"/>
        <v>-</v>
      </c>
      <c r="J480" s="38">
        <f>IF(H480&gt;Lease!$E$4,0,M479)</f>
        <v>0</v>
      </c>
      <c r="K480" s="38">
        <f>IF(IF(Lease!$H$4="Yearly",J480*Lease!$D$4,IF(Lease!$H$4="Quarterly",J480*(Lease!$D$4/4),J480*Lease!$D$4/12))&gt;0,IF(Lease!$H$4="Yearly",J480*Lease!$D$4,IF(Lease!$H$4="Quarterly",J480*(Lease!$D$4/4),J480*Lease!$D$4/12)),-L480-J480)</f>
        <v>0</v>
      </c>
      <c r="L480" s="38">
        <f t="shared" si="80"/>
        <v>0</v>
      </c>
      <c r="M480" s="38">
        <f t="shared" si="81"/>
        <v>0</v>
      </c>
      <c r="N480" s="50"/>
      <c r="O480" s="79">
        <v>237</v>
      </c>
      <c r="P480" s="80">
        <f t="shared" si="84"/>
        <v>211539</v>
      </c>
      <c r="Q480" s="82">
        <f t="shared" si="77"/>
        <v>0</v>
      </c>
      <c r="R480" s="82">
        <f>IF(S479&lt;1,0,-Lease!$K$4/Lease!$L$4)</f>
        <v>0</v>
      </c>
      <c r="S480" s="82">
        <f t="shared" si="78"/>
        <v>0</v>
      </c>
      <c r="AE480" s="5"/>
      <c r="AF480" s="6"/>
    </row>
    <row r="481" spans="1:32" x14ac:dyDescent="0.25">
      <c r="A481" s="46">
        <f t="shared" si="82"/>
        <v>465</v>
      </c>
      <c r="B481" s="54">
        <f t="shared" si="79"/>
        <v>0</v>
      </c>
      <c r="C481" s="47">
        <f>IF(A481&gt;Lease!$E$4,0,Lease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D481" s="33" t="str">
        <f>IF(C481=0,"-",IF(Lease!$H$4="Yearly",EDATE(D480,12),IF(Lease!$H$4="Quarterly",EDATE(D480,3),EDATE(D480,1))))</f>
        <v>-</v>
      </c>
      <c r="E481" s="14">
        <f>IF(C481=0,0,1/((1+IF(Lease!$H$4="Yearly",Lease!$D$4,IF(Lease!$H$4="Quarterly",Lease!$D$4/4,Lease!$D$4/12)))^IF($E$17=1,A480,A481)))</f>
        <v>0</v>
      </c>
      <c r="F481" s="48">
        <f t="shared" si="75"/>
        <v>0</v>
      </c>
      <c r="G481" s="49"/>
      <c r="H481" s="13">
        <f t="shared" si="83"/>
        <v>465</v>
      </c>
      <c r="I481" s="33" t="str">
        <f t="shared" si="76"/>
        <v>-</v>
      </c>
      <c r="J481" s="38">
        <f>IF(H481&gt;Lease!$E$4,0,M480)</f>
        <v>0</v>
      </c>
      <c r="K481" s="38">
        <f>IF(IF(Lease!$H$4="Yearly",J481*Lease!$D$4,IF(Lease!$H$4="Quarterly",J481*(Lease!$D$4/4),J481*Lease!$D$4/12))&gt;0,IF(Lease!$H$4="Yearly",J481*Lease!$D$4,IF(Lease!$H$4="Quarterly",J481*(Lease!$D$4/4),J481*Lease!$D$4/12)),-L481-J481)</f>
        <v>0</v>
      </c>
      <c r="L481" s="38">
        <f t="shared" si="80"/>
        <v>0</v>
      </c>
      <c r="M481" s="38">
        <f t="shared" si="81"/>
        <v>0</v>
      </c>
      <c r="N481" s="50"/>
      <c r="O481" s="79">
        <v>237</v>
      </c>
      <c r="P481" s="80">
        <f t="shared" si="84"/>
        <v>211905</v>
      </c>
      <c r="Q481" s="82">
        <f t="shared" si="77"/>
        <v>0</v>
      </c>
      <c r="R481" s="82">
        <f>IF(S480&lt;1,0,-Lease!$K$4/Lease!$L$4)</f>
        <v>0</v>
      </c>
      <c r="S481" s="82">
        <f t="shared" si="78"/>
        <v>0</v>
      </c>
      <c r="AE481" s="5"/>
      <c r="AF481" s="6"/>
    </row>
    <row r="482" spans="1:32" x14ac:dyDescent="0.25">
      <c r="A482" s="46">
        <f t="shared" si="82"/>
        <v>466</v>
      </c>
      <c r="B482" s="54">
        <f t="shared" si="79"/>
        <v>0</v>
      </c>
      <c r="C482" s="47">
        <f>IF(A482&gt;Lease!$E$4,0,Lease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D482" s="33" t="str">
        <f>IF(C482=0,"-",IF(Lease!$H$4="Yearly",EDATE(D481,12),IF(Lease!$H$4="Quarterly",EDATE(D481,3),EDATE(D481,1))))</f>
        <v>-</v>
      </c>
      <c r="E482" s="14">
        <f>IF(C482=0,0,1/((1+IF(Lease!$H$4="Yearly",Lease!$D$4,IF(Lease!$H$4="Quarterly",Lease!$D$4/4,Lease!$D$4/12)))^IF($E$17=1,A481,A482)))</f>
        <v>0</v>
      </c>
      <c r="F482" s="48">
        <f t="shared" si="75"/>
        <v>0</v>
      </c>
      <c r="G482" s="49"/>
      <c r="H482" s="13">
        <f t="shared" si="83"/>
        <v>466</v>
      </c>
      <c r="I482" s="33" t="str">
        <f t="shared" si="76"/>
        <v>-</v>
      </c>
      <c r="J482" s="38">
        <f>IF(H482&gt;Lease!$E$4,0,M481)</f>
        <v>0</v>
      </c>
      <c r="K482" s="38">
        <f>IF(IF(Lease!$H$4="Yearly",J482*Lease!$D$4,IF(Lease!$H$4="Quarterly",J482*(Lease!$D$4/4),J482*Lease!$D$4/12))&gt;0,IF(Lease!$H$4="Yearly",J482*Lease!$D$4,IF(Lease!$H$4="Quarterly",J482*(Lease!$D$4/4),J482*Lease!$D$4/12)),-L482-J482)</f>
        <v>0</v>
      </c>
      <c r="L482" s="38">
        <f t="shared" si="80"/>
        <v>0</v>
      </c>
      <c r="M482" s="38">
        <f t="shared" si="81"/>
        <v>0</v>
      </c>
      <c r="N482" s="50"/>
      <c r="O482" s="79">
        <v>237</v>
      </c>
      <c r="P482" s="80">
        <f t="shared" si="84"/>
        <v>212270</v>
      </c>
      <c r="Q482" s="82">
        <f t="shared" si="77"/>
        <v>0</v>
      </c>
      <c r="R482" s="82">
        <f>IF(S481&lt;1,0,-Lease!$K$4/Lease!$L$4)</f>
        <v>0</v>
      </c>
      <c r="S482" s="82">
        <f t="shared" si="78"/>
        <v>0</v>
      </c>
      <c r="AE482" s="5"/>
      <c r="AF482" s="6"/>
    </row>
    <row r="483" spans="1:32" x14ac:dyDescent="0.25">
      <c r="A483" s="46">
        <f t="shared" si="82"/>
        <v>467</v>
      </c>
      <c r="B483" s="54">
        <f t="shared" si="79"/>
        <v>0</v>
      </c>
      <c r="C483" s="47">
        <f>IF(A483&gt;Lease!$E$4,0,Lease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D483" s="33" t="str">
        <f>IF(C483=0,"-",IF(Lease!$H$4="Yearly",EDATE(D482,12),IF(Lease!$H$4="Quarterly",EDATE(D482,3),EDATE(D482,1))))</f>
        <v>-</v>
      </c>
      <c r="E483" s="14">
        <f>IF(C483=0,0,1/((1+IF(Lease!$H$4="Yearly",Lease!$D$4,IF(Lease!$H$4="Quarterly",Lease!$D$4/4,Lease!$D$4/12)))^IF($E$17=1,A482,A483)))</f>
        <v>0</v>
      </c>
      <c r="F483" s="48">
        <f t="shared" si="75"/>
        <v>0</v>
      </c>
      <c r="G483" s="49"/>
      <c r="H483" s="13">
        <f t="shared" si="83"/>
        <v>467</v>
      </c>
      <c r="I483" s="33" t="str">
        <f t="shared" si="76"/>
        <v>-</v>
      </c>
      <c r="J483" s="38">
        <f>IF(H483&gt;Lease!$E$4,0,M482)</f>
        <v>0</v>
      </c>
      <c r="K483" s="38">
        <f>IF(IF(Lease!$H$4="Yearly",J483*Lease!$D$4,IF(Lease!$H$4="Quarterly",J483*(Lease!$D$4/4),J483*Lease!$D$4/12))&gt;0,IF(Lease!$H$4="Yearly",J483*Lease!$D$4,IF(Lease!$H$4="Quarterly",J483*(Lease!$D$4/4),J483*Lease!$D$4/12)),-L483-J483)</f>
        <v>0</v>
      </c>
      <c r="L483" s="38">
        <f t="shared" si="80"/>
        <v>0</v>
      </c>
      <c r="M483" s="38">
        <f t="shared" si="81"/>
        <v>0</v>
      </c>
      <c r="N483" s="50"/>
      <c r="O483" s="79">
        <v>237</v>
      </c>
      <c r="P483" s="80">
        <f t="shared" si="84"/>
        <v>212635</v>
      </c>
      <c r="Q483" s="82">
        <f t="shared" si="77"/>
        <v>0</v>
      </c>
      <c r="R483" s="82">
        <f>IF(S482&lt;1,0,-Lease!$K$4/Lease!$L$4)</f>
        <v>0</v>
      </c>
      <c r="S483" s="82">
        <f t="shared" si="78"/>
        <v>0</v>
      </c>
      <c r="AE483" s="5"/>
      <c r="AF483" s="6"/>
    </row>
    <row r="484" spans="1:32" x14ac:dyDescent="0.25">
      <c r="A484" s="46">
        <f t="shared" si="82"/>
        <v>468</v>
      </c>
      <c r="B484" s="54">
        <f t="shared" si="79"/>
        <v>0</v>
      </c>
      <c r="C484" s="47">
        <f>IF(A484&gt;Lease!$E$4,0,Lease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D484" s="33" t="str">
        <f>IF(C484=0,"-",IF(Lease!$H$4="Yearly",EDATE(D483,12),IF(Lease!$H$4="Quarterly",EDATE(D483,3),EDATE(D483,1))))</f>
        <v>-</v>
      </c>
      <c r="E484" s="14">
        <f>IF(C484=0,0,1/((1+IF(Lease!$H$4="Yearly",Lease!$D$4,IF(Lease!$H$4="Quarterly",Lease!$D$4/4,Lease!$D$4/12)))^IF($E$17=1,A483,A484)))</f>
        <v>0</v>
      </c>
      <c r="F484" s="48">
        <f t="shared" si="75"/>
        <v>0</v>
      </c>
      <c r="G484" s="49"/>
      <c r="H484" s="13">
        <f t="shared" si="83"/>
        <v>468</v>
      </c>
      <c r="I484" s="33" t="str">
        <f t="shared" si="76"/>
        <v>-</v>
      </c>
      <c r="J484" s="38">
        <f>IF(H484&gt;Lease!$E$4,0,M483)</f>
        <v>0</v>
      </c>
      <c r="K484" s="38">
        <f>IF(IF(Lease!$H$4="Yearly",J484*Lease!$D$4,IF(Lease!$H$4="Quarterly",J484*(Lease!$D$4/4),J484*Lease!$D$4/12))&gt;0,IF(Lease!$H$4="Yearly",J484*Lease!$D$4,IF(Lease!$H$4="Quarterly",J484*(Lease!$D$4/4),J484*Lease!$D$4/12)),-L484-J484)</f>
        <v>0</v>
      </c>
      <c r="L484" s="38">
        <f t="shared" si="80"/>
        <v>0</v>
      </c>
      <c r="M484" s="38">
        <f t="shared" si="81"/>
        <v>0</v>
      </c>
      <c r="N484" s="50"/>
      <c r="O484" s="79">
        <v>237</v>
      </c>
      <c r="P484" s="80">
        <f t="shared" si="84"/>
        <v>213000</v>
      </c>
      <c r="Q484" s="82">
        <f t="shared" si="77"/>
        <v>0</v>
      </c>
      <c r="R484" s="82">
        <f>IF(S483&lt;1,0,-Lease!$K$4/Lease!$L$4)</f>
        <v>0</v>
      </c>
      <c r="S484" s="82">
        <f t="shared" si="78"/>
        <v>0</v>
      </c>
      <c r="AE484" s="5"/>
      <c r="AF484" s="6"/>
    </row>
    <row r="485" spans="1:32" x14ac:dyDescent="0.25">
      <c r="A485" s="46">
        <f t="shared" si="82"/>
        <v>469</v>
      </c>
      <c r="B485" s="54">
        <f t="shared" si="79"/>
        <v>0</v>
      </c>
      <c r="C485" s="47">
        <f>IF(A485&gt;Lease!$E$4,0,Lease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D485" s="33" t="str">
        <f>IF(C485=0,"-",IF(Lease!$H$4="Yearly",EDATE(D484,12),IF(Lease!$H$4="Quarterly",EDATE(D484,3),EDATE(D484,1))))</f>
        <v>-</v>
      </c>
      <c r="E485" s="14">
        <f>IF(C485=0,0,1/((1+IF(Lease!$H$4="Yearly",Lease!$D$4,IF(Lease!$H$4="Quarterly",Lease!$D$4/4,Lease!$D$4/12)))^IF($E$17=1,A484,A485)))</f>
        <v>0</v>
      </c>
      <c r="F485" s="48">
        <f t="shared" si="75"/>
        <v>0</v>
      </c>
      <c r="G485" s="49"/>
      <c r="H485" s="13">
        <f t="shared" si="83"/>
        <v>469</v>
      </c>
      <c r="I485" s="33" t="str">
        <f t="shared" si="76"/>
        <v>-</v>
      </c>
      <c r="J485" s="38">
        <f>IF(H485&gt;Lease!$E$4,0,M484)</f>
        <v>0</v>
      </c>
      <c r="K485" s="38">
        <f>IF(IF(Lease!$H$4="Yearly",J485*Lease!$D$4,IF(Lease!$H$4="Quarterly",J485*(Lease!$D$4/4),J485*Lease!$D$4/12))&gt;0,IF(Lease!$H$4="Yearly",J485*Lease!$D$4,IF(Lease!$H$4="Quarterly",J485*(Lease!$D$4/4),J485*Lease!$D$4/12)),-L485-J485)</f>
        <v>0</v>
      </c>
      <c r="L485" s="38">
        <f t="shared" si="80"/>
        <v>0</v>
      </c>
      <c r="M485" s="38">
        <f t="shared" si="81"/>
        <v>0</v>
      </c>
      <c r="N485" s="50"/>
      <c r="O485" s="79">
        <v>237</v>
      </c>
      <c r="P485" s="80">
        <f t="shared" si="84"/>
        <v>213366</v>
      </c>
      <c r="Q485" s="82">
        <f t="shared" si="77"/>
        <v>0</v>
      </c>
      <c r="R485" s="82">
        <f>IF(S484&lt;1,0,-Lease!$K$4/Lease!$L$4)</f>
        <v>0</v>
      </c>
      <c r="S485" s="82">
        <f t="shared" si="78"/>
        <v>0</v>
      </c>
      <c r="AE485" s="5"/>
      <c r="AF485" s="6"/>
    </row>
    <row r="486" spans="1:32" x14ac:dyDescent="0.25">
      <c r="A486" s="46">
        <f t="shared" si="82"/>
        <v>470</v>
      </c>
      <c r="B486" s="54">
        <f t="shared" si="79"/>
        <v>0</v>
      </c>
      <c r="C486" s="47">
        <f>IF(A486&gt;Lease!$E$4,0,Lease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D486" s="33" t="str">
        <f>IF(C486=0,"-",IF(Lease!$H$4="Yearly",EDATE(D485,12),IF(Lease!$H$4="Quarterly",EDATE(D485,3),EDATE(D485,1))))</f>
        <v>-</v>
      </c>
      <c r="E486" s="14">
        <f>IF(C486=0,0,1/((1+IF(Lease!$H$4="Yearly",Lease!$D$4,IF(Lease!$H$4="Quarterly",Lease!$D$4/4,Lease!$D$4/12)))^IF($E$17=1,A485,A486)))</f>
        <v>0</v>
      </c>
      <c r="F486" s="48">
        <f t="shared" si="75"/>
        <v>0</v>
      </c>
      <c r="G486" s="49"/>
      <c r="H486" s="13">
        <f t="shared" si="83"/>
        <v>470</v>
      </c>
      <c r="I486" s="33" t="str">
        <f t="shared" si="76"/>
        <v>-</v>
      </c>
      <c r="J486" s="38">
        <f>IF(H486&gt;Lease!$E$4,0,M485)</f>
        <v>0</v>
      </c>
      <c r="K486" s="38">
        <f>IF(IF(Lease!$H$4="Yearly",J486*Lease!$D$4,IF(Lease!$H$4="Quarterly",J486*(Lease!$D$4/4),J486*Lease!$D$4/12))&gt;0,IF(Lease!$H$4="Yearly",J486*Lease!$D$4,IF(Lease!$H$4="Quarterly",J486*(Lease!$D$4/4),J486*Lease!$D$4/12)),-L486-J486)</f>
        <v>0</v>
      </c>
      <c r="L486" s="38">
        <f t="shared" si="80"/>
        <v>0</v>
      </c>
      <c r="M486" s="38">
        <f t="shared" si="81"/>
        <v>0</v>
      </c>
      <c r="N486" s="50"/>
      <c r="O486" s="79">
        <v>237</v>
      </c>
      <c r="P486" s="80">
        <f t="shared" si="84"/>
        <v>213731</v>
      </c>
      <c r="Q486" s="82">
        <f t="shared" si="77"/>
        <v>0</v>
      </c>
      <c r="R486" s="82">
        <f>IF(S485&lt;1,0,-Lease!$K$4/Lease!$L$4)</f>
        <v>0</v>
      </c>
      <c r="S486" s="82">
        <f t="shared" si="78"/>
        <v>0</v>
      </c>
      <c r="AE486" s="5"/>
      <c r="AF486" s="6"/>
    </row>
    <row r="487" spans="1:32" x14ac:dyDescent="0.25">
      <c r="A487" s="46">
        <f t="shared" si="82"/>
        <v>471</v>
      </c>
      <c r="B487" s="54">
        <f t="shared" si="79"/>
        <v>0</v>
      </c>
      <c r="C487" s="47">
        <f>IF(A487&gt;Lease!$E$4,0,Lease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D487" s="33" t="str">
        <f>IF(C487=0,"-",IF(Lease!$H$4="Yearly",EDATE(D486,12),IF(Lease!$H$4="Quarterly",EDATE(D486,3),EDATE(D486,1))))</f>
        <v>-</v>
      </c>
      <c r="E487" s="14">
        <f>IF(C487=0,0,1/((1+IF(Lease!$H$4="Yearly",Lease!$D$4,IF(Lease!$H$4="Quarterly",Lease!$D$4/4,Lease!$D$4/12)))^IF($E$17=1,A486,A487)))</f>
        <v>0</v>
      </c>
      <c r="F487" s="48">
        <f t="shared" si="75"/>
        <v>0</v>
      </c>
      <c r="G487" s="49"/>
      <c r="H487" s="13">
        <f t="shared" si="83"/>
        <v>471</v>
      </c>
      <c r="I487" s="33" t="str">
        <f t="shared" si="76"/>
        <v>-</v>
      </c>
      <c r="J487" s="38">
        <f>IF(H487&gt;Lease!$E$4,0,M486)</f>
        <v>0</v>
      </c>
      <c r="K487" s="38">
        <f>IF(IF(Lease!$H$4="Yearly",J487*Lease!$D$4,IF(Lease!$H$4="Quarterly",J487*(Lease!$D$4/4),J487*Lease!$D$4/12))&gt;0,IF(Lease!$H$4="Yearly",J487*Lease!$D$4,IF(Lease!$H$4="Quarterly",J487*(Lease!$D$4/4),J487*Lease!$D$4/12)),-L487-J487)</f>
        <v>0</v>
      </c>
      <c r="L487" s="38">
        <f t="shared" si="80"/>
        <v>0</v>
      </c>
      <c r="M487" s="38">
        <f t="shared" si="81"/>
        <v>0</v>
      </c>
      <c r="N487" s="50"/>
      <c r="O487" s="79">
        <v>237</v>
      </c>
      <c r="P487" s="80">
        <f t="shared" si="84"/>
        <v>214096</v>
      </c>
      <c r="Q487" s="82">
        <f t="shared" si="77"/>
        <v>0</v>
      </c>
      <c r="R487" s="82">
        <f>IF(S486&lt;1,0,-Lease!$K$4/Lease!$L$4)</f>
        <v>0</v>
      </c>
      <c r="S487" s="82">
        <f t="shared" si="78"/>
        <v>0</v>
      </c>
      <c r="AE487" s="5"/>
      <c r="AF487" s="6"/>
    </row>
    <row r="488" spans="1:32" x14ac:dyDescent="0.25">
      <c r="A488" s="46">
        <f t="shared" si="82"/>
        <v>472</v>
      </c>
      <c r="B488" s="54">
        <f t="shared" si="79"/>
        <v>0</v>
      </c>
      <c r="C488" s="47">
        <f>IF(A488&gt;Lease!$E$4,0,Lease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D488" s="33" t="str">
        <f>IF(C488=0,"-",IF(Lease!$H$4="Yearly",EDATE(D487,12),IF(Lease!$H$4="Quarterly",EDATE(D487,3),EDATE(D487,1))))</f>
        <v>-</v>
      </c>
      <c r="E488" s="14">
        <f>IF(C488=0,0,1/((1+IF(Lease!$H$4="Yearly",Lease!$D$4,IF(Lease!$H$4="Quarterly",Lease!$D$4/4,Lease!$D$4/12)))^IF($E$17=1,A487,A488)))</f>
        <v>0</v>
      </c>
      <c r="F488" s="48">
        <f t="shared" si="75"/>
        <v>0</v>
      </c>
      <c r="G488" s="49"/>
      <c r="H488" s="13">
        <f t="shared" si="83"/>
        <v>472</v>
      </c>
      <c r="I488" s="33" t="str">
        <f t="shared" si="76"/>
        <v>-</v>
      </c>
      <c r="J488" s="38">
        <f>IF(H488&gt;Lease!$E$4,0,M487)</f>
        <v>0</v>
      </c>
      <c r="K488" s="38">
        <f>IF(IF(Lease!$H$4="Yearly",J488*Lease!$D$4,IF(Lease!$H$4="Quarterly",J488*(Lease!$D$4/4),J488*Lease!$D$4/12))&gt;0,IF(Lease!$H$4="Yearly",J488*Lease!$D$4,IF(Lease!$H$4="Quarterly",J488*(Lease!$D$4/4),J488*Lease!$D$4/12)),-L488-J488)</f>
        <v>0</v>
      </c>
      <c r="L488" s="38">
        <f t="shared" si="80"/>
        <v>0</v>
      </c>
      <c r="M488" s="38">
        <f t="shared" si="81"/>
        <v>0</v>
      </c>
      <c r="N488" s="50"/>
      <c r="O488" s="79">
        <v>237</v>
      </c>
      <c r="P488" s="80">
        <f t="shared" si="84"/>
        <v>214461</v>
      </c>
      <c r="Q488" s="82">
        <f t="shared" si="77"/>
        <v>0</v>
      </c>
      <c r="R488" s="82">
        <f>IF(S487&lt;1,0,-Lease!$K$4/Lease!$L$4)</f>
        <v>0</v>
      </c>
      <c r="S488" s="82">
        <f t="shared" si="78"/>
        <v>0</v>
      </c>
      <c r="AE488" s="5"/>
      <c r="AF488" s="6"/>
    </row>
    <row r="489" spans="1:32" x14ac:dyDescent="0.25">
      <c r="A489" s="46">
        <f t="shared" si="82"/>
        <v>473</v>
      </c>
      <c r="B489" s="54">
        <f t="shared" si="79"/>
        <v>0</v>
      </c>
      <c r="C489" s="47">
        <f>IF(A489&gt;Lease!$E$4,0,Lease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D489" s="33" t="str">
        <f>IF(C489=0,"-",IF(Lease!$H$4="Yearly",EDATE(D488,12),IF(Lease!$H$4="Quarterly",EDATE(D488,3),EDATE(D488,1))))</f>
        <v>-</v>
      </c>
      <c r="E489" s="14">
        <f>IF(C489=0,0,1/((1+IF(Lease!$H$4="Yearly",Lease!$D$4,IF(Lease!$H$4="Quarterly",Lease!$D$4/4,Lease!$D$4/12)))^IF($E$17=1,A488,A489)))</f>
        <v>0</v>
      </c>
      <c r="F489" s="48">
        <f t="shared" si="75"/>
        <v>0</v>
      </c>
      <c r="G489" s="49"/>
      <c r="H489" s="13">
        <f t="shared" si="83"/>
        <v>473</v>
      </c>
      <c r="I489" s="33" t="str">
        <f t="shared" si="76"/>
        <v>-</v>
      </c>
      <c r="J489" s="38">
        <f>IF(H489&gt;Lease!$E$4,0,M488)</f>
        <v>0</v>
      </c>
      <c r="K489" s="38">
        <f>IF(IF(Lease!$H$4="Yearly",J489*Lease!$D$4,IF(Lease!$H$4="Quarterly",J489*(Lease!$D$4/4),J489*Lease!$D$4/12))&gt;0,IF(Lease!$H$4="Yearly",J489*Lease!$D$4,IF(Lease!$H$4="Quarterly",J489*(Lease!$D$4/4),J489*Lease!$D$4/12)),-L489-J489)</f>
        <v>0</v>
      </c>
      <c r="L489" s="38">
        <f t="shared" si="80"/>
        <v>0</v>
      </c>
      <c r="M489" s="38">
        <f t="shared" si="81"/>
        <v>0</v>
      </c>
      <c r="N489" s="50"/>
      <c r="O489" s="79">
        <v>237</v>
      </c>
      <c r="P489" s="80">
        <f t="shared" si="84"/>
        <v>214827</v>
      </c>
      <c r="Q489" s="82">
        <f t="shared" si="77"/>
        <v>0</v>
      </c>
      <c r="R489" s="82">
        <f>IF(S488&lt;1,0,-Lease!$K$4/Lease!$L$4)</f>
        <v>0</v>
      </c>
      <c r="S489" s="82">
        <f t="shared" si="78"/>
        <v>0</v>
      </c>
      <c r="AE489" s="5"/>
      <c r="AF489" s="6"/>
    </row>
    <row r="490" spans="1:32" x14ac:dyDescent="0.25">
      <c r="A490" s="46">
        <f t="shared" si="82"/>
        <v>474</v>
      </c>
      <c r="B490" s="54">
        <f t="shared" si="79"/>
        <v>0</v>
      </c>
      <c r="C490" s="47">
        <f>IF(A490&gt;Lease!$E$4,0,Lease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D490" s="33" t="str">
        <f>IF(C490=0,"-",IF(Lease!$H$4="Yearly",EDATE(D489,12),IF(Lease!$H$4="Quarterly",EDATE(D489,3),EDATE(D489,1))))</f>
        <v>-</v>
      </c>
      <c r="E490" s="14">
        <f>IF(C490=0,0,1/((1+IF(Lease!$H$4="Yearly",Lease!$D$4,IF(Lease!$H$4="Quarterly",Lease!$D$4/4,Lease!$D$4/12)))^IF($E$17=1,A489,A490)))</f>
        <v>0</v>
      </c>
      <c r="F490" s="48">
        <f t="shared" si="75"/>
        <v>0</v>
      </c>
      <c r="G490" s="49"/>
      <c r="H490" s="13">
        <f t="shared" si="83"/>
        <v>474</v>
      </c>
      <c r="I490" s="33" t="str">
        <f t="shared" si="76"/>
        <v>-</v>
      </c>
      <c r="J490" s="38">
        <f>IF(H490&gt;Lease!$E$4,0,M489)</f>
        <v>0</v>
      </c>
      <c r="K490" s="38">
        <f>IF(IF(Lease!$H$4="Yearly",J490*Lease!$D$4,IF(Lease!$H$4="Quarterly",J490*(Lease!$D$4/4),J490*Lease!$D$4/12))&gt;0,IF(Lease!$H$4="Yearly",J490*Lease!$D$4,IF(Lease!$H$4="Quarterly",J490*(Lease!$D$4/4),J490*Lease!$D$4/12)),-L490-J490)</f>
        <v>0</v>
      </c>
      <c r="L490" s="38">
        <f t="shared" si="80"/>
        <v>0</v>
      </c>
      <c r="M490" s="38">
        <f t="shared" si="81"/>
        <v>0</v>
      </c>
      <c r="N490" s="50"/>
      <c r="O490" s="79">
        <v>237</v>
      </c>
      <c r="P490" s="80">
        <f t="shared" si="84"/>
        <v>215192</v>
      </c>
      <c r="Q490" s="82">
        <f t="shared" si="77"/>
        <v>0</v>
      </c>
      <c r="R490" s="82">
        <f>IF(S489&lt;1,0,-Lease!$K$4/Lease!$L$4)</f>
        <v>0</v>
      </c>
      <c r="S490" s="82">
        <f t="shared" si="78"/>
        <v>0</v>
      </c>
      <c r="AE490" s="5"/>
      <c r="AF490" s="6"/>
    </row>
    <row r="491" spans="1:32" x14ac:dyDescent="0.25">
      <c r="A491" s="46">
        <f t="shared" si="82"/>
        <v>475</v>
      </c>
      <c r="B491" s="54">
        <f t="shared" si="79"/>
        <v>0</v>
      </c>
      <c r="C491" s="47">
        <f>IF(A491&gt;Lease!$E$4,0,Lease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D491" s="33" t="str">
        <f>IF(C491=0,"-",IF(Lease!$H$4="Yearly",EDATE(D490,12),IF(Lease!$H$4="Quarterly",EDATE(D490,3),EDATE(D490,1))))</f>
        <v>-</v>
      </c>
      <c r="E491" s="14">
        <f>IF(C491=0,0,1/((1+IF(Lease!$H$4="Yearly",Lease!$D$4,IF(Lease!$H$4="Quarterly",Lease!$D$4/4,Lease!$D$4/12)))^IF($E$17=1,A490,A491)))</f>
        <v>0</v>
      </c>
      <c r="F491" s="48">
        <f t="shared" si="75"/>
        <v>0</v>
      </c>
      <c r="G491" s="49"/>
      <c r="H491" s="13">
        <f t="shared" si="83"/>
        <v>475</v>
      </c>
      <c r="I491" s="33" t="str">
        <f t="shared" si="76"/>
        <v>-</v>
      </c>
      <c r="J491" s="38">
        <f>IF(H491&gt;Lease!$E$4,0,M490)</f>
        <v>0</v>
      </c>
      <c r="K491" s="38">
        <f>IF(IF(Lease!$H$4="Yearly",J491*Lease!$D$4,IF(Lease!$H$4="Quarterly",J491*(Lease!$D$4/4),J491*Lease!$D$4/12))&gt;0,IF(Lease!$H$4="Yearly",J491*Lease!$D$4,IF(Lease!$H$4="Quarterly",J491*(Lease!$D$4/4),J491*Lease!$D$4/12)),-L491-J491)</f>
        <v>0</v>
      </c>
      <c r="L491" s="38">
        <f t="shared" si="80"/>
        <v>0</v>
      </c>
      <c r="M491" s="38">
        <f t="shared" si="81"/>
        <v>0</v>
      </c>
      <c r="N491" s="50"/>
      <c r="O491" s="79">
        <v>237</v>
      </c>
      <c r="P491" s="80">
        <f t="shared" si="84"/>
        <v>215557</v>
      </c>
      <c r="Q491" s="82">
        <f t="shared" si="77"/>
        <v>0</v>
      </c>
      <c r="R491" s="82">
        <f>IF(S490&lt;1,0,-Lease!$K$4/Lease!$L$4)</f>
        <v>0</v>
      </c>
      <c r="S491" s="82">
        <f t="shared" si="78"/>
        <v>0</v>
      </c>
      <c r="AE491" s="5"/>
      <c r="AF491" s="6"/>
    </row>
    <row r="492" spans="1:32" x14ac:dyDescent="0.25">
      <c r="A492" s="46">
        <f t="shared" si="82"/>
        <v>476</v>
      </c>
      <c r="B492" s="54">
        <f t="shared" si="79"/>
        <v>0</v>
      </c>
      <c r="C492" s="47">
        <f>IF(A492&gt;Lease!$E$4,0,Lease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D492" s="33" t="str">
        <f>IF(C492=0,"-",IF(Lease!$H$4="Yearly",EDATE(D491,12),IF(Lease!$H$4="Quarterly",EDATE(D491,3),EDATE(D491,1))))</f>
        <v>-</v>
      </c>
      <c r="E492" s="14">
        <f>IF(C492=0,0,1/((1+IF(Lease!$H$4="Yearly",Lease!$D$4,IF(Lease!$H$4="Quarterly",Lease!$D$4/4,Lease!$D$4/12)))^IF($E$17=1,A491,A492)))</f>
        <v>0</v>
      </c>
      <c r="F492" s="48">
        <f t="shared" si="75"/>
        <v>0</v>
      </c>
      <c r="G492" s="49"/>
      <c r="H492" s="13">
        <f t="shared" si="83"/>
        <v>476</v>
      </c>
      <c r="I492" s="33" t="str">
        <f t="shared" si="76"/>
        <v>-</v>
      </c>
      <c r="J492" s="38">
        <f>IF(H492&gt;Lease!$E$4,0,M491)</f>
        <v>0</v>
      </c>
      <c r="K492" s="38">
        <f>IF(IF(Lease!$H$4="Yearly",J492*Lease!$D$4,IF(Lease!$H$4="Quarterly",J492*(Lease!$D$4/4),J492*Lease!$D$4/12))&gt;0,IF(Lease!$H$4="Yearly",J492*Lease!$D$4,IF(Lease!$H$4="Quarterly",J492*(Lease!$D$4/4),J492*Lease!$D$4/12)),-L492-J492)</f>
        <v>0</v>
      </c>
      <c r="L492" s="38">
        <f t="shared" si="80"/>
        <v>0</v>
      </c>
      <c r="M492" s="38">
        <f t="shared" si="81"/>
        <v>0</v>
      </c>
      <c r="N492" s="50"/>
      <c r="O492" s="79">
        <v>237</v>
      </c>
      <c r="P492" s="80">
        <f t="shared" si="84"/>
        <v>215922</v>
      </c>
      <c r="Q492" s="82">
        <f t="shared" si="77"/>
        <v>0</v>
      </c>
      <c r="R492" s="82">
        <f>IF(S491&lt;1,0,-Lease!$K$4/Lease!$L$4)</f>
        <v>0</v>
      </c>
      <c r="S492" s="82">
        <f t="shared" si="78"/>
        <v>0</v>
      </c>
      <c r="AE492" s="5"/>
      <c r="AF492" s="6"/>
    </row>
    <row r="493" spans="1:32" x14ac:dyDescent="0.25">
      <c r="A493" s="46">
        <f t="shared" si="82"/>
        <v>477</v>
      </c>
      <c r="B493" s="54">
        <f t="shared" si="79"/>
        <v>0</v>
      </c>
      <c r="C493" s="47">
        <f>IF(A493&gt;Lease!$E$4,0,Lease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D493" s="33" t="str">
        <f>IF(C493=0,"-",IF(Lease!$H$4="Yearly",EDATE(D492,12),IF(Lease!$H$4="Quarterly",EDATE(D492,3),EDATE(D492,1))))</f>
        <v>-</v>
      </c>
      <c r="E493" s="14">
        <f>IF(C493=0,0,1/((1+IF(Lease!$H$4="Yearly",Lease!$D$4,IF(Lease!$H$4="Quarterly",Lease!$D$4/4,Lease!$D$4/12)))^IF($E$17=1,A492,A493)))</f>
        <v>0</v>
      </c>
      <c r="F493" s="48">
        <f t="shared" si="75"/>
        <v>0</v>
      </c>
      <c r="G493" s="49"/>
      <c r="H493" s="13">
        <f t="shared" si="83"/>
        <v>477</v>
      </c>
      <c r="I493" s="33" t="str">
        <f t="shared" si="76"/>
        <v>-</v>
      </c>
      <c r="J493" s="38">
        <f>IF(H493&gt;Lease!$E$4,0,M492)</f>
        <v>0</v>
      </c>
      <c r="K493" s="38">
        <f>IF(IF(Lease!$H$4="Yearly",J493*Lease!$D$4,IF(Lease!$H$4="Quarterly",J493*(Lease!$D$4/4),J493*Lease!$D$4/12))&gt;0,IF(Lease!$H$4="Yearly",J493*Lease!$D$4,IF(Lease!$H$4="Quarterly",J493*(Lease!$D$4/4),J493*Lease!$D$4/12)),-L493-J493)</f>
        <v>0</v>
      </c>
      <c r="L493" s="38">
        <f t="shared" si="80"/>
        <v>0</v>
      </c>
      <c r="M493" s="38">
        <f t="shared" si="81"/>
        <v>0</v>
      </c>
      <c r="N493" s="50"/>
      <c r="O493" s="79">
        <v>237</v>
      </c>
      <c r="P493" s="80">
        <f t="shared" si="84"/>
        <v>216288</v>
      </c>
      <c r="Q493" s="82">
        <f t="shared" si="77"/>
        <v>0</v>
      </c>
      <c r="R493" s="82">
        <f>IF(S492&lt;1,0,-Lease!$K$4/Lease!$L$4)</f>
        <v>0</v>
      </c>
      <c r="S493" s="82">
        <f t="shared" si="78"/>
        <v>0</v>
      </c>
      <c r="AE493" s="5"/>
      <c r="AF493" s="6"/>
    </row>
    <row r="494" spans="1:32" x14ac:dyDescent="0.25">
      <c r="A494" s="46">
        <f t="shared" si="82"/>
        <v>478</v>
      </c>
      <c r="B494" s="54">
        <f t="shared" si="79"/>
        <v>0</v>
      </c>
      <c r="C494" s="47">
        <f>IF(A494&gt;Lease!$E$4,0,Lease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D494" s="33" t="str">
        <f>IF(C494=0,"-",IF(Lease!$H$4="Yearly",EDATE(D493,12),IF(Lease!$H$4="Quarterly",EDATE(D493,3),EDATE(D493,1))))</f>
        <v>-</v>
      </c>
      <c r="E494" s="14">
        <f>IF(C494=0,0,1/((1+IF(Lease!$H$4="Yearly",Lease!$D$4,IF(Lease!$H$4="Quarterly",Lease!$D$4/4,Lease!$D$4/12)))^IF($E$17=1,A493,A494)))</f>
        <v>0</v>
      </c>
      <c r="F494" s="48">
        <f t="shared" si="75"/>
        <v>0</v>
      </c>
      <c r="G494" s="49"/>
      <c r="H494" s="13">
        <f t="shared" si="83"/>
        <v>478</v>
      </c>
      <c r="I494" s="33" t="str">
        <f t="shared" si="76"/>
        <v>-</v>
      </c>
      <c r="J494" s="38">
        <f>IF(H494&gt;Lease!$E$4,0,M493)</f>
        <v>0</v>
      </c>
      <c r="K494" s="38">
        <f>IF(IF(Lease!$H$4="Yearly",J494*Lease!$D$4,IF(Lease!$H$4="Quarterly",J494*(Lease!$D$4/4),J494*Lease!$D$4/12))&gt;0,IF(Lease!$H$4="Yearly",J494*Lease!$D$4,IF(Lease!$H$4="Quarterly",J494*(Lease!$D$4/4),J494*Lease!$D$4/12)),-L494-J494)</f>
        <v>0</v>
      </c>
      <c r="L494" s="38">
        <f t="shared" si="80"/>
        <v>0</v>
      </c>
      <c r="M494" s="38">
        <f t="shared" si="81"/>
        <v>0</v>
      </c>
      <c r="N494" s="50"/>
      <c r="O494" s="79">
        <v>237</v>
      </c>
      <c r="P494" s="80">
        <f t="shared" si="84"/>
        <v>216653</v>
      </c>
      <c r="Q494" s="82">
        <f t="shared" si="77"/>
        <v>0</v>
      </c>
      <c r="R494" s="82">
        <f>IF(S493&lt;1,0,-Lease!$K$4/Lease!$L$4)</f>
        <v>0</v>
      </c>
      <c r="S494" s="82">
        <f t="shared" si="78"/>
        <v>0</v>
      </c>
      <c r="AE494" s="5"/>
      <c r="AF494" s="6"/>
    </row>
    <row r="495" spans="1:32" x14ac:dyDescent="0.25">
      <c r="A495" s="46">
        <f t="shared" si="82"/>
        <v>479</v>
      </c>
      <c r="B495" s="54">
        <f t="shared" si="79"/>
        <v>0</v>
      </c>
      <c r="C495" s="47">
        <f>IF(A495&gt;Lease!$E$4,0,Lease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D495" s="33" t="str">
        <f>IF(C495=0,"-",IF(Lease!$H$4="Yearly",EDATE(D494,12),IF(Lease!$H$4="Quarterly",EDATE(D494,3),EDATE(D494,1))))</f>
        <v>-</v>
      </c>
      <c r="E495" s="14">
        <f>IF(C495=0,0,1/((1+IF(Lease!$H$4="Yearly",Lease!$D$4,IF(Lease!$H$4="Quarterly",Lease!$D$4/4,Lease!$D$4/12)))^IF($E$17=1,A494,A495)))</f>
        <v>0</v>
      </c>
      <c r="F495" s="48">
        <f t="shared" si="75"/>
        <v>0</v>
      </c>
      <c r="G495" s="49"/>
      <c r="H495" s="13">
        <f t="shared" si="83"/>
        <v>479</v>
      </c>
      <c r="I495" s="33" t="str">
        <f t="shared" si="76"/>
        <v>-</v>
      </c>
      <c r="J495" s="38">
        <f>IF(H495&gt;Lease!$E$4,0,M494)</f>
        <v>0</v>
      </c>
      <c r="K495" s="38">
        <f>IF(IF(Lease!$H$4="Yearly",J495*Lease!$D$4,IF(Lease!$H$4="Quarterly",J495*(Lease!$D$4/4),J495*Lease!$D$4/12))&gt;0,IF(Lease!$H$4="Yearly",J495*Lease!$D$4,IF(Lease!$H$4="Quarterly",J495*(Lease!$D$4/4),J495*Lease!$D$4/12)),-L495-J495)</f>
        <v>0</v>
      </c>
      <c r="L495" s="38">
        <f t="shared" si="80"/>
        <v>0</v>
      </c>
      <c r="M495" s="38">
        <f t="shared" si="81"/>
        <v>0</v>
      </c>
      <c r="N495" s="50"/>
      <c r="O495" s="79">
        <v>237</v>
      </c>
      <c r="P495" s="80">
        <f t="shared" si="84"/>
        <v>217018</v>
      </c>
      <c r="Q495" s="82">
        <f t="shared" si="77"/>
        <v>0</v>
      </c>
      <c r="R495" s="82">
        <f>IF(S494&lt;1,0,-Lease!$K$4/Lease!$L$4)</f>
        <v>0</v>
      </c>
      <c r="S495" s="82">
        <f t="shared" si="78"/>
        <v>0</v>
      </c>
      <c r="AE495" s="5"/>
      <c r="AF495" s="6"/>
    </row>
    <row r="496" spans="1:32" x14ac:dyDescent="0.25">
      <c r="A496" s="46">
        <f t="shared" si="82"/>
        <v>480</v>
      </c>
      <c r="B496" s="54">
        <f t="shared" si="79"/>
        <v>0</v>
      </c>
      <c r="C496" s="47">
        <f>IF(A496&gt;Lease!$E$4,0,Lease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D496" s="33" t="str">
        <f>IF(C496=0,"-",IF(Lease!$H$4="Yearly",EDATE(D495,12),IF(Lease!$H$4="Quarterly",EDATE(D495,3),EDATE(D495,1))))</f>
        <v>-</v>
      </c>
      <c r="E496" s="14">
        <f>IF(C496=0,0,1/((1+IF(Lease!$H$4="Yearly",Lease!$D$4,IF(Lease!$H$4="Quarterly",Lease!$D$4/4,Lease!$D$4/12)))^IF($E$17=1,A495,A496)))</f>
        <v>0</v>
      </c>
      <c r="F496" s="48">
        <f t="shared" si="75"/>
        <v>0</v>
      </c>
      <c r="G496" s="49"/>
      <c r="H496" s="13">
        <f t="shared" si="83"/>
        <v>480</v>
      </c>
      <c r="I496" s="33" t="str">
        <f t="shared" si="76"/>
        <v>-</v>
      </c>
      <c r="J496" s="38">
        <f>IF(H496&gt;Lease!$E$4,0,M495)</f>
        <v>0</v>
      </c>
      <c r="K496" s="38">
        <f>IF(IF(Lease!$H$4="Yearly",J496*Lease!$D$4,IF(Lease!$H$4="Quarterly",J496*(Lease!$D$4/4),J496*Lease!$D$4/12))&gt;0,IF(Lease!$H$4="Yearly",J496*Lease!$D$4,IF(Lease!$H$4="Quarterly",J496*(Lease!$D$4/4),J496*Lease!$D$4/12)),-L496-J496)</f>
        <v>0</v>
      </c>
      <c r="L496" s="38">
        <f t="shared" si="80"/>
        <v>0</v>
      </c>
      <c r="M496" s="38">
        <f t="shared" si="81"/>
        <v>0</v>
      </c>
      <c r="N496" s="50"/>
      <c r="O496" s="79">
        <v>237</v>
      </c>
      <c r="P496" s="80">
        <f t="shared" si="84"/>
        <v>217383</v>
      </c>
      <c r="Q496" s="82">
        <f t="shared" si="77"/>
        <v>0</v>
      </c>
      <c r="R496" s="82">
        <f>IF(S495&lt;1,0,-Lease!$K$4/Lease!$L$4)</f>
        <v>0</v>
      </c>
      <c r="S496" s="82">
        <f t="shared" si="78"/>
        <v>0</v>
      </c>
      <c r="AE496" s="5"/>
      <c r="AF496" s="6"/>
    </row>
    <row r="497" spans="1:32" x14ac:dyDescent="0.25">
      <c r="A497" s="46">
        <f t="shared" si="82"/>
        <v>481</v>
      </c>
      <c r="B497" s="54">
        <f t="shared" si="79"/>
        <v>0</v>
      </c>
      <c r="C497" s="47">
        <f>IF(A497&gt;Lease!$E$4,0,Lease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D497" s="33" t="str">
        <f>IF(C497=0,"-",IF(Lease!$H$4="Yearly",EDATE(D496,12),IF(Lease!$H$4="Quarterly",EDATE(D496,3),EDATE(D496,1))))</f>
        <v>-</v>
      </c>
      <c r="E497" s="14">
        <f>IF(C497=0,0,1/((1+IF(Lease!$H$4="Yearly",Lease!$D$4,IF(Lease!$H$4="Quarterly",Lease!$D$4/4,Lease!$D$4/12)))^IF($E$17=1,A496,A497)))</f>
        <v>0</v>
      </c>
      <c r="F497" s="48">
        <f t="shared" si="75"/>
        <v>0</v>
      </c>
      <c r="G497" s="49"/>
      <c r="H497" s="13">
        <f t="shared" si="83"/>
        <v>481</v>
      </c>
      <c r="I497" s="33" t="str">
        <f t="shared" si="76"/>
        <v>-</v>
      </c>
      <c r="J497" s="38">
        <f>IF(H497&gt;Lease!$E$4,0,M496)</f>
        <v>0</v>
      </c>
      <c r="K497" s="38">
        <f>IF(IF(Lease!$H$4="Yearly",J497*Lease!$D$4,IF(Lease!$H$4="Quarterly",J497*(Lease!$D$4/4),J497*Lease!$D$4/12))&gt;0,IF(Lease!$H$4="Yearly",J497*Lease!$D$4,IF(Lease!$H$4="Quarterly",J497*(Lease!$D$4/4),J497*Lease!$D$4/12)),-L497-J497)</f>
        <v>0</v>
      </c>
      <c r="L497" s="38">
        <f t="shared" si="80"/>
        <v>0</v>
      </c>
      <c r="M497" s="38">
        <f t="shared" si="81"/>
        <v>0</v>
      </c>
      <c r="N497" s="50"/>
      <c r="O497" s="79">
        <v>237</v>
      </c>
      <c r="P497" s="80">
        <f t="shared" si="84"/>
        <v>217749</v>
      </c>
      <c r="Q497" s="82">
        <f t="shared" si="77"/>
        <v>0</v>
      </c>
      <c r="R497" s="82">
        <f>IF(S496&lt;1,0,-Lease!$K$4/Lease!$L$4)</f>
        <v>0</v>
      </c>
      <c r="S497" s="82">
        <f t="shared" si="78"/>
        <v>0</v>
      </c>
      <c r="AE497" s="5"/>
      <c r="AF497" s="6"/>
    </row>
    <row r="498" spans="1:32" x14ac:dyDescent="0.25">
      <c r="A498" s="46">
        <f t="shared" si="82"/>
        <v>482</v>
      </c>
      <c r="B498" s="54">
        <f t="shared" si="79"/>
        <v>0</v>
      </c>
      <c r="C498" s="47">
        <f>IF(A498&gt;Lease!$E$4,0,Lease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D498" s="33" t="str">
        <f>IF(C498=0,"-",IF(Lease!$H$4="Yearly",EDATE(D497,12),IF(Lease!$H$4="Quarterly",EDATE(D497,3),EDATE(D497,1))))</f>
        <v>-</v>
      </c>
      <c r="E498" s="14">
        <f>IF(C498=0,0,1/((1+IF(Lease!$H$4="Yearly",Lease!$D$4,IF(Lease!$H$4="Quarterly",Lease!$D$4/4,Lease!$D$4/12)))^IF($E$17=1,A497,A498)))</f>
        <v>0</v>
      </c>
      <c r="F498" s="48">
        <f t="shared" si="75"/>
        <v>0</v>
      </c>
      <c r="G498" s="49"/>
      <c r="H498" s="13">
        <f t="shared" si="83"/>
        <v>482</v>
      </c>
      <c r="I498" s="33" t="str">
        <f t="shared" si="76"/>
        <v>-</v>
      </c>
      <c r="J498" s="38">
        <f>IF(H498&gt;Lease!$E$4,0,M497)</f>
        <v>0</v>
      </c>
      <c r="K498" s="38">
        <f>IF(IF(Lease!$H$4="Yearly",J498*Lease!$D$4,IF(Lease!$H$4="Quarterly",J498*(Lease!$D$4/4),J498*Lease!$D$4/12))&gt;0,IF(Lease!$H$4="Yearly",J498*Lease!$D$4,IF(Lease!$H$4="Quarterly",J498*(Lease!$D$4/4),J498*Lease!$D$4/12)),-L498-J498)</f>
        <v>0</v>
      </c>
      <c r="L498" s="38">
        <f t="shared" si="80"/>
        <v>0</v>
      </c>
      <c r="M498" s="38">
        <f t="shared" si="81"/>
        <v>0</v>
      </c>
      <c r="N498" s="50"/>
      <c r="O498" s="79">
        <v>237</v>
      </c>
      <c r="P498" s="80">
        <f t="shared" si="84"/>
        <v>218114</v>
      </c>
      <c r="Q498" s="82">
        <f t="shared" si="77"/>
        <v>0</v>
      </c>
      <c r="R498" s="82">
        <f>IF(S497&lt;1,0,-Lease!$K$4/Lease!$L$4)</f>
        <v>0</v>
      </c>
      <c r="S498" s="82">
        <f t="shared" si="78"/>
        <v>0</v>
      </c>
      <c r="AE498" s="5"/>
      <c r="AF498" s="6"/>
    </row>
    <row r="499" spans="1:32" x14ac:dyDescent="0.25">
      <c r="A499" s="46">
        <f t="shared" si="82"/>
        <v>483</v>
      </c>
      <c r="B499" s="54">
        <f t="shared" si="79"/>
        <v>0</v>
      </c>
      <c r="C499" s="47">
        <f>IF(A499&gt;Lease!$E$4,0,Lease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D499" s="33" t="str">
        <f>IF(C499=0,"-",IF(Lease!$H$4="Yearly",EDATE(D498,12),IF(Lease!$H$4="Quarterly",EDATE(D498,3),EDATE(D498,1))))</f>
        <v>-</v>
      </c>
      <c r="E499" s="14">
        <f>IF(C499=0,0,1/((1+IF(Lease!$H$4="Yearly",Lease!$D$4,IF(Lease!$H$4="Quarterly",Lease!$D$4/4,Lease!$D$4/12)))^IF($E$17=1,A498,A499)))</f>
        <v>0</v>
      </c>
      <c r="F499" s="48">
        <f t="shared" si="75"/>
        <v>0</v>
      </c>
      <c r="G499" s="49"/>
      <c r="H499" s="13">
        <f t="shared" si="83"/>
        <v>483</v>
      </c>
      <c r="I499" s="33" t="str">
        <f t="shared" si="76"/>
        <v>-</v>
      </c>
      <c r="J499" s="38">
        <f>IF(H499&gt;Lease!$E$4,0,M498)</f>
        <v>0</v>
      </c>
      <c r="K499" s="38">
        <f>IF(IF(Lease!$H$4="Yearly",J499*Lease!$D$4,IF(Lease!$H$4="Quarterly",J499*(Lease!$D$4/4),J499*Lease!$D$4/12))&gt;0,IF(Lease!$H$4="Yearly",J499*Lease!$D$4,IF(Lease!$H$4="Quarterly",J499*(Lease!$D$4/4),J499*Lease!$D$4/12)),-L499-J499)</f>
        <v>0</v>
      </c>
      <c r="L499" s="38">
        <f t="shared" si="80"/>
        <v>0</v>
      </c>
      <c r="M499" s="38">
        <f t="shared" si="81"/>
        <v>0</v>
      </c>
      <c r="N499" s="50"/>
      <c r="O499" s="79">
        <v>237</v>
      </c>
      <c r="P499" s="80">
        <f t="shared" si="84"/>
        <v>218479</v>
      </c>
      <c r="Q499" s="82">
        <f t="shared" si="77"/>
        <v>0</v>
      </c>
      <c r="R499" s="82">
        <f>IF(S498&lt;1,0,-Lease!$K$4/Lease!$L$4)</f>
        <v>0</v>
      </c>
      <c r="S499" s="82">
        <f t="shared" si="78"/>
        <v>0</v>
      </c>
      <c r="AE499" s="5"/>
      <c r="AF499" s="6"/>
    </row>
    <row r="500" spans="1:32" x14ac:dyDescent="0.25">
      <c r="A500" s="46">
        <f t="shared" si="82"/>
        <v>484</v>
      </c>
      <c r="B500" s="54">
        <f t="shared" si="79"/>
        <v>0</v>
      </c>
      <c r="C500" s="47">
        <f>IF(A500&gt;Lease!$E$4,0,Lease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D500" s="33" t="str">
        <f>IF(C500=0,"-",IF(Lease!$H$4="Yearly",EDATE(D499,12),IF(Lease!$H$4="Quarterly",EDATE(D499,3),EDATE(D499,1))))</f>
        <v>-</v>
      </c>
      <c r="E500" s="14">
        <f>IF(C500=0,0,1/((1+IF(Lease!$H$4="Yearly",Lease!$D$4,IF(Lease!$H$4="Quarterly",Lease!$D$4/4,Lease!$D$4/12)))^IF($E$17=1,A499,A500)))</f>
        <v>0</v>
      </c>
      <c r="F500" s="48">
        <f t="shared" si="75"/>
        <v>0</v>
      </c>
      <c r="G500" s="49"/>
      <c r="H500" s="13">
        <f t="shared" si="83"/>
        <v>484</v>
      </c>
      <c r="I500" s="33" t="str">
        <f t="shared" si="76"/>
        <v>-</v>
      </c>
      <c r="J500" s="38">
        <f>IF(H500&gt;Lease!$E$4,0,M499)</f>
        <v>0</v>
      </c>
      <c r="K500" s="38">
        <f>IF(IF(Lease!$H$4="Yearly",J500*Lease!$D$4,IF(Lease!$H$4="Quarterly",J500*(Lease!$D$4/4),J500*Lease!$D$4/12))&gt;0,IF(Lease!$H$4="Yearly",J500*Lease!$D$4,IF(Lease!$H$4="Quarterly",J500*(Lease!$D$4/4),J500*Lease!$D$4/12)),-L500-J500)</f>
        <v>0</v>
      </c>
      <c r="L500" s="38">
        <f t="shared" si="80"/>
        <v>0</v>
      </c>
      <c r="M500" s="38">
        <f t="shared" si="81"/>
        <v>0</v>
      </c>
      <c r="N500" s="50"/>
      <c r="O500" s="79">
        <v>237</v>
      </c>
      <c r="P500" s="80">
        <f t="shared" si="84"/>
        <v>218844</v>
      </c>
      <c r="Q500" s="82">
        <f t="shared" si="77"/>
        <v>0</v>
      </c>
      <c r="R500" s="82">
        <f>IF(S499&lt;1,0,-Lease!$K$4/Lease!$L$4)</f>
        <v>0</v>
      </c>
      <c r="S500" s="82">
        <f t="shared" si="78"/>
        <v>0</v>
      </c>
      <c r="AE500" s="5"/>
      <c r="AF500" s="6"/>
    </row>
    <row r="501" spans="1:32" x14ac:dyDescent="0.25">
      <c r="A501" s="46">
        <f t="shared" si="82"/>
        <v>485</v>
      </c>
      <c r="B501" s="54">
        <f t="shared" si="79"/>
        <v>0</v>
      </c>
      <c r="C501" s="47">
        <f>IF(A501&gt;Lease!$E$4,0,Lease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D501" s="33" t="str">
        <f>IF(C501=0,"-",IF(Lease!$H$4="Yearly",EDATE(D500,12),IF(Lease!$H$4="Quarterly",EDATE(D500,3),EDATE(D500,1))))</f>
        <v>-</v>
      </c>
      <c r="E501" s="14">
        <f>IF(C501=0,0,1/((1+IF(Lease!$H$4="Yearly",Lease!$D$4,IF(Lease!$H$4="Quarterly",Lease!$D$4/4,Lease!$D$4/12)))^IF($E$17=1,A500,A501)))</f>
        <v>0</v>
      </c>
      <c r="F501" s="48">
        <f t="shared" si="75"/>
        <v>0</v>
      </c>
      <c r="G501" s="49"/>
      <c r="H501" s="13">
        <f t="shared" si="83"/>
        <v>485</v>
      </c>
      <c r="I501" s="33" t="str">
        <f t="shared" si="76"/>
        <v>-</v>
      </c>
      <c r="J501" s="38">
        <f>IF(H501&gt;Lease!$E$4,0,M500)</f>
        <v>0</v>
      </c>
      <c r="K501" s="38">
        <f>IF(IF(Lease!$H$4="Yearly",J501*Lease!$D$4,IF(Lease!$H$4="Quarterly",J501*(Lease!$D$4/4),J501*Lease!$D$4/12))&gt;0,IF(Lease!$H$4="Yearly",J501*Lease!$D$4,IF(Lease!$H$4="Quarterly",J501*(Lease!$D$4/4),J501*Lease!$D$4/12)),-L501-J501)</f>
        <v>0</v>
      </c>
      <c r="L501" s="38">
        <f t="shared" si="80"/>
        <v>0</v>
      </c>
      <c r="M501" s="38">
        <f t="shared" si="81"/>
        <v>0</v>
      </c>
      <c r="N501" s="50"/>
      <c r="O501" s="79">
        <v>237</v>
      </c>
      <c r="P501" s="80">
        <f t="shared" si="84"/>
        <v>219209</v>
      </c>
      <c r="Q501" s="82">
        <f t="shared" si="77"/>
        <v>0</v>
      </c>
      <c r="R501" s="82">
        <f>IF(S500&lt;1,0,-Lease!$K$4/Lease!$L$4)</f>
        <v>0</v>
      </c>
      <c r="S501" s="82">
        <f t="shared" si="78"/>
        <v>0</v>
      </c>
      <c r="AE501" s="5"/>
      <c r="AF501" s="6"/>
    </row>
    <row r="502" spans="1:32" x14ac:dyDescent="0.25">
      <c r="A502" s="46">
        <f t="shared" si="82"/>
        <v>486</v>
      </c>
      <c r="B502" s="54">
        <f t="shared" si="79"/>
        <v>0</v>
      </c>
      <c r="C502" s="47">
        <f>IF(A502&gt;Lease!$E$4,0,Lease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D502" s="33" t="str">
        <f>IF(C502=0,"-",IF(Lease!$H$4="Yearly",EDATE(D501,12),IF(Lease!$H$4="Quarterly",EDATE(D501,3),EDATE(D501,1))))</f>
        <v>-</v>
      </c>
      <c r="E502" s="14">
        <f>IF(C502=0,0,1/((1+IF(Lease!$H$4="Yearly",Lease!$D$4,IF(Lease!$H$4="Quarterly",Lease!$D$4/4,Lease!$D$4/12)))^IF($E$17=1,A501,A502)))</f>
        <v>0</v>
      </c>
      <c r="F502" s="48">
        <f t="shared" si="75"/>
        <v>0</v>
      </c>
      <c r="G502" s="49"/>
      <c r="H502" s="13">
        <f t="shared" si="83"/>
        <v>486</v>
      </c>
      <c r="I502" s="33" t="str">
        <f t="shared" si="76"/>
        <v>-</v>
      </c>
      <c r="J502" s="38">
        <f>IF(H502&gt;Lease!$E$4,0,M501)</f>
        <v>0</v>
      </c>
      <c r="K502" s="38">
        <f>IF(IF(Lease!$H$4="Yearly",J502*Lease!$D$4,IF(Lease!$H$4="Quarterly",J502*(Lease!$D$4/4),J502*Lease!$D$4/12))&gt;0,IF(Lease!$H$4="Yearly",J502*Lease!$D$4,IF(Lease!$H$4="Quarterly",J502*(Lease!$D$4/4),J502*Lease!$D$4/12)),-L502-J502)</f>
        <v>0</v>
      </c>
      <c r="L502" s="38">
        <f t="shared" si="80"/>
        <v>0</v>
      </c>
      <c r="M502" s="38">
        <f t="shared" si="81"/>
        <v>0</v>
      </c>
      <c r="N502" s="50"/>
      <c r="O502" s="79">
        <v>237</v>
      </c>
      <c r="P502" s="80">
        <f t="shared" si="84"/>
        <v>219574</v>
      </c>
      <c r="Q502" s="82">
        <f t="shared" si="77"/>
        <v>0</v>
      </c>
      <c r="R502" s="82">
        <f>IF(S501&lt;1,0,-Lease!$K$4/Lease!$L$4)</f>
        <v>0</v>
      </c>
      <c r="S502" s="82">
        <f t="shared" si="78"/>
        <v>0</v>
      </c>
      <c r="AE502" s="5"/>
      <c r="AF502" s="6"/>
    </row>
    <row r="503" spans="1:32" x14ac:dyDescent="0.25">
      <c r="A503" s="46">
        <f t="shared" si="82"/>
        <v>487</v>
      </c>
      <c r="B503" s="54">
        <f t="shared" si="79"/>
        <v>0</v>
      </c>
      <c r="C503" s="47">
        <f>IF(A503&gt;Lease!$E$4,0,Lease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D503" s="33" t="str">
        <f>IF(C503=0,"-",IF(Lease!$H$4="Yearly",EDATE(D502,12),IF(Lease!$H$4="Quarterly",EDATE(D502,3),EDATE(D502,1))))</f>
        <v>-</v>
      </c>
      <c r="E503" s="14">
        <f>IF(C503=0,0,1/((1+IF(Lease!$H$4="Yearly",Lease!$D$4,IF(Lease!$H$4="Quarterly",Lease!$D$4/4,Lease!$D$4/12)))^IF($E$17=1,A502,A503)))</f>
        <v>0</v>
      </c>
      <c r="F503" s="48">
        <f t="shared" si="75"/>
        <v>0</v>
      </c>
      <c r="G503" s="49"/>
      <c r="H503" s="13">
        <f t="shared" si="83"/>
        <v>487</v>
      </c>
      <c r="I503" s="33" t="str">
        <f t="shared" si="76"/>
        <v>-</v>
      </c>
      <c r="J503" s="38">
        <f>IF(H503&gt;Lease!$E$4,0,M502)</f>
        <v>0</v>
      </c>
      <c r="K503" s="38">
        <f>IF(IF(Lease!$H$4="Yearly",J503*Lease!$D$4,IF(Lease!$H$4="Quarterly",J503*(Lease!$D$4/4),J503*Lease!$D$4/12))&gt;0,IF(Lease!$H$4="Yearly",J503*Lease!$D$4,IF(Lease!$H$4="Quarterly",J503*(Lease!$D$4/4),J503*Lease!$D$4/12)),-L503-J503)</f>
        <v>0</v>
      </c>
      <c r="L503" s="38">
        <f t="shared" si="80"/>
        <v>0</v>
      </c>
      <c r="M503" s="38">
        <f t="shared" si="81"/>
        <v>0</v>
      </c>
      <c r="N503" s="50"/>
      <c r="O503" s="79">
        <v>237</v>
      </c>
      <c r="P503" s="80">
        <f t="shared" si="84"/>
        <v>219939</v>
      </c>
      <c r="Q503" s="82">
        <f t="shared" si="77"/>
        <v>0</v>
      </c>
      <c r="R503" s="82">
        <f>IF(S502&lt;1,0,-Lease!$K$4/Lease!$L$4)</f>
        <v>0</v>
      </c>
      <c r="S503" s="82">
        <f t="shared" si="78"/>
        <v>0</v>
      </c>
      <c r="AE503" s="5"/>
      <c r="AF503" s="6"/>
    </row>
    <row r="504" spans="1:32" x14ac:dyDescent="0.25">
      <c r="A504" s="46">
        <f t="shared" si="82"/>
        <v>488</v>
      </c>
      <c r="B504" s="54">
        <f t="shared" si="79"/>
        <v>0</v>
      </c>
      <c r="C504" s="47">
        <f>IF(A504&gt;Lease!$E$4,0,Lease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D504" s="33" t="str">
        <f>IF(C504=0,"-",IF(Lease!$H$4="Yearly",EDATE(D503,12),IF(Lease!$H$4="Quarterly",EDATE(D503,3),EDATE(D503,1))))</f>
        <v>-</v>
      </c>
      <c r="E504" s="14">
        <f>IF(C504=0,0,1/((1+IF(Lease!$H$4="Yearly",Lease!$D$4,IF(Lease!$H$4="Quarterly",Lease!$D$4/4,Lease!$D$4/12)))^IF($E$17=1,A503,A504)))</f>
        <v>0</v>
      </c>
      <c r="F504" s="48">
        <f t="shared" si="75"/>
        <v>0</v>
      </c>
      <c r="G504" s="49"/>
      <c r="H504" s="13">
        <f t="shared" si="83"/>
        <v>488</v>
      </c>
      <c r="I504" s="33" t="str">
        <f t="shared" si="76"/>
        <v>-</v>
      </c>
      <c r="J504" s="38">
        <f>IF(H504&gt;Lease!$E$4,0,M503)</f>
        <v>0</v>
      </c>
      <c r="K504" s="38">
        <f>IF(IF(Lease!$H$4="Yearly",J504*Lease!$D$4,IF(Lease!$H$4="Quarterly",J504*(Lease!$D$4/4),J504*Lease!$D$4/12))&gt;0,IF(Lease!$H$4="Yearly",J504*Lease!$D$4,IF(Lease!$H$4="Quarterly",J504*(Lease!$D$4/4),J504*Lease!$D$4/12)),-L504-J504)</f>
        <v>0</v>
      </c>
      <c r="L504" s="38">
        <f t="shared" si="80"/>
        <v>0</v>
      </c>
      <c r="M504" s="38">
        <f t="shared" si="81"/>
        <v>0</v>
      </c>
      <c r="N504" s="50"/>
      <c r="O504" s="79">
        <v>237</v>
      </c>
      <c r="P504" s="80">
        <f t="shared" si="84"/>
        <v>220304</v>
      </c>
      <c r="Q504" s="82">
        <f t="shared" si="77"/>
        <v>0</v>
      </c>
      <c r="R504" s="82">
        <f>IF(S503&lt;1,0,-Lease!$K$4/Lease!$L$4)</f>
        <v>0</v>
      </c>
      <c r="S504" s="82">
        <f t="shared" si="78"/>
        <v>0</v>
      </c>
      <c r="AE504" s="5"/>
      <c r="AF504" s="6"/>
    </row>
    <row r="505" spans="1:32" x14ac:dyDescent="0.25">
      <c r="A505" s="46">
        <f t="shared" si="82"/>
        <v>489</v>
      </c>
      <c r="B505" s="54">
        <f t="shared" si="79"/>
        <v>0</v>
      </c>
      <c r="C505" s="47">
        <f>IF(A505&gt;Lease!$E$4,0,Lease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D505" s="33" t="str">
        <f>IF(C505=0,"-",IF(Lease!$H$4="Yearly",EDATE(D504,12),IF(Lease!$H$4="Quarterly",EDATE(D504,3),EDATE(D504,1))))</f>
        <v>-</v>
      </c>
      <c r="E505" s="14">
        <f>IF(C505=0,0,1/((1+IF(Lease!$H$4="Yearly",Lease!$D$4,IF(Lease!$H$4="Quarterly",Lease!$D$4/4,Lease!$D$4/12)))^IF($E$17=1,A504,A505)))</f>
        <v>0</v>
      </c>
      <c r="F505" s="48">
        <f t="shared" si="75"/>
        <v>0</v>
      </c>
      <c r="G505" s="49"/>
      <c r="H505" s="13">
        <f t="shared" si="83"/>
        <v>489</v>
      </c>
      <c r="I505" s="33" t="str">
        <f t="shared" si="76"/>
        <v>-</v>
      </c>
      <c r="J505" s="38">
        <f>IF(H505&gt;Lease!$E$4,0,M504)</f>
        <v>0</v>
      </c>
      <c r="K505" s="38">
        <f>IF(IF(Lease!$H$4="Yearly",J505*Lease!$D$4,IF(Lease!$H$4="Quarterly",J505*(Lease!$D$4/4),J505*Lease!$D$4/12))&gt;0,IF(Lease!$H$4="Yearly",J505*Lease!$D$4,IF(Lease!$H$4="Quarterly",J505*(Lease!$D$4/4),J505*Lease!$D$4/12)),-L505-J505)</f>
        <v>0</v>
      </c>
      <c r="L505" s="38">
        <f t="shared" si="80"/>
        <v>0</v>
      </c>
      <c r="M505" s="38">
        <f t="shared" si="81"/>
        <v>0</v>
      </c>
      <c r="N505" s="50"/>
      <c r="O505" s="79">
        <v>237</v>
      </c>
      <c r="P505" s="80">
        <f t="shared" si="84"/>
        <v>220670</v>
      </c>
      <c r="Q505" s="82">
        <f t="shared" si="77"/>
        <v>0</v>
      </c>
      <c r="R505" s="82">
        <f>IF(S504&lt;1,0,-Lease!$K$4/Lease!$L$4)</f>
        <v>0</v>
      </c>
      <c r="S505" s="82">
        <f t="shared" si="78"/>
        <v>0</v>
      </c>
      <c r="AE505" s="5"/>
      <c r="AF505" s="6"/>
    </row>
    <row r="506" spans="1:32" x14ac:dyDescent="0.25">
      <c r="A506" s="46">
        <f t="shared" si="82"/>
        <v>490</v>
      </c>
      <c r="B506" s="54">
        <f t="shared" si="79"/>
        <v>0</v>
      </c>
      <c r="C506" s="47">
        <f>IF(A506&gt;Lease!$E$4,0,Lease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D506" s="33" t="str">
        <f>IF(C506=0,"-",IF(Lease!$H$4="Yearly",EDATE(D505,12),IF(Lease!$H$4="Quarterly",EDATE(D505,3),EDATE(D505,1))))</f>
        <v>-</v>
      </c>
      <c r="E506" s="14">
        <f>IF(C506=0,0,1/((1+IF(Lease!$H$4="Yearly",Lease!$D$4,IF(Lease!$H$4="Quarterly",Lease!$D$4/4,Lease!$D$4/12)))^IF($E$17=1,A505,A506)))</f>
        <v>0</v>
      </c>
      <c r="F506" s="48">
        <f t="shared" si="75"/>
        <v>0</v>
      </c>
      <c r="G506" s="49"/>
      <c r="H506" s="13">
        <f t="shared" si="83"/>
        <v>490</v>
      </c>
      <c r="I506" s="33" t="str">
        <f t="shared" si="76"/>
        <v>-</v>
      </c>
      <c r="J506" s="38">
        <f>IF(H506&gt;Lease!$E$4,0,M505)</f>
        <v>0</v>
      </c>
      <c r="K506" s="38">
        <f>IF(IF(Lease!$H$4="Yearly",J506*Lease!$D$4,IF(Lease!$H$4="Quarterly",J506*(Lease!$D$4/4),J506*Lease!$D$4/12))&gt;0,IF(Lease!$H$4="Yearly",J506*Lease!$D$4,IF(Lease!$H$4="Quarterly",J506*(Lease!$D$4/4),J506*Lease!$D$4/12)),-L506-J506)</f>
        <v>0</v>
      </c>
      <c r="L506" s="38">
        <f t="shared" si="80"/>
        <v>0</v>
      </c>
      <c r="M506" s="38">
        <f t="shared" si="81"/>
        <v>0</v>
      </c>
      <c r="N506" s="50"/>
      <c r="O506" s="79">
        <v>237</v>
      </c>
      <c r="P506" s="80">
        <f t="shared" si="84"/>
        <v>221035</v>
      </c>
      <c r="Q506" s="82">
        <f t="shared" si="77"/>
        <v>0</v>
      </c>
      <c r="R506" s="82">
        <f>IF(S505&lt;1,0,-Lease!$K$4/Lease!$L$4)</f>
        <v>0</v>
      </c>
      <c r="S506" s="82">
        <f t="shared" si="78"/>
        <v>0</v>
      </c>
      <c r="AE506" s="5"/>
      <c r="AF506" s="6"/>
    </row>
    <row r="507" spans="1:32" x14ac:dyDescent="0.25">
      <c r="A507" s="46">
        <f t="shared" si="82"/>
        <v>491</v>
      </c>
      <c r="B507" s="54">
        <f t="shared" si="79"/>
        <v>0</v>
      </c>
      <c r="C507" s="47">
        <f>IF(A507&gt;Lease!$E$4,0,Lease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D507" s="33" t="str">
        <f>IF(C507=0,"-",IF(Lease!$H$4="Yearly",EDATE(D506,12),IF(Lease!$H$4="Quarterly",EDATE(D506,3),EDATE(D506,1))))</f>
        <v>-</v>
      </c>
      <c r="E507" s="14">
        <f>IF(C507=0,0,1/((1+IF(Lease!$H$4="Yearly",Lease!$D$4,IF(Lease!$H$4="Quarterly",Lease!$D$4/4,Lease!$D$4/12)))^IF($E$17=1,A506,A507)))</f>
        <v>0</v>
      </c>
      <c r="F507" s="48">
        <f t="shared" si="75"/>
        <v>0</v>
      </c>
      <c r="G507" s="49"/>
      <c r="H507" s="13">
        <f t="shared" si="83"/>
        <v>491</v>
      </c>
      <c r="I507" s="33" t="str">
        <f t="shared" si="76"/>
        <v>-</v>
      </c>
      <c r="J507" s="38">
        <f>IF(H507&gt;Lease!$E$4,0,M506)</f>
        <v>0</v>
      </c>
      <c r="K507" s="38">
        <f>IF(IF(Lease!$H$4="Yearly",J507*Lease!$D$4,IF(Lease!$H$4="Quarterly",J507*(Lease!$D$4/4),J507*Lease!$D$4/12))&gt;0,IF(Lease!$H$4="Yearly",J507*Lease!$D$4,IF(Lease!$H$4="Quarterly",J507*(Lease!$D$4/4),J507*Lease!$D$4/12)),-L507-J507)</f>
        <v>0</v>
      </c>
      <c r="L507" s="38">
        <f t="shared" si="80"/>
        <v>0</v>
      </c>
      <c r="M507" s="38">
        <f t="shared" si="81"/>
        <v>0</v>
      </c>
      <c r="N507" s="50"/>
      <c r="O507" s="79">
        <v>237</v>
      </c>
      <c r="P507" s="80">
        <f t="shared" si="84"/>
        <v>221400</v>
      </c>
      <c r="Q507" s="82">
        <f t="shared" si="77"/>
        <v>0</v>
      </c>
      <c r="R507" s="82">
        <f>IF(S506&lt;1,0,-Lease!$K$4/Lease!$L$4)</f>
        <v>0</v>
      </c>
      <c r="S507" s="82">
        <f t="shared" si="78"/>
        <v>0</v>
      </c>
      <c r="AE507" s="5"/>
      <c r="AF507" s="6"/>
    </row>
    <row r="508" spans="1:32" x14ac:dyDescent="0.25">
      <c r="A508" s="46">
        <f t="shared" si="82"/>
        <v>492</v>
      </c>
      <c r="B508" s="54">
        <f t="shared" si="79"/>
        <v>0</v>
      </c>
      <c r="C508" s="47">
        <f>IF(A508&gt;Lease!$E$4,0,Lease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D508" s="33" t="str">
        <f>IF(C508=0,"-",IF(Lease!$H$4="Yearly",EDATE(D507,12),IF(Lease!$H$4="Quarterly",EDATE(D507,3),EDATE(D507,1))))</f>
        <v>-</v>
      </c>
      <c r="E508" s="14">
        <f>IF(C508=0,0,1/((1+IF(Lease!$H$4="Yearly",Lease!$D$4,IF(Lease!$H$4="Quarterly",Lease!$D$4/4,Lease!$D$4/12)))^IF($E$17=1,A507,A508)))</f>
        <v>0</v>
      </c>
      <c r="F508" s="48">
        <f t="shared" si="75"/>
        <v>0</v>
      </c>
      <c r="G508" s="49"/>
      <c r="H508" s="13">
        <f t="shared" si="83"/>
        <v>492</v>
      </c>
      <c r="I508" s="33" t="str">
        <f t="shared" si="76"/>
        <v>-</v>
      </c>
      <c r="J508" s="38">
        <f>IF(H508&gt;Lease!$E$4,0,M507)</f>
        <v>0</v>
      </c>
      <c r="K508" s="38">
        <f>IF(IF(Lease!$H$4="Yearly",J508*Lease!$D$4,IF(Lease!$H$4="Quarterly",J508*(Lease!$D$4/4),J508*Lease!$D$4/12))&gt;0,IF(Lease!$H$4="Yearly",J508*Lease!$D$4,IF(Lease!$H$4="Quarterly",J508*(Lease!$D$4/4),J508*Lease!$D$4/12)),-L508-J508)</f>
        <v>0</v>
      </c>
      <c r="L508" s="38">
        <f t="shared" si="80"/>
        <v>0</v>
      </c>
      <c r="M508" s="38">
        <f t="shared" si="81"/>
        <v>0</v>
      </c>
      <c r="N508" s="50"/>
      <c r="O508" s="79">
        <v>237</v>
      </c>
      <c r="P508" s="80">
        <f t="shared" si="84"/>
        <v>221765</v>
      </c>
      <c r="Q508" s="82">
        <f t="shared" si="77"/>
        <v>0</v>
      </c>
      <c r="R508" s="82">
        <f>IF(S507&lt;1,0,-Lease!$K$4/Lease!$L$4)</f>
        <v>0</v>
      </c>
      <c r="S508" s="82">
        <f t="shared" si="78"/>
        <v>0</v>
      </c>
      <c r="AE508" s="5"/>
      <c r="AF508" s="6"/>
    </row>
    <row r="509" spans="1:32" x14ac:dyDescent="0.25">
      <c r="A509" s="46">
        <f t="shared" si="82"/>
        <v>493</v>
      </c>
      <c r="B509" s="54">
        <f t="shared" si="79"/>
        <v>0</v>
      </c>
      <c r="C509" s="47">
        <f>IF(A509&gt;Lease!$E$4,0,Lease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D509" s="33" t="str">
        <f>IF(C509=0,"-",IF(Lease!$H$4="Yearly",EDATE(D508,12),IF(Lease!$H$4="Quarterly",EDATE(D508,3),EDATE(D508,1))))</f>
        <v>-</v>
      </c>
      <c r="E509" s="14">
        <f>IF(C509=0,0,1/((1+IF(Lease!$H$4="Yearly",Lease!$D$4,IF(Lease!$H$4="Quarterly",Lease!$D$4/4,Lease!$D$4/12)))^IF($E$17=1,A508,A509)))</f>
        <v>0</v>
      </c>
      <c r="F509" s="48">
        <f t="shared" si="75"/>
        <v>0</v>
      </c>
      <c r="G509" s="49"/>
      <c r="H509" s="13">
        <f t="shared" si="83"/>
        <v>493</v>
      </c>
      <c r="I509" s="33" t="str">
        <f t="shared" si="76"/>
        <v>-</v>
      </c>
      <c r="J509" s="38">
        <f>IF(H509&gt;Lease!$E$4,0,M508)</f>
        <v>0</v>
      </c>
      <c r="K509" s="38">
        <f>IF(IF(Lease!$H$4="Yearly",J509*Lease!$D$4,IF(Lease!$H$4="Quarterly",J509*(Lease!$D$4/4),J509*Lease!$D$4/12))&gt;0,IF(Lease!$H$4="Yearly",J509*Lease!$D$4,IF(Lease!$H$4="Quarterly",J509*(Lease!$D$4/4),J509*Lease!$D$4/12)),-L509-J509)</f>
        <v>0</v>
      </c>
      <c r="L509" s="38">
        <f t="shared" si="80"/>
        <v>0</v>
      </c>
      <c r="M509" s="38">
        <f t="shared" si="81"/>
        <v>0</v>
      </c>
      <c r="N509" s="50"/>
      <c r="O509" s="79">
        <v>237</v>
      </c>
      <c r="P509" s="80">
        <f t="shared" si="84"/>
        <v>222131</v>
      </c>
      <c r="Q509" s="82">
        <f t="shared" si="77"/>
        <v>0</v>
      </c>
      <c r="R509" s="82">
        <f>IF(S508&lt;1,0,-Lease!$K$4/Lease!$L$4)</f>
        <v>0</v>
      </c>
      <c r="S509" s="82">
        <f t="shared" si="78"/>
        <v>0</v>
      </c>
      <c r="AE509" s="5"/>
      <c r="AF509" s="6"/>
    </row>
    <row r="510" spans="1:32" x14ac:dyDescent="0.25">
      <c r="A510" s="46">
        <f t="shared" si="82"/>
        <v>494</v>
      </c>
      <c r="B510" s="54">
        <f t="shared" si="79"/>
        <v>0</v>
      </c>
      <c r="C510" s="47">
        <f>IF(A510&gt;Lease!$E$4,0,Lease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D510" s="33" t="str">
        <f>IF(C510=0,"-",IF(Lease!$H$4="Yearly",EDATE(D509,12),IF(Lease!$H$4="Quarterly",EDATE(D509,3),EDATE(D509,1))))</f>
        <v>-</v>
      </c>
      <c r="E510" s="14">
        <f>IF(C510=0,0,1/((1+IF(Lease!$H$4="Yearly",Lease!$D$4,IF(Lease!$H$4="Quarterly",Lease!$D$4/4,Lease!$D$4/12)))^IF($E$17=1,A509,A510)))</f>
        <v>0</v>
      </c>
      <c r="F510" s="48">
        <f t="shared" ref="F510:F573" si="85">C510*E510</f>
        <v>0</v>
      </c>
      <c r="G510" s="49"/>
      <c r="H510" s="13">
        <f t="shared" si="83"/>
        <v>494</v>
      </c>
      <c r="I510" s="33" t="str">
        <f t="shared" ref="I510:I573" si="86">D510</f>
        <v>-</v>
      </c>
      <c r="J510" s="38">
        <f>IF(H510&gt;Lease!$E$4,0,M509)</f>
        <v>0</v>
      </c>
      <c r="K510" s="38">
        <f>IF(IF(Lease!$H$4="Yearly",J510*Lease!$D$4,IF(Lease!$H$4="Quarterly",J510*(Lease!$D$4/4),J510*Lease!$D$4/12))&gt;0,IF(Lease!$H$4="Yearly",J510*Lease!$D$4,IF(Lease!$H$4="Quarterly",J510*(Lease!$D$4/4),J510*Lease!$D$4/12)),-L510-J510)</f>
        <v>0</v>
      </c>
      <c r="L510" s="38">
        <f t="shared" si="80"/>
        <v>0</v>
      </c>
      <c r="M510" s="38">
        <f t="shared" si="81"/>
        <v>0</v>
      </c>
      <c r="N510" s="50"/>
      <c r="O510" s="79">
        <v>237</v>
      </c>
      <c r="P510" s="80">
        <f t="shared" si="84"/>
        <v>222496</v>
      </c>
      <c r="Q510" s="82">
        <f t="shared" ref="Q510:Q573" si="87">S509</f>
        <v>0</v>
      </c>
      <c r="R510" s="82">
        <f>IF(S509&lt;1,0,-Lease!$K$4/Lease!$L$4)</f>
        <v>0</v>
      </c>
      <c r="S510" s="82">
        <f t="shared" ref="S510:S573" si="88">IF(S509&lt;1,0,SUM(Q510:R510))</f>
        <v>0</v>
      </c>
      <c r="AE510" s="5"/>
      <c r="AF510" s="6"/>
    </row>
    <row r="511" spans="1:32" x14ac:dyDescent="0.25">
      <c r="A511" s="46">
        <f t="shared" si="82"/>
        <v>495</v>
      </c>
      <c r="B511" s="54">
        <f t="shared" si="79"/>
        <v>0</v>
      </c>
      <c r="C511" s="47">
        <f>IF(A511&gt;Lease!$E$4,0,Lease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D511" s="33" t="str">
        <f>IF(C511=0,"-",IF(Lease!$H$4="Yearly",EDATE(D510,12),IF(Lease!$H$4="Quarterly",EDATE(D510,3),EDATE(D510,1))))</f>
        <v>-</v>
      </c>
      <c r="E511" s="14">
        <f>IF(C511=0,0,1/((1+IF(Lease!$H$4="Yearly",Lease!$D$4,IF(Lease!$H$4="Quarterly",Lease!$D$4/4,Lease!$D$4/12)))^IF($E$17=1,A510,A511)))</f>
        <v>0</v>
      </c>
      <c r="F511" s="48">
        <f t="shared" si="85"/>
        <v>0</v>
      </c>
      <c r="G511" s="49"/>
      <c r="H511" s="13">
        <f t="shared" si="83"/>
        <v>495</v>
      </c>
      <c r="I511" s="33" t="str">
        <f t="shared" si="86"/>
        <v>-</v>
      </c>
      <c r="J511" s="38">
        <f>IF(H511&gt;Lease!$E$4,0,M510)</f>
        <v>0</v>
      </c>
      <c r="K511" s="38">
        <f>IF(IF(Lease!$H$4="Yearly",J511*Lease!$D$4,IF(Lease!$H$4="Quarterly",J511*(Lease!$D$4/4),J511*Lease!$D$4/12))&gt;0,IF(Lease!$H$4="Yearly",J511*Lease!$D$4,IF(Lease!$H$4="Quarterly",J511*(Lease!$D$4/4),J511*Lease!$D$4/12)),-L511-J511)</f>
        <v>0</v>
      </c>
      <c r="L511" s="38">
        <f t="shared" si="80"/>
        <v>0</v>
      </c>
      <c r="M511" s="38">
        <f t="shared" si="81"/>
        <v>0</v>
      </c>
      <c r="N511" s="50"/>
      <c r="O511" s="79">
        <v>237</v>
      </c>
      <c r="P511" s="80">
        <f t="shared" si="84"/>
        <v>222861</v>
      </c>
      <c r="Q511" s="82">
        <f t="shared" si="87"/>
        <v>0</v>
      </c>
      <c r="R511" s="82">
        <f>IF(S510&lt;1,0,-Lease!$K$4/Lease!$L$4)</f>
        <v>0</v>
      </c>
      <c r="S511" s="82">
        <f t="shared" si="88"/>
        <v>0</v>
      </c>
      <c r="AE511" s="5"/>
      <c r="AF511" s="6"/>
    </row>
    <row r="512" spans="1:32" x14ac:dyDescent="0.25">
      <c r="A512" s="46">
        <f t="shared" si="82"/>
        <v>496</v>
      </c>
      <c r="B512" s="54">
        <f t="shared" si="79"/>
        <v>0</v>
      </c>
      <c r="C512" s="47">
        <f>IF(A512&gt;Lease!$E$4,0,Lease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D512" s="33" t="str">
        <f>IF(C512=0,"-",IF(Lease!$H$4="Yearly",EDATE(D511,12),IF(Lease!$H$4="Quarterly",EDATE(D511,3),EDATE(D511,1))))</f>
        <v>-</v>
      </c>
      <c r="E512" s="14">
        <f>IF(C512=0,0,1/((1+IF(Lease!$H$4="Yearly",Lease!$D$4,IF(Lease!$H$4="Quarterly",Lease!$D$4/4,Lease!$D$4/12)))^IF($E$17=1,A511,A512)))</f>
        <v>0</v>
      </c>
      <c r="F512" s="48">
        <f t="shared" si="85"/>
        <v>0</v>
      </c>
      <c r="G512" s="49"/>
      <c r="H512" s="13">
        <f t="shared" si="83"/>
        <v>496</v>
      </c>
      <c r="I512" s="33" t="str">
        <f t="shared" si="86"/>
        <v>-</v>
      </c>
      <c r="J512" s="38">
        <f>IF(H512&gt;Lease!$E$4,0,M511)</f>
        <v>0</v>
      </c>
      <c r="K512" s="38">
        <f>IF(IF(Lease!$H$4="Yearly",J512*Lease!$D$4,IF(Lease!$H$4="Quarterly",J512*(Lease!$D$4/4),J512*Lease!$D$4/12))&gt;0,IF(Lease!$H$4="Yearly",J512*Lease!$D$4,IF(Lease!$H$4="Quarterly",J512*(Lease!$D$4/4),J512*Lease!$D$4/12)),-L512-J512)</f>
        <v>0</v>
      </c>
      <c r="L512" s="38">
        <f t="shared" si="80"/>
        <v>0</v>
      </c>
      <c r="M512" s="38">
        <f t="shared" si="81"/>
        <v>0</v>
      </c>
      <c r="N512" s="50"/>
      <c r="O512" s="79">
        <v>237</v>
      </c>
      <c r="P512" s="80">
        <f t="shared" si="84"/>
        <v>223226</v>
      </c>
      <c r="Q512" s="82">
        <f t="shared" si="87"/>
        <v>0</v>
      </c>
      <c r="R512" s="82">
        <f>IF(S511&lt;1,0,-Lease!$K$4/Lease!$L$4)</f>
        <v>0</v>
      </c>
      <c r="S512" s="82">
        <f t="shared" si="88"/>
        <v>0</v>
      </c>
      <c r="AE512" s="5"/>
      <c r="AF512" s="6"/>
    </row>
    <row r="513" spans="1:32" x14ac:dyDescent="0.25">
      <c r="A513" s="46">
        <f t="shared" si="82"/>
        <v>497</v>
      </c>
      <c r="B513" s="54">
        <f t="shared" si="79"/>
        <v>0</v>
      </c>
      <c r="C513" s="47">
        <f>IF(A513&gt;Lease!$E$4,0,Lease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D513" s="33" t="str">
        <f>IF(C513=0,"-",IF(Lease!$H$4="Yearly",EDATE(D512,12),IF(Lease!$H$4="Quarterly",EDATE(D512,3),EDATE(D512,1))))</f>
        <v>-</v>
      </c>
      <c r="E513" s="14">
        <f>IF(C513=0,0,1/((1+IF(Lease!$H$4="Yearly",Lease!$D$4,IF(Lease!$H$4="Quarterly",Lease!$D$4/4,Lease!$D$4/12)))^IF($E$17=1,A512,A513)))</f>
        <v>0</v>
      </c>
      <c r="F513" s="48">
        <f t="shared" si="85"/>
        <v>0</v>
      </c>
      <c r="G513" s="49"/>
      <c r="H513" s="13">
        <f t="shared" si="83"/>
        <v>497</v>
      </c>
      <c r="I513" s="33" t="str">
        <f t="shared" si="86"/>
        <v>-</v>
      </c>
      <c r="J513" s="38">
        <f>IF(H513&gt;Lease!$E$4,0,M512)</f>
        <v>0</v>
      </c>
      <c r="K513" s="38">
        <f>IF(IF(Lease!$H$4="Yearly",J513*Lease!$D$4,IF(Lease!$H$4="Quarterly",J513*(Lease!$D$4/4),J513*Lease!$D$4/12))&gt;0,IF(Lease!$H$4="Yearly",J513*Lease!$D$4,IF(Lease!$H$4="Quarterly",J513*(Lease!$D$4/4),J513*Lease!$D$4/12)),-L513-J513)</f>
        <v>0</v>
      </c>
      <c r="L513" s="38">
        <f t="shared" si="80"/>
        <v>0</v>
      </c>
      <c r="M513" s="38">
        <f t="shared" si="81"/>
        <v>0</v>
      </c>
      <c r="N513" s="50"/>
      <c r="O513" s="79">
        <v>237</v>
      </c>
      <c r="P513" s="80">
        <f t="shared" si="84"/>
        <v>223592</v>
      </c>
      <c r="Q513" s="82">
        <f t="shared" si="87"/>
        <v>0</v>
      </c>
      <c r="R513" s="82">
        <f>IF(S512&lt;1,0,-Lease!$K$4/Lease!$L$4)</f>
        <v>0</v>
      </c>
      <c r="S513" s="82">
        <f t="shared" si="88"/>
        <v>0</v>
      </c>
      <c r="AE513" s="5"/>
      <c r="AF513" s="6"/>
    </row>
    <row r="514" spans="1:32" x14ac:dyDescent="0.25">
      <c r="A514" s="46">
        <f t="shared" si="82"/>
        <v>498</v>
      </c>
      <c r="B514" s="54">
        <f t="shared" si="79"/>
        <v>0</v>
      </c>
      <c r="C514" s="47">
        <f>IF(A514&gt;Lease!$E$4,0,Lease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D514" s="33" t="str">
        <f>IF(C514=0,"-",IF(Lease!$H$4="Yearly",EDATE(D513,12),IF(Lease!$H$4="Quarterly",EDATE(D513,3),EDATE(D513,1))))</f>
        <v>-</v>
      </c>
      <c r="E514" s="14">
        <f>IF(C514=0,0,1/((1+IF(Lease!$H$4="Yearly",Lease!$D$4,IF(Lease!$H$4="Quarterly",Lease!$D$4/4,Lease!$D$4/12)))^IF($E$17=1,A513,A514)))</f>
        <v>0</v>
      </c>
      <c r="F514" s="48">
        <f t="shared" si="85"/>
        <v>0</v>
      </c>
      <c r="G514" s="49"/>
      <c r="H514" s="13">
        <f t="shared" si="83"/>
        <v>498</v>
      </c>
      <c r="I514" s="33" t="str">
        <f t="shared" si="86"/>
        <v>-</v>
      </c>
      <c r="J514" s="38">
        <f>IF(H514&gt;Lease!$E$4,0,M513)</f>
        <v>0</v>
      </c>
      <c r="K514" s="38">
        <f>IF(IF(Lease!$H$4="Yearly",J514*Lease!$D$4,IF(Lease!$H$4="Quarterly",J514*(Lease!$D$4/4),J514*Lease!$D$4/12))&gt;0,IF(Lease!$H$4="Yearly",J514*Lease!$D$4,IF(Lease!$H$4="Quarterly",J514*(Lease!$D$4/4),J514*Lease!$D$4/12)),-L514-J514)</f>
        <v>0</v>
      </c>
      <c r="L514" s="38">
        <f t="shared" si="80"/>
        <v>0</v>
      </c>
      <c r="M514" s="38">
        <f t="shared" si="81"/>
        <v>0</v>
      </c>
      <c r="N514" s="50"/>
      <c r="O514" s="79">
        <v>237</v>
      </c>
      <c r="P514" s="80">
        <f t="shared" si="84"/>
        <v>223957</v>
      </c>
      <c r="Q514" s="82">
        <f t="shared" si="87"/>
        <v>0</v>
      </c>
      <c r="R514" s="82">
        <f>IF(S513&lt;1,0,-Lease!$K$4/Lease!$L$4)</f>
        <v>0</v>
      </c>
      <c r="S514" s="82">
        <f t="shared" si="88"/>
        <v>0</v>
      </c>
      <c r="AE514" s="5"/>
      <c r="AF514" s="6"/>
    </row>
    <row r="515" spans="1:32" x14ac:dyDescent="0.25">
      <c r="A515" s="46">
        <f t="shared" si="82"/>
        <v>499</v>
      </c>
      <c r="B515" s="54">
        <f t="shared" si="79"/>
        <v>0</v>
      </c>
      <c r="C515" s="47">
        <f>IF(A515&gt;Lease!$E$4,0,Lease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D515" s="33" t="str">
        <f>IF(C515=0,"-",IF(Lease!$H$4="Yearly",EDATE(D514,12),IF(Lease!$H$4="Quarterly",EDATE(D514,3),EDATE(D514,1))))</f>
        <v>-</v>
      </c>
      <c r="E515" s="14">
        <f>IF(C515=0,0,1/((1+IF(Lease!$H$4="Yearly",Lease!$D$4,IF(Lease!$H$4="Quarterly",Lease!$D$4/4,Lease!$D$4/12)))^IF($E$17=1,A514,A515)))</f>
        <v>0</v>
      </c>
      <c r="F515" s="48">
        <f t="shared" si="85"/>
        <v>0</v>
      </c>
      <c r="G515" s="49"/>
      <c r="H515" s="13">
        <f t="shared" si="83"/>
        <v>499</v>
      </c>
      <c r="I515" s="33" t="str">
        <f t="shared" si="86"/>
        <v>-</v>
      </c>
      <c r="J515" s="38">
        <f>IF(H515&gt;Lease!$E$4,0,M514)</f>
        <v>0</v>
      </c>
      <c r="K515" s="38">
        <f>IF(IF(Lease!$H$4="Yearly",J515*Lease!$D$4,IF(Lease!$H$4="Quarterly",J515*(Lease!$D$4/4),J515*Lease!$D$4/12))&gt;0,IF(Lease!$H$4="Yearly",J515*Lease!$D$4,IF(Lease!$H$4="Quarterly",J515*(Lease!$D$4/4),J515*Lease!$D$4/12)),-L515-J515)</f>
        <v>0</v>
      </c>
      <c r="L515" s="38">
        <f t="shared" si="80"/>
        <v>0</v>
      </c>
      <c r="M515" s="38">
        <f t="shared" si="81"/>
        <v>0</v>
      </c>
      <c r="N515" s="50"/>
      <c r="O515" s="79">
        <v>237</v>
      </c>
      <c r="P515" s="80">
        <f t="shared" si="84"/>
        <v>224322</v>
      </c>
      <c r="Q515" s="82">
        <f t="shared" si="87"/>
        <v>0</v>
      </c>
      <c r="R515" s="82">
        <f>IF(S514&lt;1,0,-Lease!$K$4/Lease!$L$4)</f>
        <v>0</v>
      </c>
      <c r="S515" s="82">
        <f t="shared" si="88"/>
        <v>0</v>
      </c>
      <c r="AE515" s="5"/>
      <c r="AF515" s="6"/>
    </row>
    <row r="516" spans="1:32" x14ac:dyDescent="0.25">
      <c r="A516" s="46">
        <f t="shared" si="82"/>
        <v>500</v>
      </c>
      <c r="B516" s="54">
        <f t="shared" si="79"/>
        <v>0</v>
      </c>
      <c r="C516" s="47">
        <f>IF(A516&gt;Lease!$E$4,0,Lease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D516" s="33" t="str">
        <f>IF(C516=0,"-",IF(Lease!$H$4="Yearly",EDATE(D515,12),IF(Lease!$H$4="Quarterly",EDATE(D515,3),EDATE(D515,1))))</f>
        <v>-</v>
      </c>
      <c r="E516" s="14">
        <f>IF(C516=0,0,1/((1+IF(Lease!$H$4="Yearly",Lease!$D$4,IF(Lease!$H$4="Quarterly",Lease!$D$4/4,Lease!$D$4/12)))^IF($E$17=1,A515,A516)))</f>
        <v>0</v>
      </c>
      <c r="F516" s="48">
        <f t="shared" si="85"/>
        <v>0</v>
      </c>
      <c r="G516" s="49"/>
      <c r="H516" s="13">
        <f t="shared" si="83"/>
        <v>500</v>
      </c>
      <c r="I516" s="33" t="str">
        <f t="shared" si="86"/>
        <v>-</v>
      </c>
      <c r="J516" s="38">
        <f>IF(H516&gt;Lease!$E$4,0,M515)</f>
        <v>0</v>
      </c>
      <c r="K516" s="38">
        <f>IF(IF(Lease!$H$4="Yearly",J516*Lease!$D$4,IF(Lease!$H$4="Quarterly",J516*(Lease!$D$4/4),J516*Lease!$D$4/12))&gt;0,IF(Lease!$H$4="Yearly",J516*Lease!$D$4,IF(Lease!$H$4="Quarterly",J516*(Lease!$D$4/4),J516*Lease!$D$4/12)),-L516-J516)</f>
        <v>0</v>
      </c>
      <c r="L516" s="38">
        <f t="shared" si="80"/>
        <v>0</v>
      </c>
      <c r="M516" s="38">
        <f t="shared" si="81"/>
        <v>0</v>
      </c>
      <c r="N516" s="50"/>
      <c r="O516" s="79">
        <v>237</v>
      </c>
      <c r="P516" s="80">
        <f t="shared" si="84"/>
        <v>224687</v>
      </c>
      <c r="Q516" s="82">
        <f t="shared" si="87"/>
        <v>0</v>
      </c>
      <c r="R516" s="82">
        <f>IF(S515&lt;1,0,-Lease!$K$4/Lease!$L$4)</f>
        <v>0</v>
      </c>
      <c r="S516" s="82">
        <f t="shared" si="88"/>
        <v>0</v>
      </c>
      <c r="AE516" s="5"/>
      <c r="AF516" s="6"/>
    </row>
    <row r="517" spans="1:32" x14ac:dyDescent="0.25">
      <c r="A517" s="46">
        <f t="shared" si="82"/>
        <v>501</v>
      </c>
      <c r="B517" s="54">
        <f t="shared" si="79"/>
        <v>0</v>
      </c>
      <c r="C517" s="47">
        <f>IF(A517&gt;Lease!$E$4,0,Lease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D517" s="33" t="str">
        <f>IF(C517=0,"-",IF(Lease!$H$4="Yearly",EDATE(D516,12),IF(Lease!$H$4="Quarterly",EDATE(D516,3),EDATE(D516,1))))</f>
        <v>-</v>
      </c>
      <c r="E517" s="14">
        <f>IF(C517=0,0,1/((1+IF(Lease!$H$4="Yearly",Lease!$D$4,IF(Lease!$H$4="Quarterly",Lease!$D$4/4,Lease!$D$4/12)))^IF($E$17=1,A516,A517)))</f>
        <v>0</v>
      </c>
      <c r="F517" s="48">
        <f t="shared" si="85"/>
        <v>0</v>
      </c>
      <c r="G517" s="49"/>
      <c r="H517" s="13">
        <f t="shared" si="83"/>
        <v>501</v>
      </c>
      <c r="I517" s="33" t="str">
        <f t="shared" si="86"/>
        <v>-</v>
      </c>
      <c r="J517" s="38">
        <f>IF(H517&gt;Lease!$E$4,0,M516)</f>
        <v>0</v>
      </c>
      <c r="K517" s="38">
        <f>IF(IF(Lease!$H$4="Yearly",J517*Lease!$D$4,IF(Lease!$H$4="Quarterly",J517*(Lease!$D$4/4),J517*Lease!$D$4/12))&gt;0,IF(Lease!$H$4="Yearly",J517*Lease!$D$4,IF(Lease!$H$4="Quarterly",J517*(Lease!$D$4/4),J517*Lease!$D$4/12)),-L517-J517)</f>
        <v>0</v>
      </c>
      <c r="L517" s="38">
        <f t="shared" si="80"/>
        <v>0</v>
      </c>
      <c r="M517" s="38">
        <f t="shared" si="81"/>
        <v>0</v>
      </c>
      <c r="N517" s="50"/>
      <c r="O517" s="79">
        <v>237</v>
      </c>
      <c r="P517" s="80">
        <f t="shared" si="84"/>
        <v>225053</v>
      </c>
      <c r="Q517" s="82">
        <f t="shared" si="87"/>
        <v>0</v>
      </c>
      <c r="R517" s="82">
        <f>IF(S516&lt;1,0,-Lease!$K$4/Lease!$L$4)</f>
        <v>0</v>
      </c>
      <c r="S517" s="82">
        <f t="shared" si="88"/>
        <v>0</v>
      </c>
      <c r="AE517" s="5"/>
      <c r="AF517" s="6"/>
    </row>
    <row r="518" spans="1:32" x14ac:dyDescent="0.25">
      <c r="A518" s="46">
        <f t="shared" si="82"/>
        <v>502</v>
      </c>
      <c r="B518" s="54">
        <f t="shared" si="79"/>
        <v>0</v>
      </c>
      <c r="C518" s="47">
        <f>IF(A518&gt;Lease!$E$4,0,Lease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D518" s="33" t="str">
        <f>IF(C518=0,"-",IF(Lease!$H$4="Yearly",EDATE(D517,12),IF(Lease!$H$4="Quarterly",EDATE(D517,3),EDATE(D517,1))))</f>
        <v>-</v>
      </c>
      <c r="E518" s="14">
        <f>IF(C518=0,0,1/((1+IF(Lease!$H$4="Yearly",Lease!$D$4,IF(Lease!$H$4="Quarterly",Lease!$D$4/4,Lease!$D$4/12)))^IF($E$17=1,A517,A518)))</f>
        <v>0</v>
      </c>
      <c r="F518" s="48">
        <f t="shared" si="85"/>
        <v>0</v>
      </c>
      <c r="G518" s="49"/>
      <c r="H518" s="13">
        <f t="shared" si="83"/>
        <v>502</v>
      </c>
      <c r="I518" s="33" t="str">
        <f t="shared" si="86"/>
        <v>-</v>
      </c>
      <c r="J518" s="38">
        <f>IF(H518&gt;Lease!$E$4,0,M517)</f>
        <v>0</v>
      </c>
      <c r="K518" s="38">
        <f>IF(IF(Lease!$H$4="Yearly",J518*Lease!$D$4,IF(Lease!$H$4="Quarterly",J518*(Lease!$D$4/4),J518*Lease!$D$4/12))&gt;0,IF(Lease!$H$4="Yearly",J518*Lease!$D$4,IF(Lease!$H$4="Quarterly",J518*(Lease!$D$4/4),J518*Lease!$D$4/12)),-L518-J518)</f>
        <v>0</v>
      </c>
      <c r="L518" s="38">
        <f t="shared" si="80"/>
        <v>0</v>
      </c>
      <c r="M518" s="38">
        <f t="shared" si="81"/>
        <v>0</v>
      </c>
      <c r="N518" s="50"/>
      <c r="O518" s="79">
        <v>237</v>
      </c>
      <c r="P518" s="80">
        <f t="shared" si="84"/>
        <v>225418</v>
      </c>
      <c r="Q518" s="82">
        <f t="shared" si="87"/>
        <v>0</v>
      </c>
      <c r="R518" s="82">
        <f>IF(S517&lt;1,0,-Lease!$K$4/Lease!$L$4)</f>
        <v>0</v>
      </c>
      <c r="S518" s="82">
        <f t="shared" si="88"/>
        <v>0</v>
      </c>
      <c r="AE518" s="5"/>
      <c r="AF518" s="6"/>
    </row>
    <row r="519" spans="1:32" x14ac:dyDescent="0.25">
      <c r="A519" s="46">
        <f t="shared" si="82"/>
        <v>503</v>
      </c>
      <c r="B519" s="54">
        <f t="shared" si="79"/>
        <v>0</v>
      </c>
      <c r="C519" s="47">
        <f>IF(A519&gt;Lease!$E$4,0,Lease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D519" s="33" t="str">
        <f>IF(C519=0,"-",IF(Lease!$H$4="Yearly",EDATE(D518,12),IF(Lease!$H$4="Quarterly",EDATE(D518,3),EDATE(D518,1))))</f>
        <v>-</v>
      </c>
      <c r="E519" s="14">
        <f>IF(C519=0,0,1/((1+IF(Lease!$H$4="Yearly",Lease!$D$4,IF(Lease!$H$4="Quarterly",Lease!$D$4/4,Lease!$D$4/12)))^IF($E$17=1,A518,A519)))</f>
        <v>0</v>
      </c>
      <c r="F519" s="48">
        <f t="shared" si="85"/>
        <v>0</v>
      </c>
      <c r="G519" s="49"/>
      <c r="H519" s="13">
        <f t="shared" si="83"/>
        <v>503</v>
      </c>
      <c r="I519" s="33" t="str">
        <f t="shared" si="86"/>
        <v>-</v>
      </c>
      <c r="J519" s="38">
        <f>IF(H519&gt;Lease!$E$4,0,M518)</f>
        <v>0</v>
      </c>
      <c r="K519" s="38">
        <f>IF(IF(Lease!$H$4="Yearly",J519*Lease!$D$4,IF(Lease!$H$4="Quarterly",J519*(Lease!$D$4/4),J519*Lease!$D$4/12))&gt;0,IF(Lease!$H$4="Yearly",J519*Lease!$D$4,IF(Lease!$H$4="Quarterly",J519*(Lease!$D$4/4),J519*Lease!$D$4/12)),-L519-J519)</f>
        <v>0</v>
      </c>
      <c r="L519" s="38">
        <f t="shared" si="80"/>
        <v>0</v>
      </c>
      <c r="M519" s="38">
        <f t="shared" si="81"/>
        <v>0</v>
      </c>
      <c r="N519" s="50"/>
      <c r="O519" s="79">
        <v>237</v>
      </c>
      <c r="P519" s="80">
        <f t="shared" si="84"/>
        <v>225783</v>
      </c>
      <c r="Q519" s="82">
        <f t="shared" si="87"/>
        <v>0</v>
      </c>
      <c r="R519" s="82">
        <f>IF(S518&lt;1,0,-Lease!$K$4/Lease!$L$4)</f>
        <v>0</v>
      </c>
      <c r="S519" s="82">
        <f t="shared" si="88"/>
        <v>0</v>
      </c>
      <c r="AE519" s="5"/>
      <c r="AF519" s="6"/>
    </row>
    <row r="520" spans="1:32" x14ac:dyDescent="0.25">
      <c r="A520" s="46">
        <f t="shared" si="82"/>
        <v>504</v>
      </c>
      <c r="B520" s="54">
        <f t="shared" si="79"/>
        <v>0</v>
      </c>
      <c r="C520" s="47">
        <f>IF(A520&gt;Lease!$E$4,0,Lease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D520" s="33" t="str">
        <f>IF(C520=0,"-",IF(Lease!$H$4="Yearly",EDATE(D519,12),IF(Lease!$H$4="Quarterly",EDATE(D519,3),EDATE(D519,1))))</f>
        <v>-</v>
      </c>
      <c r="E520" s="14">
        <f>IF(C520=0,0,1/((1+IF(Lease!$H$4="Yearly",Lease!$D$4,IF(Lease!$H$4="Quarterly",Lease!$D$4/4,Lease!$D$4/12)))^IF($E$17=1,A519,A520)))</f>
        <v>0</v>
      </c>
      <c r="F520" s="48">
        <f t="shared" si="85"/>
        <v>0</v>
      </c>
      <c r="G520" s="49"/>
      <c r="H520" s="13">
        <f t="shared" si="83"/>
        <v>504</v>
      </c>
      <c r="I520" s="33" t="str">
        <f t="shared" si="86"/>
        <v>-</v>
      </c>
      <c r="J520" s="38">
        <f>IF(H520&gt;Lease!$E$4,0,M519)</f>
        <v>0</v>
      </c>
      <c r="K520" s="38">
        <f>IF(IF(Lease!$H$4="Yearly",J520*Lease!$D$4,IF(Lease!$H$4="Quarterly",J520*(Lease!$D$4/4),J520*Lease!$D$4/12))&gt;0,IF(Lease!$H$4="Yearly",J520*Lease!$D$4,IF(Lease!$H$4="Quarterly",J520*(Lease!$D$4/4),J520*Lease!$D$4/12)),-L520-J520)</f>
        <v>0</v>
      </c>
      <c r="L520" s="38">
        <f t="shared" si="80"/>
        <v>0</v>
      </c>
      <c r="M520" s="38">
        <f t="shared" si="81"/>
        <v>0</v>
      </c>
      <c r="N520" s="50"/>
      <c r="O520" s="79">
        <v>237</v>
      </c>
      <c r="P520" s="80">
        <f t="shared" si="84"/>
        <v>226148</v>
      </c>
      <c r="Q520" s="82">
        <f t="shared" si="87"/>
        <v>0</v>
      </c>
      <c r="R520" s="82">
        <f>IF(S519&lt;1,0,-Lease!$K$4/Lease!$L$4)</f>
        <v>0</v>
      </c>
      <c r="S520" s="82">
        <f t="shared" si="88"/>
        <v>0</v>
      </c>
      <c r="AE520" s="5"/>
      <c r="AF520" s="6"/>
    </row>
    <row r="521" spans="1:32" x14ac:dyDescent="0.25">
      <c r="A521" s="46">
        <f t="shared" si="82"/>
        <v>505</v>
      </c>
      <c r="B521" s="54">
        <f t="shared" si="79"/>
        <v>0</v>
      </c>
      <c r="C521" s="47">
        <f>IF(A521&gt;Lease!$E$4,0,Lease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D521" s="33" t="str">
        <f>IF(C521=0,"-",IF(Lease!$H$4="Yearly",EDATE(D520,12),IF(Lease!$H$4="Quarterly",EDATE(D520,3),EDATE(D520,1))))</f>
        <v>-</v>
      </c>
      <c r="E521" s="14">
        <f>IF(C521=0,0,1/((1+IF(Lease!$H$4="Yearly",Lease!$D$4,IF(Lease!$H$4="Quarterly",Lease!$D$4/4,Lease!$D$4/12)))^IF($E$17=1,A520,A521)))</f>
        <v>0</v>
      </c>
      <c r="F521" s="48">
        <f t="shared" si="85"/>
        <v>0</v>
      </c>
      <c r="G521" s="49"/>
      <c r="H521" s="13">
        <f t="shared" si="83"/>
        <v>505</v>
      </c>
      <c r="I521" s="33" t="str">
        <f t="shared" si="86"/>
        <v>-</v>
      </c>
      <c r="J521" s="38">
        <f>IF(H521&gt;Lease!$E$4,0,M520)</f>
        <v>0</v>
      </c>
      <c r="K521" s="38">
        <f>IF(IF(Lease!$H$4="Yearly",J521*Lease!$D$4,IF(Lease!$H$4="Quarterly",J521*(Lease!$D$4/4),J521*Lease!$D$4/12))&gt;0,IF(Lease!$H$4="Yearly",J521*Lease!$D$4,IF(Lease!$H$4="Quarterly",J521*(Lease!$D$4/4),J521*Lease!$D$4/12)),-L521-J521)</f>
        <v>0</v>
      </c>
      <c r="L521" s="38">
        <f t="shared" si="80"/>
        <v>0</v>
      </c>
      <c r="M521" s="38">
        <f t="shared" si="81"/>
        <v>0</v>
      </c>
      <c r="N521" s="50"/>
      <c r="O521" s="79">
        <v>237</v>
      </c>
      <c r="P521" s="80">
        <f t="shared" si="84"/>
        <v>226514</v>
      </c>
      <c r="Q521" s="82">
        <f t="shared" si="87"/>
        <v>0</v>
      </c>
      <c r="R521" s="82">
        <f>IF(S520&lt;1,0,-Lease!$K$4/Lease!$L$4)</f>
        <v>0</v>
      </c>
      <c r="S521" s="82">
        <f t="shared" si="88"/>
        <v>0</v>
      </c>
      <c r="AE521" s="5"/>
      <c r="AF521" s="6"/>
    </row>
    <row r="522" spans="1:32" x14ac:dyDescent="0.25">
      <c r="A522" s="46">
        <f t="shared" si="82"/>
        <v>506</v>
      </c>
      <c r="B522" s="54">
        <f t="shared" si="79"/>
        <v>0</v>
      </c>
      <c r="C522" s="47">
        <f>IF(A522&gt;Lease!$E$4,0,Lease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D522" s="33" t="str">
        <f>IF(C522=0,"-",IF(Lease!$H$4="Yearly",EDATE(D521,12),IF(Lease!$H$4="Quarterly",EDATE(D521,3),EDATE(D521,1))))</f>
        <v>-</v>
      </c>
      <c r="E522" s="14">
        <f>IF(C522=0,0,1/((1+IF(Lease!$H$4="Yearly",Lease!$D$4,IF(Lease!$H$4="Quarterly",Lease!$D$4/4,Lease!$D$4/12)))^IF($E$17=1,A521,A522)))</f>
        <v>0</v>
      </c>
      <c r="F522" s="48">
        <f t="shared" si="85"/>
        <v>0</v>
      </c>
      <c r="G522" s="49"/>
      <c r="H522" s="13">
        <f t="shared" si="83"/>
        <v>506</v>
      </c>
      <c r="I522" s="33" t="str">
        <f t="shared" si="86"/>
        <v>-</v>
      </c>
      <c r="J522" s="38">
        <f>IF(H522&gt;Lease!$E$4,0,M521)</f>
        <v>0</v>
      </c>
      <c r="K522" s="38">
        <f>IF(IF(Lease!$H$4="Yearly",J522*Lease!$D$4,IF(Lease!$H$4="Quarterly",J522*(Lease!$D$4/4),J522*Lease!$D$4/12))&gt;0,IF(Lease!$H$4="Yearly",J522*Lease!$D$4,IF(Lease!$H$4="Quarterly",J522*(Lease!$D$4/4),J522*Lease!$D$4/12)),-L522-J522)</f>
        <v>0</v>
      </c>
      <c r="L522" s="38">
        <f t="shared" si="80"/>
        <v>0</v>
      </c>
      <c r="M522" s="38">
        <f t="shared" si="81"/>
        <v>0</v>
      </c>
      <c r="N522" s="50"/>
      <c r="O522" s="79">
        <v>237</v>
      </c>
      <c r="P522" s="80">
        <f t="shared" si="84"/>
        <v>226879</v>
      </c>
      <c r="Q522" s="82">
        <f t="shared" si="87"/>
        <v>0</v>
      </c>
      <c r="R522" s="82">
        <f>IF(S521&lt;1,0,-Lease!$K$4/Lease!$L$4)</f>
        <v>0</v>
      </c>
      <c r="S522" s="82">
        <f t="shared" si="88"/>
        <v>0</v>
      </c>
      <c r="AE522" s="5"/>
      <c r="AF522" s="6"/>
    </row>
    <row r="523" spans="1:32" x14ac:dyDescent="0.25">
      <c r="A523" s="46">
        <f t="shared" si="82"/>
        <v>507</v>
      </c>
      <c r="B523" s="54">
        <f t="shared" si="79"/>
        <v>0</v>
      </c>
      <c r="C523" s="47">
        <f>IF(A523&gt;Lease!$E$4,0,Lease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D523" s="33" t="str">
        <f>IF(C523=0,"-",IF(Lease!$H$4="Yearly",EDATE(D522,12),IF(Lease!$H$4="Quarterly",EDATE(D522,3),EDATE(D522,1))))</f>
        <v>-</v>
      </c>
      <c r="E523" s="14">
        <f>IF(C523=0,0,1/((1+IF(Lease!$H$4="Yearly",Lease!$D$4,IF(Lease!$H$4="Quarterly",Lease!$D$4/4,Lease!$D$4/12)))^IF($E$17=1,A522,A523)))</f>
        <v>0</v>
      </c>
      <c r="F523" s="48">
        <f t="shared" si="85"/>
        <v>0</v>
      </c>
      <c r="G523" s="49"/>
      <c r="H523" s="13">
        <f t="shared" si="83"/>
        <v>507</v>
      </c>
      <c r="I523" s="33" t="str">
        <f t="shared" si="86"/>
        <v>-</v>
      </c>
      <c r="J523" s="38">
        <f>IF(H523&gt;Lease!$E$4,0,M522)</f>
        <v>0</v>
      </c>
      <c r="K523" s="38">
        <f>IF(IF(Lease!$H$4="Yearly",J523*Lease!$D$4,IF(Lease!$H$4="Quarterly",J523*(Lease!$D$4/4),J523*Lease!$D$4/12))&gt;0,IF(Lease!$H$4="Yearly",J523*Lease!$D$4,IF(Lease!$H$4="Quarterly",J523*(Lease!$D$4/4),J523*Lease!$D$4/12)),-L523-J523)</f>
        <v>0</v>
      </c>
      <c r="L523" s="38">
        <f t="shared" si="80"/>
        <v>0</v>
      </c>
      <c r="M523" s="38">
        <f t="shared" si="81"/>
        <v>0</v>
      </c>
      <c r="N523" s="50"/>
      <c r="O523" s="79">
        <v>237</v>
      </c>
      <c r="P523" s="80">
        <f t="shared" si="84"/>
        <v>227244</v>
      </c>
      <c r="Q523" s="82">
        <f t="shared" si="87"/>
        <v>0</v>
      </c>
      <c r="R523" s="82">
        <f>IF(S522&lt;1,0,-Lease!$K$4/Lease!$L$4)</f>
        <v>0</v>
      </c>
      <c r="S523" s="82">
        <f t="shared" si="88"/>
        <v>0</v>
      </c>
      <c r="AE523" s="5"/>
      <c r="AF523" s="6"/>
    </row>
    <row r="524" spans="1:32" x14ac:dyDescent="0.25">
      <c r="A524" s="46">
        <f t="shared" si="82"/>
        <v>508</v>
      </c>
      <c r="B524" s="54">
        <f t="shared" si="79"/>
        <v>0</v>
      </c>
      <c r="C524" s="47">
        <f>IF(A524&gt;Lease!$E$4,0,Lease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D524" s="33" t="str">
        <f>IF(C524=0,"-",IF(Lease!$H$4="Yearly",EDATE(D523,12),IF(Lease!$H$4="Quarterly",EDATE(D523,3),EDATE(D523,1))))</f>
        <v>-</v>
      </c>
      <c r="E524" s="14">
        <f>IF(C524=0,0,1/((1+IF(Lease!$H$4="Yearly",Lease!$D$4,IF(Lease!$H$4="Quarterly",Lease!$D$4/4,Lease!$D$4/12)))^IF($E$17=1,A523,A524)))</f>
        <v>0</v>
      </c>
      <c r="F524" s="48">
        <f t="shared" si="85"/>
        <v>0</v>
      </c>
      <c r="G524" s="49"/>
      <c r="H524" s="13">
        <f t="shared" si="83"/>
        <v>508</v>
      </c>
      <c r="I524" s="33" t="str">
        <f t="shared" si="86"/>
        <v>-</v>
      </c>
      <c r="J524" s="38">
        <f>IF(H524&gt;Lease!$E$4,0,M523)</f>
        <v>0</v>
      </c>
      <c r="K524" s="38">
        <f>IF(IF(Lease!$H$4="Yearly",J524*Lease!$D$4,IF(Lease!$H$4="Quarterly",J524*(Lease!$D$4/4),J524*Lease!$D$4/12))&gt;0,IF(Lease!$H$4="Yearly",J524*Lease!$D$4,IF(Lease!$H$4="Quarterly",J524*(Lease!$D$4/4),J524*Lease!$D$4/12)),-L524-J524)</f>
        <v>0</v>
      </c>
      <c r="L524" s="38">
        <f t="shared" si="80"/>
        <v>0</v>
      </c>
      <c r="M524" s="38">
        <f t="shared" si="81"/>
        <v>0</v>
      </c>
      <c r="N524" s="50"/>
      <c r="O524" s="79">
        <v>237</v>
      </c>
      <c r="P524" s="80">
        <f t="shared" si="84"/>
        <v>227609</v>
      </c>
      <c r="Q524" s="82">
        <f t="shared" si="87"/>
        <v>0</v>
      </c>
      <c r="R524" s="82">
        <f>IF(S523&lt;1,0,-Lease!$K$4/Lease!$L$4)</f>
        <v>0</v>
      </c>
      <c r="S524" s="82">
        <f t="shared" si="88"/>
        <v>0</v>
      </c>
      <c r="AE524" s="5"/>
      <c r="AF524" s="6"/>
    </row>
    <row r="525" spans="1:32" x14ac:dyDescent="0.25">
      <c r="A525" s="46">
        <f t="shared" si="82"/>
        <v>509</v>
      </c>
      <c r="B525" s="54">
        <f t="shared" si="79"/>
        <v>0</v>
      </c>
      <c r="C525" s="47">
        <f>IF(A525&gt;Lease!$E$4,0,Lease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D525" s="33" t="str">
        <f>IF(C525=0,"-",IF(Lease!$H$4="Yearly",EDATE(D524,12),IF(Lease!$H$4="Quarterly",EDATE(D524,3),EDATE(D524,1))))</f>
        <v>-</v>
      </c>
      <c r="E525" s="14">
        <f>IF(C525=0,0,1/((1+IF(Lease!$H$4="Yearly",Lease!$D$4,IF(Lease!$H$4="Quarterly",Lease!$D$4/4,Lease!$D$4/12)))^IF($E$17=1,A524,A525)))</f>
        <v>0</v>
      </c>
      <c r="F525" s="48">
        <f t="shared" si="85"/>
        <v>0</v>
      </c>
      <c r="G525" s="49"/>
      <c r="H525" s="13">
        <f t="shared" si="83"/>
        <v>509</v>
      </c>
      <c r="I525" s="33" t="str">
        <f t="shared" si="86"/>
        <v>-</v>
      </c>
      <c r="J525" s="38">
        <f>IF(H525&gt;Lease!$E$4,0,M524)</f>
        <v>0</v>
      </c>
      <c r="K525" s="38">
        <f>IF(IF(Lease!$H$4="Yearly",J525*Lease!$D$4,IF(Lease!$H$4="Quarterly",J525*(Lease!$D$4/4),J525*Lease!$D$4/12))&gt;0,IF(Lease!$H$4="Yearly",J525*Lease!$D$4,IF(Lease!$H$4="Quarterly",J525*(Lease!$D$4/4),J525*Lease!$D$4/12)),-L525-J525)</f>
        <v>0</v>
      </c>
      <c r="L525" s="38">
        <f t="shared" si="80"/>
        <v>0</v>
      </c>
      <c r="M525" s="38">
        <f t="shared" si="81"/>
        <v>0</v>
      </c>
      <c r="N525" s="50"/>
      <c r="O525" s="79">
        <v>237</v>
      </c>
      <c r="P525" s="80">
        <f t="shared" si="84"/>
        <v>227975</v>
      </c>
      <c r="Q525" s="82">
        <f t="shared" si="87"/>
        <v>0</v>
      </c>
      <c r="R525" s="82">
        <f>IF(S524&lt;1,0,-Lease!$K$4/Lease!$L$4)</f>
        <v>0</v>
      </c>
      <c r="S525" s="82">
        <f t="shared" si="88"/>
        <v>0</v>
      </c>
      <c r="AE525" s="5"/>
      <c r="AF525" s="6"/>
    </row>
    <row r="526" spans="1:32" x14ac:dyDescent="0.25">
      <c r="A526" s="46">
        <f t="shared" si="82"/>
        <v>510</v>
      </c>
      <c r="B526" s="54">
        <f t="shared" si="79"/>
        <v>0</v>
      </c>
      <c r="C526" s="47">
        <f>IF(A526&gt;Lease!$E$4,0,Lease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D526" s="33" t="str">
        <f>IF(C526=0,"-",IF(Lease!$H$4="Yearly",EDATE(D525,12),IF(Lease!$H$4="Quarterly",EDATE(D525,3),EDATE(D525,1))))</f>
        <v>-</v>
      </c>
      <c r="E526" s="14">
        <f>IF(C526=0,0,1/((1+IF(Lease!$H$4="Yearly",Lease!$D$4,IF(Lease!$H$4="Quarterly",Lease!$D$4/4,Lease!$D$4/12)))^IF($E$17=1,A525,A526)))</f>
        <v>0</v>
      </c>
      <c r="F526" s="48">
        <f t="shared" si="85"/>
        <v>0</v>
      </c>
      <c r="G526" s="49"/>
      <c r="H526" s="13">
        <f t="shared" si="83"/>
        <v>510</v>
      </c>
      <c r="I526" s="33" t="str">
        <f t="shared" si="86"/>
        <v>-</v>
      </c>
      <c r="J526" s="38">
        <f>IF(H526&gt;Lease!$E$4,0,M525)</f>
        <v>0</v>
      </c>
      <c r="K526" s="38">
        <f>IF(IF(Lease!$H$4="Yearly",J526*Lease!$D$4,IF(Lease!$H$4="Quarterly",J526*(Lease!$D$4/4),J526*Lease!$D$4/12))&gt;0,IF(Lease!$H$4="Yearly",J526*Lease!$D$4,IF(Lease!$H$4="Quarterly",J526*(Lease!$D$4/4),J526*Lease!$D$4/12)),-L526-J526)</f>
        <v>0</v>
      </c>
      <c r="L526" s="38">
        <f t="shared" si="80"/>
        <v>0</v>
      </c>
      <c r="M526" s="38">
        <f t="shared" si="81"/>
        <v>0</v>
      </c>
      <c r="N526" s="50"/>
      <c r="O526" s="79">
        <v>237</v>
      </c>
      <c r="P526" s="80">
        <f t="shared" si="84"/>
        <v>228340</v>
      </c>
      <c r="Q526" s="82">
        <f t="shared" si="87"/>
        <v>0</v>
      </c>
      <c r="R526" s="82">
        <f>IF(S525&lt;1,0,-Lease!$K$4/Lease!$L$4)</f>
        <v>0</v>
      </c>
      <c r="S526" s="82">
        <f t="shared" si="88"/>
        <v>0</v>
      </c>
      <c r="AE526" s="5"/>
      <c r="AF526" s="6"/>
    </row>
    <row r="527" spans="1:32" x14ac:dyDescent="0.25">
      <c r="A527" s="46">
        <f t="shared" si="82"/>
        <v>511</v>
      </c>
      <c r="B527" s="54">
        <f t="shared" si="79"/>
        <v>0</v>
      </c>
      <c r="C527" s="47">
        <f>IF(A527&gt;Lease!$E$4,0,Lease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D527" s="33" t="str">
        <f>IF(C527=0,"-",IF(Lease!$H$4="Yearly",EDATE(D526,12),IF(Lease!$H$4="Quarterly",EDATE(D526,3),EDATE(D526,1))))</f>
        <v>-</v>
      </c>
      <c r="E527" s="14">
        <f>IF(C527=0,0,1/((1+IF(Lease!$H$4="Yearly",Lease!$D$4,IF(Lease!$H$4="Quarterly",Lease!$D$4/4,Lease!$D$4/12)))^IF($E$17=1,A526,A527)))</f>
        <v>0</v>
      </c>
      <c r="F527" s="48">
        <f t="shared" si="85"/>
        <v>0</v>
      </c>
      <c r="G527" s="49"/>
      <c r="H527" s="13">
        <f t="shared" si="83"/>
        <v>511</v>
      </c>
      <c r="I527" s="33" t="str">
        <f t="shared" si="86"/>
        <v>-</v>
      </c>
      <c r="J527" s="38">
        <f>IF(H527&gt;Lease!$E$4,0,M526)</f>
        <v>0</v>
      </c>
      <c r="K527" s="38">
        <f>IF(IF(Lease!$H$4="Yearly",J527*Lease!$D$4,IF(Lease!$H$4="Quarterly",J527*(Lease!$D$4/4),J527*Lease!$D$4/12))&gt;0,IF(Lease!$H$4="Yearly",J527*Lease!$D$4,IF(Lease!$H$4="Quarterly",J527*(Lease!$D$4/4),J527*Lease!$D$4/12)),-L527-J527)</f>
        <v>0</v>
      </c>
      <c r="L527" s="38">
        <f t="shared" si="80"/>
        <v>0</v>
      </c>
      <c r="M527" s="38">
        <f t="shared" si="81"/>
        <v>0</v>
      </c>
      <c r="N527" s="50"/>
      <c r="O527" s="79">
        <v>237</v>
      </c>
      <c r="P527" s="80">
        <f t="shared" si="84"/>
        <v>228705</v>
      </c>
      <c r="Q527" s="82">
        <f t="shared" si="87"/>
        <v>0</v>
      </c>
      <c r="R527" s="82">
        <f>IF(S526&lt;1,0,-Lease!$K$4/Lease!$L$4)</f>
        <v>0</v>
      </c>
      <c r="S527" s="82">
        <f t="shared" si="88"/>
        <v>0</v>
      </c>
      <c r="AE527" s="5"/>
      <c r="AF527" s="6"/>
    </row>
    <row r="528" spans="1:32" x14ac:dyDescent="0.25">
      <c r="A528" s="46">
        <f t="shared" si="82"/>
        <v>512</v>
      </c>
      <c r="B528" s="54">
        <f t="shared" si="79"/>
        <v>0</v>
      </c>
      <c r="C528" s="47">
        <f>IF(A528&gt;Lease!$E$4,0,Lease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D528" s="33" t="str">
        <f>IF(C528=0,"-",IF(Lease!$H$4="Yearly",EDATE(D527,12),IF(Lease!$H$4="Quarterly",EDATE(D527,3),EDATE(D527,1))))</f>
        <v>-</v>
      </c>
      <c r="E528" s="14">
        <f>IF(C528=0,0,1/((1+IF(Lease!$H$4="Yearly",Lease!$D$4,IF(Lease!$H$4="Quarterly",Lease!$D$4/4,Lease!$D$4/12)))^IF($E$17=1,A527,A528)))</f>
        <v>0</v>
      </c>
      <c r="F528" s="48">
        <f t="shared" si="85"/>
        <v>0</v>
      </c>
      <c r="G528" s="49"/>
      <c r="H528" s="13">
        <f t="shared" si="83"/>
        <v>512</v>
      </c>
      <c r="I528" s="33" t="str">
        <f t="shared" si="86"/>
        <v>-</v>
      </c>
      <c r="J528" s="38">
        <f>IF(H528&gt;Lease!$E$4,0,M527)</f>
        <v>0</v>
      </c>
      <c r="K528" s="38">
        <f>IF(IF(Lease!$H$4="Yearly",J528*Lease!$D$4,IF(Lease!$H$4="Quarterly",J528*(Lease!$D$4/4),J528*Lease!$D$4/12))&gt;0,IF(Lease!$H$4="Yearly",J528*Lease!$D$4,IF(Lease!$H$4="Quarterly",J528*(Lease!$D$4/4),J528*Lease!$D$4/12)),-L528-J528)</f>
        <v>0</v>
      </c>
      <c r="L528" s="38">
        <f t="shared" si="80"/>
        <v>0</v>
      </c>
      <c r="M528" s="38">
        <f t="shared" si="81"/>
        <v>0</v>
      </c>
      <c r="N528" s="50"/>
      <c r="O528" s="79">
        <v>237</v>
      </c>
      <c r="P528" s="80">
        <f t="shared" si="84"/>
        <v>229070</v>
      </c>
      <c r="Q528" s="82">
        <f t="shared" si="87"/>
        <v>0</v>
      </c>
      <c r="R528" s="82">
        <f>IF(S527&lt;1,0,-Lease!$K$4/Lease!$L$4)</f>
        <v>0</v>
      </c>
      <c r="S528" s="82">
        <f t="shared" si="88"/>
        <v>0</v>
      </c>
      <c r="AE528" s="5"/>
      <c r="AF528" s="6"/>
    </row>
    <row r="529" spans="1:32" x14ac:dyDescent="0.25">
      <c r="A529" s="46">
        <f t="shared" si="82"/>
        <v>513</v>
      </c>
      <c r="B529" s="54">
        <f t="shared" si="79"/>
        <v>0</v>
      </c>
      <c r="C529" s="47">
        <f>IF(A529&gt;Lease!$E$4,0,Lease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D529" s="33" t="str">
        <f>IF(C529=0,"-",IF(Lease!$H$4="Yearly",EDATE(D528,12),IF(Lease!$H$4="Quarterly",EDATE(D528,3),EDATE(D528,1))))</f>
        <v>-</v>
      </c>
      <c r="E529" s="14">
        <f>IF(C529=0,0,1/((1+IF(Lease!$H$4="Yearly",Lease!$D$4,IF(Lease!$H$4="Quarterly",Lease!$D$4/4,Lease!$D$4/12)))^IF($E$17=1,A528,A529)))</f>
        <v>0</v>
      </c>
      <c r="F529" s="48">
        <f t="shared" si="85"/>
        <v>0</v>
      </c>
      <c r="G529" s="49"/>
      <c r="H529" s="13">
        <f t="shared" si="83"/>
        <v>513</v>
      </c>
      <c r="I529" s="33" t="str">
        <f t="shared" si="86"/>
        <v>-</v>
      </c>
      <c r="J529" s="38">
        <f>IF(H529&gt;Lease!$E$4,0,M528)</f>
        <v>0</v>
      </c>
      <c r="K529" s="38">
        <f>IF(IF(Lease!$H$4="Yearly",J529*Lease!$D$4,IF(Lease!$H$4="Quarterly",J529*(Lease!$D$4/4),J529*Lease!$D$4/12))&gt;0,IF(Lease!$H$4="Yearly",J529*Lease!$D$4,IF(Lease!$H$4="Quarterly",J529*(Lease!$D$4/4),J529*Lease!$D$4/12)),-L529-J529)</f>
        <v>0</v>
      </c>
      <c r="L529" s="38">
        <f t="shared" si="80"/>
        <v>0</v>
      </c>
      <c r="M529" s="38">
        <f t="shared" si="81"/>
        <v>0</v>
      </c>
      <c r="N529" s="50"/>
      <c r="O529" s="79">
        <v>237</v>
      </c>
      <c r="P529" s="80">
        <f t="shared" si="84"/>
        <v>229436</v>
      </c>
      <c r="Q529" s="82">
        <f t="shared" si="87"/>
        <v>0</v>
      </c>
      <c r="R529" s="82">
        <f>IF(S528&lt;1,0,-Lease!$K$4/Lease!$L$4)</f>
        <v>0</v>
      </c>
      <c r="S529" s="82">
        <f t="shared" si="88"/>
        <v>0</v>
      </c>
      <c r="AE529" s="5"/>
      <c r="AF529" s="6"/>
    </row>
    <row r="530" spans="1:32" x14ac:dyDescent="0.25">
      <c r="A530" s="46">
        <f t="shared" si="82"/>
        <v>514</v>
      </c>
      <c r="B530" s="54">
        <f t="shared" ref="B530:B593" si="89">IF(D530="-",0,YEAR(D530))</f>
        <v>0</v>
      </c>
      <c r="C530" s="47">
        <f>IF(A530&gt;Lease!$E$4,0,Lease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D530" s="33" t="str">
        <f>IF(C530=0,"-",IF(Lease!$H$4="Yearly",EDATE(D529,12),IF(Lease!$H$4="Quarterly",EDATE(D529,3),EDATE(D529,1))))</f>
        <v>-</v>
      </c>
      <c r="E530" s="14">
        <f>IF(C530=0,0,1/((1+IF(Lease!$H$4="Yearly",Lease!$D$4,IF(Lease!$H$4="Quarterly",Lease!$D$4/4,Lease!$D$4/12)))^IF($E$17=1,A529,A530)))</f>
        <v>0</v>
      </c>
      <c r="F530" s="48">
        <f t="shared" si="85"/>
        <v>0</v>
      </c>
      <c r="G530" s="49"/>
      <c r="H530" s="13">
        <f t="shared" si="83"/>
        <v>514</v>
      </c>
      <c r="I530" s="33" t="str">
        <f t="shared" si="86"/>
        <v>-</v>
      </c>
      <c r="J530" s="38">
        <f>IF(H530&gt;Lease!$E$4,0,M529)</f>
        <v>0</v>
      </c>
      <c r="K530" s="38">
        <f>IF(IF(Lease!$H$4="Yearly",J530*Lease!$D$4,IF(Lease!$H$4="Quarterly",J530*(Lease!$D$4/4),J530*Lease!$D$4/12))&gt;0,IF(Lease!$H$4="Yearly",J530*Lease!$D$4,IF(Lease!$H$4="Quarterly",J530*(Lease!$D$4/4),J530*Lease!$D$4/12)),-L530-J530)</f>
        <v>0</v>
      </c>
      <c r="L530" s="38">
        <f t="shared" ref="L530:L593" si="90">C530</f>
        <v>0</v>
      </c>
      <c r="M530" s="38">
        <f t="shared" ref="M530:M593" si="91">J530+K530-L530</f>
        <v>0</v>
      </c>
      <c r="N530" s="50"/>
      <c r="O530" s="79">
        <v>237</v>
      </c>
      <c r="P530" s="80">
        <f t="shared" si="84"/>
        <v>229801</v>
      </c>
      <c r="Q530" s="82">
        <f t="shared" si="87"/>
        <v>0</v>
      </c>
      <c r="R530" s="82">
        <f>IF(S529&lt;1,0,-Lease!$K$4/Lease!$L$4)</f>
        <v>0</v>
      </c>
      <c r="S530" s="82">
        <f t="shared" si="88"/>
        <v>0</v>
      </c>
      <c r="AE530" s="5"/>
      <c r="AF530" s="6"/>
    </row>
    <row r="531" spans="1:32" x14ac:dyDescent="0.25">
      <c r="A531" s="46">
        <f t="shared" ref="A531:A594" si="92">A530+1</f>
        <v>515</v>
      </c>
      <c r="B531" s="54">
        <f t="shared" si="89"/>
        <v>0</v>
      </c>
      <c r="C531" s="47">
        <f>IF(A531&gt;Lease!$E$4,0,Lease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D531" s="33" t="str">
        <f>IF(C531=0,"-",IF(Lease!$H$4="Yearly",EDATE(D530,12),IF(Lease!$H$4="Quarterly",EDATE(D530,3),EDATE(D530,1))))</f>
        <v>-</v>
      </c>
      <c r="E531" s="14">
        <f>IF(C531=0,0,1/((1+IF(Lease!$H$4="Yearly",Lease!$D$4,IF(Lease!$H$4="Quarterly",Lease!$D$4/4,Lease!$D$4/12)))^IF($E$17=1,A530,A531)))</f>
        <v>0</v>
      </c>
      <c r="F531" s="48">
        <f t="shared" si="85"/>
        <v>0</v>
      </c>
      <c r="G531" s="49"/>
      <c r="H531" s="13">
        <f t="shared" ref="H531:H594" si="93">H530+1</f>
        <v>515</v>
      </c>
      <c r="I531" s="33" t="str">
        <f t="shared" si="86"/>
        <v>-</v>
      </c>
      <c r="J531" s="38">
        <f>IF(H531&gt;Lease!$E$4,0,M530)</f>
        <v>0</v>
      </c>
      <c r="K531" s="38">
        <f>IF(IF(Lease!$H$4="Yearly",J531*Lease!$D$4,IF(Lease!$H$4="Quarterly",J531*(Lease!$D$4/4),J531*Lease!$D$4/12))&gt;0,IF(Lease!$H$4="Yearly",J531*Lease!$D$4,IF(Lease!$H$4="Quarterly",J531*(Lease!$D$4/4),J531*Lease!$D$4/12)),-L531-J531)</f>
        <v>0</v>
      </c>
      <c r="L531" s="38">
        <f t="shared" si="90"/>
        <v>0</v>
      </c>
      <c r="M531" s="38">
        <f t="shared" si="91"/>
        <v>0</v>
      </c>
      <c r="N531" s="50"/>
      <c r="O531" s="79">
        <v>237</v>
      </c>
      <c r="P531" s="80">
        <f t="shared" ref="P531:P594" si="94">DATE(YEAR(P530)+1,MONTH(P530),DAY(P530))</f>
        <v>230166</v>
      </c>
      <c r="Q531" s="82">
        <f t="shared" si="87"/>
        <v>0</v>
      </c>
      <c r="R531" s="82">
        <f>IF(S530&lt;1,0,-Lease!$K$4/Lease!$L$4)</f>
        <v>0</v>
      </c>
      <c r="S531" s="82">
        <f t="shared" si="88"/>
        <v>0</v>
      </c>
      <c r="AE531" s="5"/>
      <c r="AF531" s="6"/>
    </row>
    <row r="532" spans="1:32" x14ac:dyDescent="0.25">
      <c r="A532" s="46">
        <f t="shared" si="92"/>
        <v>516</v>
      </c>
      <c r="B532" s="54">
        <f t="shared" si="89"/>
        <v>0</v>
      </c>
      <c r="C532" s="47">
        <f>IF(A532&gt;Lease!$E$4,0,Lease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D532" s="33" t="str">
        <f>IF(C532=0,"-",IF(Lease!$H$4="Yearly",EDATE(D531,12),IF(Lease!$H$4="Quarterly",EDATE(D531,3),EDATE(D531,1))))</f>
        <v>-</v>
      </c>
      <c r="E532" s="14">
        <f>IF(C532=0,0,1/((1+IF(Lease!$H$4="Yearly",Lease!$D$4,IF(Lease!$H$4="Quarterly",Lease!$D$4/4,Lease!$D$4/12)))^IF($E$17=1,A531,A532)))</f>
        <v>0</v>
      </c>
      <c r="F532" s="48">
        <f t="shared" si="85"/>
        <v>0</v>
      </c>
      <c r="G532" s="49"/>
      <c r="H532" s="13">
        <f t="shared" si="93"/>
        <v>516</v>
      </c>
      <c r="I532" s="33" t="str">
        <f t="shared" si="86"/>
        <v>-</v>
      </c>
      <c r="J532" s="38">
        <f>IF(H532&gt;Lease!$E$4,0,M531)</f>
        <v>0</v>
      </c>
      <c r="K532" s="38">
        <f>IF(IF(Lease!$H$4="Yearly",J532*Lease!$D$4,IF(Lease!$H$4="Quarterly",J532*(Lease!$D$4/4),J532*Lease!$D$4/12))&gt;0,IF(Lease!$H$4="Yearly",J532*Lease!$D$4,IF(Lease!$H$4="Quarterly",J532*(Lease!$D$4/4),J532*Lease!$D$4/12)),-L532-J532)</f>
        <v>0</v>
      </c>
      <c r="L532" s="38">
        <f t="shared" si="90"/>
        <v>0</v>
      </c>
      <c r="M532" s="38">
        <f t="shared" si="91"/>
        <v>0</v>
      </c>
      <c r="N532" s="50"/>
      <c r="O532" s="79">
        <v>237</v>
      </c>
      <c r="P532" s="80">
        <f t="shared" si="94"/>
        <v>230531</v>
      </c>
      <c r="Q532" s="82">
        <f t="shared" si="87"/>
        <v>0</v>
      </c>
      <c r="R532" s="82">
        <f>IF(S531&lt;1,0,-Lease!$K$4/Lease!$L$4)</f>
        <v>0</v>
      </c>
      <c r="S532" s="82">
        <f t="shared" si="88"/>
        <v>0</v>
      </c>
      <c r="AE532" s="5"/>
      <c r="AF532" s="6"/>
    </row>
    <row r="533" spans="1:32" x14ac:dyDescent="0.25">
      <c r="A533" s="46">
        <f t="shared" si="92"/>
        <v>517</v>
      </c>
      <c r="B533" s="54">
        <f t="shared" si="89"/>
        <v>0</v>
      </c>
      <c r="C533" s="47">
        <f>IF(A533&gt;Lease!$E$4,0,Lease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D533" s="33" t="str">
        <f>IF(C533=0,"-",IF(Lease!$H$4="Yearly",EDATE(D532,12),IF(Lease!$H$4="Quarterly",EDATE(D532,3),EDATE(D532,1))))</f>
        <v>-</v>
      </c>
      <c r="E533" s="14">
        <f>IF(C533=0,0,1/((1+IF(Lease!$H$4="Yearly",Lease!$D$4,IF(Lease!$H$4="Quarterly",Lease!$D$4/4,Lease!$D$4/12)))^IF($E$17=1,A532,A533)))</f>
        <v>0</v>
      </c>
      <c r="F533" s="48">
        <f t="shared" si="85"/>
        <v>0</v>
      </c>
      <c r="G533" s="49"/>
      <c r="H533" s="13">
        <f t="shared" si="93"/>
        <v>517</v>
      </c>
      <c r="I533" s="33" t="str">
        <f t="shared" si="86"/>
        <v>-</v>
      </c>
      <c r="J533" s="38">
        <f>IF(H533&gt;Lease!$E$4,0,M532)</f>
        <v>0</v>
      </c>
      <c r="K533" s="38">
        <f>IF(IF(Lease!$H$4="Yearly",J533*Lease!$D$4,IF(Lease!$H$4="Quarterly",J533*(Lease!$D$4/4),J533*Lease!$D$4/12))&gt;0,IF(Lease!$H$4="Yearly",J533*Lease!$D$4,IF(Lease!$H$4="Quarterly",J533*(Lease!$D$4/4),J533*Lease!$D$4/12)),-L533-J533)</f>
        <v>0</v>
      </c>
      <c r="L533" s="38">
        <f t="shared" si="90"/>
        <v>0</v>
      </c>
      <c r="M533" s="38">
        <f t="shared" si="91"/>
        <v>0</v>
      </c>
      <c r="N533" s="50"/>
      <c r="O533" s="79">
        <v>237</v>
      </c>
      <c r="P533" s="80">
        <f t="shared" si="94"/>
        <v>230897</v>
      </c>
      <c r="Q533" s="82">
        <f t="shared" si="87"/>
        <v>0</v>
      </c>
      <c r="R533" s="82">
        <f>IF(S532&lt;1,0,-Lease!$K$4/Lease!$L$4)</f>
        <v>0</v>
      </c>
      <c r="S533" s="82">
        <f t="shared" si="88"/>
        <v>0</v>
      </c>
      <c r="AE533" s="5"/>
      <c r="AF533" s="6"/>
    </row>
    <row r="534" spans="1:32" x14ac:dyDescent="0.25">
      <c r="A534" s="46">
        <f t="shared" si="92"/>
        <v>518</v>
      </c>
      <c r="B534" s="54">
        <f t="shared" si="89"/>
        <v>0</v>
      </c>
      <c r="C534" s="47">
        <f>IF(A534&gt;Lease!$E$4,0,Lease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D534" s="33" t="str">
        <f>IF(C534=0,"-",IF(Lease!$H$4="Yearly",EDATE(D533,12),IF(Lease!$H$4="Quarterly",EDATE(D533,3),EDATE(D533,1))))</f>
        <v>-</v>
      </c>
      <c r="E534" s="14">
        <f>IF(C534=0,0,1/((1+IF(Lease!$H$4="Yearly",Lease!$D$4,IF(Lease!$H$4="Quarterly",Lease!$D$4/4,Lease!$D$4/12)))^IF($E$17=1,A533,A534)))</f>
        <v>0</v>
      </c>
      <c r="F534" s="48">
        <f t="shared" si="85"/>
        <v>0</v>
      </c>
      <c r="G534" s="49"/>
      <c r="H534" s="13">
        <f t="shared" si="93"/>
        <v>518</v>
      </c>
      <c r="I534" s="33" t="str">
        <f t="shared" si="86"/>
        <v>-</v>
      </c>
      <c r="J534" s="38">
        <f>IF(H534&gt;Lease!$E$4,0,M533)</f>
        <v>0</v>
      </c>
      <c r="K534" s="38">
        <f>IF(IF(Lease!$H$4="Yearly",J534*Lease!$D$4,IF(Lease!$H$4="Quarterly",J534*(Lease!$D$4/4),J534*Lease!$D$4/12))&gt;0,IF(Lease!$H$4="Yearly",J534*Lease!$D$4,IF(Lease!$H$4="Quarterly",J534*(Lease!$D$4/4),J534*Lease!$D$4/12)),-L534-J534)</f>
        <v>0</v>
      </c>
      <c r="L534" s="38">
        <f t="shared" si="90"/>
        <v>0</v>
      </c>
      <c r="M534" s="38">
        <f t="shared" si="91"/>
        <v>0</v>
      </c>
      <c r="N534" s="50"/>
      <c r="O534" s="79">
        <v>237</v>
      </c>
      <c r="P534" s="80">
        <f t="shared" si="94"/>
        <v>231262</v>
      </c>
      <c r="Q534" s="82">
        <f t="shared" si="87"/>
        <v>0</v>
      </c>
      <c r="R534" s="82">
        <f>IF(S533&lt;1,0,-Lease!$K$4/Lease!$L$4)</f>
        <v>0</v>
      </c>
      <c r="S534" s="82">
        <f t="shared" si="88"/>
        <v>0</v>
      </c>
      <c r="AE534" s="5"/>
      <c r="AF534" s="6"/>
    </row>
    <row r="535" spans="1:32" x14ac:dyDescent="0.25">
      <c r="A535" s="46">
        <f t="shared" si="92"/>
        <v>519</v>
      </c>
      <c r="B535" s="54">
        <f t="shared" si="89"/>
        <v>0</v>
      </c>
      <c r="C535" s="47">
        <f>IF(A535&gt;Lease!$E$4,0,Lease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D535" s="33" t="str">
        <f>IF(C535=0,"-",IF(Lease!$H$4="Yearly",EDATE(D534,12),IF(Lease!$H$4="Quarterly",EDATE(D534,3),EDATE(D534,1))))</f>
        <v>-</v>
      </c>
      <c r="E535" s="14">
        <f>IF(C535=0,0,1/((1+IF(Lease!$H$4="Yearly",Lease!$D$4,IF(Lease!$H$4="Quarterly",Lease!$D$4/4,Lease!$D$4/12)))^IF($E$17=1,A534,A535)))</f>
        <v>0</v>
      </c>
      <c r="F535" s="48">
        <f t="shared" si="85"/>
        <v>0</v>
      </c>
      <c r="G535" s="49"/>
      <c r="H535" s="13">
        <f t="shared" si="93"/>
        <v>519</v>
      </c>
      <c r="I535" s="33" t="str">
        <f t="shared" si="86"/>
        <v>-</v>
      </c>
      <c r="J535" s="38">
        <f>IF(H535&gt;Lease!$E$4,0,M534)</f>
        <v>0</v>
      </c>
      <c r="K535" s="38">
        <f>IF(IF(Lease!$H$4="Yearly",J535*Lease!$D$4,IF(Lease!$H$4="Quarterly",J535*(Lease!$D$4/4),J535*Lease!$D$4/12))&gt;0,IF(Lease!$H$4="Yearly",J535*Lease!$D$4,IF(Lease!$H$4="Quarterly",J535*(Lease!$D$4/4),J535*Lease!$D$4/12)),-L535-J535)</f>
        <v>0</v>
      </c>
      <c r="L535" s="38">
        <f t="shared" si="90"/>
        <v>0</v>
      </c>
      <c r="M535" s="38">
        <f t="shared" si="91"/>
        <v>0</v>
      </c>
      <c r="N535" s="50"/>
      <c r="O535" s="79">
        <v>237</v>
      </c>
      <c r="P535" s="80">
        <f t="shared" si="94"/>
        <v>231627</v>
      </c>
      <c r="Q535" s="82">
        <f t="shared" si="87"/>
        <v>0</v>
      </c>
      <c r="R535" s="82">
        <f>IF(S534&lt;1,0,-Lease!$K$4/Lease!$L$4)</f>
        <v>0</v>
      </c>
      <c r="S535" s="82">
        <f t="shared" si="88"/>
        <v>0</v>
      </c>
      <c r="AE535" s="5"/>
      <c r="AF535" s="6"/>
    </row>
    <row r="536" spans="1:32" x14ac:dyDescent="0.25">
      <c r="A536" s="46">
        <f t="shared" si="92"/>
        <v>520</v>
      </c>
      <c r="B536" s="54">
        <f t="shared" si="89"/>
        <v>0</v>
      </c>
      <c r="C536" s="47">
        <f>IF(A536&gt;Lease!$E$4,0,Lease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D536" s="33" t="str">
        <f>IF(C536=0,"-",IF(Lease!$H$4="Yearly",EDATE(D535,12),IF(Lease!$H$4="Quarterly",EDATE(D535,3),EDATE(D535,1))))</f>
        <v>-</v>
      </c>
      <c r="E536" s="14">
        <f>IF(C536=0,0,1/((1+IF(Lease!$H$4="Yearly",Lease!$D$4,IF(Lease!$H$4="Quarterly",Lease!$D$4/4,Lease!$D$4/12)))^IF($E$17=1,A535,A536)))</f>
        <v>0</v>
      </c>
      <c r="F536" s="48">
        <f t="shared" si="85"/>
        <v>0</v>
      </c>
      <c r="G536" s="49"/>
      <c r="H536" s="13">
        <f t="shared" si="93"/>
        <v>520</v>
      </c>
      <c r="I536" s="33" t="str">
        <f t="shared" si="86"/>
        <v>-</v>
      </c>
      <c r="J536" s="38">
        <f>IF(H536&gt;Lease!$E$4,0,M535)</f>
        <v>0</v>
      </c>
      <c r="K536" s="38">
        <f>IF(IF(Lease!$H$4="Yearly",J536*Lease!$D$4,IF(Lease!$H$4="Quarterly",J536*(Lease!$D$4/4),J536*Lease!$D$4/12))&gt;0,IF(Lease!$H$4="Yearly",J536*Lease!$D$4,IF(Lease!$H$4="Quarterly",J536*(Lease!$D$4/4),J536*Lease!$D$4/12)),-L536-J536)</f>
        <v>0</v>
      </c>
      <c r="L536" s="38">
        <f t="shared" si="90"/>
        <v>0</v>
      </c>
      <c r="M536" s="38">
        <f t="shared" si="91"/>
        <v>0</v>
      </c>
      <c r="N536" s="50"/>
      <c r="O536" s="79">
        <v>237</v>
      </c>
      <c r="P536" s="80">
        <f t="shared" si="94"/>
        <v>231992</v>
      </c>
      <c r="Q536" s="82">
        <f t="shared" si="87"/>
        <v>0</v>
      </c>
      <c r="R536" s="82">
        <f>IF(S535&lt;1,0,-Lease!$K$4/Lease!$L$4)</f>
        <v>0</v>
      </c>
      <c r="S536" s="82">
        <f t="shared" si="88"/>
        <v>0</v>
      </c>
      <c r="AE536" s="5"/>
      <c r="AF536" s="6"/>
    </row>
    <row r="537" spans="1:32" x14ac:dyDescent="0.25">
      <c r="A537" s="46">
        <f t="shared" si="92"/>
        <v>521</v>
      </c>
      <c r="B537" s="54">
        <f t="shared" si="89"/>
        <v>0</v>
      </c>
      <c r="C537" s="47">
        <f>IF(A537&gt;Lease!$E$4,0,Lease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D537" s="33" t="str">
        <f>IF(C537=0,"-",IF(Lease!$H$4="Yearly",EDATE(D536,12),IF(Lease!$H$4="Quarterly",EDATE(D536,3),EDATE(D536,1))))</f>
        <v>-</v>
      </c>
      <c r="E537" s="14">
        <f>IF(C537=0,0,1/((1+IF(Lease!$H$4="Yearly",Lease!$D$4,IF(Lease!$H$4="Quarterly",Lease!$D$4/4,Lease!$D$4/12)))^IF($E$17=1,A536,A537)))</f>
        <v>0</v>
      </c>
      <c r="F537" s="48">
        <f t="shared" si="85"/>
        <v>0</v>
      </c>
      <c r="G537" s="49"/>
      <c r="H537" s="13">
        <f t="shared" si="93"/>
        <v>521</v>
      </c>
      <c r="I537" s="33" t="str">
        <f t="shared" si="86"/>
        <v>-</v>
      </c>
      <c r="J537" s="38">
        <f>IF(H537&gt;Lease!$E$4,0,M536)</f>
        <v>0</v>
      </c>
      <c r="K537" s="38">
        <f>IF(IF(Lease!$H$4="Yearly",J537*Lease!$D$4,IF(Lease!$H$4="Quarterly",J537*(Lease!$D$4/4),J537*Lease!$D$4/12))&gt;0,IF(Lease!$H$4="Yearly",J537*Lease!$D$4,IF(Lease!$H$4="Quarterly",J537*(Lease!$D$4/4),J537*Lease!$D$4/12)),-L537-J537)</f>
        <v>0</v>
      </c>
      <c r="L537" s="38">
        <f t="shared" si="90"/>
        <v>0</v>
      </c>
      <c r="M537" s="38">
        <f t="shared" si="91"/>
        <v>0</v>
      </c>
      <c r="N537" s="50"/>
      <c r="O537" s="79">
        <v>237</v>
      </c>
      <c r="P537" s="80">
        <f t="shared" si="94"/>
        <v>232358</v>
      </c>
      <c r="Q537" s="82">
        <f t="shared" si="87"/>
        <v>0</v>
      </c>
      <c r="R537" s="82">
        <f>IF(S536&lt;1,0,-Lease!$K$4/Lease!$L$4)</f>
        <v>0</v>
      </c>
      <c r="S537" s="82">
        <f t="shared" si="88"/>
        <v>0</v>
      </c>
      <c r="AE537" s="5"/>
      <c r="AF537" s="6"/>
    </row>
    <row r="538" spans="1:32" x14ac:dyDescent="0.25">
      <c r="A538" s="46">
        <f t="shared" si="92"/>
        <v>522</v>
      </c>
      <c r="B538" s="54">
        <f t="shared" si="89"/>
        <v>0</v>
      </c>
      <c r="C538" s="47">
        <f>IF(A538&gt;Lease!$E$4,0,Lease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D538" s="33" t="str">
        <f>IF(C538=0,"-",IF(Lease!$H$4="Yearly",EDATE(D537,12),IF(Lease!$H$4="Quarterly",EDATE(D537,3),EDATE(D537,1))))</f>
        <v>-</v>
      </c>
      <c r="E538" s="14">
        <f>IF(C538=0,0,1/((1+IF(Lease!$H$4="Yearly",Lease!$D$4,IF(Lease!$H$4="Quarterly",Lease!$D$4/4,Lease!$D$4/12)))^IF($E$17=1,A537,A538)))</f>
        <v>0</v>
      </c>
      <c r="F538" s="48">
        <f t="shared" si="85"/>
        <v>0</v>
      </c>
      <c r="G538" s="49"/>
      <c r="H538" s="13">
        <f t="shared" si="93"/>
        <v>522</v>
      </c>
      <c r="I538" s="33" t="str">
        <f t="shared" si="86"/>
        <v>-</v>
      </c>
      <c r="J538" s="38">
        <f>IF(H538&gt;Lease!$E$4,0,M537)</f>
        <v>0</v>
      </c>
      <c r="K538" s="38">
        <f>IF(IF(Lease!$H$4="Yearly",J538*Lease!$D$4,IF(Lease!$H$4="Quarterly",J538*(Lease!$D$4/4),J538*Lease!$D$4/12))&gt;0,IF(Lease!$H$4="Yearly",J538*Lease!$D$4,IF(Lease!$H$4="Quarterly",J538*(Lease!$D$4/4),J538*Lease!$D$4/12)),-L538-J538)</f>
        <v>0</v>
      </c>
      <c r="L538" s="38">
        <f t="shared" si="90"/>
        <v>0</v>
      </c>
      <c r="M538" s="38">
        <f t="shared" si="91"/>
        <v>0</v>
      </c>
      <c r="N538" s="50"/>
      <c r="O538" s="79">
        <v>237</v>
      </c>
      <c r="P538" s="80">
        <f t="shared" si="94"/>
        <v>232723</v>
      </c>
      <c r="Q538" s="82">
        <f t="shared" si="87"/>
        <v>0</v>
      </c>
      <c r="R538" s="82">
        <f>IF(S537&lt;1,0,-Lease!$K$4/Lease!$L$4)</f>
        <v>0</v>
      </c>
      <c r="S538" s="82">
        <f t="shared" si="88"/>
        <v>0</v>
      </c>
      <c r="AE538" s="5"/>
      <c r="AF538" s="6"/>
    </row>
    <row r="539" spans="1:32" x14ac:dyDescent="0.25">
      <c r="A539" s="46">
        <f t="shared" si="92"/>
        <v>523</v>
      </c>
      <c r="B539" s="54">
        <f t="shared" si="89"/>
        <v>0</v>
      </c>
      <c r="C539" s="47">
        <f>IF(A539&gt;Lease!$E$4,0,Lease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D539" s="33" t="str">
        <f>IF(C539=0,"-",IF(Lease!$H$4="Yearly",EDATE(D538,12),IF(Lease!$H$4="Quarterly",EDATE(D538,3),EDATE(D538,1))))</f>
        <v>-</v>
      </c>
      <c r="E539" s="14">
        <f>IF(C539=0,0,1/((1+IF(Lease!$H$4="Yearly",Lease!$D$4,IF(Lease!$H$4="Quarterly",Lease!$D$4/4,Lease!$D$4/12)))^IF($E$17=1,A538,A539)))</f>
        <v>0</v>
      </c>
      <c r="F539" s="48">
        <f t="shared" si="85"/>
        <v>0</v>
      </c>
      <c r="G539" s="49"/>
      <c r="H539" s="13">
        <f t="shared" si="93"/>
        <v>523</v>
      </c>
      <c r="I539" s="33" t="str">
        <f t="shared" si="86"/>
        <v>-</v>
      </c>
      <c r="J539" s="38">
        <f>IF(H539&gt;Lease!$E$4,0,M538)</f>
        <v>0</v>
      </c>
      <c r="K539" s="38">
        <f>IF(IF(Lease!$H$4="Yearly",J539*Lease!$D$4,IF(Lease!$H$4="Quarterly",J539*(Lease!$D$4/4),J539*Lease!$D$4/12))&gt;0,IF(Lease!$H$4="Yearly",J539*Lease!$D$4,IF(Lease!$H$4="Quarterly",J539*(Lease!$D$4/4),J539*Lease!$D$4/12)),-L539-J539)</f>
        <v>0</v>
      </c>
      <c r="L539" s="38">
        <f t="shared" si="90"/>
        <v>0</v>
      </c>
      <c r="M539" s="38">
        <f t="shared" si="91"/>
        <v>0</v>
      </c>
      <c r="N539" s="50"/>
      <c r="O539" s="79">
        <v>237</v>
      </c>
      <c r="P539" s="80">
        <f t="shared" si="94"/>
        <v>233088</v>
      </c>
      <c r="Q539" s="82">
        <f t="shared" si="87"/>
        <v>0</v>
      </c>
      <c r="R539" s="82">
        <f>IF(S538&lt;1,0,-Lease!$K$4/Lease!$L$4)</f>
        <v>0</v>
      </c>
      <c r="S539" s="82">
        <f t="shared" si="88"/>
        <v>0</v>
      </c>
      <c r="AE539" s="5"/>
      <c r="AF539" s="6"/>
    </row>
    <row r="540" spans="1:32" x14ac:dyDescent="0.25">
      <c r="A540" s="46">
        <f t="shared" si="92"/>
        <v>524</v>
      </c>
      <c r="B540" s="54">
        <f t="shared" si="89"/>
        <v>0</v>
      </c>
      <c r="C540" s="47">
        <f>IF(A540&gt;Lease!$E$4,0,Lease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D540" s="33" t="str">
        <f>IF(C540=0,"-",IF(Lease!$H$4="Yearly",EDATE(D539,12),IF(Lease!$H$4="Quarterly",EDATE(D539,3),EDATE(D539,1))))</f>
        <v>-</v>
      </c>
      <c r="E540" s="14">
        <f>IF(C540=0,0,1/((1+IF(Lease!$H$4="Yearly",Lease!$D$4,IF(Lease!$H$4="Quarterly",Lease!$D$4/4,Lease!$D$4/12)))^IF($E$17=1,A539,A540)))</f>
        <v>0</v>
      </c>
      <c r="F540" s="48">
        <f t="shared" si="85"/>
        <v>0</v>
      </c>
      <c r="G540" s="49"/>
      <c r="H540" s="13">
        <f t="shared" si="93"/>
        <v>524</v>
      </c>
      <c r="I540" s="33" t="str">
        <f t="shared" si="86"/>
        <v>-</v>
      </c>
      <c r="J540" s="38">
        <f>IF(H540&gt;Lease!$E$4,0,M539)</f>
        <v>0</v>
      </c>
      <c r="K540" s="38">
        <f>IF(IF(Lease!$H$4="Yearly",J540*Lease!$D$4,IF(Lease!$H$4="Quarterly",J540*(Lease!$D$4/4),J540*Lease!$D$4/12))&gt;0,IF(Lease!$H$4="Yearly",J540*Lease!$D$4,IF(Lease!$H$4="Quarterly",J540*(Lease!$D$4/4),J540*Lease!$D$4/12)),-L540-J540)</f>
        <v>0</v>
      </c>
      <c r="L540" s="38">
        <f t="shared" si="90"/>
        <v>0</v>
      </c>
      <c r="M540" s="38">
        <f t="shared" si="91"/>
        <v>0</v>
      </c>
      <c r="N540" s="50"/>
      <c r="O540" s="79">
        <v>237</v>
      </c>
      <c r="P540" s="80">
        <f t="shared" si="94"/>
        <v>233453</v>
      </c>
      <c r="Q540" s="82">
        <f t="shared" si="87"/>
        <v>0</v>
      </c>
      <c r="R540" s="82">
        <f>IF(S539&lt;1,0,-Lease!$K$4/Lease!$L$4)</f>
        <v>0</v>
      </c>
      <c r="S540" s="82">
        <f t="shared" si="88"/>
        <v>0</v>
      </c>
      <c r="AE540" s="5"/>
      <c r="AF540" s="6"/>
    </row>
    <row r="541" spans="1:32" x14ac:dyDescent="0.25">
      <c r="A541" s="46">
        <f t="shared" si="92"/>
        <v>525</v>
      </c>
      <c r="B541" s="54">
        <f t="shared" si="89"/>
        <v>0</v>
      </c>
      <c r="C541" s="47">
        <f>IF(A541&gt;Lease!$E$4,0,Lease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D541" s="33" t="str">
        <f>IF(C541=0,"-",IF(Lease!$H$4="Yearly",EDATE(D540,12),IF(Lease!$H$4="Quarterly",EDATE(D540,3),EDATE(D540,1))))</f>
        <v>-</v>
      </c>
      <c r="E541" s="14">
        <f>IF(C541=0,0,1/((1+IF(Lease!$H$4="Yearly",Lease!$D$4,IF(Lease!$H$4="Quarterly",Lease!$D$4/4,Lease!$D$4/12)))^IF($E$17=1,A540,A541)))</f>
        <v>0</v>
      </c>
      <c r="F541" s="48">
        <f t="shared" si="85"/>
        <v>0</v>
      </c>
      <c r="G541" s="49"/>
      <c r="H541" s="13">
        <f t="shared" si="93"/>
        <v>525</v>
      </c>
      <c r="I541" s="33" t="str">
        <f t="shared" si="86"/>
        <v>-</v>
      </c>
      <c r="J541" s="38">
        <f>IF(H541&gt;Lease!$E$4,0,M540)</f>
        <v>0</v>
      </c>
      <c r="K541" s="38">
        <f>IF(IF(Lease!$H$4="Yearly",J541*Lease!$D$4,IF(Lease!$H$4="Quarterly",J541*(Lease!$D$4/4),J541*Lease!$D$4/12))&gt;0,IF(Lease!$H$4="Yearly",J541*Lease!$D$4,IF(Lease!$H$4="Quarterly",J541*(Lease!$D$4/4),J541*Lease!$D$4/12)),-L541-J541)</f>
        <v>0</v>
      </c>
      <c r="L541" s="38">
        <f t="shared" si="90"/>
        <v>0</v>
      </c>
      <c r="M541" s="38">
        <f t="shared" si="91"/>
        <v>0</v>
      </c>
      <c r="N541" s="50"/>
      <c r="O541" s="79">
        <v>237</v>
      </c>
      <c r="P541" s="80">
        <f t="shared" si="94"/>
        <v>233819</v>
      </c>
      <c r="Q541" s="82">
        <f t="shared" si="87"/>
        <v>0</v>
      </c>
      <c r="R541" s="82">
        <f>IF(S540&lt;1,0,-Lease!$K$4/Lease!$L$4)</f>
        <v>0</v>
      </c>
      <c r="S541" s="82">
        <f t="shared" si="88"/>
        <v>0</v>
      </c>
      <c r="AE541" s="5"/>
      <c r="AF541" s="6"/>
    </row>
    <row r="542" spans="1:32" x14ac:dyDescent="0.25">
      <c r="A542" s="46">
        <f t="shared" si="92"/>
        <v>526</v>
      </c>
      <c r="B542" s="54">
        <f t="shared" si="89"/>
        <v>0</v>
      </c>
      <c r="C542" s="47">
        <f>IF(A542&gt;Lease!$E$4,0,Lease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D542" s="33" t="str">
        <f>IF(C542=0,"-",IF(Lease!$H$4="Yearly",EDATE(D541,12),IF(Lease!$H$4="Quarterly",EDATE(D541,3),EDATE(D541,1))))</f>
        <v>-</v>
      </c>
      <c r="E542" s="14">
        <f>IF(C542=0,0,1/((1+IF(Lease!$H$4="Yearly",Lease!$D$4,IF(Lease!$H$4="Quarterly",Lease!$D$4/4,Lease!$D$4/12)))^IF($E$17=1,A541,A542)))</f>
        <v>0</v>
      </c>
      <c r="F542" s="48">
        <f t="shared" si="85"/>
        <v>0</v>
      </c>
      <c r="G542" s="49"/>
      <c r="H542" s="13">
        <f t="shared" si="93"/>
        <v>526</v>
      </c>
      <c r="I542" s="33" t="str">
        <f t="shared" si="86"/>
        <v>-</v>
      </c>
      <c r="J542" s="38">
        <f>IF(H542&gt;Lease!$E$4,0,M541)</f>
        <v>0</v>
      </c>
      <c r="K542" s="38">
        <f>IF(IF(Lease!$H$4="Yearly",J542*Lease!$D$4,IF(Lease!$H$4="Quarterly",J542*(Lease!$D$4/4),J542*Lease!$D$4/12))&gt;0,IF(Lease!$H$4="Yearly",J542*Lease!$D$4,IF(Lease!$H$4="Quarterly",J542*(Lease!$D$4/4),J542*Lease!$D$4/12)),-L542-J542)</f>
        <v>0</v>
      </c>
      <c r="L542" s="38">
        <f t="shared" si="90"/>
        <v>0</v>
      </c>
      <c r="M542" s="38">
        <f t="shared" si="91"/>
        <v>0</v>
      </c>
      <c r="N542" s="50"/>
      <c r="O542" s="79">
        <v>237</v>
      </c>
      <c r="P542" s="80">
        <f t="shared" si="94"/>
        <v>234184</v>
      </c>
      <c r="Q542" s="82">
        <f t="shared" si="87"/>
        <v>0</v>
      </c>
      <c r="R542" s="82">
        <f>IF(S541&lt;1,0,-Lease!$K$4/Lease!$L$4)</f>
        <v>0</v>
      </c>
      <c r="S542" s="82">
        <f t="shared" si="88"/>
        <v>0</v>
      </c>
      <c r="AE542" s="5"/>
      <c r="AF542" s="6"/>
    </row>
    <row r="543" spans="1:32" x14ac:dyDescent="0.25">
      <c r="A543" s="46">
        <f t="shared" si="92"/>
        <v>527</v>
      </c>
      <c r="B543" s="54">
        <f t="shared" si="89"/>
        <v>0</v>
      </c>
      <c r="C543" s="47">
        <f>IF(A543&gt;Lease!$E$4,0,Lease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D543" s="33" t="str">
        <f>IF(C543=0,"-",IF(Lease!$H$4="Yearly",EDATE(D542,12),IF(Lease!$H$4="Quarterly",EDATE(D542,3),EDATE(D542,1))))</f>
        <v>-</v>
      </c>
      <c r="E543" s="14">
        <f>IF(C543=0,0,1/((1+IF(Lease!$H$4="Yearly",Lease!$D$4,IF(Lease!$H$4="Quarterly",Lease!$D$4/4,Lease!$D$4/12)))^IF($E$17=1,A542,A543)))</f>
        <v>0</v>
      </c>
      <c r="F543" s="48">
        <f t="shared" si="85"/>
        <v>0</v>
      </c>
      <c r="G543" s="49"/>
      <c r="H543" s="13">
        <f t="shared" si="93"/>
        <v>527</v>
      </c>
      <c r="I543" s="33" t="str">
        <f t="shared" si="86"/>
        <v>-</v>
      </c>
      <c r="J543" s="38">
        <f>IF(H543&gt;Lease!$E$4,0,M542)</f>
        <v>0</v>
      </c>
      <c r="K543" s="38">
        <f>IF(IF(Lease!$H$4="Yearly",J543*Lease!$D$4,IF(Lease!$H$4="Quarterly",J543*(Lease!$D$4/4),J543*Lease!$D$4/12))&gt;0,IF(Lease!$H$4="Yearly",J543*Lease!$D$4,IF(Lease!$H$4="Quarterly",J543*(Lease!$D$4/4),J543*Lease!$D$4/12)),-L543-J543)</f>
        <v>0</v>
      </c>
      <c r="L543" s="38">
        <f t="shared" si="90"/>
        <v>0</v>
      </c>
      <c r="M543" s="38">
        <f t="shared" si="91"/>
        <v>0</v>
      </c>
      <c r="N543" s="50"/>
      <c r="O543" s="79">
        <v>237</v>
      </c>
      <c r="P543" s="80">
        <f t="shared" si="94"/>
        <v>234549</v>
      </c>
      <c r="Q543" s="82">
        <f t="shared" si="87"/>
        <v>0</v>
      </c>
      <c r="R543" s="82">
        <f>IF(S542&lt;1,0,-Lease!$K$4/Lease!$L$4)</f>
        <v>0</v>
      </c>
      <c r="S543" s="82">
        <f t="shared" si="88"/>
        <v>0</v>
      </c>
      <c r="AE543" s="5"/>
      <c r="AF543" s="6"/>
    </row>
    <row r="544" spans="1:32" x14ac:dyDescent="0.25">
      <c r="A544" s="46">
        <f t="shared" si="92"/>
        <v>528</v>
      </c>
      <c r="B544" s="54">
        <f t="shared" si="89"/>
        <v>0</v>
      </c>
      <c r="C544" s="47">
        <f>IF(A544&gt;Lease!$E$4,0,Lease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D544" s="33" t="str">
        <f>IF(C544=0,"-",IF(Lease!$H$4="Yearly",EDATE(D543,12),IF(Lease!$H$4="Quarterly",EDATE(D543,3),EDATE(D543,1))))</f>
        <v>-</v>
      </c>
      <c r="E544" s="14">
        <f>IF(C544=0,0,1/((1+IF(Lease!$H$4="Yearly",Lease!$D$4,IF(Lease!$H$4="Quarterly",Lease!$D$4/4,Lease!$D$4/12)))^IF($E$17=1,A543,A544)))</f>
        <v>0</v>
      </c>
      <c r="F544" s="48">
        <f t="shared" si="85"/>
        <v>0</v>
      </c>
      <c r="G544" s="49"/>
      <c r="H544" s="13">
        <f t="shared" si="93"/>
        <v>528</v>
      </c>
      <c r="I544" s="33" t="str">
        <f t="shared" si="86"/>
        <v>-</v>
      </c>
      <c r="J544" s="38">
        <f>IF(H544&gt;Lease!$E$4,0,M543)</f>
        <v>0</v>
      </c>
      <c r="K544" s="38">
        <f>IF(IF(Lease!$H$4="Yearly",J544*Lease!$D$4,IF(Lease!$H$4="Quarterly",J544*(Lease!$D$4/4),J544*Lease!$D$4/12))&gt;0,IF(Lease!$H$4="Yearly",J544*Lease!$D$4,IF(Lease!$H$4="Quarterly",J544*(Lease!$D$4/4),J544*Lease!$D$4/12)),-L544-J544)</f>
        <v>0</v>
      </c>
      <c r="L544" s="38">
        <f t="shared" si="90"/>
        <v>0</v>
      </c>
      <c r="M544" s="38">
        <f t="shared" si="91"/>
        <v>0</v>
      </c>
      <c r="N544" s="50"/>
      <c r="O544" s="79">
        <v>237</v>
      </c>
      <c r="P544" s="80">
        <f t="shared" si="94"/>
        <v>234914</v>
      </c>
      <c r="Q544" s="82">
        <f t="shared" si="87"/>
        <v>0</v>
      </c>
      <c r="R544" s="82">
        <f>IF(S543&lt;1,0,-Lease!$K$4/Lease!$L$4)</f>
        <v>0</v>
      </c>
      <c r="S544" s="82">
        <f t="shared" si="88"/>
        <v>0</v>
      </c>
      <c r="AE544" s="5"/>
      <c r="AF544" s="6"/>
    </row>
    <row r="545" spans="1:32" x14ac:dyDescent="0.25">
      <c r="A545" s="46">
        <f t="shared" si="92"/>
        <v>529</v>
      </c>
      <c r="B545" s="54">
        <f t="shared" si="89"/>
        <v>0</v>
      </c>
      <c r="C545" s="47">
        <f>IF(A545&gt;Lease!$E$4,0,Lease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D545" s="33" t="str">
        <f>IF(C545=0,"-",IF(Lease!$H$4="Yearly",EDATE(D544,12),IF(Lease!$H$4="Quarterly",EDATE(D544,3),EDATE(D544,1))))</f>
        <v>-</v>
      </c>
      <c r="E545" s="14">
        <f>IF(C545=0,0,1/((1+IF(Lease!$H$4="Yearly",Lease!$D$4,IF(Lease!$H$4="Quarterly",Lease!$D$4/4,Lease!$D$4/12)))^IF($E$17=1,A544,A545)))</f>
        <v>0</v>
      </c>
      <c r="F545" s="48">
        <f t="shared" si="85"/>
        <v>0</v>
      </c>
      <c r="G545" s="49"/>
      <c r="H545" s="13">
        <f t="shared" si="93"/>
        <v>529</v>
      </c>
      <c r="I545" s="33" t="str">
        <f t="shared" si="86"/>
        <v>-</v>
      </c>
      <c r="J545" s="38">
        <f>IF(H545&gt;Lease!$E$4,0,M544)</f>
        <v>0</v>
      </c>
      <c r="K545" s="38">
        <f>IF(IF(Lease!$H$4="Yearly",J545*Lease!$D$4,IF(Lease!$H$4="Quarterly",J545*(Lease!$D$4/4),J545*Lease!$D$4/12))&gt;0,IF(Lease!$H$4="Yearly",J545*Lease!$D$4,IF(Lease!$H$4="Quarterly",J545*(Lease!$D$4/4),J545*Lease!$D$4/12)),-L545-J545)</f>
        <v>0</v>
      </c>
      <c r="L545" s="38">
        <f t="shared" si="90"/>
        <v>0</v>
      </c>
      <c r="M545" s="38">
        <f t="shared" si="91"/>
        <v>0</v>
      </c>
      <c r="N545" s="50"/>
      <c r="O545" s="79">
        <v>237</v>
      </c>
      <c r="P545" s="80">
        <f t="shared" si="94"/>
        <v>235280</v>
      </c>
      <c r="Q545" s="82">
        <f t="shared" si="87"/>
        <v>0</v>
      </c>
      <c r="R545" s="82">
        <f>IF(S544&lt;1,0,-Lease!$K$4/Lease!$L$4)</f>
        <v>0</v>
      </c>
      <c r="S545" s="82">
        <f t="shared" si="88"/>
        <v>0</v>
      </c>
      <c r="AE545" s="5"/>
      <c r="AF545" s="6"/>
    </row>
    <row r="546" spans="1:32" x14ac:dyDescent="0.25">
      <c r="A546" s="46">
        <f t="shared" si="92"/>
        <v>530</v>
      </c>
      <c r="B546" s="54">
        <f t="shared" si="89"/>
        <v>0</v>
      </c>
      <c r="C546" s="47">
        <f>IF(A546&gt;Lease!$E$4,0,Lease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D546" s="33" t="str">
        <f>IF(C546=0,"-",IF(Lease!$H$4="Yearly",EDATE(D545,12),IF(Lease!$H$4="Quarterly",EDATE(D545,3),EDATE(D545,1))))</f>
        <v>-</v>
      </c>
      <c r="E546" s="14">
        <f>IF(C546=0,0,1/((1+IF(Lease!$H$4="Yearly",Lease!$D$4,IF(Lease!$H$4="Quarterly",Lease!$D$4/4,Lease!$D$4/12)))^IF($E$17=1,A545,A546)))</f>
        <v>0</v>
      </c>
      <c r="F546" s="48">
        <f t="shared" si="85"/>
        <v>0</v>
      </c>
      <c r="G546" s="49"/>
      <c r="H546" s="13">
        <f t="shared" si="93"/>
        <v>530</v>
      </c>
      <c r="I546" s="33" t="str">
        <f t="shared" si="86"/>
        <v>-</v>
      </c>
      <c r="J546" s="38">
        <f>IF(H546&gt;Lease!$E$4,0,M545)</f>
        <v>0</v>
      </c>
      <c r="K546" s="38">
        <f>IF(IF(Lease!$H$4="Yearly",J546*Lease!$D$4,IF(Lease!$H$4="Quarterly",J546*(Lease!$D$4/4),J546*Lease!$D$4/12))&gt;0,IF(Lease!$H$4="Yearly",J546*Lease!$D$4,IF(Lease!$H$4="Quarterly",J546*(Lease!$D$4/4),J546*Lease!$D$4/12)),-L546-J546)</f>
        <v>0</v>
      </c>
      <c r="L546" s="38">
        <f t="shared" si="90"/>
        <v>0</v>
      </c>
      <c r="M546" s="38">
        <f t="shared" si="91"/>
        <v>0</v>
      </c>
      <c r="N546" s="50"/>
      <c r="O546" s="79">
        <v>237</v>
      </c>
      <c r="P546" s="80">
        <f t="shared" si="94"/>
        <v>235645</v>
      </c>
      <c r="Q546" s="82">
        <f t="shared" si="87"/>
        <v>0</v>
      </c>
      <c r="R546" s="82">
        <f>IF(S545&lt;1,0,-Lease!$K$4/Lease!$L$4)</f>
        <v>0</v>
      </c>
      <c r="S546" s="82">
        <f t="shared" si="88"/>
        <v>0</v>
      </c>
      <c r="AE546" s="5"/>
      <c r="AF546" s="6"/>
    </row>
    <row r="547" spans="1:32" x14ac:dyDescent="0.25">
      <c r="A547" s="46">
        <f t="shared" si="92"/>
        <v>531</v>
      </c>
      <c r="B547" s="54">
        <f t="shared" si="89"/>
        <v>0</v>
      </c>
      <c r="C547" s="47">
        <f>IF(A547&gt;Lease!$E$4,0,Lease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D547" s="33" t="str">
        <f>IF(C547=0,"-",IF(Lease!$H$4="Yearly",EDATE(D546,12),IF(Lease!$H$4="Quarterly",EDATE(D546,3),EDATE(D546,1))))</f>
        <v>-</v>
      </c>
      <c r="E547" s="14">
        <f>IF(C547=0,0,1/((1+IF(Lease!$H$4="Yearly",Lease!$D$4,IF(Lease!$H$4="Quarterly",Lease!$D$4/4,Lease!$D$4/12)))^IF($E$17=1,A546,A547)))</f>
        <v>0</v>
      </c>
      <c r="F547" s="48">
        <f t="shared" si="85"/>
        <v>0</v>
      </c>
      <c r="G547" s="49"/>
      <c r="H547" s="13">
        <f t="shared" si="93"/>
        <v>531</v>
      </c>
      <c r="I547" s="33" t="str">
        <f t="shared" si="86"/>
        <v>-</v>
      </c>
      <c r="J547" s="38">
        <f>IF(H547&gt;Lease!$E$4,0,M546)</f>
        <v>0</v>
      </c>
      <c r="K547" s="38">
        <f>IF(IF(Lease!$H$4="Yearly",J547*Lease!$D$4,IF(Lease!$H$4="Quarterly",J547*(Lease!$D$4/4),J547*Lease!$D$4/12))&gt;0,IF(Lease!$H$4="Yearly",J547*Lease!$D$4,IF(Lease!$H$4="Quarterly",J547*(Lease!$D$4/4),J547*Lease!$D$4/12)),-L547-J547)</f>
        <v>0</v>
      </c>
      <c r="L547" s="38">
        <f t="shared" si="90"/>
        <v>0</v>
      </c>
      <c r="M547" s="38">
        <f t="shared" si="91"/>
        <v>0</v>
      </c>
      <c r="N547" s="50"/>
      <c r="O547" s="79">
        <v>237</v>
      </c>
      <c r="P547" s="80">
        <f t="shared" si="94"/>
        <v>236010</v>
      </c>
      <c r="Q547" s="82">
        <f t="shared" si="87"/>
        <v>0</v>
      </c>
      <c r="R547" s="82">
        <f>IF(S546&lt;1,0,-Lease!$K$4/Lease!$L$4)</f>
        <v>0</v>
      </c>
      <c r="S547" s="82">
        <f t="shared" si="88"/>
        <v>0</v>
      </c>
      <c r="AE547" s="5"/>
      <c r="AF547" s="6"/>
    </row>
    <row r="548" spans="1:32" x14ac:dyDescent="0.25">
      <c r="A548" s="46">
        <f t="shared" si="92"/>
        <v>532</v>
      </c>
      <c r="B548" s="54">
        <f t="shared" si="89"/>
        <v>0</v>
      </c>
      <c r="C548" s="47">
        <f>IF(A548&gt;Lease!$E$4,0,Lease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D548" s="33" t="str">
        <f>IF(C548=0,"-",IF(Lease!$H$4="Yearly",EDATE(D547,12),IF(Lease!$H$4="Quarterly",EDATE(D547,3),EDATE(D547,1))))</f>
        <v>-</v>
      </c>
      <c r="E548" s="14">
        <f>IF(C548=0,0,1/((1+IF(Lease!$H$4="Yearly",Lease!$D$4,IF(Lease!$H$4="Quarterly",Lease!$D$4/4,Lease!$D$4/12)))^IF($E$17=1,A547,A548)))</f>
        <v>0</v>
      </c>
      <c r="F548" s="48">
        <f t="shared" si="85"/>
        <v>0</v>
      </c>
      <c r="G548" s="49"/>
      <c r="H548" s="13">
        <f t="shared" si="93"/>
        <v>532</v>
      </c>
      <c r="I548" s="33" t="str">
        <f t="shared" si="86"/>
        <v>-</v>
      </c>
      <c r="J548" s="38">
        <f>IF(H548&gt;Lease!$E$4,0,M547)</f>
        <v>0</v>
      </c>
      <c r="K548" s="38">
        <f>IF(IF(Lease!$H$4="Yearly",J548*Lease!$D$4,IF(Lease!$H$4="Quarterly",J548*(Lease!$D$4/4),J548*Lease!$D$4/12))&gt;0,IF(Lease!$H$4="Yearly",J548*Lease!$D$4,IF(Lease!$H$4="Quarterly",J548*(Lease!$D$4/4),J548*Lease!$D$4/12)),-L548-J548)</f>
        <v>0</v>
      </c>
      <c r="L548" s="38">
        <f t="shared" si="90"/>
        <v>0</v>
      </c>
      <c r="M548" s="38">
        <f t="shared" si="91"/>
        <v>0</v>
      </c>
      <c r="N548" s="50"/>
      <c r="O548" s="79">
        <v>237</v>
      </c>
      <c r="P548" s="80">
        <f t="shared" si="94"/>
        <v>236375</v>
      </c>
      <c r="Q548" s="82">
        <f t="shared" si="87"/>
        <v>0</v>
      </c>
      <c r="R548" s="82">
        <f>IF(S547&lt;1,0,-Lease!$K$4/Lease!$L$4)</f>
        <v>0</v>
      </c>
      <c r="S548" s="82">
        <f t="shared" si="88"/>
        <v>0</v>
      </c>
      <c r="AE548" s="5"/>
      <c r="AF548" s="6"/>
    </row>
    <row r="549" spans="1:32" x14ac:dyDescent="0.25">
      <c r="A549" s="46">
        <f t="shared" si="92"/>
        <v>533</v>
      </c>
      <c r="B549" s="54">
        <f t="shared" si="89"/>
        <v>0</v>
      </c>
      <c r="C549" s="47">
        <f>IF(A549&gt;Lease!$E$4,0,Lease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D549" s="33" t="str">
        <f>IF(C549=0,"-",IF(Lease!$H$4="Yearly",EDATE(D548,12),IF(Lease!$H$4="Quarterly",EDATE(D548,3),EDATE(D548,1))))</f>
        <v>-</v>
      </c>
      <c r="E549" s="14">
        <f>IF(C549=0,0,1/((1+IF(Lease!$H$4="Yearly",Lease!$D$4,IF(Lease!$H$4="Quarterly",Lease!$D$4/4,Lease!$D$4/12)))^IF($E$17=1,A548,A549)))</f>
        <v>0</v>
      </c>
      <c r="F549" s="48">
        <f t="shared" si="85"/>
        <v>0</v>
      </c>
      <c r="G549" s="49"/>
      <c r="H549" s="13">
        <f t="shared" si="93"/>
        <v>533</v>
      </c>
      <c r="I549" s="33" t="str">
        <f t="shared" si="86"/>
        <v>-</v>
      </c>
      <c r="J549" s="38">
        <f>IF(H549&gt;Lease!$E$4,0,M548)</f>
        <v>0</v>
      </c>
      <c r="K549" s="38">
        <f>IF(IF(Lease!$H$4="Yearly",J549*Lease!$D$4,IF(Lease!$H$4="Quarterly",J549*(Lease!$D$4/4),J549*Lease!$D$4/12))&gt;0,IF(Lease!$H$4="Yearly",J549*Lease!$D$4,IF(Lease!$H$4="Quarterly",J549*(Lease!$D$4/4),J549*Lease!$D$4/12)),-L549-J549)</f>
        <v>0</v>
      </c>
      <c r="L549" s="38">
        <f t="shared" si="90"/>
        <v>0</v>
      </c>
      <c r="M549" s="38">
        <f t="shared" si="91"/>
        <v>0</v>
      </c>
      <c r="N549" s="50"/>
      <c r="O549" s="79">
        <v>237</v>
      </c>
      <c r="P549" s="80">
        <f t="shared" si="94"/>
        <v>236741</v>
      </c>
      <c r="Q549" s="82">
        <f t="shared" si="87"/>
        <v>0</v>
      </c>
      <c r="R549" s="82">
        <f>IF(S548&lt;1,0,-Lease!$K$4/Lease!$L$4)</f>
        <v>0</v>
      </c>
      <c r="S549" s="82">
        <f t="shared" si="88"/>
        <v>0</v>
      </c>
      <c r="AE549" s="5"/>
      <c r="AF549" s="6"/>
    </row>
    <row r="550" spans="1:32" x14ac:dyDescent="0.25">
      <c r="A550" s="46">
        <f t="shared" si="92"/>
        <v>534</v>
      </c>
      <c r="B550" s="54">
        <f t="shared" si="89"/>
        <v>0</v>
      </c>
      <c r="C550" s="47">
        <f>IF(A550&gt;Lease!$E$4,0,Lease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D550" s="33" t="str">
        <f>IF(C550=0,"-",IF(Lease!$H$4="Yearly",EDATE(D549,12),IF(Lease!$H$4="Quarterly",EDATE(D549,3),EDATE(D549,1))))</f>
        <v>-</v>
      </c>
      <c r="E550" s="14">
        <f>IF(C550=0,0,1/((1+IF(Lease!$H$4="Yearly",Lease!$D$4,IF(Lease!$H$4="Quarterly",Lease!$D$4/4,Lease!$D$4/12)))^IF($E$17=1,A549,A550)))</f>
        <v>0</v>
      </c>
      <c r="F550" s="48">
        <f t="shared" si="85"/>
        <v>0</v>
      </c>
      <c r="G550" s="49"/>
      <c r="H550" s="13">
        <f t="shared" si="93"/>
        <v>534</v>
      </c>
      <c r="I550" s="33" t="str">
        <f t="shared" si="86"/>
        <v>-</v>
      </c>
      <c r="J550" s="38">
        <f>IF(H550&gt;Lease!$E$4,0,M549)</f>
        <v>0</v>
      </c>
      <c r="K550" s="38">
        <f>IF(IF(Lease!$H$4="Yearly",J550*Lease!$D$4,IF(Lease!$H$4="Quarterly",J550*(Lease!$D$4/4),J550*Lease!$D$4/12))&gt;0,IF(Lease!$H$4="Yearly",J550*Lease!$D$4,IF(Lease!$H$4="Quarterly",J550*(Lease!$D$4/4),J550*Lease!$D$4/12)),-L550-J550)</f>
        <v>0</v>
      </c>
      <c r="L550" s="38">
        <f t="shared" si="90"/>
        <v>0</v>
      </c>
      <c r="M550" s="38">
        <f t="shared" si="91"/>
        <v>0</v>
      </c>
      <c r="N550" s="50"/>
      <c r="O550" s="79">
        <v>237</v>
      </c>
      <c r="P550" s="80">
        <f t="shared" si="94"/>
        <v>237106</v>
      </c>
      <c r="Q550" s="82">
        <f t="shared" si="87"/>
        <v>0</v>
      </c>
      <c r="R550" s="82">
        <f>IF(S549&lt;1,0,-Lease!$K$4/Lease!$L$4)</f>
        <v>0</v>
      </c>
      <c r="S550" s="82">
        <f t="shared" si="88"/>
        <v>0</v>
      </c>
      <c r="AE550" s="5"/>
      <c r="AF550" s="6"/>
    </row>
    <row r="551" spans="1:32" x14ac:dyDescent="0.25">
      <c r="A551" s="46">
        <f t="shared" si="92"/>
        <v>535</v>
      </c>
      <c r="B551" s="54">
        <f t="shared" si="89"/>
        <v>0</v>
      </c>
      <c r="C551" s="47">
        <f>IF(A551&gt;Lease!$E$4,0,Lease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D551" s="33" t="str">
        <f>IF(C551=0,"-",IF(Lease!$H$4="Yearly",EDATE(D550,12),IF(Lease!$H$4="Quarterly",EDATE(D550,3),EDATE(D550,1))))</f>
        <v>-</v>
      </c>
      <c r="E551" s="14">
        <f>IF(C551=0,0,1/((1+IF(Lease!$H$4="Yearly",Lease!$D$4,IF(Lease!$H$4="Quarterly",Lease!$D$4/4,Lease!$D$4/12)))^IF($E$17=1,A550,A551)))</f>
        <v>0</v>
      </c>
      <c r="F551" s="48">
        <f t="shared" si="85"/>
        <v>0</v>
      </c>
      <c r="G551" s="49"/>
      <c r="H551" s="13">
        <f t="shared" si="93"/>
        <v>535</v>
      </c>
      <c r="I551" s="33" t="str">
        <f t="shared" si="86"/>
        <v>-</v>
      </c>
      <c r="J551" s="38">
        <f>IF(H551&gt;Lease!$E$4,0,M550)</f>
        <v>0</v>
      </c>
      <c r="K551" s="38">
        <f>IF(IF(Lease!$H$4="Yearly",J551*Lease!$D$4,IF(Lease!$H$4="Quarterly",J551*(Lease!$D$4/4),J551*Lease!$D$4/12))&gt;0,IF(Lease!$H$4="Yearly",J551*Lease!$D$4,IF(Lease!$H$4="Quarterly",J551*(Lease!$D$4/4),J551*Lease!$D$4/12)),-L551-J551)</f>
        <v>0</v>
      </c>
      <c r="L551" s="38">
        <f t="shared" si="90"/>
        <v>0</v>
      </c>
      <c r="M551" s="38">
        <f t="shared" si="91"/>
        <v>0</v>
      </c>
      <c r="N551" s="50"/>
      <c r="O551" s="79">
        <v>237</v>
      </c>
      <c r="P551" s="80">
        <f t="shared" si="94"/>
        <v>237471</v>
      </c>
      <c r="Q551" s="82">
        <f t="shared" si="87"/>
        <v>0</v>
      </c>
      <c r="R551" s="82">
        <f>IF(S550&lt;1,0,-Lease!$K$4/Lease!$L$4)</f>
        <v>0</v>
      </c>
      <c r="S551" s="82">
        <f t="shared" si="88"/>
        <v>0</v>
      </c>
      <c r="AE551" s="5"/>
      <c r="AF551" s="6"/>
    </row>
    <row r="552" spans="1:32" x14ac:dyDescent="0.25">
      <c r="A552" s="46">
        <f t="shared" si="92"/>
        <v>536</v>
      </c>
      <c r="B552" s="54">
        <f t="shared" si="89"/>
        <v>0</v>
      </c>
      <c r="C552" s="47">
        <f>IF(A552&gt;Lease!$E$4,0,Lease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D552" s="33" t="str">
        <f>IF(C552=0,"-",IF(Lease!$H$4="Yearly",EDATE(D551,12),IF(Lease!$H$4="Quarterly",EDATE(D551,3),EDATE(D551,1))))</f>
        <v>-</v>
      </c>
      <c r="E552" s="14">
        <f>IF(C552=0,0,1/((1+IF(Lease!$H$4="Yearly",Lease!$D$4,IF(Lease!$H$4="Quarterly",Lease!$D$4/4,Lease!$D$4/12)))^IF($E$17=1,A551,A552)))</f>
        <v>0</v>
      </c>
      <c r="F552" s="48">
        <f t="shared" si="85"/>
        <v>0</v>
      </c>
      <c r="G552" s="49"/>
      <c r="H552" s="13">
        <f t="shared" si="93"/>
        <v>536</v>
      </c>
      <c r="I552" s="33" t="str">
        <f t="shared" si="86"/>
        <v>-</v>
      </c>
      <c r="J552" s="38">
        <f>IF(H552&gt;Lease!$E$4,0,M551)</f>
        <v>0</v>
      </c>
      <c r="K552" s="38">
        <f>IF(IF(Lease!$H$4="Yearly",J552*Lease!$D$4,IF(Lease!$H$4="Quarterly",J552*(Lease!$D$4/4),J552*Lease!$D$4/12))&gt;0,IF(Lease!$H$4="Yearly",J552*Lease!$D$4,IF(Lease!$H$4="Quarterly",J552*(Lease!$D$4/4),J552*Lease!$D$4/12)),-L552-J552)</f>
        <v>0</v>
      </c>
      <c r="L552" s="38">
        <f t="shared" si="90"/>
        <v>0</v>
      </c>
      <c r="M552" s="38">
        <f t="shared" si="91"/>
        <v>0</v>
      </c>
      <c r="N552" s="50"/>
      <c r="O552" s="79">
        <v>237</v>
      </c>
      <c r="P552" s="80">
        <f t="shared" si="94"/>
        <v>237836</v>
      </c>
      <c r="Q552" s="82">
        <f t="shared" si="87"/>
        <v>0</v>
      </c>
      <c r="R552" s="82">
        <f>IF(S551&lt;1,0,-Lease!$K$4/Lease!$L$4)</f>
        <v>0</v>
      </c>
      <c r="S552" s="82">
        <f t="shared" si="88"/>
        <v>0</v>
      </c>
      <c r="AE552" s="5"/>
      <c r="AF552" s="6"/>
    </row>
    <row r="553" spans="1:32" x14ac:dyDescent="0.25">
      <c r="A553" s="46">
        <f t="shared" si="92"/>
        <v>537</v>
      </c>
      <c r="B553" s="54">
        <f t="shared" si="89"/>
        <v>0</v>
      </c>
      <c r="C553" s="47">
        <f>IF(A553&gt;Lease!$E$4,0,Lease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D553" s="33" t="str">
        <f>IF(C553=0,"-",IF(Lease!$H$4="Yearly",EDATE(D552,12),IF(Lease!$H$4="Quarterly",EDATE(D552,3),EDATE(D552,1))))</f>
        <v>-</v>
      </c>
      <c r="E553" s="14">
        <f>IF(C553=0,0,1/((1+IF(Lease!$H$4="Yearly",Lease!$D$4,IF(Lease!$H$4="Quarterly",Lease!$D$4/4,Lease!$D$4/12)))^IF($E$17=1,A552,A553)))</f>
        <v>0</v>
      </c>
      <c r="F553" s="48">
        <f t="shared" si="85"/>
        <v>0</v>
      </c>
      <c r="G553" s="49"/>
      <c r="H553" s="13">
        <f t="shared" si="93"/>
        <v>537</v>
      </c>
      <c r="I553" s="33" t="str">
        <f t="shared" si="86"/>
        <v>-</v>
      </c>
      <c r="J553" s="38">
        <f>IF(H553&gt;Lease!$E$4,0,M552)</f>
        <v>0</v>
      </c>
      <c r="K553" s="38">
        <f>IF(IF(Lease!$H$4="Yearly",J553*Lease!$D$4,IF(Lease!$H$4="Quarterly",J553*(Lease!$D$4/4),J553*Lease!$D$4/12))&gt;0,IF(Lease!$H$4="Yearly",J553*Lease!$D$4,IF(Lease!$H$4="Quarterly",J553*(Lease!$D$4/4),J553*Lease!$D$4/12)),-L553-J553)</f>
        <v>0</v>
      </c>
      <c r="L553" s="38">
        <f t="shared" si="90"/>
        <v>0</v>
      </c>
      <c r="M553" s="38">
        <f t="shared" si="91"/>
        <v>0</v>
      </c>
      <c r="N553" s="50"/>
      <c r="O553" s="79">
        <v>237</v>
      </c>
      <c r="P553" s="80">
        <f t="shared" si="94"/>
        <v>238202</v>
      </c>
      <c r="Q553" s="82">
        <f t="shared" si="87"/>
        <v>0</v>
      </c>
      <c r="R553" s="82">
        <f>IF(S552&lt;1,0,-Lease!$K$4/Lease!$L$4)</f>
        <v>0</v>
      </c>
      <c r="S553" s="82">
        <f t="shared" si="88"/>
        <v>0</v>
      </c>
      <c r="AE553" s="5"/>
      <c r="AF553" s="6"/>
    </row>
    <row r="554" spans="1:32" x14ac:dyDescent="0.25">
      <c r="A554" s="46">
        <f t="shared" si="92"/>
        <v>538</v>
      </c>
      <c r="B554" s="54">
        <f t="shared" si="89"/>
        <v>0</v>
      </c>
      <c r="C554" s="47">
        <f>IF(A554&gt;Lease!$E$4,0,Lease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D554" s="33" t="str">
        <f>IF(C554=0,"-",IF(Lease!$H$4="Yearly",EDATE(D553,12),IF(Lease!$H$4="Quarterly",EDATE(D553,3),EDATE(D553,1))))</f>
        <v>-</v>
      </c>
      <c r="E554" s="14">
        <f>IF(C554=0,0,1/((1+IF(Lease!$H$4="Yearly",Lease!$D$4,IF(Lease!$H$4="Quarterly",Lease!$D$4/4,Lease!$D$4/12)))^IF($E$17=1,A553,A554)))</f>
        <v>0</v>
      </c>
      <c r="F554" s="48">
        <f t="shared" si="85"/>
        <v>0</v>
      </c>
      <c r="G554" s="49"/>
      <c r="H554" s="13">
        <f t="shared" si="93"/>
        <v>538</v>
      </c>
      <c r="I554" s="33" t="str">
        <f t="shared" si="86"/>
        <v>-</v>
      </c>
      <c r="J554" s="38">
        <f>IF(H554&gt;Lease!$E$4,0,M553)</f>
        <v>0</v>
      </c>
      <c r="K554" s="38">
        <f>IF(IF(Lease!$H$4="Yearly",J554*Lease!$D$4,IF(Lease!$H$4="Quarterly",J554*(Lease!$D$4/4),J554*Lease!$D$4/12))&gt;0,IF(Lease!$H$4="Yearly",J554*Lease!$D$4,IF(Lease!$H$4="Quarterly",J554*(Lease!$D$4/4),J554*Lease!$D$4/12)),-L554-J554)</f>
        <v>0</v>
      </c>
      <c r="L554" s="38">
        <f t="shared" si="90"/>
        <v>0</v>
      </c>
      <c r="M554" s="38">
        <f t="shared" si="91"/>
        <v>0</v>
      </c>
      <c r="N554" s="50"/>
      <c r="O554" s="79">
        <v>237</v>
      </c>
      <c r="P554" s="80">
        <f t="shared" si="94"/>
        <v>238567</v>
      </c>
      <c r="Q554" s="82">
        <f t="shared" si="87"/>
        <v>0</v>
      </c>
      <c r="R554" s="82">
        <f>IF(S553&lt;1,0,-Lease!$K$4/Lease!$L$4)</f>
        <v>0</v>
      </c>
      <c r="S554" s="82">
        <f t="shared" si="88"/>
        <v>0</v>
      </c>
      <c r="AE554" s="5"/>
      <c r="AF554" s="6"/>
    </row>
    <row r="555" spans="1:32" x14ac:dyDescent="0.25">
      <c r="A555" s="46">
        <f t="shared" si="92"/>
        <v>539</v>
      </c>
      <c r="B555" s="54">
        <f t="shared" si="89"/>
        <v>0</v>
      </c>
      <c r="C555" s="47">
        <f>IF(A555&gt;Lease!$E$4,0,Lease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D555" s="33" t="str">
        <f>IF(C555=0,"-",IF(Lease!$H$4="Yearly",EDATE(D554,12),IF(Lease!$H$4="Quarterly",EDATE(D554,3),EDATE(D554,1))))</f>
        <v>-</v>
      </c>
      <c r="E555" s="14">
        <f>IF(C555=0,0,1/((1+IF(Lease!$H$4="Yearly",Lease!$D$4,IF(Lease!$H$4="Quarterly",Lease!$D$4/4,Lease!$D$4/12)))^IF($E$17=1,A554,A555)))</f>
        <v>0</v>
      </c>
      <c r="F555" s="48">
        <f t="shared" si="85"/>
        <v>0</v>
      </c>
      <c r="G555" s="49"/>
      <c r="H555" s="13">
        <f t="shared" si="93"/>
        <v>539</v>
      </c>
      <c r="I555" s="33" t="str">
        <f t="shared" si="86"/>
        <v>-</v>
      </c>
      <c r="J555" s="38">
        <f>IF(H555&gt;Lease!$E$4,0,M554)</f>
        <v>0</v>
      </c>
      <c r="K555" s="38">
        <f>IF(IF(Lease!$H$4="Yearly",J555*Lease!$D$4,IF(Lease!$H$4="Quarterly",J555*(Lease!$D$4/4),J555*Lease!$D$4/12))&gt;0,IF(Lease!$H$4="Yearly",J555*Lease!$D$4,IF(Lease!$H$4="Quarterly",J555*(Lease!$D$4/4),J555*Lease!$D$4/12)),-L555-J555)</f>
        <v>0</v>
      </c>
      <c r="L555" s="38">
        <f t="shared" si="90"/>
        <v>0</v>
      </c>
      <c r="M555" s="38">
        <f t="shared" si="91"/>
        <v>0</v>
      </c>
      <c r="N555" s="50"/>
      <c r="O555" s="79">
        <v>237</v>
      </c>
      <c r="P555" s="80">
        <f t="shared" si="94"/>
        <v>238932</v>
      </c>
      <c r="Q555" s="82">
        <f t="shared" si="87"/>
        <v>0</v>
      </c>
      <c r="R555" s="82">
        <f>IF(S554&lt;1,0,-Lease!$K$4/Lease!$L$4)</f>
        <v>0</v>
      </c>
      <c r="S555" s="82">
        <f t="shared" si="88"/>
        <v>0</v>
      </c>
      <c r="AE555" s="5"/>
      <c r="AF555" s="6"/>
    </row>
    <row r="556" spans="1:32" x14ac:dyDescent="0.25">
      <c r="A556" s="46">
        <f t="shared" si="92"/>
        <v>540</v>
      </c>
      <c r="B556" s="54">
        <f t="shared" si="89"/>
        <v>0</v>
      </c>
      <c r="C556" s="47">
        <f>IF(A556&gt;Lease!$E$4,0,Lease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D556" s="33" t="str">
        <f>IF(C556=0,"-",IF(Lease!$H$4="Yearly",EDATE(D555,12),IF(Lease!$H$4="Quarterly",EDATE(D555,3),EDATE(D555,1))))</f>
        <v>-</v>
      </c>
      <c r="E556" s="14">
        <f>IF(C556=0,0,1/((1+IF(Lease!$H$4="Yearly",Lease!$D$4,IF(Lease!$H$4="Quarterly",Lease!$D$4/4,Lease!$D$4/12)))^IF($E$17=1,A555,A556)))</f>
        <v>0</v>
      </c>
      <c r="F556" s="48">
        <f t="shared" si="85"/>
        <v>0</v>
      </c>
      <c r="G556" s="49"/>
      <c r="H556" s="13">
        <f t="shared" si="93"/>
        <v>540</v>
      </c>
      <c r="I556" s="33" t="str">
        <f t="shared" si="86"/>
        <v>-</v>
      </c>
      <c r="J556" s="38">
        <f>IF(H556&gt;Lease!$E$4,0,M555)</f>
        <v>0</v>
      </c>
      <c r="K556" s="38">
        <f>IF(IF(Lease!$H$4="Yearly",J556*Lease!$D$4,IF(Lease!$H$4="Quarterly",J556*(Lease!$D$4/4),J556*Lease!$D$4/12))&gt;0,IF(Lease!$H$4="Yearly",J556*Lease!$D$4,IF(Lease!$H$4="Quarterly",J556*(Lease!$D$4/4),J556*Lease!$D$4/12)),-L556-J556)</f>
        <v>0</v>
      </c>
      <c r="L556" s="38">
        <f t="shared" si="90"/>
        <v>0</v>
      </c>
      <c r="M556" s="38">
        <f t="shared" si="91"/>
        <v>0</v>
      </c>
      <c r="N556" s="50"/>
      <c r="O556" s="79">
        <v>237</v>
      </c>
      <c r="P556" s="80">
        <f t="shared" si="94"/>
        <v>239297</v>
      </c>
      <c r="Q556" s="82">
        <f t="shared" si="87"/>
        <v>0</v>
      </c>
      <c r="R556" s="82">
        <f>IF(S555&lt;1,0,-Lease!$K$4/Lease!$L$4)</f>
        <v>0</v>
      </c>
      <c r="S556" s="82">
        <f t="shared" si="88"/>
        <v>0</v>
      </c>
      <c r="AE556" s="5"/>
      <c r="AF556" s="6"/>
    </row>
    <row r="557" spans="1:32" x14ac:dyDescent="0.25">
      <c r="A557" s="46">
        <f t="shared" si="92"/>
        <v>541</v>
      </c>
      <c r="B557" s="54">
        <f t="shared" si="89"/>
        <v>0</v>
      </c>
      <c r="C557" s="47">
        <f>IF(A557&gt;Lease!$E$4,0,Lease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D557" s="33" t="str">
        <f>IF(C557=0,"-",IF(Lease!$H$4="Yearly",EDATE(D556,12),IF(Lease!$H$4="Quarterly",EDATE(D556,3),EDATE(D556,1))))</f>
        <v>-</v>
      </c>
      <c r="E557" s="14">
        <f>IF(C557=0,0,1/((1+IF(Lease!$H$4="Yearly",Lease!$D$4,IF(Lease!$H$4="Quarterly",Lease!$D$4/4,Lease!$D$4/12)))^IF($E$17=1,A556,A557)))</f>
        <v>0</v>
      </c>
      <c r="F557" s="48">
        <f t="shared" si="85"/>
        <v>0</v>
      </c>
      <c r="G557" s="49"/>
      <c r="H557" s="13">
        <f t="shared" si="93"/>
        <v>541</v>
      </c>
      <c r="I557" s="33" t="str">
        <f t="shared" si="86"/>
        <v>-</v>
      </c>
      <c r="J557" s="38">
        <f>IF(H557&gt;Lease!$E$4,0,M556)</f>
        <v>0</v>
      </c>
      <c r="K557" s="38">
        <f>IF(IF(Lease!$H$4="Yearly",J557*Lease!$D$4,IF(Lease!$H$4="Quarterly",J557*(Lease!$D$4/4),J557*Lease!$D$4/12))&gt;0,IF(Lease!$H$4="Yearly",J557*Lease!$D$4,IF(Lease!$H$4="Quarterly",J557*(Lease!$D$4/4),J557*Lease!$D$4/12)),-L557-J557)</f>
        <v>0</v>
      </c>
      <c r="L557" s="38">
        <f t="shared" si="90"/>
        <v>0</v>
      </c>
      <c r="M557" s="38">
        <f t="shared" si="91"/>
        <v>0</v>
      </c>
      <c r="N557" s="50"/>
      <c r="O557" s="79">
        <v>237</v>
      </c>
      <c r="P557" s="80">
        <f t="shared" si="94"/>
        <v>239663</v>
      </c>
      <c r="Q557" s="82">
        <f t="shared" si="87"/>
        <v>0</v>
      </c>
      <c r="R557" s="82">
        <f>IF(S556&lt;1,0,-Lease!$K$4/Lease!$L$4)</f>
        <v>0</v>
      </c>
      <c r="S557" s="82">
        <f t="shared" si="88"/>
        <v>0</v>
      </c>
      <c r="AE557" s="5"/>
      <c r="AF557" s="6"/>
    </row>
    <row r="558" spans="1:32" x14ac:dyDescent="0.25">
      <c r="A558" s="46">
        <f t="shared" si="92"/>
        <v>542</v>
      </c>
      <c r="B558" s="54">
        <f t="shared" si="89"/>
        <v>0</v>
      </c>
      <c r="C558" s="47">
        <f>IF(A558&gt;Lease!$E$4,0,Lease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D558" s="33" t="str">
        <f>IF(C558=0,"-",IF(Lease!$H$4="Yearly",EDATE(D557,12),IF(Lease!$H$4="Quarterly",EDATE(D557,3),EDATE(D557,1))))</f>
        <v>-</v>
      </c>
      <c r="E558" s="14">
        <f>IF(C558=0,0,1/((1+IF(Lease!$H$4="Yearly",Lease!$D$4,IF(Lease!$H$4="Quarterly",Lease!$D$4/4,Lease!$D$4/12)))^IF($E$17=1,A557,A558)))</f>
        <v>0</v>
      </c>
      <c r="F558" s="48">
        <f t="shared" si="85"/>
        <v>0</v>
      </c>
      <c r="G558" s="49"/>
      <c r="H558" s="13">
        <f t="shared" si="93"/>
        <v>542</v>
      </c>
      <c r="I558" s="33" t="str">
        <f t="shared" si="86"/>
        <v>-</v>
      </c>
      <c r="J558" s="38">
        <f>IF(H558&gt;Lease!$E$4,0,M557)</f>
        <v>0</v>
      </c>
      <c r="K558" s="38">
        <f>IF(IF(Lease!$H$4="Yearly",J558*Lease!$D$4,IF(Lease!$H$4="Quarterly",J558*(Lease!$D$4/4),J558*Lease!$D$4/12))&gt;0,IF(Lease!$H$4="Yearly",J558*Lease!$D$4,IF(Lease!$H$4="Quarterly",J558*(Lease!$D$4/4),J558*Lease!$D$4/12)),-L558-J558)</f>
        <v>0</v>
      </c>
      <c r="L558" s="38">
        <f t="shared" si="90"/>
        <v>0</v>
      </c>
      <c r="M558" s="38">
        <f t="shared" si="91"/>
        <v>0</v>
      </c>
      <c r="N558" s="50"/>
      <c r="O558" s="79">
        <v>237</v>
      </c>
      <c r="P558" s="80">
        <f t="shared" si="94"/>
        <v>240028</v>
      </c>
      <c r="Q558" s="82">
        <f t="shared" si="87"/>
        <v>0</v>
      </c>
      <c r="R558" s="82">
        <f>IF(S557&lt;1,0,-Lease!$K$4/Lease!$L$4)</f>
        <v>0</v>
      </c>
      <c r="S558" s="82">
        <f t="shared" si="88"/>
        <v>0</v>
      </c>
      <c r="AE558" s="5"/>
      <c r="AF558" s="6"/>
    </row>
    <row r="559" spans="1:32" x14ac:dyDescent="0.25">
      <c r="A559" s="46">
        <f t="shared" si="92"/>
        <v>543</v>
      </c>
      <c r="B559" s="54">
        <f t="shared" si="89"/>
        <v>0</v>
      </c>
      <c r="C559" s="47">
        <f>IF(A559&gt;Lease!$E$4,0,Lease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D559" s="33" t="str">
        <f>IF(C559=0,"-",IF(Lease!$H$4="Yearly",EDATE(D558,12),IF(Lease!$H$4="Quarterly",EDATE(D558,3),EDATE(D558,1))))</f>
        <v>-</v>
      </c>
      <c r="E559" s="14">
        <f>IF(C559=0,0,1/((1+IF(Lease!$H$4="Yearly",Lease!$D$4,IF(Lease!$H$4="Quarterly",Lease!$D$4/4,Lease!$D$4/12)))^IF($E$17=1,A558,A559)))</f>
        <v>0</v>
      </c>
      <c r="F559" s="48">
        <f t="shared" si="85"/>
        <v>0</v>
      </c>
      <c r="G559" s="49"/>
      <c r="H559" s="13">
        <f t="shared" si="93"/>
        <v>543</v>
      </c>
      <c r="I559" s="33" t="str">
        <f t="shared" si="86"/>
        <v>-</v>
      </c>
      <c r="J559" s="38">
        <f>IF(H559&gt;Lease!$E$4,0,M558)</f>
        <v>0</v>
      </c>
      <c r="K559" s="38">
        <f>IF(IF(Lease!$H$4="Yearly",J559*Lease!$D$4,IF(Lease!$H$4="Quarterly",J559*(Lease!$D$4/4),J559*Lease!$D$4/12))&gt;0,IF(Lease!$H$4="Yearly",J559*Lease!$D$4,IF(Lease!$H$4="Quarterly",J559*(Lease!$D$4/4),J559*Lease!$D$4/12)),-L559-J559)</f>
        <v>0</v>
      </c>
      <c r="L559" s="38">
        <f t="shared" si="90"/>
        <v>0</v>
      </c>
      <c r="M559" s="38">
        <f t="shared" si="91"/>
        <v>0</v>
      </c>
      <c r="N559" s="50"/>
      <c r="O559" s="79">
        <v>237</v>
      </c>
      <c r="P559" s="80">
        <f t="shared" si="94"/>
        <v>240393</v>
      </c>
      <c r="Q559" s="82">
        <f t="shared" si="87"/>
        <v>0</v>
      </c>
      <c r="R559" s="82">
        <f>IF(S558&lt;1,0,-Lease!$K$4/Lease!$L$4)</f>
        <v>0</v>
      </c>
      <c r="S559" s="82">
        <f t="shared" si="88"/>
        <v>0</v>
      </c>
      <c r="AE559" s="5"/>
      <c r="AF559" s="6"/>
    </row>
    <row r="560" spans="1:32" x14ac:dyDescent="0.25">
      <c r="A560" s="46">
        <f t="shared" si="92"/>
        <v>544</v>
      </c>
      <c r="B560" s="54">
        <f t="shared" si="89"/>
        <v>0</v>
      </c>
      <c r="C560" s="47">
        <f>IF(A560&gt;Lease!$E$4,0,Lease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D560" s="33" t="str">
        <f>IF(C560=0,"-",IF(Lease!$H$4="Yearly",EDATE(D559,12),IF(Lease!$H$4="Quarterly",EDATE(D559,3),EDATE(D559,1))))</f>
        <v>-</v>
      </c>
      <c r="E560" s="14">
        <f>IF(C560=0,0,1/((1+IF(Lease!$H$4="Yearly",Lease!$D$4,IF(Lease!$H$4="Quarterly",Lease!$D$4/4,Lease!$D$4/12)))^IF($E$17=1,A559,A560)))</f>
        <v>0</v>
      </c>
      <c r="F560" s="48">
        <f t="shared" si="85"/>
        <v>0</v>
      </c>
      <c r="G560" s="49"/>
      <c r="H560" s="13">
        <f t="shared" si="93"/>
        <v>544</v>
      </c>
      <c r="I560" s="33" t="str">
        <f t="shared" si="86"/>
        <v>-</v>
      </c>
      <c r="J560" s="38">
        <f>IF(H560&gt;Lease!$E$4,0,M559)</f>
        <v>0</v>
      </c>
      <c r="K560" s="38">
        <f>IF(IF(Lease!$H$4="Yearly",J560*Lease!$D$4,IF(Lease!$H$4="Quarterly",J560*(Lease!$D$4/4),J560*Lease!$D$4/12))&gt;0,IF(Lease!$H$4="Yearly",J560*Lease!$D$4,IF(Lease!$H$4="Quarterly",J560*(Lease!$D$4/4),J560*Lease!$D$4/12)),-L560-J560)</f>
        <v>0</v>
      </c>
      <c r="L560" s="38">
        <f t="shared" si="90"/>
        <v>0</v>
      </c>
      <c r="M560" s="38">
        <f t="shared" si="91"/>
        <v>0</v>
      </c>
      <c r="N560" s="50"/>
      <c r="O560" s="79">
        <v>237</v>
      </c>
      <c r="P560" s="80">
        <f t="shared" si="94"/>
        <v>240758</v>
      </c>
      <c r="Q560" s="82">
        <f t="shared" si="87"/>
        <v>0</v>
      </c>
      <c r="R560" s="82">
        <f>IF(S559&lt;1,0,-Lease!$K$4/Lease!$L$4)</f>
        <v>0</v>
      </c>
      <c r="S560" s="82">
        <f t="shared" si="88"/>
        <v>0</v>
      </c>
      <c r="AE560" s="5"/>
      <c r="AF560" s="6"/>
    </row>
    <row r="561" spans="1:32" x14ac:dyDescent="0.25">
      <c r="A561" s="46">
        <f t="shared" si="92"/>
        <v>545</v>
      </c>
      <c r="B561" s="54">
        <f t="shared" si="89"/>
        <v>0</v>
      </c>
      <c r="C561" s="47">
        <f>IF(A561&gt;Lease!$E$4,0,Lease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D561" s="33" t="str">
        <f>IF(C561=0,"-",IF(Lease!$H$4="Yearly",EDATE(D560,12),IF(Lease!$H$4="Quarterly",EDATE(D560,3),EDATE(D560,1))))</f>
        <v>-</v>
      </c>
      <c r="E561" s="14">
        <f>IF(C561=0,0,1/((1+IF(Lease!$H$4="Yearly",Lease!$D$4,IF(Lease!$H$4="Quarterly",Lease!$D$4/4,Lease!$D$4/12)))^IF($E$17=1,A560,A561)))</f>
        <v>0</v>
      </c>
      <c r="F561" s="48">
        <f t="shared" si="85"/>
        <v>0</v>
      </c>
      <c r="G561" s="49"/>
      <c r="H561" s="13">
        <f t="shared" si="93"/>
        <v>545</v>
      </c>
      <c r="I561" s="33" t="str">
        <f t="shared" si="86"/>
        <v>-</v>
      </c>
      <c r="J561" s="38">
        <f>IF(H561&gt;Lease!$E$4,0,M560)</f>
        <v>0</v>
      </c>
      <c r="K561" s="38">
        <f>IF(IF(Lease!$H$4="Yearly",J561*Lease!$D$4,IF(Lease!$H$4="Quarterly",J561*(Lease!$D$4/4),J561*Lease!$D$4/12))&gt;0,IF(Lease!$H$4="Yearly",J561*Lease!$D$4,IF(Lease!$H$4="Quarterly",J561*(Lease!$D$4/4),J561*Lease!$D$4/12)),-L561-J561)</f>
        <v>0</v>
      </c>
      <c r="L561" s="38">
        <f t="shared" si="90"/>
        <v>0</v>
      </c>
      <c r="M561" s="38">
        <f t="shared" si="91"/>
        <v>0</v>
      </c>
      <c r="N561" s="50"/>
      <c r="O561" s="79">
        <v>237</v>
      </c>
      <c r="P561" s="80">
        <f t="shared" si="94"/>
        <v>241124</v>
      </c>
      <c r="Q561" s="82">
        <f t="shared" si="87"/>
        <v>0</v>
      </c>
      <c r="R561" s="82">
        <f>IF(S560&lt;1,0,-Lease!$K$4/Lease!$L$4)</f>
        <v>0</v>
      </c>
      <c r="S561" s="82">
        <f t="shared" si="88"/>
        <v>0</v>
      </c>
      <c r="AE561" s="5"/>
      <c r="AF561" s="6"/>
    </row>
    <row r="562" spans="1:32" x14ac:dyDescent="0.25">
      <c r="A562" s="46">
        <f t="shared" si="92"/>
        <v>546</v>
      </c>
      <c r="B562" s="54">
        <f t="shared" si="89"/>
        <v>0</v>
      </c>
      <c r="C562" s="47">
        <f>IF(A562&gt;Lease!$E$4,0,Lease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D562" s="33" t="str">
        <f>IF(C562=0,"-",IF(Lease!$H$4="Yearly",EDATE(D561,12),IF(Lease!$H$4="Quarterly",EDATE(D561,3),EDATE(D561,1))))</f>
        <v>-</v>
      </c>
      <c r="E562" s="14">
        <f>IF(C562=0,0,1/((1+IF(Lease!$H$4="Yearly",Lease!$D$4,IF(Lease!$H$4="Quarterly",Lease!$D$4/4,Lease!$D$4/12)))^IF($E$17=1,A561,A562)))</f>
        <v>0</v>
      </c>
      <c r="F562" s="48">
        <f t="shared" si="85"/>
        <v>0</v>
      </c>
      <c r="G562" s="49"/>
      <c r="H562" s="13">
        <f t="shared" si="93"/>
        <v>546</v>
      </c>
      <c r="I562" s="33" t="str">
        <f t="shared" si="86"/>
        <v>-</v>
      </c>
      <c r="J562" s="38">
        <f>IF(H562&gt;Lease!$E$4,0,M561)</f>
        <v>0</v>
      </c>
      <c r="K562" s="38">
        <f>IF(IF(Lease!$H$4="Yearly",J562*Lease!$D$4,IF(Lease!$H$4="Quarterly",J562*(Lease!$D$4/4),J562*Lease!$D$4/12))&gt;0,IF(Lease!$H$4="Yearly",J562*Lease!$D$4,IF(Lease!$H$4="Quarterly",J562*(Lease!$D$4/4),J562*Lease!$D$4/12)),-L562-J562)</f>
        <v>0</v>
      </c>
      <c r="L562" s="38">
        <f t="shared" si="90"/>
        <v>0</v>
      </c>
      <c r="M562" s="38">
        <f t="shared" si="91"/>
        <v>0</v>
      </c>
      <c r="N562" s="50"/>
      <c r="O562" s="79">
        <v>237</v>
      </c>
      <c r="P562" s="80">
        <f t="shared" si="94"/>
        <v>241489</v>
      </c>
      <c r="Q562" s="82">
        <f t="shared" si="87"/>
        <v>0</v>
      </c>
      <c r="R562" s="82">
        <f>IF(S561&lt;1,0,-Lease!$K$4/Lease!$L$4)</f>
        <v>0</v>
      </c>
      <c r="S562" s="82">
        <f t="shared" si="88"/>
        <v>0</v>
      </c>
      <c r="AE562" s="5"/>
      <c r="AF562" s="6"/>
    </row>
    <row r="563" spans="1:32" x14ac:dyDescent="0.25">
      <c r="A563" s="46">
        <f t="shared" si="92"/>
        <v>547</v>
      </c>
      <c r="B563" s="54">
        <f t="shared" si="89"/>
        <v>0</v>
      </c>
      <c r="C563" s="47">
        <f>IF(A563&gt;Lease!$E$4,0,Lease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D563" s="33" t="str">
        <f>IF(C563=0,"-",IF(Lease!$H$4="Yearly",EDATE(D562,12),IF(Lease!$H$4="Quarterly",EDATE(D562,3),EDATE(D562,1))))</f>
        <v>-</v>
      </c>
      <c r="E563" s="14">
        <f>IF(C563=0,0,1/((1+IF(Lease!$H$4="Yearly",Lease!$D$4,IF(Lease!$H$4="Quarterly",Lease!$D$4/4,Lease!$D$4/12)))^IF($E$17=1,A562,A563)))</f>
        <v>0</v>
      </c>
      <c r="F563" s="48">
        <f t="shared" si="85"/>
        <v>0</v>
      </c>
      <c r="G563" s="49"/>
      <c r="H563" s="13">
        <f t="shared" si="93"/>
        <v>547</v>
      </c>
      <c r="I563" s="33" t="str">
        <f t="shared" si="86"/>
        <v>-</v>
      </c>
      <c r="J563" s="38">
        <f>IF(H563&gt;Lease!$E$4,0,M562)</f>
        <v>0</v>
      </c>
      <c r="K563" s="38">
        <f>IF(IF(Lease!$H$4="Yearly",J563*Lease!$D$4,IF(Lease!$H$4="Quarterly",J563*(Lease!$D$4/4),J563*Lease!$D$4/12))&gt;0,IF(Lease!$H$4="Yearly",J563*Lease!$D$4,IF(Lease!$H$4="Quarterly",J563*(Lease!$D$4/4),J563*Lease!$D$4/12)),-L563-J563)</f>
        <v>0</v>
      </c>
      <c r="L563" s="38">
        <f t="shared" si="90"/>
        <v>0</v>
      </c>
      <c r="M563" s="38">
        <f t="shared" si="91"/>
        <v>0</v>
      </c>
      <c r="N563" s="50"/>
      <c r="O563" s="79">
        <v>237</v>
      </c>
      <c r="P563" s="80">
        <f t="shared" si="94"/>
        <v>241854</v>
      </c>
      <c r="Q563" s="82">
        <f t="shared" si="87"/>
        <v>0</v>
      </c>
      <c r="R563" s="82">
        <f>IF(S562&lt;1,0,-Lease!$K$4/Lease!$L$4)</f>
        <v>0</v>
      </c>
      <c r="S563" s="82">
        <f t="shared" si="88"/>
        <v>0</v>
      </c>
      <c r="AE563" s="5"/>
      <c r="AF563" s="6"/>
    </row>
    <row r="564" spans="1:32" x14ac:dyDescent="0.25">
      <c r="A564" s="46">
        <f t="shared" si="92"/>
        <v>548</v>
      </c>
      <c r="B564" s="54">
        <f t="shared" si="89"/>
        <v>0</v>
      </c>
      <c r="C564" s="47">
        <f>IF(A564&gt;Lease!$E$4,0,Lease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D564" s="33" t="str">
        <f>IF(C564=0,"-",IF(Lease!$H$4="Yearly",EDATE(D563,12),IF(Lease!$H$4="Quarterly",EDATE(D563,3),EDATE(D563,1))))</f>
        <v>-</v>
      </c>
      <c r="E564" s="14">
        <f>IF(C564=0,0,1/((1+IF(Lease!$H$4="Yearly",Lease!$D$4,IF(Lease!$H$4="Quarterly",Lease!$D$4/4,Lease!$D$4/12)))^IF($E$17=1,A563,A564)))</f>
        <v>0</v>
      </c>
      <c r="F564" s="48">
        <f t="shared" si="85"/>
        <v>0</v>
      </c>
      <c r="G564" s="49"/>
      <c r="H564" s="13">
        <f t="shared" si="93"/>
        <v>548</v>
      </c>
      <c r="I564" s="33" t="str">
        <f t="shared" si="86"/>
        <v>-</v>
      </c>
      <c r="J564" s="38">
        <f>IF(H564&gt;Lease!$E$4,0,M563)</f>
        <v>0</v>
      </c>
      <c r="K564" s="38">
        <f>IF(IF(Lease!$H$4="Yearly",J564*Lease!$D$4,IF(Lease!$H$4="Quarterly",J564*(Lease!$D$4/4),J564*Lease!$D$4/12))&gt;0,IF(Lease!$H$4="Yearly",J564*Lease!$D$4,IF(Lease!$H$4="Quarterly",J564*(Lease!$D$4/4),J564*Lease!$D$4/12)),-L564-J564)</f>
        <v>0</v>
      </c>
      <c r="L564" s="38">
        <f t="shared" si="90"/>
        <v>0</v>
      </c>
      <c r="M564" s="38">
        <f t="shared" si="91"/>
        <v>0</v>
      </c>
      <c r="N564" s="50"/>
      <c r="O564" s="79">
        <v>237</v>
      </c>
      <c r="P564" s="80">
        <f t="shared" si="94"/>
        <v>242219</v>
      </c>
      <c r="Q564" s="82">
        <f t="shared" si="87"/>
        <v>0</v>
      </c>
      <c r="R564" s="82">
        <f>IF(S563&lt;1,0,-Lease!$K$4/Lease!$L$4)</f>
        <v>0</v>
      </c>
      <c r="S564" s="82">
        <f t="shared" si="88"/>
        <v>0</v>
      </c>
      <c r="AE564" s="5"/>
      <c r="AF564" s="6"/>
    </row>
    <row r="565" spans="1:32" x14ac:dyDescent="0.25">
      <c r="A565" s="46">
        <f t="shared" si="92"/>
        <v>549</v>
      </c>
      <c r="B565" s="54">
        <f t="shared" si="89"/>
        <v>0</v>
      </c>
      <c r="C565" s="47">
        <f>IF(A565&gt;Lease!$E$4,0,Lease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D565" s="33" t="str">
        <f>IF(C565=0,"-",IF(Lease!$H$4="Yearly",EDATE(D564,12),IF(Lease!$H$4="Quarterly",EDATE(D564,3),EDATE(D564,1))))</f>
        <v>-</v>
      </c>
      <c r="E565" s="14">
        <f>IF(C565=0,0,1/((1+IF(Lease!$H$4="Yearly",Lease!$D$4,IF(Lease!$H$4="Quarterly",Lease!$D$4/4,Lease!$D$4/12)))^IF($E$17=1,A564,A565)))</f>
        <v>0</v>
      </c>
      <c r="F565" s="48">
        <f t="shared" si="85"/>
        <v>0</v>
      </c>
      <c r="G565" s="49"/>
      <c r="H565" s="13">
        <f t="shared" si="93"/>
        <v>549</v>
      </c>
      <c r="I565" s="33" t="str">
        <f t="shared" si="86"/>
        <v>-</v>
      </c>
      <c r="J565" s="38">
        <f>IF(H565&gt;Lease!$E$4,0,M564)</f>
        <v>0</v>
      </c>
      <c r="K565" s="38">
        <f>IF(IF(Lease!$H$4="Yearly",J565*Lease!$D$4,IF(Lease!$H$4="Quarterly",J565*(Lease!$D$4/4),J565*Lease!$D$4/12))&gt;0,IF(Lease!$H$4="Yearly",J565*Lease!$D$4,IF(Lease!$H$4="Quarterly",J565*(Lease!$D$4/4),J565*Lease!$D$4/12)),-L565-J565)</f>
        <v>0</v>
      </c>
      <c r="L565" s="38">
        <f t="shared" si="90"/>
        <v>0</v>
      </c>
      <c r="M565" s="38">
        <f t="shared" si="91"/>
        <v>0</v>
      </c>
      <c r="N565" s="50"/>
      <c r="O565" s="79">
        <v>237</v>
      </c>
      <c r="P565" s="80">
        <f t="shared" si="94"/>
        <v>242585</v>
      </c>
      <c r="Q565" s="82">
        <f t="shared" si="87"/>
        <v>0</v>
      </c>
      <c r="R565" s="82">
        <f>IF(S564&lt;1,0,-Lease!$K$4/Lease!$L$4)</f>
        <v>0</v>
      </c>
      <c r="S565" s="82">
        <f t="shared" si="88"/>
        <v>0</v>
      </c>
      <c r="AE565" s="5"/>
      <c r="AF565" s="6"/>
    </row>
    <row r="566" spans="1:32" x14ac:dyDescent="0.25">
      <c r="A566" s="46">
        <f t="shared" si="92"/>
        <v>550</v>
      </c>
      <c r="B566" s="54">
        <f t="shared" si="89"/>
        <v>0</v>
      </c>
      <c r="C566" s="47">
        <f>IF(A566&gt;Lease!$E$4,0,Lease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D566" s="33" t="str">
        <f>IF(C566=0,"-",IF(Lease!$H$4="Yearly",EDATE(D565,12),IF(Lease!$H$4="Quarterly",EDATE(D565,3),EDATE(D565,1))))</f>
        <v>-</v>
      </c>
      <c r="E566" s="14">
        <f>IF(C566=0,0,1/((1+IF(Lease!$H$4="Yearly",Lease!$D$4,IF(Lease!$H$4="Quarterly",Lease!$D$4/4,Lease!$D$4/12)))^IF($E$17=1,A565,A566)))</f>
        <v>0</v>
      </c>
      <c r="F566" s="48">
        <f t="shared" si="85"/>
        <v>0</v>
      </c>
      <c r="G566" s="49"/>
      <c r="H566" s="13">
        <f t="shared" si="93"/>
        <v>550</v>
      </c>
      <c r="I566" s="33" t="str">
        <f t="shared" si="86"/>
        <v>-</v>
      </c>
      <c r="J566" s="38">
        <f>IF(H566&gt;Lease!$E$4,0,M565)</f>
        <v>0</v>
      </c>
      <c r="K566" s="38">
        <f>IF(IF(Lease!$H$4="Yearly",J566*Lease!$D$4,IF(Lease!$H$4="Quarterly",J566*(Lease!$D$4/4),J566*Lease!$D$4/12))&gt;0,IF(Lease!$H$4="Yearly",J566*Lease!$D$4,IF(Lease!$H$4="Quarterly",J566*(Lease!$D$4/4),J566*Lease!$D$4/12)),-L566-J566)</f>
        <v>0</v>
      </c>
      <c r="L566" s="38">
        <f t="shared" si="90"/>
        <v>0</v>
      </c>
      <c r="M566" s="38">
        <f t="shared" si="91"/>
        <v>0</v>
      </c>
      <c r="N566" s="50"/>
      <c r="O566" s="79">
        <v>237</v>
      </c>
      <c r="P566" s="80">
        <f t="shared" si="94"/>
        <v>242950</v>
      </c>
      <c r="Q566" s="82">
        <f t="shared" si="87"/>
        <v>0</v>
      </c>
      <c r="R566" s="82">
        <f>IF(S565&lt;1,0,-Lease!$K$4/Lease!$L$4)</f>
        <v>0</v>
      </c>
      <c r="S566" s="82">
        <f t="shared" si="88"/>
        <v>0</v>
      </c>
      <c r="AE566" s="5"/>
      <c r="AF566" s="6"/>
    </row>
    <row r="567" spans="1:32" x14ac:dyDescent="0.25">
      <c r="A567" s="46">
        <f t="shared" si="92"/>
        <v>551</v>
      </c>
      <c r="B567" s="54">
        <f t="shared" si="89"/>
        <v>0</v>
      </c>
      <c r="C567" s="47">
        <f>IF(A567&gt;Lease!$E$4,0,Lease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D567" s="33" t="str">
        <f>IF(C567=0,"-",IF(Lease!$H$4="Yearly",EDATE(D566,12),IF(Lease!$H$4="Quarterly",EDATE(D566,3),EDATE(D566,1))))</f>
        <v>-</v>
      </c>
      <c r="E567" s="14">
        <f>IF(C567=0,0,1/((1+IF(Lease!$H$4="Yearly",Lease!$D$4,IF(Lease!$H$4="Quarterly",Lease!$D$4/4,Lease!$D$4/12)))^IF($E$17=1,A566,A567)))</f>
        <v>0</v>
      </c>
      <c r="F567" s="48">
        <f t="shared" si="85"/>
        <v>0</v>
      </c>
      <c r="G567" s="49"/>
      <c r="H567" s="13">
        <f t="shared" si="93"/>
        <v>551</v>
      </c>
      <c r="I567" s="33" t="str">
        <f t="shared" si="86"/>
        <v>-</v>
      </c>
      <c r="J567" s="38">
        <f>IF(H567&gt;Lease!$E$4,0,M566)</f>
        <v>0</v>
      </c>
      <c r="K567" s="38">
        <f>IF(IF(Lease!$H$4="Yearly",J567*Lease!$D$4,IF(Lease!$H$4="Quarterly",J567*(Lease!$D$4/4),J567*Lease!$D$4/12))&gt;0,IF(Lease!$H$4="Yearly",J567*Lease!$D$4,IF(Lease!$H$4="Quarterly",J567*(Lease!$D$4/4),J567*Lease!$D$4/12)),-L567-J567)</f>
        <v>0</v>
      </c>
      <c r="L567" s="38">
        <f t="shared" si="90"/>
        <v>0</v>
      </c>
      <c r="M567" s="38">
        <f t="shared" si="91"/>
        <v>0</v>
      </c>
      <c r="N567" s="50"/>
      <c r="O567" s="79">
        <v>237</v>
      </c>
      <c r="P567" s="80">
        <f t="shared" si="94"/>
        <v>243315</v>
      </c>
      <c r="Q567" s="82">
        <f t="shared" si="87"/>
        <v>0</v>
      </c>
      <c r="R567" s="82">
        <f>IF(S566&lt;1,0,-Lease!$K$4/Lease!$L$4)</f>
        <v>0</v>
      </c>
      <c r="S567" s="82">
        <f t="shared" si="88"/>
        <v>0</v>
      </c>
      <c r="AE567" s="5"/>
      <c r="AF567" s="6"/>
    </row>
    <row r="568" spans="1:32" x14ac:dyDescent="0.25">
      <c r="A568" s="46">
        <f t="shared" si="92"/>
        <v>552</v>
      </c>
      <c r="B568" s="54">
        <f t="shared" si="89"/>
        <v>0</v>
      </c>
      <c r="C568" s="47">
        <f>IF(A568&gt;Lease!$E$4,0,Lease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D568" s="33" t="str">
        <f>IF(C568=0,"-",IF(Lease!$H$4="Yearly",EDATE(D567,12),IF(Lease!$H$4="Quarterly",EDATE(D567,3),EDATE(D567,1))))</f>
        <v>-</v>
      </c>
      <c r="E568" s="14">
        <f>IF(C568=0,0,1/((1+IF(Lease!$H$4="Yearly",Lease!$D$4,IF(Lease!$H$4="Quarterly",Lease!$D$4/4,Lease!$D$4/12)))^IF($E$17=1,A567,A568)))</f>
        <v>0</v>
      </c>
      <c r="F568" s="48">
        <f t="shared" si="85"/>
        <v>0</v>
      </c>
      <c r="G568" s="49"/>
      <c r="H568" s="13">
        <f t="shared" si="93"/>
        <v>552</v>
      </c>
      <c r="I568" s="33" t="str">
        <f t="shared" si="86"/>
        <v>-</v>
      </c>
      <c r="J568" s="38">
        <f>IF(H568&gt;Lease!$E$4,0,M567)</f>
        <v>0</v>
      </c>
      <c r="K568" s="38">
        <f>IF(IF(Lease!$H$4="Yearly",J568*Lease!$D$4,IF(Lease!$H$4="Quarterly",J568*(Lease!$D$4/4),J568*Lease!$D$4/12))&gt;0,IF(Lease!$H$4="Yearly",J568*Lease!$D$4,IF(Lease!$H$4="Quarterly",J568*(Lease!$D$4/4),J568*Lease!$D$4/12)),-L568-J568)</f>
        <v>0</v>
      </c>
      <c r="L568" s="38">
        <f t="shared" si="90"/>
        <v>0</v>
      </c>
      <c r="M568" s="38">
        <f t="shared" si="91"/>
        <v>0</v>
      </c>
      <c r="N568" s="50"/>
      <c r="O568" s="79">
        <v>237</v>
      </c>
      <c r="P568" s="80">
        <f t="shared" si="94"/>
        <v>243680</v>
      </c>
      <c r="Q568" s="82">
        <f t="shared" si="87"/>
        <v>0</v>
      </c>
      <c r="R568" s="82">
        <f>IF(S567&lt;1,0,-Lease!$K$4/Lease!$L$4)</f>
        <v>0</v>
      </c>
      <c r="S568" s="82">
        <f t="shared" si="88"/>
        <v>0</v>
      </c>
      <c r="AE568" s="5"/>
      <c r="AF568" s="6"/>
    </row>
    <row r="569" spans="1:32" x14ac:dyDescent="0.25">
      <c r="A569" s="46">
        <f t="shared" si="92"/>
        <v>553</v>
      </c>
      <c r="B569" s="54">
        <f t="shared" si="89"/>
        <v>0</v>
      </c>
      <c r="C569" s="47">
        <f>IF(A569&gt;Lease!$E$4,0,Lease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D569" s="33" t="str">
        <f>IF(C569=0,"-",IF(Lease!$H$4="Yearly",EDATE(D568,12),IF(Lease!$H$4="Quarterly",EDATE(D568,3),EDATE(D568,1))))</f>
        <v>-</v>
      </c>
      <c r="E569" s="14">
        <f>IF(C569=0,0,1/((1+IF(Lease!$H$4="Yearly",Lease!$D$4,IF(Lease!$H$4="Quarterly",Lease!$D$4/4,Lease!$D$4/12)))^IF($E$17=1,A568,A569)))</f>
        <v>0</v>
      </c>
      <c r="F569" s="48">
        <f t="shared" si="85"/>
        <v>0</v>
      </c>
      <c r="G569" s="49"/>
      <c r="H569" s="13">
        <f t="shared" si="93"/>
        <v>553</v>
      </c>
      <c r="I569" s="33" t="str">
        <f t="shared" si="86"/>
        <v>-</v>
      </c>
      <c r="J569" s="38">
        <f>IF(H569&gt;Lease!$E$4,0,M568)</f>
        <v>0</v>
      </c>
      <c r="K569" s="38">
        <f>IF(IF(Lease!$H$4="Yearly",J569*Lease!$D$4,IF(Lease!$H$4="Quarterly",J569*(Lease!$D$4/4),J569*Lease!$D$4/12))&gt;0,IF(Lease!$H$4="Yearly",J569*Lease!$D$4,IF(Lease!$H$4="Quarterly",J569*(Lease!$D$4/4),J569*Lease!$D$4/12)),-L569-J569)</f>
        <v>0</v>
      </c>
      <c r="L569" s="38">
        <f t="shared" si="90"/>
        <v>0</v>
      </c>
      <c r="M569" s="38">
        <f t="shared" si="91"/>
        <v>0</v>
      </c>
      <c r="N569" s="50"/>
      <c r="O569" s="79">
        <v>237</v>
      </c>
      <c r="P569" s="80">
        <f t="shared" si="94"/>
        <v>244046</v>
      </c>
      <c r="Q569" s="82">
        <f t="shared" si="87"/>
        <v>0</v>
      </c>
      <c r="R569" s="82">
        <f>IF(S568&lt;1,0,-Lease!$K$4/Lease!$L$4)</f>
        <v>0</v>
      </c>
      <c r="S569" s="82">
        <f t="shared" si="88"/>
        <v>0</v>
      </c>
      <c r="AE569" s="5"/>
      <c r="AF569" s="6"/>
    </row>
    <row r="570" spans="1:32" x14ac:dyDescent="0.25">
      <c r="A570" s="46">
        <f t="shared" si="92"/>
        <v>554</v>
      </c>
      <c r="B570" s="54">
        <f t="shared" si="89"/>
        <v>0</v>
      </c>
      <c r="C570" s="47">
        <f>IF(A570&gt;Lease!$E$4,0,Lease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D570" s="33" t="str">
        <f>IF(C570=0,"-",IF(Lease!$H$4="Yearly",EDATE(D569,12),IF(Lease!$H$4="Quarterly",EDATE(D569,3),EDATE(D569,1))))</f>
        <v>-</v>
      </c>
      <c r="E570" s="14">
        <f>IF(C570=0,0,1/((1+IF(Lease!$H$4="Yearly",Lease!$D$4,IF(Lease!$H$4="Quarterly",Lease!$D$4/4,Lease!$D$4/12)))^IF($E$17=1,A569,A570)))</f>
        <v>0</v>
      </c>
      <c r="F570" s="48">
        <f t="shared" si="85"/>
        <v>0</v>
      </c>
      <c r="G570" s="49"/>
      <c r="H570" s="13">
        <f t="shared" si="93"/>
        <v>554</v>
      </c>
      <c r="I570" s="33" t="str">
        <f t="shared" si="86"/>
        <v>-</v>
      </c>
      <c r="J570" s="38">
        <f>IF(H570&gt;Lease!$E$4,0,M569)</f>
        <v>0</v>
      </c>
      <c r="K570" s="38">
        <f>IF(IF(Lease!$H$4="Yearly",J570*Lease!$D$4,IF(Lease!$H$4="Quarterly",J570*(Lease!$D$4/4),J570*Lease!$D$4/12))&gt;0,IF(Lease!$H$4="Yearly",J570*Lease!$D$4,IF(Lease!$H$4="Quarterly",J570*(Lease!$D$4/4),J570*Lease!$D$4/12)),-L570-J570)</f>
        <v>0</v>
      </c>
      <c r="L570" s="38">
        <f t="shared" si="90"/>
        <v>0</v>
      </c>
      <c r="M570" s="38">
        <f t="shared" si="91"/>
        <v>0</v>
      </c>
      <c r="N570" s="50"/>
      <c r="O570" s="79">
        <v>237</v>
      </c>
      <c r="P570" s="80">
        <f t="shared" si="94"/>
        <v>244411</v>
      </c>
      <c r="Q570" s="82">
        <f t="shared" si="87"/>
        <v>0</v>
      </c>
      <c r="R570" s="82">
        <f>IF(S569&lt;1,0,-Lease!$K$4/Lease!$L$4)</f>
        <v>0</v>
      </c>
      <c r="S570" s="82">
        <f t="shared" si="88"/>
        <v>0</v>
      </c>
      <c r="AE570" s="5"/>
      <c r="AF570" s="6"/>
    </row>
    <row r="571" spans="1:32" x14ac:dyDescent="0.25">
      <c r="A571" s="46">
        <f t="shared" si="92"/>
        <v>555</v>
      </c>
      <c r="B571" s="54">
        <f t="shared" si="89"/>
        <v>0</v>
      </c>
      <c r="C571" s="47">
        <f>IF(A571&gt;Lease!$E$4,0,Lease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D571" s="33" t="str">
        <f>IF(C571=0,"-",IF(Lease!$H$4="Yearly",EDATE(D570,12),IF(Lease!$H$4="Quarterly",EDATE(D570,3),EDATE(D570,1))))</f>
        <v>-</v>
      </c>
      <c r="E571" s="14">
        <f>IF(C571=0,0,1/((1+IF(Lease!$H$4="Yearly",Lease!$D$4,IF(Lease!$H$4="Quarterly",Lease!$D$4/4,Lease!$D$4/12)))^IF($E$17=1,A570,A571)))</f>
        <v>0</v>
      </c>
      <c r="F571" s="48">
        <f t="shared" si="85"/>
        <v>0</v>
      </c>
      <c r="G571" s="49"/>
      <c r="H571" s="13">
        <f t="shared" si="93"/>
        <v>555</v>
      </c>
      <c r="I571" s="33" t="str">
        <f t="shared" si="86"/>
        <v>-</v>
      </c>
      <c r="J571" s="38">
        <f>IF(H571&gt;Lease!$E$4,0,M570)</f>
        <v>0</v>
      </c>
      <c r="K571" s="38">
        <f>IF(IF(Lease!$H$4="Yearly",J571*Lease!$D$4,IF(Lease!$H$4="Quarterly",J571*(Lease!$D$4/4),J571*Lease!$D$4/12))&gt;0,IF(Lease!$H$4="Yearly",J571*Lease!$D$4,IF(Lease!$H$4="Quarterly",J571*(Lease!$D$4/4),J571*Lease!$D$4/12)),-L571-J571)</f>
        <v>0</v>
      </c>
      <c r="L571" s="38">
        <f t="shared" si="90"/>
        <v>0</v>
      </c>
      <c r="M571" s="38">
        <f t="shared" si="91"/>
        <v>0</v>
      </c>
      <c r="N571" s="50"/>
      <c r="O571" s="79">
        <v>237</v>
      </c>
      <c r="P571" s="80">
        <f t="shared" si="94"/>
        <v>244776</v>
      </c>
      <c r="Q571" s="82">
        <f t="shared" si="87"/>
        <v>0</v>
      </c>
      <c r="R571" s="82">
        <f>IF(S570&lt;1,0,-Lease!$K$4/Lease!$L$4)</f>
        <v>0</v>
      </c>
      <c r="S571" s="82">
        <f t="shared" si="88"/>
        <v>0</v>
      </c>
      <c r="AE571" s="5"/>
      <c r="AF571" s="6"/>
    </row>
    <row r="572" spans="1:32" x14ac:dyDescent="0.25">
      <c r="A572" s="46">
        <f t="shared" si="92"/>
        <v>556</v>
      </c>
      <c r="B572" s="54">
        <f t="shared" si="89"/>
        <v>0</v>
      </c>
      <c r="C572" s="47">
        <f>IF(A572&gt;Lease!$E$4,0,Lease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D572" s="33" t="str">
        <f>IF(C572=0,"-",IF(Lease!$H$4="Yearly",EDATE(D571,12),IF(Lease!$H$4="Quarterly",EDATE(D571,3),EDATE(D571,1))))</f>
        <v>-</v>
      </c>
      <c r="E572" s="14">
        <f>IF(C572=0,0,1/((1+IF(Lease!$H$4="Yearly",Lease!$D$4,IF(Lease!$H$4="Quarterly",Lease!$D$4/4,Lease!$D$4/12)))^IF($E$17=1,A571,A572)))</f>
        <v>0</v>
      </c>
      <c r="F572" s="48">
        <f t="shared" si="85"/>
        <v>0</v>
      </c>
      <c r="G572" s="49"/>
      <c r="H572" s="13">
        <f t="shared" si="93"/>
        <v>556</v>
      </c>
      <c r="I572" s="33" t="str">
        <f t="shared" si="86"/>
        <v>-</v>
      </c>
      <c r="J572" s="38">
        <f>IF(H572&gt;Lease!$E$4,0,M571)</f>
        <v>0</v>
      </c>
      <c r="K572" s="38">
        <f>IF(IF(Lease!$H$4="Yearly",J572*Lease!$D$4,IF(Lease!$H$4="Quarterly",J572*(Lease!$D$4/4),J572*Lease!$D$4/12))&gt;0,IF(Lease!$H$4="Yearly",J572*Lease!$D$4,IF(Lease!$H$4="Quarterly",J572*(Lease!$D$4/4),J572*Lease!$D$4/12)),-L572-J572)</f>
        <v>0</v>
      </c>
      <c r="L572" s="38">
        <f t="shared" si="90"/>
        <v>0</v>
      </c>
      <c r="M572" s="38">
        <f t="shared" si="91"/>
        <v>0</v>
      </c>
      <c r="N572" s="50"/>
      <c r="O572" s="79">
        <v>237</v>
      </c>
      <c r="P572" s="80">
        <f t="shared" si="94"/>
        <v>245141</v>
      </c>
      <c r="Q572" s="82">
        <f t="shared" si="87"/>
        <v>0</v>
      </c>
      <c r="R572" s="82">
        <f>IF(S571&lt;1,0,-Lease!$K$4/Lease!$L$4)</f>
        <v>0</v>
      </c>
      <c r="S572" s="82">
        <f t="shared" si="88"/>
        <v>0</v>
      </c>
      <c r="AE572" s="5"/>
      <c r="AF572" s="6"/>
    </row>
    <row r="573" spans="1:32" x14ac:dyDescent="0.25">
      <c r="A573" s="46">
        <f t="shared" si="92"/>
        <v>557</v>
      </c>
      <c r="B573" s="54">
        <f t="shared" si="89"/>
        <v>0</v>
      </c>
      <c r="C573" s="47">
        <f>IF(A573&gt;Lease!$E$4,0,Lease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D573" s="33" t="str">
        <f>IF(C573=0,"-",IF(Lease!$H$4="Yearly",EDATE(D572,12),IF(Lease!$H$4="Quarterly",EDATE(D572,3),EDATE(D572,1))))</f>
        <v>-</v>
      </c>
      <c r="E573" s="14">
        <f>IF(C573=0,0,1/((1+IF(Lease!$H$4="Yearly",Lease!$D$4,IF(Lease!$H$4="Quarterly",Lease!$D$4/4,Lease!$D$4/12)))^IF($E$17=1,A572,A573)))</f>
        <v>0</v>
      </c>
      <c r="F573" s="48">
        <f t="shared" si="85"/>
        <v>0</v>
      </c>
      <c r="G573" s="49"/>
      <c r="H573" s="13">
        <f t="shared" si="93"/>
        <v>557</v>
      </c>
      <c r="I573" s="33" t="str">
        <f t="shared" si="86"/>
        <v>-</v>
      </c>
      <c r="J573" s="38">
        <f>IF(H573&gt;Lease!$E$4,0,M572)</f>
        <v>0</v>
      </c>
      <c r="K573" s="38">
        <f>IF(IF(Lease!$H$4="Yearly",J573*Lease!$D$4,IF(Lease!$H$4="Quarterly",J573*(Lease!$D$4/4),J573*Lease!$D$4/12))&gt;0,IF(Lease!$H$4="Yearly",J573*Lease!$D$4,IF(Lease!$H$4="Quarterly",J573*(Lease!$D$4/4),J573*Lease!$D$4/12)),-L573-J573)</f>
        <v>0</v>
      </c>
      <c r="L573" s="38">
        <f t="shared" si="90"/>
        <v>0</v>
      </c>
      <c r="M573" s="38">
        <f t="shared" si="91"/>
        <v>0</v>
      </c>
      <c r="N573" s="50"/>
      <c r="O573" s="79">
        <v>237</v>
      </c>
      <c r="P573" s="80">
        <f t="shared" si="94"/>
        <v>245507</v>
      </c>
      <c r="Q573" s="82">
        <f t="shared" si="87"/>
        <v>0</v>
      </c>
      <c r="R573" s="82">
        <f>IF(S572&lt;1,0,-Lease!$K$4/Lease!$L$4)</f>
        <v>0</v>
      </c>
      <c r="S573" s="82">
        <f t="shared" si="88"/>
        <v>0</v>
      </c>
      <c r="AE573" s="5"/>
      <c r="AF573" s="6"/>
    </row>
    <row r="574" spans="1:32" x14ac:dyDescent="0.25">
      <c r="A574" s="46">
        <f t="shared" si="92"/>
        <v>558</v>
      </c>
      <c r="B574" s="54">
        <f t="shared" si="89"/>
        <v>0</v>
      </c>
      <c r="C574" s="47">
        <f>IF(A574&gt;Lease!$E$4,0,Lease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D574" s="33" t="str">
        <f>IF(C574=0,"-",IF(Lease!$H$4="Yearly",EDATE(D573,12),IF(Lease!$H$4="Quarterly",EDATE(D573,3),EDATE(D573,1))))</f>
        <v>-</v>
      </c>
      <c r="E574" s="14">
        <f>IF(C574=0,0,1/((1+IF(Lease!$H$4="Yearly",Lease!$D$4,IF(Lease!$H$4="Quarterly",Lease!$D$4/4,Lease!$D$4/12)))^IF($E$17=1,A573,A574)))</f>
        <v>0</v>
      </c>
      <c r="F574" s="48">
        <f t="shared" ref="F574:F620" si="95">C574*E574</f>
        <v>0</v>
      </c>
      <c r="G574" s="49"/>
      <c r="H574" s="13">
        <f t="shared" si="93"/>
        <v>558</v>
      </c>
      <c r="I574" s="33" t="str">
        <f t="shared" ref="I574:I620" si="96">D574</f>
        <v>-</v>
      </c>
      <c r="J574" s="38">
        <f>IF(H574&gt;Lease!$E$4,0,M573)</f>
        <v>0</v>
      </c>
      <c r="K574" s="38">
        <f>IF(IF(Lease!$H$4="Yearly",J574*Lease!$D$4,IF(Lease!$H$4="Quarterly",J574*(Lease!$D$4/4),J574*Lease!$D$4/12))&gt;0,IF(Lease!$H$4="Yearly",J574*Lease!$D$4,IF(Lease!$H$4="Quarterly",J574*(Lease!$D$4/4),J574*Lease!$D$4/12)),-L574-J574)</f>
        <v>0</v>
      </c>
      <c r="L574" s="38">
        <f t="shared" si="90"/>
        <v>0</v>
      </c>
      <c r="M574" s="38">
        <f t="shared" si="91"/>
        <v>0</v>
      </c>
      <c r="N574" s="50"/>
      <c r="O574" s="79">
        <v>237</v>
      </c>
      <c r="P574" s="80">
        <f t="shared" si="94"/>
        <v>245872</v>
      </c>
      <c r="Q574" s="82">
        <f t="shared" ref="Q574:Q620" si="97">S573</f>
        <v>0</v>
      </c>
      <c r="R574" s="82">
        <f>IF(S573&lt;1,0,-Lease!$K$4/Lease!$L$4)</f>
        <v>0</v>
      </c>
      <c r="S574" s="82">
        <f t="shared" ref="S574:S620" si="98">IF(S573&lt;1,0,SUM(Q574:R574))</f>
        <v>0</v>
      </c>
      <c r="AE574" s="5"/>
      <c r="AF574" s="6"/>
    </row>
    <row r="575" spans="1:32" x14ac:dyDescent="0.25">
      <c r="A575" s="46">
        <f t="shared" si="92"/>
        <v>559</v>
      </c>
      <c r="B575" s="54">
        <f t="shared" si="89"/>
        <v>0</v>
      </c>
      <c r="C575" s="47">
        <f>IF(A575&gt;Lease!$E$4,0,Lease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D575" s="33" t="str">
        <f>IF(C575=0,"-",IF(Lease!$H$4="Yearly",EDATE(D574,12),IF(Lease!$H$4="Quarterly",EDATE(D574,3),EDATE(D574,1))))</f>
        <v>-</v>
      </c>
      <c r="E575" s="14">
        <f>IF(C575=0,0,1/((1+IF(Lease!$H$4="Yearly",Lease!$D$4,IF(Lease!$H$4="Quarterly",Lease!$D$4/4,Lease!$D$4/12)))^IF($E$17=1,A574,A575)))</f>
        <v>0</v>
      </c>
      <c r="F575" s="48">
        <f t="shared" si="95"/>
        <v>0</v>
      </c>
      <c r="G575" s="49"/>
      <c r="H575" s="13">
        <f t="shared" si="93"/>
        <v>559</v>
      </c>
      <c r="I575" s="33" t="str">
        <f t="shared" si="96"/>
        <v>-</v>
      </c>
      <c r="J575" s="38">
        <f>IF(H575&gt;Lease!$E$4,0,M574)</f>
        <v>0</v>
      </c>
      <c r="K575" s="38">
        <f>IF(IF(Lease!$H$4="Yearly",J575*Lease!$D$4,IF(Lease!$H$4="Quarterly",J575*(Lease!$D$4/4),J575*Lease!$D$4/12))&gt;0,IF(Lease!$H$4="Yearly",J575*Lease!$D$4,IF(Lease!$H$4="Quarterly",J575*(Lease!$D$4/4),J575*Lease!$D$4/12)),-L575-J575)</f>
        <v>0</v>
      </c>
      <c r="L575" s="38">
        <f t="shared" si="90"/>
        <v>0</v>
      </c>
      <c r="M575" s="38">
        <f t="shared" si="91"/>
        <v>0</v>
      </c>
      <c r="N575" s="50"/>
      <c r="O575" s="79">
        <v>237</v>
      </c>
      <c r="P575" s="80">
        <f t="shared" si="94"/>
        <v>246237</v>
      </c>
      <c r="Q575" s="82">
        <f t="shared" si="97"/>
        <v>0</v>
      </c>
      <c r="R575" s="82">
        <f>IF(S574&lt;1,0,-Lease!$K$4/Lease!$L$4)</f>
        <v>0</v>
      </c>
      <c r="S575" s="82">
        <f t="shared" si="98"/>
        <v>0</v>
      </c>
      <c r="AE575" s="5"/>
      <c r="AF575" s="6"/>
    </row>
    <row r="576" spans="1:32" x14ac:dyDescent="0.25">
      <c r="A576" s="46">
        <f t="shared" si="92"/>
        <v>560</v>
      </c>
      <c r="B576" s="54">
        <f t="shared" si="89"/>
        <v>0</v>
      </c>
      <c r="C576" s="47">
        <f>IF(A576&gt;Lease!$E$4,0,Lease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D576" s="33" t="str">
        <f>IF(C576=0,"-",IF(Lease!$H$4="Yearly",EDATE(D575,12),IF(Lease!$H$4="Quarterly",EDATE(D575,3),EDATE(D575,1))))</f>
        <v>-</v>
      </c>
      <c r="E576" s="14">
        <f>IF(C576=0,0,1/((1+IF(Lease!$H$4="Yearly",Lease!$D$4,IF(Lease!$H$4="Quarterly",Lease!$D$4/4,Lease!$D$4/12)))^IF($E$17=1,A575,A576)))</f>
        <v>0</v>
      </c>
      <c r="F576" s="48">
        <f t="shared" si="95"/>
        <v>0</v>
      </c>
      <c r="G576" s="49"/>
      <c r="H576" s="13">
        <f t="shared" si="93"/>
        <v>560</v>
      </c>
      <c r="I576" s="33" t="str">
        <f t="shared" si="96"/>
        <v>-</v>
      </c>
      <c r="J576" s="38">
        <f>IF(H576&gt;Lease!$E$4,0,M575)</f>
        <v>0</v>
      </c>
      <c r="K576" s="38">
        <f>IF(IF(Lease!$H$4="Yearly",J576*Lease!$D$4,IF(Lease!$H$4="Quarterly",J576*(Lease!$D$4/4),J576*Lease!$D$4/12))&gt;0,IF(Lease!$H$4="Yearly",J576*Lease!$D$4,IF(Lease!$H$4="Quarterly",J576*(Lease!$D$4/4),J576*Lease!$D$4/12)),-L576-J576)</f>
        <v>0</v>
      </c>
      <c r="L576" s="38">
        <f t="shared" si="90"/>
        <v>0</v>
      </c>
      <c r="M576" s="38">
        <f t="shared" si="91"/>
        <v>0</v>
      </c>
      <c r="N576" s="50"/>
      <c r="O576" s="79">
        <v>237</v>
      </c>
      <c r="P576" s="80">
        <f t="shared" si="94"/>
        <v>246602</v>
      </c>
      <c r="Q576" s="82">
        <f t="shared" si="97"/>
        <v>0</v>
      </c>
      <c r="R576" s="82">
        <f>IF(S575&lt;1,0,-Lease!$K$4/Lease!$L$4)</f>
        <v>0</v>
      </c>
      <c r="S576" s="82">
        <f t="shared" si="98"/>
        <v>0</v>
      </c>
      <c r="AE576" s="5"/>
      <c r="AF576" s="6"/>
    </row>
    <row r="577" spans="1:32" x14ac:dyDescent="0.25">
      <c r="A577" s="46">
        <f t="shared" si="92"/>
        <v>561</v>
      </c>
      <c r="B577" s="54">
        <f t="shared" si="89"/>
        <v>0</v>
      </c>
      <c r="C577" s="47">
        <f>IF(A577&gt;Lease!$E$4,0,Lease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D577" s="33" t="str">
        <f>IF(C577=0,"-",IF(Lease!$H$4="Yearly",EDATE(D576,12),IF(Lease!$H$4="Quarterly",EDATE(D576,3),EDATE(D576,1))))</f>
        <v>-</v>
      </c>
      <c r="E577" s="14">
        <f>IF(C577=0,0,1/((1+IF(Lease!$H$4="Yearly",Lease!$D$4,IF(Lease!$H$4="Quarterly",Lease!$D$4/4,Lease!$D$4/12)))^IF($E$17=1,A576,A577)))</f>
        <v>0</v>
      </c>
      <c r="F577" s="48">
        <f t="shared" si="95"/>
        <v>0</v>
      </c>
      <c r="G577" s="49"/>
      <c r="H577" s="13">
        <f t="shared" si="93"/>
        <v>561</v>
      </c>
      <c r="I577" s="33" t="str">
        <f t="shared" si="96"/>
        <v>-</v>
      </c>
      <c r="J577" s="38">
        <f>IF(H577&gt;Lease!$E$4,0,M576)</f>
        <v>0</v>
      </c>
      <c r="K577" s="38">
        <f>IF(IF(Lease!$H$4="Yearly",J577*Lease!$D$4,IF(Lease!$H$4="Quarterly",J577*(Lease!$D$4/4),J577*Lease!$D$4/12))&gt;0,IF(Lease!$H$4="Yearly",J577*Lease!$D$4,IF(Lease!$H$4="Quarterly",J577*(Lease!$D$4/4),J577*Lease!$D$4/12)),-L577-J577)</f>
        <v>0</v>
      </c>
      <c r="L577" s="38">
        <f t="shared" si="90"/>
        <v>0</v>
      </c>
      <c r="M577" s="38">
        <f t="shared" si="91"/>
        <v>0</v>
      </c>
      <c r="N577" s="50"/>
      <c r="O577" s="79">
        <v>237</v>
      </c>
      <c r="P577" s="80">
        <f t="shared" si="94"/>
        <v>246968</v>
      </c>
      <c r="Q577" s="82">
        <f t="shared" si="97"/>
        <v>0</v>
      </c>
      <c r="R577" s="82">
        <f>IF(S576&lt;1,0,-Lease!$K$4/Lease!$L$4)</f>
        <v>0</v>
      </c>
      <c r="S577" s="82">
        <f t="shared" si="98"/>
        <v>0</v>
      </c>
      <c r="AE577" s="5"/>
      <c r="AF577" s="6"/>
    </row>
    <row r="578" spans="1:32" x14ac:dyDescent="0.25">
      <c r="A578" s="46">
        <f t="shared" si="92"/>
        <v>562</v>
      </c>
      <c r="B578" s="54">
        <f t="shared" si="89"/>
        <v>0</v>
      </c>
      <c r="C578" s="47">
        <f>IF(A578&gt;Lease!$E$4,0,Lease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D578" s="33" t="str">
        <f>IF(C578=0,"-",IF(Lease!$H$4="Yearly",EDATE(D577,12),IF(Lease!$H$4="Quarterly",EDATE(D577,3),EDATE(D577,1))))</f>
        <v>-</v>
      </c>
      <c r="E578" s="14">
        <f>IF(C578=0,0,1/((1+IF(Lease!$H$4="Yearly",Lease!$D$4,IF(Lease!$H$4="Quarterly",Lease!$D$4/4,Lease!$D$4/12)))^IF($E$17=1,A577,A578)))</f>
        <v>0</v>
      </c>
      <c r="F578" s="48">
        <f t="shared" si="95"/>
        <v>0</v>
      </c>
      <c r="G578" s="49"/>
      <c r="H578" s="13">
        <f t="shared" si="93"/>
        <v>562</v>
      </c>
      <c r="I578" s="33" t="str">
        <f t="shared" si="96"/>
        <v>-</v>
      </c>
      <c r="J578" s="38">
        <f>IF(H578&gt;Lease!$E$4,0,M577)</f>
        <v>0</v>
      </c>
      <c r="K578" s="38">
        <f>IF(IF(Lease!$H$4="Yearly",J578*Lease!$D$4,IF(Lease!$H$4="Quarterly",J578*(Lease!$D$4/4),J578*Lease!$D$4/12))&gt;0,IF(Lease!$H$4="Yearly",J578*Lease!$D$4,IF(Lease!$H$4="Quarterly",J578*(Lease!$D$4/4),J578*Lease!$D$4/12)),-L578-J578)</f>
        <v>0</v>
      </c>
      <c r="L578" s="38">
        <f t="shared" si="90"/>
        <v>0</v>
      </c>
      <c r="M578" s="38">
        <f t="shared" si="91"/>
        <v>0</v>
      </c>
      <c r="N578" s="50"/>
      <c r="O578" s="79">
        <v>237</v>
      </c>
      <c r="P578" s="80">
        <f t="shared" si="94"/>
        <v>247333</v>
      </c>
      <c r="Q578" s="82">
        <f t="shared" si="97"/>
        <v>0</v>
      </c>
      <c r="R578" s="82">
        <f>IF(S577&lt;1,0,-Lease!$K$4/Lease!$L$4)</f>
        <v>0</v>
      </c>
      <c r="S578" s="82">
        <f t="shared" si="98"/>
        <v>0</v>
      </c>
      <c r="AE578" s="5"/>
      <c r="AF578" s="6"/>
    </row>
    <row r="579" spans="1:32" x14ac:dyDescent="0.25">
      <c r="A579" s="46">
        <f t="shared" si="92"/>
        <v>563</v>
      </c>
      <c r="B579" s="54">
        <f t="shared" si="89"/>
        <v>0</v>
      </c>
      <c r="C579" s="47">
        <f>IF(A579&gt;Lease!$E$4,0,Lease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D579" s="33" t="str">
        <f>IF(C579=0,"-",IF(Lease!$H$4="Yearly",EDATE(D578,12),IF(Lease!$H$4="Quarterly",EDATE(D578,3),EDATE(D578,1))))</f>
        <v>-</v>
      </c>
      <c r="E579" s="14">
        <f>IF(C579=0,0,1/((1+IF(Lease!$H$4="Yearly",Lease!$D$4,IF(Lease!$H$4="Quarterly",Lease!$D$4/4,Lease!$D$4/12)))^IF($E$17=1,A578,A579)))</f>
        <v>0</v>
      </c>
      <c r="F579" s="48">
        <f t="shared" si="95"/>
        <v>0</v>
      </c>
      <c r="G579" s="49"/>
      <c r="H579" s="13">
        <f t="shared" si="93"/>
        <v>563</v>
      </c>
      <c r="I579" s="33" t="str">
        <f t="shared" si="96"/>
        <v>-</v>
      </c>
      <c r="J579" s="38">
        <f>IF(H579&gt;Lease!$E$4,0,M578)</f>
        <v>0</v>
      </c>
      <c r="K579" s="38">
        <f>IF(IF(Lease!$H$4="Yearly",J579*Lease!$D$4,IF(Lease!$H$4="Quarterly",J579*(Lease!$D$4/4),J579*Lease!$D$4/12))&gt;0,IF(Lease!$H$4="Yearly",J579*Lease!$D$4,IF(Lease!$H$4="Quarterly",J579*(Lease!$D$4/4),J579*Lease!$D$4/12)),-L579-J579)</f>
        <v>0</v>
      </c>
      <c r="L579" s="38">
        <f t="shared" si="90"/>
        <v>0</v>
      </c>
      <c r="M579" s="38">
        <f t="shared" si="91"/>
        <v>0</v>
      </c>
      <c r="N579" s="50"/>
      <c r="O579" s="79">
        <v>237</v>
      </c>
      <c r="P579" s="80">
        <f t="shared" si="94"/>
        <v>247698</v>
      </c>
      <c r="Q579" s="82">
        <f t="shared" si="97"/>
        <v>0</v>
      </c>
      <c r="R579" s="82">
        <f>IF(S578&lt;1,0,-Lease!$K$4/Lease!$L$4)</f>
        <v>0</v>
      </c>
      <c r="S579" s="82">
        <f t="shared" si="98"/>
        <v>0</v>
      </c>
      <c r="AE579" s="5"/>
      <c r="AF579" s="6"/>
    </row>
    <row r="580" spans="1:32" x14ac:dyDescent="0.25">
      <c r="A580" s="46">
        <f t="shared" si="92"/>
        <v>564</v>
      </c>
      <c r="B580" s="54">
        <f t="shared" si="89"/>
        <v>0</v>
      </c>
      <c r="C580" s="47">
        <f>IF(A580&gt;Lease!$E$4,0,Lease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D580" s="33" t="str">
        <f>IF(C580=0,"-",IF(Lease!$H$4="Yearly",EDATE(D579,12),IF(Lease!$H$4="Quarterly",EDATE(D579,3),EDATE(D579,1))))</f>
        <v>-</v>
      </c>
      <c r="E580" s="14">
        <f>IF(C580=0,0,1/((1+IF(Lease!$H$4="Yearly",Lease!$D$4,IF(Lease!$H$4="Quarterly",Lease!$D$4/4,Lease!$D$4/12)))^IF($E$17=1,A579,A580)))</f>
        <v>0</v>
      </c>
      <c r="F580" s="48">
        <f t="shared" si="95"/>
        <v>0</v>
      </c>
      <c r="G580" s="49"/>
      <c r="H580" s="13">
        <f t="shared" si="93"/>
        <v>564</v>
      </c>
      <c r="I580" s="33" t="str">
        <f t="shared" si="96"/>
        <v>-</v>
      </c>
      <c r="J580" s="38">
        <f>IF(H580&gt;Lease!$E$4,0,M579)</f>
        <v>0</v>
      </c>
      <c r="K580" s="38">
        <f>IF(IF(Lease!$H$4="Yearly",J580*Lease!$D$4,IF(Lease!$H$4="Quarterly",J580*(Lease!$D$4/4),J580*Lease!$D$4/12))&gt;0,IF(Lease!$H$4="Yearly",J580*Lease!$D$4,IF(Lease!$H$4="Quarterly",J580*(Lease!$D$4/4),J580*Lease!$D$4/12)),-L580-J580)</f>
        <v>0</v>
      </c>
      <c r="L580" s="38">
        <f t="shared" si="90"/>
        <v>0</v>
      </c>
      <c r="M580" s="38">
        <f t="shared" si="91"/>
        <v>0</v>
      </c>
      <c r="N580" s="50"/>
      <c r="O580" s="79">
        <v>237</v>
      </c>
      <c r="P580" s="80">
        <f t="shared" si="94"/>
        <v>248063</v>
      </c>
      <c r="Q580" s="82">
        <f t="shared" si="97"/>
        <v>0</v>
      </c>
      <c r="R580" s="82">
        <f>IF(S579&lt;1,0,-Lease!$K$4/Lease!$L$4)</f>
        <v>0</v>
      </c>
      <c r="S580" s="82">
        <f t="shared" si="98"/>
        <v>0</v>
      </c>
      <c r="AE580" s="5"/>
      <c r="AF580" s="6"/>
    </row>
    <row r="581" spans="1:32" x14ac:dyDescent="0.25">
      <c r="A581" s="46">
        <f t="shared" si="92"/>
        <v>565</v>
      </c>
      <c r="B581" s="54">
        <f t="shared" si="89"/>
        <v>0</v>
      </c>
      <c r="C581" s="47">
        <f>IF(A581&gt;Lease!$E$4,0,Lease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D581" s="33" t="str">
        <f>IF(C581=0,"-",IF(Lease!$H$4="Yearly",EDATE(D580,12),IF(Lease!$H$4="Quarterly",EDATE(D580,3),EDATE(D580,1))))</f>
        <v>-</v>
      </c>
      <c r="E581" s="14">
        <f>IF(C581=0,0,1/((1+IF(Lease!$H$4="Yearly",Lease!$D$4,IF(Lease!$H$4="Quarterly",Lease!$D$4/4,Lease!$D$4/12)))^IF($E$17=1,A580,A581)))</f>
        <v>0</v>
      </c>
      <c r="F581" s="48">
        <f t="shared" si="95"/>
        <v>0</v>
      </c>
      <c r="G581" s="49"/>
      <c r="H581" s="13">
        <f t="shared" si="93"/>
        <v>565</v>
      </c>
      <c r="I581" s="33" t="str">
        <f t="shared" si="96"/>
        <v>-</v>
      </c>
      <c r="J581" s="38">
        <f>IF(H581&gt;Lease!$E$4,0,M580)</f>
        <v>0</v>
      </c>
      <c r="K581" s="38">
        <f>IF(IF(Lease!$H$4="Yearly",J581*Lease!$D$4,IF(Lease!$H$4="Quarterly",J581*(Lease!$D$4/4),J581*Lease!$D$4/12))&gt;0,IF(Lease!$H$4="Yearly",J581*Lease!$D$4,IF(Lease!$H$4="Quarterly",J581*(Lease!$D$4/4),J581*Lease!$D$4/12)),-L581-J581)</f>
        <v>0</v>
      </c>
      <c r="L581" s="38">
        <f t="shared" si="90"/>
        <v>0</v>
      </c>
      <c r="M581" s="38">
        <f t="shared" si="91"/>
        <v>0</v>
      </c>
      <c r="N581" s="50"/>
      <c r="O581" s="79">
        <v>237</v>
      </c>
      <c r="P581" s="80">
        <f t="shared" si="94"/>
        <v>248429</v>
      </c>
      <c r="Q581" s="82">
        <f t="shared" si="97"/>
        <v>0</v>
      </c>
      <c r="R581" s="82">
        <f>IF(S580&lt;1,0,-Lease!$K$4/Lease!$L$4)</f>
        <v>0</v>
      </c>
      <c r="S581" s="82">
        <f t="shared" si="98"/>
        <v>0</v>
      </c>
      <c r="AE581" s="5"/>
      <c r="AF581" s="6"/>
    </row>
    <row r="582" spans="1:32" x14ac:dyDescent="0.25">
      <c r="A582" s="46">
        <f t="shared" si="92"/>
        <v>566</v>
      </c>
      <c r="B582" s="54">
        <f t="shared" si="89"/>
        <v>0</v>
      </c>
      <c r="C582" s="47">
        <f>IF(A582&gt;Lease!$E$4,0,Lease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D582" s="33" t="str">
        <f>IF(C582=0,"-",IF(Lease!$H$4="Yearly",EDATE(D581,12),IF(Lease!$H$4="Quarterly",EDATE(D581,3),EDATE(D581,1))))</f>
        <v>-</v>
      </c>
      <c r="E582" s="14">
        <f>IF(C582=0,0,1/((1+IF(Lease!$H$4="Yearly",Lease!$D$4,IF(Lease!$H$4="Quarterly",Lease!$D$4/4,Lease!$D$4/12)))^IF($E$17=1,A581,A582)))</f>
        <v>0</v>
      </c>
      <c r="F582" s="48">
        <f t="shared" si="95"/>
        <v>0</v>
      </c>
      <c r="G582" s="49"/>
      <c r="H582" s="13">
        <f t="shared" si="93"/>
        <v>566</v>
      </c>
      <c r="I582" s="33" t="str">
        <f t="shared" si="96"/>
        <v>-</v>
      </c>
      <c r="J582" s="38">
        <f>IF(H582&gt;Lease!$E$4,0,M581)</f>
        <v>0</v>
      </c>
      <c r="K582" s="38">
        <f>IF(IF(Lease!$H$4="Yearly",J582*Lease!$D$4,IF(Lease!$H$4="Quarterly",J582*(Lease!$D$4/4),J582*Lease!$D$4/12))&gt;0,IF(Lease!$H$4="Yearly",J582*Lease!$D$4,IF(Lease!$H$4="Quarterly",J582*(Lease!$D$4/4),J582*Lease!$D$4/12)),-L582-J582)</f>
        <v>0</v>
      </c>
      <c r="L582" s="38">
        <f t="shared" si="90"/>
        <v>0</v>
      </c>
      <c r="M582" s="38">
        <f t="shared" si="91"/>
        <v>0</v>
      </c>
      <c r="N582" s="50"/>
      <c r="O582" s="79">
        <v>237</v>
      </c>
      <c r="P582" s="80">
        <f t="shared" si="94"/>
        <v>248794</v>
      </c>
      <c r="Q582" s="82">
        <f t="shared" si="97"/>
        <v>0</v>
      </c>
      <c r="R582" s="82">
        <f>IF(S581&lt;1,0,-Lease!$K$4/Lease!$L$4)</f>
        <v>0</v>
      </c>
      <c r="S582" s="82">
        <f t="shared" si="98"/>
        <v>0</v>
      </c>
      <c r="AE582" s="5"/>
      <c r="AF582" s="6"/>
    </row>
    <row r="583" spans="1:32" x14ac:dyDescent="0.25">
      <c r="A583" s="46">
        <f t="shared" si="92"/>
        <v>567</v>
      </c>
      <c r="B583" s="54">
        <f t="shared" si="89"/>
        <v>0</v>
      </c>
      <c r="C583" s="47">
        <f>IF(A583&gt;Lease!$E$4,0,Lease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D583" s="33" t="str">
        <f>IF(C583=0,"-",IF(Lease!$H$4="Yearly",EDATE(D582,12),IF(Lease!$H$4="Quarterly",EDATE(D582,3),EDATE(D582,1))))</f>
        <v>-</v>
      </c>
      <c r="E583" s="14">
        <f>IF(C583=0,0,1/((1+IF(Lease!$H$4="Yearly",Lease!$D$4,IF(Lease!$H$4="Quarterly",Lease!$D$4/4,Lease!$D$4/12)))^IF($E$17=1,A582,A583)))</f>
        <v>0</v>
      </c>
      <c r="F583" s="48">
        <f t="shared" si="95"/>
        <v>0</v>
      </c>
      <c r="G583" s="49"/>
      <c r="H583" s="13">
        <f t="shared" si="93"/>
        <v>567</v>
      </c>
      <c r="I583" s="33" t="str">
        <f t="shared" si="96"/>
        <v>-</v>
      </c>
      <c r="J583" s="38">
        <f>IF(H583&gt;Lease!$E$4,0,M582)</f>
        <v>0</v>
      </c>
      <c r="K583" s="38">
        <f>IF(IF(Lease!$H$4="Yearly",J583*Lease!$D$4,IF(Lease!$H$4="Quarterly",J583*(Lease!$D$4/4),J583*Lease!$D$4/12))&gt;0,IF(Lease!$H$4="Yearly",J583*Lease!$D$4,IF(Lease!$H$4="Quarterly",J583*(Lease!$D$4/4),J583*Lease!$D$4/12)),-L583-J583)</f>
        <v>0</v>
      </c>
      <c r="L583" s="38">
        <f t="shared" si="90"/>
        <v>0</v>
      </c>
      <c r="M583" s="38">
        <f t="shared" si="91"/>
        <v>0</v>
      </c>
      <c r="N583" s="50"/>
      <c r="O583" s="79">
        <v>237</v>
      </c>
      <c r="P583" s="80">
        <f t="shared" si="94"/>
        <v>249159</v>
      </c>
      <c r="Q583" s="82">
        <f t="shared" si="97"/>
        <v>0</v>
      </c>
      <c r="R583" s="82">
        <f>IF(S582&lt;1,0,-Lease!$K$4/Lease!$L$4)</f>
        <v>0</v>
      </c>
      <c r="S583" s="82">
        <f t="shared" si="98"/>
        <v>0</v>
      </c>
      <c r="AE583" s="5"/>
      <c r="AF583" s="6"/>
    </row>
    <row r="584" spans="1:32" x14ac:dyDescent="0.25">
      <c r="A584" s="46">
        <f t="shared" si="92"/>
        <v>568</v>
      </c>
      <c r="B584" s="54">
        <f t="shared" si="89"/>
        <v>0</v>
      </c>
      <c r="C584" s="47">
        <f>IF(A584&gt;Lease!$E$4,0,Lease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D584" s="33" t="str">
        <f>IF(C584=0,"-",IF(Lease!$H$4="Yearly",EDATE(D583,12),IF(Lease!$H$4="Quarterly",EDATE(D583,3),EDATE(D583,1))))</f>
        <v>-</v>
      </c>
      <c r="E584" s="14">
        <f>IF(C584=0,0,1/((1+IF(Lease!$H$4="Yearly",Lease!$D$4,IF(Lease!$H$4="Quarterly",Lease!$D$4/4,Lease!$D$4/12)))^IF($E$17=1,A583,A584)))</f>
        <v>0</v>
      </c>
      <c r="F584" s="48">
        <f t="shared" si="95"/>
        <v>0</v>
      </c>
      <c r="G584" s="49"/>
      <c r="H584" s="13">
        <f t="shared" si="93"/>
        <v>568</v>
      </c>
      <c r="I584" s="33" t="str">
        <f t="shared" si="96"/>
        <v>-</v>
      </c>
      <c r="J584" s="38">
        <f>IF(H584&gt;Lease!$E$4,0,M583)</f>
        <v>0</v>
      </c>
      <c r="K584" s="38">
        <f>IF(IF(Lease!$H$4="Yearly",J584*Lease!$D$4,IF(Lease!$H$4="Quarterly",J584*(Lease!$D$4/4),J584*Lease!$D$4/12))&gt;0,IF(Lease!$H$4="Yearly",J584*Lease!$D$4,IF(Lease!$H$4="Quarterly",J584*(Lease!$D$4/4),J584*Lease!$D$4/12)),-L584-J584)</f>
        <v>0</v>
      </c>
      <c r="L584" s="38">
        <f t="shared" si="90"/>
        <v>0</v>
      </c>
      <c r="M584" s="38">
        <f t="shared" si="91"/>
        <v>0</v>
      </c>
      <c r="N584" s="50"/>
      <c r="O584" s="79">
        <v>237</v>
      </c>
      <c r="P584" s="80">
        <f t="shared" si="94"/>
        <v>249524</v>
      </c>
      <c r="Q584" s="82">
        <f t="shared" si="97"/>
        <v>0</v>
      </c>
      <c r="R584" s="82">
        <f>IF(S583&lt;1,0,-Lease!$K$4/Lease!$L$4)</f>
        <v>0</v>
      </c>
      <c r="S584" s="82">
        <f t="shared" si="98"/>
        <v>0</v>
      </c>
      <c r="AE584" s="5"/>
      <c r="AF584" s="6"/>
    </row>
    <row r="585" spans="1:32" x14ac:dyDescent="0.25">
      <c r="A585" s="46">
        <f t="shared" si="92"/>
        <v>569</v>
      </c>
      <c r="B585" s="54">
        <f t="shared" si="89"/>
        <v>0</v>
      </c>
      <c r="C585" s="47">
        <f>IF(A585&gt;Lease!$E$4,0,Lease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D585" s="33" t="str">
        <f>IF(C585=0,"-",IF(Lease!$H$4="Yearly",EDATE(D584,12),IF(Lease!$H$4="Quarterly",EDATE(D584,3),EDATE(D584,1))))</f>
        <v>-</v>
      </c>
      <c r="E585" s="14">
        <f>IF(C585=0,0,1/((1+IF(Lease!$H$4="Yearly",Lease!$D$4,IF(Lease!$H$4="Quarterly",Lease!$D$4/4,Lease!$D$4/12)))^IF($E$17=1,A584,A585)))</f>
        <v>0</v>
      </c>
      <c r="F585" s="48">
        <f t="shared" si="95"/>
        <v>0</v>
      </c>
      <c r="G585" s="49"/>
      <c r="H585" s="13">
        <f t="shared" si="93"/>
        <v>569</v>
      </c>
      <c r="I585" s="33" t="str">
        <f t="shared" si="96"/>
        <v>-</v>
      </c>
      <c r="J585" s="38">
        <f>IF(H585&gt;Lease!$E$4,0,M584)</f>
        <v>0</v>
      </c>
      <c r="K585" s="38">
        <f>IF(IF(Lease!$H$4="Yearly",J585*Lease!$D$4,IF(Lease!$H$4="Quarterly",J585*(Lease!$D$4/4),J585*Lease!$D$4/12))&gt;0,IF(Lease!$H$4="Yearly",J585*Lease!$D$4,IF(Lease!$H$4="Quarterly",J585*(Lease!$D$4/4),J585*Lease!$D$4/12)),-L585-J585)</f>
        <v>0</v>
      </c>
      <c r="L585" s="38">
        <f t="shared" si="90"/>
        <v>0</v>
      </c>
      <c r="M585" s="38">
        <f t="shared" si="91"/>
        <v>0</v>
      </c>
      <c r="N585" s="50"/>
      <c r="O585" s="79">
        <v>237</v>
      </c>
      <c r="P585" s="80">
        <f t="shared" si="94"/>
        <v>249890</v>
      </c>
      <c r="Q585" s="82">
        <f t="shared" si="97"/>
        <v>0</v>
      </c>
      <c r="R585" s="82">
        <f>IF(S584&lt;1,0,-Lease!$K$4/Lease!$L$4)</f>
        <v>0</v>
      </c>
      <c r="S585" s="82">
        <f t="shared" si="98"/>
        <v>0</v>
      </c>
      <c r="AE585" s="5"/>
      <c r="AF585" s="6"/>
    </row>
    <row r="586" spans="1:32" x14ac:dyDescent="0.25">
      <c r="A586" s="46">
        <f t="shared" si="92"/>
        <v>570</v>
      </c>
      <c r="B586" s="54">
        <f t="shared" si="89"/>
        <v>0</v>
      </c>
      <c r="C586" s="47">
        <f>IF(A586&gt;Lease!$E$4,0,Lease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D586" s="33" t="str">
        <f>IF(C586=0,"-",IF(Lease!$H$4="Yearly",EDATE(D585,12),IF(Lease!$H$4="Quarterly",EDATE(D585,3),EDATE(D585,1))))</f>
        <v>-</v>
      </c>
      <c r="E586" s="14">
        <f>IF(C586=0,0,1/((1+IF(Lease!$H$4="Yearly",Lease!$D$4,IF(Lease!$H$4="Quarterly",Lease!$D$4/4,Lease!$D$4/12)))^IF($E$17=1,A585,A586)))</f>
        <v>0</v>
      </c>
      <c r="F586" s="48">
        <f t="shared" si="95"/>
        <v>0</v>
      </c>
      <c r="G586" s="49"/>
      <c r="H586" s="13">
        <f t="shared" si="93"/>
        <v>570</v>
      </c>
      <c r="I586" s="33" t="str">
        <f t="shared" si="96"/>
        <v>-</v>
      </c>
      <c r="J586" s="38">
        <f>IF(H586&gt;Lease!$E$4,0,M585)</f>
        <v>0</v>
      </c>
      <c r="K586" s="38">
        <f>IF(IF(Lease!$H$4="Yearly",J586*Lease!$D$4,IF(Lease!$H$4="Quarterly",J586*(Lease!$D$4/4),J586*Lease!$D$4/12))&gt;0,IF(Lease!$H$4="Yearly",J586*Lease!$D$4,IF(Lease!$H$4="Quarterly",J586*(Lease!$D$4/4),J586*Lease!$D$4/12)),-L586-J586)</f>
        <v>0</v>
      </c>
      <c r="L586" s="38">
        <f t="shared" si="90"/>
        <v>0</v>
      </c>
      <c r="M586" s="38">
        <f t="shared" si="91"/>
        <v>0</v>
      </c>
      <c r="N586" s="50"/>
      <c r="O586" s="79">
        <v>237</v>
      </c>
      <c r="P586" s="80">
        <f t="shared" si="94"/>
        <v>250255</v>
      </c>
      <c r="Q586" s="82">
        <f t="shared" si="97"/>
        <v>0</v>
      </c>
      <c r="R586" s="82">
        <f>IF(S585&lt;1,0,-Lease!$K$4/Lease!$L$4)</f>
        <v>0</v>
      </c>
      <c r="S586" s="82">
        <f t="shared" si="98"/>
        <v>0</v>
      </c>
      <c r="AE586" s="5"/>
      <c r="AF586" s="6"/>
    </row>
    <row r="587" spans="1:32" x14ac:dyDescent="0.25">
      <c r="A587" s="46">
        <f t="shared" si="92"/>
        <v>571</v>
      </c>
      <c r="B587" s="54">
        <f t="shared" si="89"/>
        <v>0</v>
      </c>
      <c r="C587" s="47">
        <f>IF(A587&gt;Lease!$E$4,0,Lease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D587" s="33" t="str">
        <f>IF(C587=0,"-",IF(Lease!$H$4="Yearly",EDATE(D586,12),IF(Lease!$H$4="Quarterly",EDATE(D586,3),EDATE(D586,1))))</f>
        <v>-</v>
      </c>
      <c r="E587" s="14">
        <f>IF(C587=0,0,1/((1+IF(Lease!$H$4="Yearly",Lease!$D$4,IF(Lease!$H$4="Quarterly",Lease!$D$4/4,Lease!$D$4/12)))^IF($E$17=1,A586,A587)))</f>
        <v>0</v>
      </c>
      <c r="F587" s="48">
        <f t="shared" si="95"/>
        <v>0</v>
      </c>
      <c r="G587" s="49"/>
      <c r="H587" s="13">
        <f t="shared" si="93"/>
        <v>571</v>
      </c>
      <c r="I587" s="33" t="str">
        <f t="shared" si="96"/>
        <v>-</v>
      </c>
      <c r="J587" s="38">
        <f>IF(H587&gt;Lease!$E$4,0,M586)</f>
        <v>0</v>
      </c>
      <c r="K587" s="38">
        <f>IF(IF(Lease!$H$4="Yearly",J587*Lease!$D$4,IF(Lease!$H$4="Quarterly",J587*(Lease!$D$4/4),J587*Lease!$D$4/12))&gt;0,IF(Lease!$H$4="Yearly",J587*Lease!$D$4,IF(Lease!$H$4="Quarterly",J587*(Lease!$D$4/4),J587*Lease!$D$4/12)),-L587-J587)</f>
        <v>0</v>
      </c>
      <c r="L587" s="38">
        <f t="shared" si="90"/>
        <v>0</v>
      </c>
      <c r="M587" s="38">
        <f t="shared" si="91"/>
        <v>0</v>
      </c>
      <c r="N587" s="50"/>
      <c r="O587" s="79">
        <v>237</v>
      </c>
      <c r="P587" s="80">
        <f t="shared" si="94"/>
        <v>250620</v>
      </c>
      <c r="Q587" s="82">
        <f t="shared" si="97"/>
        <v>0</v>
      </c>
      <c r="R587" s="82">
        <f>IF(S586&lt;1,0,-Lease!$K$4/Lease!$L$4)</f>
        <v>0</v>
      </c>
      <c r="S587" s="82">
        <f t="shared" si="98"/>
        <v>0</v>
      </c>
      <c r="AE587" s="5"/>
      <c r="AF587" s="6"/>
    </row>
    <row r="588" spans="1:32" x14ac:dyDescent="0.25">
      <c r="A588" s="46">
        <f t="shared" si="92"/>
        <v>572</v>
      </c>
      <c r="B588" s="54">
        <f t="shared" si="89"/>
        <v>0</v>
      </c>
      <c r="C588" s="47">
        <f>IF(A588&gt;Lease!$E$4,0,Lease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D588" s="33" t="str">
        <f>IF(C588=0,"-",IF(Lease!$H$4="Yearly",EDATE(D587,12),IF(Lease!$H$4="Quarterly",EDATE(D587,3),EDATE(D587,1))))</f>
        <v>-</v>
      </c>
      <c r="E588" s="14">
        <f>IF(C588=0,0,1/((1+IF(Lease!$H$4="Yearly",Lease!$D$4,IF(Lease!$H$4="Quarterly",Lease!$D$4/4,Lease!$D$4/12)))^IF($E$17=1,A587,A588)))</f>
        <v>0</v>
      </c>
      <c r="F588" s="48">
        <f t="shared" si="95"/>
        <v>0</v>
      </c>
      <c r="G588" s="49"/>
      <c r="H588" s="13">
        <f t="shared" si="93"/>
        <v>572</v>
      </c>
      <c r="I588" s="33" t="str">
        <f t="shared" si="96"/>
        <v>-</v>
      </c>
      <c r="J588" s="38">
        <f>IF(H588&gt;Lease!$E$4,0,M587)</f>
        <v>0</v>
      </c>
      <c r="K588" s="38">
        <f>IF(IF(Lease!$H$4="Yearly",J588*Lease!$D$4,IF(Lease!$H$4="Quarterly",J588*(Lease!$D$4/4),J588*Lease!$D$4/12))&gt;0,IF(Lease!$H$4="Yearly",J588*Lease!$D$4,IF(Lease!$H$4="Quarterly",J588*(Lease!$D$4/4),J588*Lease!$D$4/12)),-L588-J588)</f>
        <v>0</v>
      </c>
      <c r="L588" s="38">
        <f t="shared" si="90"/>
        <v>0</v>
      </c>
      <c r="M588" s="38">
        <f t="shared" si="91"/>
        <v>0</v>
      </c>
      <c r="N588" s="50"/>
      <c r="O588" s="79">
        <v>237</v>
      </c>
      <c r="P588" s="80">
        <f t="shared" si="94"/>
        <v>250985</v>
      </c>
      <c r="Q588" s="82">
        <f t="shared" si="97"/>
        <v>0</v>
      </c>
      <c r="R588" s="82">
        <f>IF(S587&lt;1,0,-Lease!$K$4/Lease!$L$4)</f>
        <v>0</v>
      </c>
      <c r="S588" s="82">
        <f t="shared" si="98"/>
        <v>0</v>
      </c>
      <c r="AE588" s="5"/>
      <c r="AF588" s="6"/>
    </row>
    <row r="589" spans="1:32" x14ac:dyDescent="0.25">
      <c r="A589" s="46">
        <f t="shared" si="92"/>
        <v>573</v>
      </c>
      <c r="B589" s="54">
        <f t="shared" si="89"/>
        <v>0</v>
      </c>
      <c r="C589" s="47">
        <f>IF(A589&gt;Lease!$E$4,0,Lease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D589" s="33" t="str">
        <f>IF(C589=0,"-",IF(Lease!$H$4="Yearly",EDATE(D588,12),IF(Lease!$H$4="Quarterly",EDATE(D588,3),EDATE(D588,1))))</f>
        <v>-</v>
      </c>
      <c r="E589" s="14">
        <f>IF(C589=0,0,1/((1+IF(Lease!$H$4="Yearly",Lease!$D$4,IF(Lease!$H$4="Quarterly",Lease!$D$4/4,Lease!$D$4/12)))^IF($E$17=1,A588,A589)))</f>
        <v>0</v>
      </c>
      <c r="F589" s="48">
        <f t="shared" si="95"/>
        <v>0</v>
      </c>
      <c r="G589" s="49"/>
      <c r="H589" s="13">
        <f t="shared" si="93"/>
        <v>573</v>
      </c>
      <c r="I589" s="33" t="str">
        <f t="shared" si="96"/>
        <v>-</v>
      </c>
      <c r="J589" s="38">
        <f>IF(H589&gt;Lease!$E$4,0,M588)</f>
        <v>0</v>
      </c>
      <c r="K589" s="38">
        <f>IF(IF(Lease!$H$4="Yearly",J589*Lease!$D$4,IF(Lease!$H$4="Quarterly",J589*(Lease!$D$4/4),J589*Lease!$D$4/12))&gt;0,IF(Lease!$H$4="Yearly",J589*Lease!$D$4,IF(Lease!$H$4="Quarterly",J589*(Lease!$D$4/4),J589*Lease!$D$4/12)),-L589-J589)</f>
        <v>0</v>
      </c>
      <c r="L589" s="38">
        <f t="shared" si="90"/>
        <v>0</v>
      </c>
      <c r="M589" s="38">
        <f t="shared" si="91"/>
        <v>0</v>
      </c>
      <c r="N589" s="50"/>
      <c r="O589" s="79">
        <v>237</v>
      </c>
      <c r="P589" s="80">
        <f t="shared" si="94"/>
        <v>251351</v>
      </c>
      <c r="Q589" s="82">
        <f t="shared" si="97"/>
        <v>0</v>
      </c>
      <c r="R589" s="82">
        <f>IF(S588&lt;1,0,-Lease!$K$4/Lease!$L$4)</f>
        <v>0</v>
      </c>
      <c r="S589" s="82">
        <f t="shared" si="98"/>
        <v>0</v>
      </c>
      <c r="AE589" s="5"/>
      <c r="AF589" s="6"/>
    </row>
    <row r="590" spans="1:32" x14ac:dyDescent="0.25">
      <c r="A590" s="46">
        <f t="shared" si="92"/>
        <v>574</v>
      </c>
      <c r="B590" s="54">
        <f t="shared" si="89"/>
        <v>0</v>
      </c>
      <c r="C590" s="47">
        <f>IF(A590&gt;Lease!$E$4,0,Lease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D590" s="33" t="str">
        <f>IF(C590=0,"-",IF(Lease!$H$4="Yearly",EDATE(D589,12),IF(Lease!$H$4="Quarterly",EDATE(D589,3),EDATE(D589,1))))</f>
        <v>-</v>
      </c>
      <c r="E590" s="14">
        <f>IF(C590=0,0,1/((1+IF(Lease!$H$4="Yearly",Lease!$D$4,IF(Lease!$H$4="Quarterly",Lease!$D$4/4,Lease!$D$4/12)))^IF($E$17=1,A589,A590)))</f>
        <v>0</v>
      </c>
      <c r="F590" s="48">
        <f t="shared" si="95"/>
        <v>0</v>
      </c>
      <c r="G590" s="49"/>
      <c r="H590" s="13">
        <f t="shared" si="93"/>
        <v>574</v>
      </c>
      <c r="I590" s="33" t="str">
        <f t="shared" si="96"/>
        <v>-</v>
      </c>
      <c r="J590" s="38">
        <f>IF(H590&gt;Lease!$E$4,0,M589)</f>
        <v>0</v>
      </c>
      <c r="K590" s="38">
        <f>IF(IF(Lease!$H$4="Yearly",J590*Lease!$D$4,IF(Lease!$H$4="Quarterly",J590*(Lease!$D$4/4),J590*Lease!$D$4/12))&gt;0,IF(Lease!$H$4="Yearly",J590*Lease!$D$4,IF(Lease!$H$4="Quarterly",J590*(Lease!$D$4/4),J590*Lease!$D$4/12)),-L590-J590)</f>
        <v>0</v>
      </c>
      <c r="L590" s="38">
        <f t="shared" si="90"/>
        <v>0</v>
      </c>
      <c r="M590" s="38">
        <f t="shared" si="91"/>
        <v>0</v>
      </c>
      <c r="N590" s="50"/>
      <c r="O590" s="79">
        <v>237</v>
      </c>
      <c r="P590" s="80">
        <f t="shared" si="94"/>
        <v>251716</v>
      </c>
      <c r="Q590" s="82">
        <f t="shared" si="97"/>
        <v>0</v>
      </c>
      <c r="R590" s="82">
        <f>IF(S589&lt;1,0,-Lease!$K$4/Lease!$L$4)</f>
        <v>0</v>
      </c>
      <c r="S590" s="82">
        <f t="shared" si="98"/>
        <v>0</v>
      </c>
      <c r="AE590" s="5"/>
      <c r="AF590" s="6"/>
    </row>
    <row r="591" spans="1:32" x14ac:dyDescent="0.25">
      <c r="A591" s="46">
        <f t="shared" si="92"/>
        <v>575</v>
      </c>
      <c r="B591" s="54">
        <f t="shared" si="89"/>
        <v>0</v>
      </c>
      <c r="C591" s="47">
        <f>IF(A591&gt;Lease!$E$4,0,Lease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D591" s="33" t="str">
        <f>IF(C591=0,"-",IF(Lease!$H$4="Yearly",EDATE(D590,12),IF(Lease!$H$4="Quarterly",EDATE(D590,3),EDATE(D590,1))))</f>
        <v>-</v>
      </c>
      <c r="E591" s="14">
        <f>IF(C591=0,0,1/((1+IF(Lease!$H$4="Yearly",Lease!$D$4,IF(Lease!$H$4="Quarterly",Lease!$D$4/4,Lease!$D$4/12)))^IF($E$17=1,A590,A591)))</f>
        <v>0</v>
      </c>
      <c r="F591" s="48">
        <f t="shared" si="95"/>
        <v>0</v>
      </c>
      <c r="G591" s="49"/>
      <c r="H591" s="13">
        <f t="shared" si="93"/>
        <v>575</v>
      </c>
      <c r="I591" s="33" t="str">
        <f t="shared" si="96"/>
        <v>-</v>
      </c>
      <c r="J591" s="38">
        <f>IF(H591&gt;Lease!$E$4,0,M590)</f>
        <v>0</v>
      </c>
      <c r="K591" s="38">
        <f>IF(IF(Lease!$H$4="Yearly",J591*Lease!$D$4,IF(Lease!$H$4="Quarterly",J591*(Lease!$D$4/4),J591*Lease!$D$4/12))&gt;0,IF(Lease!$H$4="Yearly",J591*Lease!$D$4,IF(Lease!$H$4="Quarterly",J591*(Lease!$D$4/4),J591*Lease!$D$4/12)),-L591-J591)</f>
        <v>0</v>
      </c>
      <c r="L591" s="38">
        <f t="shared" si="90"/>
        <v>0</v>
      </c>
      <c r="M591" s="38">
        <f t="shared" si="91"/>
        <v>0</v>
      </c>
      <c r="N591" s="50"/>
      <c r="O591" s="79">
        <v>237</v>
      </c>
      <c r="P591" s="80">
        <f t="shared" si="94"/>
        <v>252081</v>
      </c>
      <c r="Q591" s="82">
        <f t="shared" si="97"/>
        <v>0</v>
      </c>
      <c r="R591" s="82">
        <f>IF(S590&lt;1,0,-Lease!$K$4/Lease!$L$4)</f>
        <v>0</v>
      </c>
      <c r="S591" s="82">
        <f t="shared" si="98"/>
        <v>0</v>
      </c>
      <c r="AE591" s="5"/>
      <c r="AF591" s="6"/>
    </row>
    <row r="592" spans="1:32" x14ac:dyDescent="0.25">
      <c r="A592" s="46">
        <f t="shared" si="92"/>
        <v>576</v>
      </c>
      <c r="B592" s="54">
        <f t="shared" si="89"/>
        <v>0</v>
      </c>
      <c r="C592" s="47">
        <f>IF(A592&gt;Lease!$E$4,0,Lease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D592" s="33" t="str">
        <f>IF(C592=0,"-",IF(Lease!$H$4="Yearly",EDATE(D591,12),IF(Lease!$H$4="Quarterly",EDATE(D591,3),EDATE(D591,1))))</f>
        <v>-</v>
      </c>
      <c r="E592" s="14">
        <f>IF(C592=0,0,1/((1+IF(Lease!$H$4="Yearly",Lease!$D$4,IF(Lease!$H$4="Quarterly",Lease!$D$4/4,Lease!$D$4/12)))^IF($E$17=1,A591,A592)))</f>
        <v>0</v>
      </c>
      <c r="F592" s="48">
        <f t="shared" si="95"/>
        <v>0</v>
      </c>
      <c r="G592" s="49"/>
      <c r="H592" s="13">
        <f t="shared" si="93"/>
        <v>576</v>
      </c>
      <c r="I592" s="33" t="str">
        <f t="shared" si="96"/>
        <v>-</v>
      </c>
      <c r="J592" s="38">
        <f>IF(H592&gt;Lease!$E$4,0,M591)</f>
        <v>0</v>
      </c>
      <c r="K592" s="38">
        <f>IF(IF(Lease!$H$4="Yearly",J592*Lease!$D$4,IF(Lease!$H$4="Quarterly",J592*(Lease!$D$4/4),J592*Lease!$D$4/12))&gt;0,IF(Lease!$H$4="Yearly",J592*Lease!$D$4,IF(Lease!$H$4="Quarterly",J592*(Lease!$D$4/4),J592*Lease!$D$4/12)),-L592-J592)</f>
        <v>0</v>
      </c>
      <c r="L592" s="38">
        <f t="shared" si="90"/>
        <v>0</v>
      </c>
      <c r="M592" s="38">
        <f t="shared" si="91"/>
        <v>0</v>
      </c>
      <c r="N592" s="50"/>
      <c r="O592" s="79">
        <v>237</v>
      </c>
      <c r="P592" s="80">
        <f t="shared" si="94"/>
        <v>252446</v>
      </c>
      <c r="Q592" s="82">
        <f t="shared" si="97"/>
        <v>0</v>
      </c>
      <c r="R592" s="82">
        <f>IF(S591&lt;1,0,-Lease!$K$4/Lease!$L$4)</f>
        <v>0</v>
      </c>
      <c r="S592" s="82">
        <f t="shared" si="98"/>
        <v>0</v>
      </c>
      <c r="AE592" s="5"/>
      <c r="AF592" s="6"/>
    </row>
    <row r="593" spans="1:32" x14ac:dyDescent="0.25">
      <c r="A593" s="46">
        <f t="shared" si="92"/>
        <v>577</v>
      </c>
      <c r="B593" s="54">
        <f t="shared" si="89"/>
        <v>0</v>
      </c>
      <c r="C593" s="47">
        <f>IF(A593&gt;Lease!$E$4,0,Lease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D593" s="33" t="str">
        <f>IF(C593=0,"-",IF(Lease!$H$4="Yearly",EDATE(D592,12),IF(Lease!$H$4="Quarterly",EDATE(D592,3),EDATE(D592,1))))</f>
        <v>-</v>
      </c>
      <c r="E593" s="14">
        <f>IF(C593=0,0,1/((1+IF(Lease!$H$4="Yearly",Lease!$D$4,IF(Lease!$H$4="Quarterly",Lease!$D$4/4,Lease!$D$4/12)))^IF($E$17=1,A592,A593)))</f>
        <v>0</v>
      </c>
      <c r="F593" s="48">
        <f t="shared" si="95"/>
        <v>0</v>
      </c>
      <c r="G593" s="49"/>
      <c r="H593" s="13">
        <f t="shared" si="93"/>
        <v>577</v>
      </c>
      <c r="I593" s="33" t="str">
        <f t="shared" si="96"/>
        <v>-</v>
      </c>
      <c r="J593" s="38">
        <f>IF(H593&gt;Lease!$E$4,0,M592)</f>
        <v>0</v>
      </c>
      <c r="K593" s="38">
        <f>IF(IF(Lease!$H$4="Yearly",J593*Lease!$D$4,IF(Lease!$H$4="Quarterly",J593*(Lease!$D$4/4),J593*Lease!$D$4/12))&gt;0,IF(Lease!$H$4="Yearly",J593*Lease!$D$4,IF(Lease!$H$4="Quarterly",J593*(Lease!$D$4/4),J593*Lease!$D$4/12)),-L593-J593)</f>
        <v>0</v>
      </c>
      <c r="L593" s="38">
        <f t="shared" si="90"/>
        <v>0</v>
      </c>
      <c r="M593" s="38">
        <f t="shared" si="91"/>
        <v>0</v>
      </c>
      <c r="N593" s="50"/>
      <c r="O593" s="79">
        <v>237</v>
      </c>
      <c r="P593" s="80">
        <f t="shared" si="94"/>
        <v>252812</v>
      </c>
      <c r="Q593" s="82">
        <f t="shared" si="97"/>
        <v>0</v>
      </c>
      <c r="R593" s="82">
        <f>IF(S592&lt;1,0,-Lease!$K$4/Lease!$L$4)</f>
        <v>0</v>
      </c>
      <c r="S593" s="82">
        <f t="shared" si="98"/>
        <v>0</v>
      </c>
      <c r="AE593" s="5"/>
      <c r="AF593" s="6"/>
    </row>
    <row r="594" spans="1:32" x14ac:dyDescent="0.25">
      <c r="A594" s="46">
        <f t="shared" si="92"/>
        <v>578</v>
      </c>
      <c r="B594" s="54">
        <f t="shared" ref="B594:B657" si="99">IF(D594="-",0,YEAR(D594))</f>
        <v>0</v>
      </c>
      <c r="C594" s="47">
        <f>IF(A594&gt;Lease!$E$4,0,Lease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D594" s="33" t="str">
        <f>IF(C594=0,"-",IF(Lease!$H$4="Yearly",EDATE(D593,12),IF(Lease!$H$4="Quarterly",EDATE(D593,3),EDATE(D593,1))))</f>
        <v>-</v>
      </c>
      <c r="E594" s="14">
        <f>IF(C594=0,0,1/((1+IF(Lease!$H$4="Yearly",Lease!$D$4,IF(Lease!$H$4="Quarterly",Lease!$D$4/4,Lease!$D$4/12)))^IF($E$17=1,A593,A594)))</f>
        <v>0</v>
      </c>
      <c r="F594" s="48">
        <f t="shared" si="95"/>
        <v>0</v>
      </c>
      <c r="G594" s="49"/>
      <c r="H594" s="13">
        <f t="shared" si="93"/>
        <v>578</v>
      </c>
      <c r="I594" s="33" t="str">
        <f t="shared" si="96"/>
        <v>-</v>
      </c>
      <c r="J594" s="38">
        <f>IF(H594&gt;Lease!$E$4,0,M593)</f>
        <v>0</v>
      </c>
      <c r="K594" s="38">
        <f>IF(IF(Lease!$H$4="Yearly",J594*Lease!$D$4,IF(Lease!$H$4="Quarterly",J594*(Lease!$D$4/4),J594*Lease!$D$4/12))&gt;0,IF(Lease!$H$4="Yearly",J594*Lease!$D$4,IF(Lease!$H$4="Quarterly",J594*(Lease!$D$4/4),J594*Lease!$D$4/12)),-L594-J594)</f>
        <v>0</v>
      </c>
      <c r="L594" s="38">
        <f t="shared" ref="L594:L657" si="100">C594</f>
        <v>0</v>
      </c>
      <c r="M594" s="38">
        <f t="shared" ref="M594:M657" si="101">J594+K594-L594</f>
        <v>0</v>
      </c>
      <c r="N594" s="50"/>
      <c r="O594" s="79">
        <v>237</v>
      </c>
      <c r="P594" s="80">
        <f t="shared" si="94"/>
        <v>253177</v>
      </c>
      <c r="Q594" s="82">
        <f t="shared" si="97"/>
        <v>0</v>
      </c>
      <c r="R594" s="82">
        <f>IF(S593&lt;1,0,-Lease!$K$4/Lease!$L$4)</f>
        <v>0</v>
      </c>
      <c r="S594" s="82">
        <f t="shared" si="98"/>
        <v>0</v>
      </c>
      <c r="AE594" s="5"/>
      <c r="AF594" s="6"/>
    </row>
    <row r="595" spans="1:32" x14ac:dyDescent="0.25">
      <c r="A595" s="46">
        <f t="shared" ref="A595:A658" si="102">A594+1</f>
        <v>579</v>
      </c>
      <c r="B595" s="54">
        <f t="shared" si="99"/>
        <v>0</v>
      </c>
      <c r="C595" s="47">
        <f>IF(A595&gt;Lease!$E$4,0,Lease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D595" s="33" t="str">
        <f>IF(C595=0,"-",IF(Lease!$H$4="Yearly",EDATE(D594,12),IF(Lease!$H$4="Quarterly",EDATE(D594,3),EDATE(D594,1))))</f>
        <v>-</v>
      </c>
      <c r="E595" s="14">
        <f>IF(C595=0,0,1/((1+IF(Lease!$H$4="Yearly",Lease!$D$4,IF(Lease!$H$4="Quarterly",Lease!$D$4/4,Lease!$D$4/12)))^IF($E$17=1,A594,A595)))</f>
        <v>0</v>
      </c>
      <c r="F595" s="48">
        <f t="shared" si="95"/>
        <v>0</v>
      </c>
      <c r="G595" s="49"/>
      <c r="H595" s="13">
        <f t="shared" ref="H595:H658" si="103">H594+1</f>
        <v>579</v>
      </c>
      <c r="I595" s="33" t="str">
        <f t="shared" si="96"/>
        <v>-</v>
      </c>
      <c r="J595" s="38">
        <f>IF(H595&gt;Lease!$E$4,0,M594)</f>
        <v>0</v>
      </c>
      <c r="K595" s="38">
        <f>IF(IF(Lease!$H$4="Yearly",J595*Lease!$D$4,IF(Lease!$H$4="Quarterly",J595*(Lease!$D$4/4),J595*Lease!$D$4/12))&gt;0,IF(Lease!$H$4="Yearly",J595*Lease!$D$4,IF(Lease!$H$4="Quarterly",J595*(Lease!$D$4/4),J595*Lease!$D$4/12)),-L595-J595)</f>
        <v>0</v>
      </c>
      <c r="L595" s="38">
        <f t="shared" si="100"/>
        <v>0</v>
      </c>
      <c r="M595" s="38">
        <f t="shared" si="101"/>
        <v>0</v>
      </c>
      <c r="N595" s="50"/>
      <c r="O595" s="79">
        <v>237</v>
      </c>
      <c r="P595" s="80">
        <f t="shared" ref="P595:P658" si="104">DATE(YEAR(P594)+1,MONTH(P594),DAY(P594))</f>
        <v>253542</v>
      </c>
      <c r="Q595" s="82">
        <f t="shared" si="97"/>
        <v>0</v>
      </c>
      <c r="R595" s="82">
        <f>IF(S594&lt;1,0,-Lease!$K$4/Lease!$L$4)</f>
        <v>0</v>
      </c>
      <c r="S595" s="82">
        <f t="shared" si="98"/>
        <v>0</v>
      </c>
      <c r="AE595" s="5"/>
      <c r="AF595" s="6"/>
    </row>
    <row r="596" spans="1:32" x14ac:dyDescent="0.25">
      <c r="A596" s="46">
        <f t="shared" si="102"/>
        <v>580</v>
      </c>
      <c r="B596" s="54">
        <f t="shared" si="99"/>
        <v>0</v>
      </c>
      <c r="C596" s="47">
        <f>IF(A596&gt;Lease!$E$4,0,Lease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D596" s="33" t="str">
        <f>IF(C596=0,"-",IF(Lease!$H$4="Yearly",EDATE(D595,12),IF(Lease!$H$4="Quarterly",EDATE(D595,3),EDATE(D595,1))))</f>
        <v>-</v>
      </c>
      <c r="E596" s="14">
        <f>IF(C596=0,0,1/((1+IF(Lease!$H$4="Yearly",Lease!$D$4,IF(Lease!$H$4="Quarterly",Lease!$D$4/4,Lease!$D$4/12)))^IF($E$17=1,A595,A596)))</f>
        <v>0</v>
      </c>
      <c r="F596" s="48">
        <f t="shared" si="95"/>
        <v>0</v>
      </c>
      <c r="G596" s="49"/>
      <c r="H596" s="13">
        <f t="shared" si="103"/>
        <v>580</v>
      </c>
      <c r="I596" s="33" t="str">
        <f t="shared" si="96"/>
        <v>-</v>
      </c>
      <c r="J596" s="38">
        <f>IF(H596&gt;Lease!$E$4,0,M595)</f>
        <v>0</v>
      </c>
      <c r="K596" s="38">
        <f>IF(IF(Lease!$H$4="Yearly",J596*Lease!$D$4,IF(Lease!$H$4="Quarterly",J596*(Lease!$D$4/4),J596*Lease!$D$4/12))&gt;0,IF(Lease!$H$4="Yearly",J596*Lease!$D$4,IF(Lease!$H$4="Quarterly",J596*(Lease!$D$4/4),J596*Lease!$D$4/12)),-L596-J596)</f>
        <v>0</v>
      </c>
      <c r="L596" s="38">
        <f t="shared" si="100"/>
        <v>0</v>
      </c>
      <c r="M596" s="38">
        <f t="shared" si="101"/>
        <v>0</v>
      </c>
      <c r="N596" s="50"/>
      <c r="O596" s="79">
        <v>237</v>
      </c>
      <c r="P596" s="80">
        <f t="shared" si="104"/>
        <v>253907</v>
      </c>
      <c r="Q596" s="82">
        <f t="shared" si="97"/>
        <v>0</v>
      </c>
      <c r="R596" s="82">
        <f>IF(S595&lt;1,0,-Lease!$K$4/Lease!$L$4)</f>
        <v>0</v>
      </c>
      <c r="S596" s="82">
        <f t="shared" si="98"/>
        <v>0</v>
      </c>
      <c r="AE596" s="5"/>
      <c r="AF596" s="6"/>
    </row>
    <row r="597" spans="1:32" x14ac:dyDescent="0.25">
      <c r="A597" s="46">
        <f t="shared" si="102"/>
        <v>581</v>
      </c>
      <c r="B597" s="54">
        <f t="shared" si="99"/>
        <v>0</v>
      </c>
      <c r="C597" s="47">
        <f>IF(A597&gt;Lease!$E$4,0,Lease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D597" s="33" t="str">
        <f>IF(C597=0,"-",IF(Lease!$H$4="Yearly",EDATE(D596,12),IF(Lease!$H$4="Quarterly",EDATE(D596,3),EDATE(D596,1))))</f>
        <v>-</v>
      </c>
      <c r="E597" s="14">
        <f>IF(C597=0,0,1/((1+IF(Lease!$H$4="Yearly",Lease!$D$4,IF(Lease!$H$4="Quarterly",Lease!$D$4/4,Lease!$D$4/12)))^IF($E$17=1,A596,A597)))</f>
        <v>0</v>
      </c>
      <c r="F597" s="48">
        <f t="shared" si="95"/>
        <v>0</v>
      </c>
      <c r="G597" s="49"/>
      <c r="H597" s="13">
        <f t="shared" si="103"/>
        <v>581</v>
      </c>
      <c r="I597" s="33" t="str">
        <f t="shared" si="96"/>
        <v>-</v>
      </c>
      <c r="J597" s="38">
        <f>IF(H597&gt;Lease!$E$4,0,M596)</f>
        <v>0</v>
      </c>
      <c r="K597" s="38">
        <f>IF(IF(Lease!$H$4="Yearly",J597*Lease!$D$4,IF(Lease!$H$4="Quarterly",J597*(Lease!$D$4/4),J597*Lease!$D$4/12))&gt;0,IF(Lease!$H$4="Yearly",J597*Lease!$D$4,IF(Lease!$H$4="Quarterly",J597*(Lease!$D$4/4),J597*Lease!$D$4/12)),-L597-J597)</f>
        <v>0</v>
      </c>
      <c r="L597" s="38">
        <f t="shared" si="100"/>
        <v>0</v>
      </c>
      <c r="M597" s="38">
        <f t="shared" si="101"/>
        <v>0</v>
      </c>
      <c r="N597" s="50"/>
      <c r="O597" s="79">
        <v>237</v>
      </c>
      <c r="P597" s="80">
        <f t="shared" si="104"/>
        <v>254273</v>
      </c>
      <c r="Q597" s="82">
        <f t="shared" si="97"/>
        <v>0</v>
      </c>
      <c r="R597" s="82">
        <f>IF(S596&lt;1,0,-Lease!$K$4/Lease!$L$4)</f>
        <v>0</v>
      </c>
      <c r="S597" s="82">
        <f t="shared" si="98"/>
        <v>0</v>
      </c>
      <c r="AE597" s="5"/>
      <c r="AF597" s="6"/>
    </row>
    <row r="598" spans="1:32" x14ac:dyDescent="0.25">
      <c r="A598" s="46">
        <f t="shared" si="102"/>
        <v>582</v>
      </c>
      <c r="B598" s="54">
        <f t="shared" si="99"/>
        <v>0</v>
      </c>
      <c r="C598" s="47">
        <f>IF(A598&gt;Lease!$E$4,0,Lease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D598" s="33" t="str">
        <f>IF(C598=0,"-",IF(Lease!$H$4="Yearly",EDATE(D597,12),IF(Lease!$H$4="Quarterly",EDATE(D597,3),EDATE(D597,1))))</f>
        <v>-</v>
      </c>
      <c r="E598" s="14">
        <f>IF(C598=0,0,1/((1+IF(Lease!$H$4="Yearly",Lease!$D$4,IF(Lease!$H$4="Quarterly",Lease!$D$4/4,Lease!$D$4/12)))^IF($E$17=1,A597,A598)))</f>
        <v>0</v>
      </c>
      <c r="F598" s="48">
        <f t="shared" si="95"/>
        <v>0</v>
      </c>
      <c r="G598" s="49"/>
      <c r="H598" s="13">
        <f t="shared" si="103"/>
        <v>582</v>
      </c>
      <c r="I598" s="33" t="str">
        <f t="shared" si="96"/>
        <v>-</v>
      </c>
      <c r="J598" s="38">
        <f>IF(H598&gt;Lease!$E$4,0,M597)</f>
        <v>0</v>
      </c>
      <c r="K598" s="38">
        <f>IF(IF(Lease!$H$4="Yearly",J598*Lease!$D$4,IF(Lease!$H$4="Quarterly",J598*(Lease!$D$4/4),J598*Lease!$D$4/12))&gt;0,IF(Lease!$H$4="Yearly",J598*Lease!$D$4,IF(Lease!$H$4="Quarterly",J598*(Lease!$D$4/4),J598*Lease!$D$4/12)),-L598-J598)</f>
        <v>0</v>
      </c>
      <c r="L598" s="38">
        <f t="shared" si="100"/>
        <v>0</v>
      </c>
      <c r="M598" s="38">
        <f t="shared" si="101"/>
        <v>0</v>
      </c>
      <c r="N598" s="50"/>
      <c r="O598" s="79">
        <v>237</v>
      </c>
      <c r="P598" s="80">
        <f t="shared" si="104"/>
        <v>254638</v>
      </c>
      <c r="Q598" s="82">
        <f t="shared" si="97"/>
        <v>0</v>
      </c>
      <c r="R598" s="82">
        <f>IF(S597&lt;1,0,-Lease!$K$4/Lease!$L$4)</f>
        <v>0</v>
      </c>
      <c r="S598" s="82">
        <f t="shared" si="98"/>
        <v>0</v>
      </c>
      <c r="AE598" s="5"/>
      <c r="AF598" s="6"/>
    </row>
    <row r="599" spans="1:32" x14ac:dyDescent="0.25">
      <c r="A599" s="46">
        <f t="shared" si="102"/>
        <v>583</v>
      </c>
      <c r="B599" s="54">
        <f t="shared" si="99"/>
        <v>0</v>
      </c>
      <c r="C599" s="47">
        <f>IF(A599&gt;Lease!$E$4,0,Lease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D599" s="33" t="str">
        <f>IF(C599=0,"-",IF(Lease!$H$4="Yearly",EDATE(D598,12),IF(Lease!$H$4="Quarterly",EDATE(D598,3),EDATE(D598,1))))</f>
        <v>-</v>
      </c>
      <c r="E599" s="14">
        <f>IF(C599=0,0,1/((1+IF(Lease!$H$4="Yearly",Lease!$D$4,IF(Lease!$H$4="Quarterly",Lease!$D$4/4,Lease!$D$4/12)))^IF($E$17=1,A598,A599)))</f>
        <v>0</v>
      </c>
      <c r="F599" s="48">
        <f t="shared" si="95"/>
        <v>0</v>
      </c>
      <c r="G599" s="49"/>
      <c r="H599" s="13">
        <f t="shared" si="103"/>
        <v>583</v>
      </c>
      <c r="I599" s="33" t="str">
        <f t="shared" si="96"/>
        <v>-</v>
      </c>
      <c r="J599" s="38">
        <f>IF(H599&gt;Lease!$E$4,0,M598)</f>
        <v>0</v>
      </c>
      <c r="K599" s="38">
        <f>IF(IF(Lease!$H$4="Yearly",J599*Lease!$D$4,IF(Lease!$H$4="Quarterly",J599*(Lease!$D$4/4),J599*Lease!$D$4/12))&gt;0,IF(Lease!$H$4="Yearly",J599*Lease!$D$4,IF(Lease!$H$4="Quarterly",J599*(Lease!$D$4/4),J599*Lease!$D$4/12)),-L599-J599)</f>
        <v>0</v>
      </c>
      <c r="L599" s="38">
        <f t="shared" si="100"/>
        <v>0</v>
      </c>
      <c r="M599" s="38">
        <f t="shared" si="101"/>
        <v>0</v>
      </c>
      <c r="N599" s="50"/>
      <c r="O599" s="79">
        <v>237</v>
      </c>
      <c r="P599" s="80">
        <f t="shared" si="104"/>
        <v>255003</v>
      </c>
      <c r="Q599" s="82">
        <f t="shared" si="97"/>
        <v>0</v>
      </c>
      <c r="R599" s="82">
        <f>IF(S598&lt;1,0,-Lease!$K$4/Lease!$L$4)</f>
        <v>0</v>
      </c>
      <c r="S599" s="82">
        <f t="shared" si="98"/>
        <v>0</v>
      </c>
      <c r="AE599" s="5"/>
      <c r="AF599" s="6"/>
    </row>
    <row r="600" spans="1:32" x14ac:dyDescent="0.25">
      <c r="A600" s="46">
        <f t="shared" si="102"/>
        <v>584</v>
      </c>
      <c r="B600" s="54">
        <f t="shared" si="99"/>
        <v>0</v>
      </c>
      <c r="C600" s="47">
        <f>IF(A600&gt;Lease!$E$4,0,Lease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D600" s="33" t="str">
        <f>IF(C600=0,"-",IF(Lease!$H$4="Yearly",EDATE(D599,12),IF(Lease!$H$4="Quarterly",EDATE(D599,3),EDATE(D599,1))))</f>
        <v>-</v>
      </c>
      <c r="E600" s="14">
        <f>IF(C600=0,0,1/((1+IF(Lease!$H$4="Yearly",Lease!$D$4,IF(Lease!$H$4="Quarterly",Lease!$D$4/4,Lease!$D$4/12)))^IF($E$17=1,A599,A600)))</f>
        <v>0</v>
      </c>
      <c r="F600" s="48">
        <f t="shared" si="95"/>
        <v>0</v>
      </c>
      <c r="G600" s="49"/>
      <c r="H600" s="13">
        <f t="shared" si="103"/>
        <v>584</v>
      </c>
      <c r="I600" s="33" t="str">
        <f t="shared" si="96"/>
        <v>-</v>
      </c>
      <c r="J600" s="38">
        <f>IF(H600&gt;Lease!$E$4,0,M599)</f>
        <v>0</v>
      </c>
      <c r="K600" s="38">
        <f>IF(IF(Lease!$H$4="Yearly",J600*Lease!$D$4,IF(Lease!$H$4="Quarterly",J600*(Lease!$D$4/4),J600*Lease!$D$4/12))&gt;0,IF(Lease!$H$4="Yearly",J600*Lease!$D$4,IF(Lease!$H$4="Quarterly",J600*(Lease!$D$4/4),J600*Lease!$D$4/12)),-L600-J600)</f>
        <v>0</v>
      </c>
      <c r="L600" s="38">
        <f t="shared" si="100"/>
        <v>0</v>
      </c>
      <c r="M600" s="38">
        <f t="shared" si="101"/>
        <v>0</v>
      </c>
      <c r="N600" s="50"/>
      <c r="O600" s="79">
        <v>237</v>
      </c>
      <c r="P600" s="80">
        <f t="shared" si="104"/>
        <v>255368</v>
      </c>
      <c r="Q600" s="82">
        <f t="shared" si="97"/>
        <v>0</v>
      </c>
      <c r="R600" s="82">
        <f>IF(S599&lt;1,0,-Lease!$K$4/Lease!$L$4)</f>
        <v>0</v>
      </c>
      <c r="S600" s="82">
        <f t="shared" si="98"/>
        <v>0</v>
      </c>
      <c r="AE600" s="5"/>
      <c r="AF600" s="6"/>
    </row>
    <row r="601" spans="1:32" x14ac:dyDescent="0.25">
      <c r="A601" s="46">
        <f t="shared" si="102"/>
        <v>585</v>
      </c>
      <c r="B601" s="54">
        <f t="shared" si="99"/>
        <v>0</v>
      </c>
      <c r="C601" s="47">
        <f>IF(A601&gt;Lease!$E$4,0,Lease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D601" s="33" t="str">
        <f>IF(C601=0,"-",IF(Lease!$H$4="Yearly",EDATE(D600,12),IF(Lease!$H$4="Quarterly",EDATE(D600,3),EDATE(D600,1))))</f>
        <v>-</v>
      </c>
      <c r="E601" s="14">
        <f>IF(C601=0,0,1/((1+IF(Lease!$H$4="Yearly",Lease!$D$4,IF(Lease!$H$4="Quarterly",Lease!$D$4/4,Lease!$D$4/12)))^IF($E$17=1,A600,A601)))</f>
        <v>0</v>
      </c>
      <c r="F601" s="48">
        <f t="shared" si="95"/>
        <v>0</v>
      </c>
      <c r="G601" s="49"/>
      <c r="H601" s="13">
        <f t="shared" si="103"/>
        <v>585</v>
      </c>
      <c r="I601" s="33" t="str">
        <f t="shared" si="96"/>
        <v>-</v>
      </c>
      <c r="J601" s="38">
        <f>IF(H601&gt;Lease!$E$4,0,M600)</f>
        <v>0</v>
      </c>
      <c r="K601" s="38">
        <f>IF(IF(Lease!$H$4="Yearly",J601*Lease!$D$4,IF(Lease!$H$4="Quarterly",J601*(Lease!$D$4/4),J601*Lease!$D$4/12))&gt;0,IF(Lease!$H$4="Yearly",J601*Lease!$D$4,IF(Lease!$H$4="Quarterly",J601*(Lease!$D$4/4),J601*Lease!$D$4/12)),-L601-J601)</f>
        <v>0</v>
      </c>
      <c r="L601" s="38">
        <f t="shared" si="100"/>
        <v>0</v>
      </c>
      <c r="M601" s="38">
        <f t="shared" si="101"/>
        <v>0</v>
      </c>
      <c r="N601" s="50"/>
      <c r="O601" s="79">
        <v>237</v>
      </c>
      <c r="P601" s="80">
        <f t="shared" si="104"/>
        <v>255733</v>
      </c>
      <c r="Q601" s="82">
        <f t="shared" si="97"/>
        <v>0</v>
      </c>
      <c r="R601" s="82">
        <f>IF(S600&lt;1,0,-Lease!$K$4/Lease!$L$4)</f>
        <v>0</v>
      </c>
      <c r="S601" s="82">
        <f t="shared" si="98"/>
        <v>0</v>
      </c>
      <c r="AE601" s="5"/>
      <c r="AF601" s="6"/>
    </row>
    <row r="602" spans="1:32" x14ac:dyDescent="0.25">
      <c r="A602" s="46">
        <f t="shared" si="102"/>
        <v>586</v>
      </c>
      <c r="B602" s="54">
        <f t="shared" si="99"/>
        <v>0</v>
      </c>
      <c r="C602" s="47">
        <f>IF(A602&gt;Lease!$E$4,0,Lease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D602" s="33" t="str">
        <f>IF(C602=0,"-",IF(Lease!$H$4="Yearly",EDATE(D601,12),IF(Lease!$H$4="Quarterly",EDATE(D601,3),EDATE(D601,1))))</f>
        <v>-</v>
      </c>
      <c r="E602" s="14">
        <f>IF(C602=0,0,1/((1+IF(Lease!$H$4="Yearly",Lease!$D$4,IF(Lease!$H$4="Quarterly",Lease!$D$4/4,Lease!$D$4/12)))^IF($E$17=1,A601,A602)))</f>
        <v>0</v>
      </c>
      <c r="F602" s="48">
        <f t="shared" si="95"/>
        <v>0</v>
      </c>
      <c r="G602" s="49"/>
      <c r="H602" s="13">
        <f t="shared" si="103"/>
        <v>586</v>
      </c>
      <c r="I602" s="33" t="str">
        <f t="shared" si="96"/>
        <v>-</v>
      </c>
      <c r="J602" s="38">
        <f>IF(H602&gt;Lease!$E$4,0,M601)</f>
        <v>0</v>
      </c>
      <c r="K602" s="38">
        <f>IF(IF(Lease!$H$4="Yearly",J602*Lease!$D$4,IF(Lease!$H$4="Quarterly",J602*(Lease!$D$4/4),J602*Lease!$D$4/12))&gt;0,IF(Lease!$H$4="Yearly",J602*Lease!$D$4,IF(Lease!$H$4="Quarterly",J602*(Lease!$D$4/4),J602*Lease!$D$4/12)),-L602-J602)</f>
        <v>0</v>
      </c>
      <c r="L602" s="38">
        <f t="shared" si="100"/>
        <v>0</v>
      </c>
      <c r="M602" s="38">
        <f t="shared" si="101"/>
        <v>0</v>
      </c>
      <c r="N602" s="50"/>
      <c r="O602" s="79">
        <v>237</v>
      </c>
      <c r="P602" s="80">
        <f t="shared" si="104"/>
        <v>256098</v>
      </c>
      <c r="Q602" s="82">
        <f t="shared" si="97"/>
        <v>0</v>
      </c>
      <c r="R602" s="82">
        <f>IF(S601&lt;1,0,-Lease!$K$4/Lease!$L$4)</f>
        <v>0</v>
      </c>
      <c r="S602" s="82">
        <f t="shared" si="98"/>
        <v>0</v>
      </c>
      <c r="AE602" s="5"/>
      <c r="AF602" s="6"/>
    </row>
    <row r="603" spans="1:32" x14ac:dyDescent="0.25">
      <c r="A603" s="46">
        <f t="shared" si="102"/>
        <v>587</v>
      </c>
      <c r="B603" s="54">
        <f t="shared" si="99"/>
        <v>0</v>
      </c>
      <c r="C603" s="47">
        <f>IF(A603&gt;Lease!$E$4,0,Lease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D603" s="33" t="str">
        <f>IF(C603=0,"-",IF(Lease!$H$4="Yearly",EDATE(D602,12),IF(Lease!$H$4="Quarterly",EDATE(D602,3),EDATE(D602,1))))</f>
        <v>-</v>
      </c>
      <c r="E603" s="14">
        <f>IF(C603=0,0,1/((1+IF(Lease!$H$4="Yearly",Lease!$D$4,IF(Lease!$H$4="Quarterly",Lease!$D$4/4,Lease!$D$4/12)))^IF($E$17=1,A602,A603)))</f>
        <v>0</v>
      </c>
      <c r="F603" s="48">
        <f t="shared" si="95"/>
        <v>0</v>
      </c>
      <c r="G603" s="49"/>
      <c r="H603" s="13">
        <f t="shared" si="103"/>
        <v>587</v>
      </c>
      <c r="I603" s="33" t="str">
        <f t="shared" si="96"/>
        <v>-</v>
      </c>
      <c r="J603" s="38">
        <f>IF(H603&gt;Lease!$E$4,0,M602)</f>
        <v>0</v>
      </c>
      <c r="K603" s="38">
        <f>IF(IF(Lease!$H$4="Yearly",J603*Lease!$D$4,IF(Lease!$H$4="Quarterly",J603*(Lease!$D$4/4),J603*Lease!$D$4/12))&gt;0,IF(Lease!$H$4="Yearly",J603*Lease!$D$4,IF(Lease!$H$4="Quarterly",J603*(Lease!$D$4/4),J603*Lease!$D$4/12)),-L603-J603)</f>
        <v>0</v>
      </c>
      <c r="L603" s="38">
        <f t="shared" si="100"/>
        <v>0</v>
      </c>
      <c r="M603" s="38">
        <f t="shared" si="101"/>
        <v>0</v>
      </c>
      <c r="N603" s="50"/>
      <c r="O603" s="79">
        <v>237</v>
      </c>
      <c r="P603" s="80">
        <f t="shared" si="104"/>
        <v>256463</v>
      </c>
      <c r="Q603" s="82">
        <f t="shared" si="97"/>
        <v>0</v>
      </c>
      <c r="R603" s="82">
        <f>IF(S602&lt;1,0,-Lease!$K$4/Lease!$L$4)</f>
        <v>0</v>
      </c>
      <c r="S603" s="82">
        <f t="shared" si="98"/>
        <v>0</v>
      </c>
      <c r="AE603" s="5"/>
      <c r="AF603" s="6"/>
    </row>
    <row r="604" spans="1:32" x14ac:dyDescent="0.25">
      <c r="A604" s="46">
        <f t="shared" si="102"/>
        <v>588</v>
      </c>
      <c r="B604" s="54">
        <f t="shared" si="99"/>
        <v>0</v>
      </c>
      <c r="C604" s="47">
        <f>IF(A604&gt;Lease!$E$4,0,Lease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D604" s="33" t="str">
        <f>IF(C604=0,"-",IF(Lease!$H$4="Yearly",EDATE(D603,12),IF(Lease!$H$4="Quarterly",EDATE(D603,3),EDATE(D603,1))))</f>
        <v>-</v>
      </c>
      <c r="E604" s="14">
        <f>IF(C604=0,0,1/((1+IF(Lease!$H$4="Yearly",Lease!$D$4,IF(Lease!$H$4="Quarterly",Lease!$D$4/4,Lease!$D$4/12)))^IF($E$17=1,A603,A604)))</f>
        <v>0</v>
      </c>
      <c r="F604" s="48">
        <f t="shared" si="95"/>
        <v>0</v>
      </c>
      <c r="G604" s="49"/>
      <c r="H604" s="13">
        <f t="shared" si="103"/>
        <v>588</v>
      </c>
      <c r="I604" s="33" t="str">
        <f t="shared" si="96"/>
        <v>-</v>
      </c>
      <c r="J604" s="38">
        <f>IF(H604&gt;Lease!$E$4,0,M603)</f>
        <v>0</v>
      </c>
      <c r="K604" s="38">
        <f>IF(IF(Lease!$H$4="Yearly",J604*Lease!$D$4,IF(Lease!$H$4="Quarterly",J604*(Lease!$D$4/4),J604*Lease!$D$4/12))&gt;0,IF(Lease!$H$4="Yearly",J604*Lease!$D$4,IF(Lease!$H$4="Quarterly",J604*(Lease!$D$4/4),J604*Lease!$D$4/12)),-L604-J604)</f>
        <v>0</v>
      </c>
      <c r="L604" s="38">
        <f t="shared" si="100"/>
        <v>0</v>
      </c>
      <c r="M604" s="38">
        <f t="shared" si="101"/>
        <v>0</v>
      </c>
      <c r="N604" s="50"/>
      <c r="O604" s="79">
        <v>237</v>
      </c>
      <c r="P604" s="80">
        <f t="shared" si="104"/>
        <v>256828</v>
      </c>
      <c r="Q604" s="82">
        <f t="shared" si="97"/>
        <v>0</v>
      </c>
      <c r="R604" s="82">
        <f>IF(S603&lt;1,0,-Lease!$K$4/Lease!$L$4)</f>
        <v>0</v>
      </c>
      <c r="S604" s="82">
        <f t="shared" si="98"/>
        <v>0</v>
      </c>
      <c r="AE604" s="5"/>
      <c r="AF604" s="6"/>
    </row>
    <row r="605" spans="1:32" x14ac:dyDescent="0.25">
      <c r="A605" s="46">
        <f t="shared" si="102"/>
        <v>589</v>
      </c>
      <c r="B605" s="54">
        <f t="shared" si="99"/>
        <v>0</v>
      </c>
      <c r="C605" s="47">
        <f>IF(A605&gt;Lease!$E$4,0,Lease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D605" s="33" t="str">
        <f>IF(C605=0,"-",IF(Lease!$H$4="Yearly",EDATE(D604,12),IF(Lease!$H$4="Quarterly",EDATE(D604,3),EDATE(D604,1))))</f>
        <v>-</v>
      </c>
      <c r="E605" s="14">
        <f>IF(C605=0,0,1/((1+IF(Lease!$H$4="Yearly",Lease!$D$4,IF(Lease!$H$4="Quarterly",Lease!$D$4/4,Lease!$D$4/12)))^IF($E$17=1,A604,A605)))</f>
        <v>0</v>
      </c>
      <c r="F605" s="48">
        <f t="shared" si="95"/>
        <v>0</v>
      </c>
      <c r="G605" s="49"/>
      <c r="H605" s="13">
        <f t="shared" si="103"/>
        <v>589</v>
      </c>
      <c r="I605" s="33" t="str">
        <f t="shared" si="96"/>
        <v>-</v>
      </c>
      <c r="J605" s="38">
        <f>IF(H605&gt;Lease!$E$4,0,M604)</f>
        <v>0</v>
      </c>
      <c r="K605" s="38">
        <f>IF(IF(Lease!$H$4="Yearly",J605*Lease!$D$4,IF(Lease!$H$4="Quarterly",J605*(Lease!$D$4/4),J605*Lease!$D$4/12))&gt;0,IF(Lease!$H$4="Yearly",J605*Lease!$D$4,IF(Lease!$H$4="Quarterly",J605*(Lease!$D$4/4),J605*Lease!$D$4/12)),-L605-J605)</f>
        <v>0</v>
      </c>
      <c r="L605" s="38">
        <f t="shared" si="100"/>
        <v>0</v>
      </c>
      <c r="M605" s="38">
        <f t="shared" si="101"/>
        <v>0</v>
      </c>
      <c r="N605" s="50"/>
      <c r="O605" s="79">
        <v>237</v>
      </c>
      <c r="P605" s="80">
        <f t="shared" si="104"/>
        <v>257194</v>
      </c>
      <c r="Q605" s="82">
        <f t="shared" si="97"/>
        <v>0</v>
      </c>
      <c r="R605" s="82">
        <f>IF(S604&lt;1,0,-Lease!$K$4/Lease!$L$4)</f>
        <v>0</v>
      </c>
      <c r="S605" s="82">
        <f t="shared" si="98"/>
        <v>0</v>
      </c>
      <c r="AE605" s="5"/>
      <c r="AF605" s="6"/>
    </row>
    <row r="606" spans="1:32" x14ac:dyDescent="0.25">
      <c r="A606" s="46">
        <f t="shared" si="102"/>
        <v>590</v>
      </c>
      <c r="B606" s="54">
        <f t="shared" si="99"/>
        <v>0</v>
      </c>
      <c r="C606" s="47">
        <f>IF(A606&gt;Lease!$E$4,0,Lease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D606" s="33" t="str">
        <f>IF(C606=0,"-",IF(Lease!$H$4="Yearly",EDATE(D605,12),IF(Lease!$H$4="Quarterly",EDATE(D605,3),EDATE(D605,1))))</f>
        <v>-</v>
      </c>
      <c r="E606" s="14">
        <f>IF(C606=0,0,1/((1+IF(Lease!$H$4="Yearly",Lease!$D$4,IF(Lease!$H$4="Quarterly",Lease!$D$4/4,Lease!$D$4/12)))^IF($E$17=1,A605,A606)))</f>
        <v>0</v>
      </c>
      <c r="F606" s="48">
        <f t="shared" si="95"/>
        <v>0</v>
      </c>
      <c r="G606" s="49"/>
      <c r="H606" s="13">
        <f t="shared" si="103"/>
        <v>590</v>
      </c>
      <c r="I606" s="33" t="str">
        <f t="shared" si="96"/>
        <v>-</v>
      </c>
      <c r="J606" s="38">
        <f>IF(H606&gt;Lease!$E$4,0,M605)</f>
        <v>0</v>
      </c>
      <c r="K606" s="38">
        <f>IF(IF(Lease!$H$4="Yearly",J606*Lease!$D$4,IF(Lease!$H$4="Quarterly",J606*(Lease!$D$4/4),J606*Lease!$D$4/12))&gt;0,IF(Lease!$H$4="Yearly",J606*Lease!$D$4,IF(Lease!$H$4="Quarterly",J606*(Lease!$D$4/4),J606*Lease!$D$4/12)),-L606-J606)</f>
        <v>0</v>
      </c>
      <c r="L606" s="38">
        <f t="shared" si="100"/>
        <v>0</v>
      </c>
      <c r="M606" s="38">
        <f t="shared" si="101"/>
        <v>0</v>
      </c>
      <c r="N606" s="50"/>
      <c r="O606" s="79">
        <v>237</v>
      </c>
      <c r="P606" s="80">
        <f t="shared" si="104"/>
        <v>257559</v>
      </c>
      <c r="Q606" s="82">
        <f t="shared" si="97"/>
        <v>0</v>
      </c>
      <c r="R606" s="82">
        <f>IF(S605&lt;1,0,-Lease!$K$4/Lease!$L$4)</f>
        <v>0</v>
      </c>
      <c r="S606" s="82">
        <f t="shared" si="98"/>
        <v>0</v>
      </c>
      <c r="AE606" s="5"/>
      <c r="AF606" s="6"/>
    </row>
    <row r="607" spans="1:32" x14ac:dyDescent="0.25">
      <c r="A607" s="46">
        <f t="shared" si="102"/>
        <v>591</v>
      </c>
      <c r="B607" s="54">
        <f t="shared" si="99"/>
        <v>0</v>
      </c>
      <c r="C607" s="47">
        <f>IF(A607&gt;Lease!$E$4,0,Lease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D607" s="33" t="str">
        <f>IF(C607=0,"-",IF(Lease!$H$4="Yearly",EDATE(D606,12),IF(Lease!$H$4="Quarterly",EDATE(D606,3),EDATE(D606,1))))</f>
        <v>-</v>
      </c>
      <c r="E607" s="14">
        <f>IF(C607=0,0,1/((1+IF(Lease!$H$4="Yearly",Lease!$D$4,IF(Lease!$H$4="Quarterly",Lease!$D$4/4,Lease!$D$4/12)))^IF($E$17=1,A606,A607)))</f>
        <v>0</v>
      </c>
      <c r="F607" s="48">
        <f t="shared" si="95"/>
        <v>0</v>
      </c>
      <c r="G607" s="49"/>
      <c r="H607" s="13">
        <f t="shared" si="103"/>
        <v>591</v>
      </c>
      <c r="I607" s="33" t="str">
        <f t="shared" si="96"/>
        <v>-</v>
      </c>
      <c r="J607" s="38">
        <f>IF(H607&gt;Lease!$E$4,0,M606)</f>
        <v>0</v>
      </c>
      <c r="K607" s="38">
        <f>IF(IF(Lease!$H$4="Yearly",J607*Lease!$D$4,IF(Lease!$H$4="Quarterly",J607*(Lease!$D$4/4),J607*Lease!$D$4/12))&gt;0,IF(Lease!$H$4="Yearly",J607*Lease!$D$4,IF(Lease!$H$4="Quarterly",J607*(Lease!$D$4/4),J607*Lease!$D$4/12)),-L607-J607)</f>
        <v>0</v>
      </c>
      <c r="L607" s="38">
        <f t="shared" si="100"/>
        <v>0</v>
      </c>
      <c r="M607" s="38">
        <f t="shared" si="101"/>
        <v>0</v>
      </c>
      <c r="N607" s="50"/>
      <c r="O607" s="79">
        <v>237</v>
      </c>
      <c r="P607" s="80">
        <f t="shared" si="104"/>
        <v>257924</v>
      </c>
      <c r="Q607" s="82">
        <f t="shared" si="97"/>
        <v>0</v>
      </c>
      <c r="R607" s="82">
        <f>IF(S606&lt;1,0,-Lease!$K$4/Lease!$L$4)</f>
        <v>0</v>
      </c>
      <c r="S607" s="82">
        <f t="shared" si="98"/>
        <v>0</v>
      </c>
      <c r="AE607" s="5"/>
      <c r="AF607" s="6"/>
    </row>
    <row r="608" spans="1:32" x14ac:dyDescent="0.25">
      <c r="A608" s="46">
        <f t="shared" si="102"/>
        <v>592</v>
      </c>
      <c r="B608" s="54">
        <f t="shared" si="99"/>
        <v>0</v>
      </c>
      <c r="C608" s="47">
        <f>IF(A608&gt;Lease!$E$4,0,Lease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D608" s="33" t="str">
        <f>IF(C608=0,"-",IF(Lease!$H$4="Yearly",EDATE(D607,12),IF(Lease!$H$4="Quarterly",EDATE(D607,3),EDATE(D607,1))))</f>
        <v>-</v>
      </c>
      <c r="E608" s="14">
        <f>IF(C608=0,0,1/((1+IF(Lease!$H$4="Yearly",Lease!$D$4,IF(Lease!$H$4="Quarterly",Lease!$D$4/4,Lease!$D$4/12)))^IF($E$17=1,A607,A608)))</f>
        <v>0</v>
      </c>
      <c r="F608" s="48">
        <f t="shared" si="95"/>
        <v>0</v>
      </c>
      <c r="G608" s="49"/>
      <c r="H608" s="13">
        <f t="shared" si="103"/>
        <v>592</v>
      </c>
      <c r="I608" s="33" t="str">
        <f t="shared" si="96"/>
        <v>-</v>
      </c>
      <c r="J608" s="38">
        <f>IF(H608&gt;Lease!$E$4,0,M607)</f>
        <v>0</v>
      </c>
      <c r="K608" s="38">
        <f>IF(IF(Lease!$H$4="Yearly",J608*Lease!$D$4,IF(Lease!$H$4="Quarterly",J608*(Lease!$D$4/4),J608*Lease!$D$4/12))&gt;0,IF(Lease!$H$4="Yearly",J608*Lease!$D$4,IF(Lease!$H$4="Quarterly",J608*(Lease!$D$4/4),J608*Lease!$D$4/12)),-L608-J608)</f>
        <v>0</v>
      </c>
      <c r="L608" s="38">
        <f t="shared" si="100"/>
        <v>0</v>
      </c>
      <c r="M608" s="38">
        <f t="shared" si="101"/>
        <v>0</v>
      </c>
      <c r="N608" s="50"/>
      <c r="O608" s="79">
        <v>237</v>
      </c>
      <c r="P608" s="80">
        <f t="shared" si="104"/>
        <v>258289</v>
      </c>
      <c r="Q608" s="82">
        <f t="shared" si="97"/>
        <v>0</v>
      </c>
      <c r="R608" s="82">
        <f>IF(S607&lt;1,0,-Lease!$K$4/Lease!$L$4)</f>
        <v>0</v>
      </c>
      <c r="S608" s="82">
        <f t="shared" si="98"/>
        <v>0</v>
      </c>
      <c r="AE608" s="5"/>
      <c r="AF608" s="6"/>
    </row>
    <row r="609" spans="1:32" x14ac:dyDescent="0.25">
      <c r="A609" s="46">
        <f t="shared" si="102"/>
        <v>593</v>
      </c>
      <c r="B609" s="54">
        <f t="shared" si="99"/>
        <v>0</v>
      </c>
      <c r="C609" s="47">
        <f>IF(A609&gt;Lease!$E$4,0,Lease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D609" s="33" t="str">
        <f>IF(C609=0,"-",IF(Lease!$H$4="Yearly",EDATE(D608,12),IF(Lease!$H$4="Quarterly",EDATE(D608,3),EDATE(D608,1))))</f>
        <v>-</v>
      </c>
      <c r="E609" s="14">
        <f>IF(C609=0,0,1/((1+IF(Lease!$H$4="Yearly",Lease!$D$4,IF(Lease!$H$4="Quarterly",Lease!$D$4/4,Lease!$D$4/12)))^IF($E$17=1,A608,A609)))</f>
        <v>0</v>
      </c>
      <c r="F609" s="48">
        <f t="shared" si="95"/>
        <v>0</v>
      </c>
      <c r="G609" s="49"/>
      <c r="H609" s="13">
        <f t="shared" si="103"/>
        <v>593</v>
      </c>
      <c r="I609" s="33" t="str">
        <f t="shared" si="96"/>
        <v>-</v>
      </c>
      <c r="J609" s="38">
        <f>IF(H609&gt;Lease!$E$4,0,M608)</f>
        <v>0</v>
      </c>
      <c r="K609" s="38">
        <f>IF(IF(Lease!$H$4="Yearly",J609*Lease!$D$4,IF(Lease!$H$4="Quarterly",J609*(Lease!$D$4/4),J609*Lease!$D$4/12))&gt;0,IF(Lease!$H$4="Yearly",J609*Lease!$D$4,IF(Lease!$H$4="Quarterly",J609*(Lease!$D$4/4),J609*Lease!$D$4/12)),-L609-J609)</f>
        <v>0</v>
      </c>
      <c r="L609" s="38">
        <f t="shared" si="100"/>
        <v>0</v>
      </c>
      <c r="M609" s="38">
        <f t="shared" si="101"/>
        <v>0</v>
      </c>
      <c r="N609" s="50"/>
      <c r="O609" s="79">
        <v>237</v>
      </c>
      <c r="P609" s="80">
        <f t="shared" si="104"/>
        <v>258655</v>
      </c>
      <c r="Q609" s="82">
        <f t="shared" si="97"/>
        <v>0</v>
      </c>
      <c r="R609" s="82">
        <f>IF(S608&lt;1,0,-Lease!$K$4/Lease!$L$4)</f>
        <v>0</v>
      </c>
      <c r="S609" s="82">
        <f t="shared" si="98"/>
        <v>0</v>
      </c>
      <c r="AE609" s="5"/>
      <c r="AF609" s="6"/>
    </row>
    <row r="610" spans="1:32" x14ac:dyDescent="0.25">
      <c r="A610" s="46">
        <f t="shared" si="102"/>
        <v>594</v>
      </c>
      <c r="B610" s="54">
        <f t="shared" si="99"/>
        <v>0</v>
      </c>
      <c r="C610" s="47">
        <f>IF(A610&gt;Lease!$E$4,0,Lease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D610" s="33" t="str">
        <f>IF(C610=0,"-",IF(Lease!$H$4="Yearly",EDATE(D609,12),IF(Lease!$H$4="Quarterly",EDATE(D609,3),EDATE(D609,1))))</f>
        <v>-</v>
      </c>
      <c r="E610" s="14">
        <f>IF(C610=0,0,1/((1+IF(Lease!$H$4="Yearly",Lease!$D$4,IF(Lease!$H$4="Quarterly",Lease!$D$4/4,Lease!$D$4/12)))^IF($E$17=1,A609,A610)))</f>
        <v>0</v>
      </c>
      <c r="F610" s="48">
        <f t="shared" si="95"/>
        <v>0</v>
      </c>
      <c r="G610" s="49"/>
      <c r="H610" s="13">
        <f t="shared" si="103"/>
        <v>594</v>
      </c>
      <c r="I610" s="33" t="str">
        <f t="shared" si="96"/>
        <v>-</v>
      </c>
      <c r="J610" s="38">
        <f>IF(H610&gt;Lease!$E$4,0,M609)</f>
        <v>0</v>
      </c>
      <c r="K610" s="38">
        <f>IF(IF(Lease!$H$4="Yearly",J610*Lease!$D$4,IF(Lease!$H$4="Quarterly",J610*(Lease!$D$4/4),J610*Lease!$D$4/12))&gt;0,IF(Lease!$H$4="Yearly",J610*Lease!$D$4,IF(Lease!$H$4="Quarterly",J610*(Lease!$D$4/4),J610*Lease!$D$4/12)),-L610-J610)</f>
        <v>0</v>
      </c>
      <c r="L610" s="38">
        <f t="shared" si="100"/>
        <v>0</v>
      </c>
      <c r="M610" s="38">
        <f t="shared" si="101"/>
        <v>0</v>
      </c>
      <c r="N610" s="50"/>
      <c r="O610" s="79">
        <v>237</v>
      </c>
      <c r="P610" s="80">
        <f t="shared" si="104"/>
        <v>259020</v>
      </c>
      <c r="Q610" s="82">
        <f t="shared" si="97"/>
        <v>0</v>
      </c>
      <c r="R610" s="82">
        <f>IF(S609&lt;1,0,-Lease!$K$4/Lease!$L$4)</f>
        <v>0</v>
      </c>
      <c r="S610" s="82">
        <f t="shared" si="98"/>
        <v>0</v>
      </c>
      <c r="AE610" s="5"/>
      <c r="AF610" s="6"/>
    </row>
    <row r="611" spans="1:32" x14ac:dyDescent="0.25">
      <c r="A611" s="46">
        <f t="shared" si="102"/>
        <v>595</v>
      </c>
      <c r="B611" s="54">
        <f t="shared" si="99"/>
        <v>0</v>
      </c>
      <c r="C611" s="47">
        <f>IF(A611&gt;Lease!$E$4,0,Lease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D611" s="33" t="str">
        <f>IF(C611=0,"-",IF(Lease!$H$4="Yearly",EDATE(D610,12),IF(Lease!$H$4="Quarterly",EDATE(D610,3),EDATE(D610,1))))</f>
        <v>-</v>
      </c>
      <c r="E611" s="14">
        <f>IF(C611=0,0,1/((1+IF(Lease!$H$4="Yearly",Lease!$D$4,IF(Lease!$H$4="Quarterly",Lease!$D$4/4,Lease!$D$4/12)))^IF($E$17=1,A610,A611)))</f>
        <v>0</v>
      </c>
      <c r="F611" s="48">
        <f t="shared" si="95"/>
        <v>0</v>
      </c>
      <c r="G611" s="49"/>
      <c r="H611" s="13">
        <f t="shared" si="103"/>
        <v>595</v>
      </c>
      <c r="I611" s="33" t="str">
        <f t="shared" si="96"/>
        <v>-</v>
      </c>
      <c r="J611" s="38">
        <f>IF(H611&gt;Lease!$E$4,0,M610)</f>
        <v>0</v>
      </c>
      <c r="K611" s="38">
        <f>IF(IF(Lease!$H$4="Yearly",J611*Lease!$D$4,IF(Lease!$H$4="Quarterly",J611*(Lease!$D$4/4),J611*Lease!$D$4/12))&gt;0,IF(Lease!$H$4="Yearly",J611*Lease!$D$4,IF(Lease!$H$4="Quarterly",J611*(Lease!$D$4/4),J611*Lease!$D$4/12)),-L611-J611)</f>
        <v>0</v>
      </c>
      <c r="L611" s="38">
        <f t="shared" si="100"/>
        <v>0</v>
      </c>
      <c r="M611" s="38">
        <f t="shared" si="101"/>
        <v>0</v>
      </c>
      <c r="N611" s="50"/>
      <c r="O611" s="79">
        <v>237</v>
      </c>
      <c r="P611" s="80">
        <f t="shared" si="104"/>
        <v>259385</v>
      </c>
      <c r="Q611" s="82">
        <f t="shared" si="97"/>
        <v>0</v>
      </c>
      <c r="R611" s="82">
        <f>IF(S610&lt;1,0,-Lease!$K$4/Lease!$L$4)</f>
        <v>0</v>
      </c>
      <c r="S611" s="82">
        <f t="shared" si="98"/>
        <v>0</v>
      </c>
      <c r="AE611" s="5"/>
      <c r="AF611" s="6"/>
    </row>
    <row r="612" spans="1:32" x14ac:dyDescent="0.25">
      <c r="A612" s="46">
        <f t="shared" si="102"/>
        <v>596</v>
      </c>
      <c r="B612" s="54">
        <f t="shared" si="99"/>
        <v>0</v>
      </c>
      <c r="C612" s="47">
        <f>IF(A612&gt;Lease!$E$4,0,Lease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D612" s="33" t="str">
        <f>IF(C612=0,"-",IF(Lease!$H$4="Yearly",EDATE(D611,12),IF(Lease!$H$4="Quarterly",EDATE(D611,3),EDATE(D611,1))))</f>
        <v>-</v>
      </c>
      <c r="E612" s="14">
        <f>IF(C612=0,0,1/((1+IF(Lease!$H$4="Yearly",Lease!$D$4,IF(Lease!$H$4="Quarterly",Lease!$D$4/4,Lease!$D$4/12)))^IF($E$17=1,A611,A612)))</f>
        <v>0</v>
      </c>
      <c r="F612" s="48">
        <f t="shared" si="95"/>
        <v>0</v>
      </c>
      <c r="G612" s="49"/>
      <c r="H612" s="13">
        <f t="shared" si="103"/>
        <v>596</v>
      </c>
      <c r="I612" s="33" t="str">
        <f t="shared" si="96"/>
        <v>-</v>
      </c>
      <c r="J612" s="38">
        <f>IF(H612&gt;Lease!$E$4,0,M611)</f>
        <v>0</v>
      </c>
      <c r="K612" s="38">
        <f>IF(IF(Lease!$H$4="Yearly",J612*Lease!$D$4,IF(Lease!$H$4="Quarterly",J612*(Lease!$D$4/4),J612*Lease!$D$4/12))&gt;0,IF(Lease!$H$4="Yearly",J612*Lease!$D$4,IF(Lease!$H$4="Quarterly",J612*(Lease!$D$4/4),J612*Lease!$D$4/12)),-L612-J612)</f>
        <v>0</v>
      </c>
      <c r="L612" s="38">
        <f t="shared" si="100"/>
        <v>0</v>
      </c>
      <c r="M612" s="38">
        <f t="shared" si="101"/>
        <v>0</v>
      </c>
      <c r="N612" s="50"/>
      <c r="O612" s="79">
        <v>237</v>
      </c>
      <c r="P612" s="80">
        <f t="shared" si="104"/>
        <v>259750</v>
      </c>
      <c r="Q612" s="82">
        <f t="shared" si="97"/>
        <v>0</v>
      </c>
      <c r="R612" s="82">
        <f>IF(S611&lt;1,0,-Lease!$K$4/Lease!$L$4)</f>
        <v>0</v>
      </c>
      <c r="S612" s="82">
        <f t="shared" si="98"/>
        <v>0</v>
      </c>
      <c r="AE612" s="5"/>
      <c r="AF612" s="6"/>
    </row>
    <row r="613" spans="1:32" x14ac:dyDescent="0.25">
      <c r="A613" s="46">
        <f t="shared" si="102"/>
        <v>597</v>
      </c>
      <c r="B613" s="54">
        <f t="shared" si="99"/>
        <v>0</v>
      </c>
      <c r="C613" s="47">
        <f>IF(A613&gt;Lease!$E$4,0,Lease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D613" s="33" t="str">
        <f>IF(C613=0,"-",IF(Lease!$H$4="Yearly",EDATE(D612,12),IF(Lease!$H$4="Quarterly",EDATE(D612,3),EDATE(D612,1))))</f>
        <v>-</v>
      </c>
      <c r="E613" s="14">
        <f>IF(C613=0,0,1/((1+IF(Lease!$H$4="Yearly",Lease!$D$4,IF(Lease!$H$4="Quarterly",Lease!$D$4/4,Lease!$D$4/12)))^IF($E$17=1,A612,A613)))</f>
        <v>0</v>
      </c>
      <c r="F613" s="48">
        <f t="shared" si="95"/>
        <v>0</v>
      </c>
      <c r="G613" s="49"/>
      <c r="H613" s="13">
        <f t="shared" si="103"/>
        <v>597</v>
      </c>
      <c r="I613" s="33" t="str">
        <f t="shared" si="96"/>
        <v>-</v>
      </c>
      <c r="J613" s="38">
        <f>IF(H613&gt;Lease!$E$4,0,M612)</f>
        <v>0</v>
      </c>
      <c r="K613" s="38">
        <f>IF(IF(Lease!$H$4="Yearly",J613*Lease!$D$4,IF(Lease!$H$4="Quarterly",J613*(Lease!$D$4/4),J613*Lease!$D$4/12))&gt;0,IF(Lease!$H$4="Yearly",J613*Lease!$D$4,IF(Lease!$H$4="Quarterly",J613*(Lease!$D$4/4),J613*Lease!$D$4/12)),-L613-J613)</f>
        <v>0</v>
      </c>
      <c r="L613" s="38">
        <f t="shared" si="100"/>
        <v>0</v>
      </c>
      <c r="M613" s="38">
        <f t="shared" si="101"/>
        <v>0</v>
      </c>
      <c r="N613" s="50"/>
      <c r="O613" s="79">
        <v>237</v>
      </c>
      <c r="P613" s="80">
        <f t="shared" si="104"/>
        <v>260116</v>
      </c>
      <c r="Q613" s="82">
        <f t="shared" si="97"/>
        <v>0</v>
      </c>
      <c r="R613" s="82">
        <f>IF(S612&lt;1,0,-Lease!$K$4/Lease!$L$4)</f>
        <v>0</v>
      </c>
      <c r="S613" s="82">
        <f t="shared" si="98"/>
        <v>0</v>
      </c>
      <c r="AE613" s="5"/>
      <c r="AF613" s="6"/>
    </row>
    <row r="614" spans="1:32" x14ac:dyDescent="0.25">
      <c r="A614" s="46">
        <f t="shared" si="102"/>
        <v>598</v>
      </c>
      <c r="B614" s="54">
        <f t="shared" si="99"/>
        <v>0</v>
      </c>
      <c r="C614" s="47">
        <f>IF(A614&gt;Lease!$E$4,0,Lease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D614" s="33" t="str">
        <f>IF(C614=0,"-",IF(Lease!$H$4="Yearly",EDATE(D613,12),IF(Lease!$H$4="Quarterly",EDATE(D613,3),EDATE(D613,1))))</f>
        <v>-</v>
      </c>
      <c r="E614" s="14">
        <f>IF(C614=0,0,1/((1+IF(Lease!$H$4="Yearly",Lease!$D$4,IF(Lease!$H$4="Quarterly",Lease!$D$4/4,Lease!$D$4/12)))^IF($E$17=1,A613,A614)))</f>
        <v>0</v>
      </c>
      <c r="F614" s="48">
        <f t="shared" si="95"/>
        <v>0</v>
      </c>
      <c r="G614" s="49"/>
      <c r="H614" s="13">
        <f t="shared" si="103"/>
        <v>598</v>
      </c>
      <c r="I614" s="33" t="str">
        <f t="shared" si="96"/>
        <v>-</v>
      </c>
      <c r="J614" s="38">
        <f>IF(H614&gt;Lease!$E$4,0,M613)</f>
        <v>0</v>
      </c>
      <c r="K614" s="38">
        <f>IF(IF(Lease!$H$4="Yearly",J614*Lease!$D$4,IF(Lease!$H$4="Quarterly",J614*(Lease!$D$4/4),J614*Lease!$D$4/12))&gt;0,IF(Lease!$H$4="Yearly",J614*Lease!$D$4,IF(Lease!$H$4="Quarterly",J614*(Lease!$D$4/4),J614*Lease!$D$4/12)),-L614-J614)</f>
        <v>0</v>
      </c>
      <c r="L614" s="38">
        <f t="shared" si="100"/>
        <v>0</v>
      </c>
      <c r="M614" s="38">
        <f t="shared" si="101"/>
        <v>0</v>
      </c>
      <c r="N614" s="50"/>
      <c r="O614" s="79">
        <v>237</v>
      </c>
      <c r="P614" s="80">
        <f t="shared" si="104"/>
        <v>260481</v>
      </c>
      <c r="Q614" s="82">
        <f t="shared" si="97"/>
        <v>0</v>
      </c>
      <c r="R614" s="82">
        <f>IF(S613&lt;1,0,-Lease!$K$4/Lease!$L$4)</f>
        <v>0</v>
      </c>
      <c r="S614" s="82">
        <f t="shared" si="98"/>
        <v>0</v>
      </c>
      <c r="AE614" s="5"/>
      <c r="AF614" s="6"/>
    </row>
    <row r="615" spans="1:32" x14ac:dyDescent="0.25">
      <c r="A615" s="46">
        <f t="shared" si="102"/>
        <v>599</v>
      </c>
      <c r="B615" s="54">
        <f t="shared" si="99"/>
        <v>0</v>
      </c>
      <c r="C615" s="47">
        <f>IF(A615&gt;Lease!$E$4,0,Lease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D615" s="33" t="str">
        <f>IF(C615=0,"-",IF(Lease!$H$4="Yearly",EDATE(D614,12),IF(Lease!$H$4="Quarterly",EDATE(D614,3),EDATE(D614,1))))</f>
        <v>-</v>
      </c>
      <c r="E615" s="14">
        <f>IF(C615=0,0,1/((1+IF(Lease!$H$4="Yearly",Lease!$D$4,IF(Lease!$H$4="Quarterly",Lease!$D$4/4,Lease!$D$4/12)))^IF($E$17=1,A614,A615)))</f>
        <v>0</v>
      </c>
      <c r="F615" s="48">
        <f t="shared" si="95"/>
        <v>0</v>
      </c>
      <c r="G615" s="49"/>
      <c r="H615" s="13">
        <f t="shared" si="103"/>
        <v>599</v>
      </c>
      <c r="I615" s="33" t="str">
        <f t="shared" si="96"/>
        <v>-</v>
      </c>
      <c r="J615" s="38">
        <f>IF(H615&gt;Lease!$E$4,0,M614)</f>
        <v>0</v>
      </c>
      <c r="K615" s="38">
        <f>IF(IF(Lease!$H$4="Yearly",J615*Lease!$D$4,IF(Lease!$H$4="Quarterly",J615*(Lease!$D$4/4),J615*Lease!$D$4/12))&gt;0,IF(Lease!$H$4="Yearly",J615*Lease!$D$4,IF(Lease!$H$4="Quarterly",J615*(Lease!$D$4/4),J615*Lease!$D$4/12)),-L615-J615)</f>
        <v>0</v>
      </c>
      <c r="L615" s="38">
        <f t="shared" si="100"/>
        <v>0</v>
      </c>
      <c r="M615" s="38">
        <f t="shared" si="101"/>
        <v>0</v>
      </c>
      <c r="N615" s="50"/>
      <c r="O615" s="79">
        <v>237</v>
      </c>
      <c r="P615" s="80">
        <f t="shared" si="104"/>
        <v>260846</v>
      </c>
      <c r="Q615" s="82">
        <f t="shared" si="97"/>
        <v>0</v>
      </c>
      <c r="R615" s="82">
        <f>IF(S614&lt;1,0,-Lease!$K$4/Lease!$L$4)</f>
        <v>0</v>
      </c>
      <c r="S615" s="82">
        <f t="shared" si="98"/>
        <v>0</v>
      </c>
      <c r="AE615" s="5"/>
      <c r="AF615" s="6"/>
    </row>
    <row r="616" spans="1:32" x14ac:dyDescent="0.25">
      <c r="A616" s="46">
        <f t="shared" si="102"/>
        <v>600</v>
      </c>
      <c r="B616" s="54">
        <f t="shared" si="99"/>
        <v>0</v>
      </c>
      <c r="C616" s="47">
        <f>IF(A616&gt;Lease!$E$4,0,Lease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D616" s="33" t="str">
        <f>IF(C616=0,"-",IF(Lease!$H$4="Yearly",EDATE(D615,12),IF(Lease!$H$4="Quarterly",EDATE(D615,3),EDATE(D615,1))))</f>
        <v>-</v>
      </c>
      <c r="E616" s="14">
        <f>IF(C616=0,0,1/((1+IF(Lease!$H$4="Yearly",Lease!$D$4,IF(Lease!$H$4="Quarterly",Lease!$D$4/4,Lease!$D$4/12)))^IF($E$17=1,A615,A616)))</f>
        <v>0</v>
      </c>
      <c r="F616" s="48">
        <f t="shared" si="95"/>
        <v>0</v>
      </c>
      <c r="G616" s="49"/>
      <c r="H616" s="13">
        <f t="shared" si="103"/>
        <v>600</v>
      </c>
      <c r="I616" s="33" t="str">
        <f t="shared" si="96"/>
        <v>-</v>
      </c>
      <c r="J616" s="38">
        <f>IF(H616&gt;Lease!$E$4,0,M615)</f>
        <v>0</v>
      </c>
      <c r="K616" s="38">
        <f>IF(IF(Lease!$H$4="Yearly",J616*Lease!$D$4,IF(Lease!$H$4="Quarterly",J616*(Lease!$D$4/4),J616*Lease!$D$4/12))&gt;0,IF(Lease!$H$4="Yearly",J616*Lease!$D$4,IF(Lease!$H$4="Quarterly",J616*(Lease!$D$4/4),J616*Lease!$D$4/12)),-L616-J616)</f>
        <v>0</v>
      </c>
      <c r="L616" s="38">
        <f t="shared" si="100"/>
        <v>0</v>
      </c>
      <c r="M616" s="38">
        <f t="shared" si="101"/>
        <v>0</v>
      </c>
      <c r="N616" s="50"/>
      <c r="O616" s="79">
        <v>237</v>
      </c>
      <c r="P616" s="80">
        <f t="shared" si="104"/>
        <v>261211</v>
      </c>
      <c r="Q616" s="82">
        <f t="shared" si="97"/>
        <v>0</v>
      </c>
      <c r="R616" s="82">
        <f>IF(S615&lt;1,0,-Lease!$K$4/Lease!$L$4)</f>
        <v>0</v>
      </c>
      <c r="S616" s="82">
        <f t="shared" si="98"/>
        <v>0</v>
      </c>
      <c r="AE616" s="5"/>
      <c r="AF616" s="6"/>
    </row>
    <row r="617" spans="1:32" x14ac:dyDescent="0.25">
      <c r="A617" s="46">
        <f t="shared" si="102"/>
        <v>601</v>
      </c>
      <c r="B617" s="54">
        <f t="shared" si="99"/>
        <v>0</v>
      </c>
      <c r="C617" s="47">
        <f>IF(A617&gt;Lease!$E$4,0,Lease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D617" s="33" t="str">
        <f>IF(C617=0,"-",IF(Lease!$H$4="Yearly",EDATE(D616,12),IF(Lease!$H$4="Quarterly",EDATE(D616,3),EDATE(D616,1))))</f>
        <v>-</v>
      </c>
      <c r="E617" s="14">
        <f>IF(C617=0,0,1/((1+IF(Lease!$H$4="Yearly",Lease!$D$4,IF(Lease!$H$4="Quarterly",Lease!$D$4/4,Lease!$D$4/12)))^IF($E$17=1,A616,A617)))</f>
        <v>0</v>
      </c>
      <c r="F617" s="48">
        <f t="shared" si="95"/>
        <v>0</v>
      </c>
      <c r="G617" s="49"/>
      <c r="H617" s="13">
        <f t="shared" si="103"/>
        <v>601</v>
      </c>
      <c r="I617" s="33" t="str">
        <f t="shared" si="96"/>
        <v>-</v>
      </c>
      <c r="J617" s="38">
        <f>IF(H617&gt;Lease!$E$4,0,M616)</f>
        <v>0</v>
      </c>
      <c r="K617" s="38">
        <f>IF(IF(Lease!$H$4="Yearly",J617*Lease!$D$4,IF(Lease!$H$4="Quarterly",J617*(Lease!$D$4/4),J617*Lease!$D$4/12))&gt;0,IF(Lease!$H$4="Yearly",J617*Lease!$D$4,IF(Lease!$H$4="Quarterly",J617*(Lease!$D$4/4),J617*Lease!$D$4/12)),-L617-J617)</f>
        <v>0</v>
      </c>
      <c r="L617" s="38">
        <f t="shared" si="100"/>
        <v>0</v>
      </c>
      <c r="M617" s="38">
        <f t="shared" si="101"/>
        <v>0</v>
      </c>
      <c r="N617" s="50"/>
      <c r="O617" s="79">
        <v>237</v>
      </c>
      <c r="P617" s="80">
        <f t="shared" si="104"/>
        <v>261577</v>
      </c>
      <c r="Q617" s="82">
        <f t="shared" si="97"/>
        <v>0</v>
      </c>
      <c r="R617" s="82">
        <f>IF(S616&lt;1,0,-Lease!$K$4/Lease!$L$4)</f>
        <v>0</v>
      </c>
      <c r="S617" s="82">
        <f t="shared" si="98"/>
        <v>0</v>
      </c>
      <c r="AE617" s="5"/>
      <c r="AF617" s="6"/>
    </row>
    <row r="618" spans="1:32" x14ac:dyDescent="0.25">
      <c r="A618" s="46">
        <f t="shared" si="102"/>
        <v>602</v>
      </c>
      <c r="B618" s="54">
        <f t="shared" si="99"/>
        <v>0</v>
      </c>
      <c r="C618" s="47">
        <f>IF(A618&gt;Lease!$E$4,0,Lease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D618" s="33" t="str">
        <f>IF(C618=0,"-",IF(Lease!$H$4="Yearly",EDATE(D617,12),IF(Lease!$H$4="Quarterly",EDATE(D617,3),EDATE(D617,1))))</f>
        <v>-</v>
      </c>
      <c r="E618" s="14">
        <f>IF(C618=0,0,1/((1+IF(Lease!$H$4="Yearly",Lease!$D$4,IF(Lease!$H$4="Quarterly",Lease!$D$4/4,Lease!$D$4/12)))^IF($E$17=1,A617,A618)))</f>
        <v>0</v>
      </c>
      <c r="F618" s="48">
        <f t="shared" si="95"/>
        <v>0</v>
      </c>
      <c r="G618" s="49"/>
      <c r="H618" s="13">
        <f t="shared" si="103"/>
        <v>602</v>
      </c>
      <c r="I618" s="33" t="str">
        <f t="shared" si="96"/>
        <v>-</v>
      </c>
      <c r="J618" s="38">
        <f>IF(H618&gt;Lease!$E$4,0,M617)</f>
        <v>0</v>
      </c>
      <c r="K618" s="38">
        <f>IF(IF(Lease!$H$4="Yearly",J618*Lease!$D$4,IF(Lease!$H$4="Quarterly",J618*(Lease!$D$4/4),J618*Lease!$D$4/12))&gt;0,IF(Lease!$H$4="Yearly",J618*Lease!$D$4,IF(Lease!$H$4="Quarterly",J618*(Lease!$D$4/4),J618*Lease!$D$4/12)),-L618-J618)</f>
        <v>0</v>
      </c>
      <c r="L618" s="38">
        <f t="shared" si="100"/>
        <v>0</v>
      </c>
      <c r="M618" s="38">
        <f t="shared" si="101"/>
        <v>0</v>
      </c>
      <c r="N618" s="50"/>
      <c r="O618" s="79">
        <v>237</v>
      </c>
      <c r="P618" s="80">
        <f t="shared" si="104"/>
        <v>261942</v>
      </c>
      <c r="Q618" s="82">
        <f t="shared" si="97"/>
        <v>0</v>
      </c>
      <c r="R618" s="82">
        <f>IF(S617&lt;1,0,-Lease!$K$4/Lease!$L$4)</f>
        <v>0</v>
      </c>
      <c r="S618" s="82">
        <f t="shared" si="98"/>
        <v>0</v>
      </c>
      <c r="AE618" s="5"/>
      <c r="AF618" s="6"/>
    </row>
    <row r="619" spans="1:32" x14ac:dyDescent="0.25">
      <c r="A619" s="46">
        <f t="shared" si="102"/>
        <v>603</v>
      </c>
      <c r="B619" s="54">
        <f t="shared" si="99"/>
        <v>0</v>
      </c>
      <c r="C619" s="47">
        <f>IF(A619&gt;Lease!$E$4,0,Lease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D619" s="33" t="str">
        <f>IF(C619=0,"-",IF(Lease!$H$4="Yearly",EDATE(D618,12),IF(Lease!$H$4="Quarterly",EDATE(D618,3),EDATE(D618,1))))</f>
        <v>-</v>
      </c>
      <c r="E619" s="14">
        <f>IF(C619=0,0,1/((1+IF(Lease!$H$4="Yearly",Lease!$D$4,IF(Lease!$H$4="Quarterly",Lease!$D$4/4,Lease!$D$4/12)))^IF($E$17=1,A618,A619)))</f>
        <v>0</v>
      </c>
      <c r="F619" s="48">
        <f t="shared" si="95"/>
        <v>0</v>
      </c>
      <c r="G619" s="49"/>
      <c r="H619" s="13">
        <f t="shared" si="103"/>
        <v>603</v>
      </c>
      <c r="I619" s="33" t="str">
        <f t="shared" si="96"/>
        <v>-</v>
      </c>
      <c r="J619" s="38">
        <f>IF(H619&gt;Lease!$E$4,0,M618)</f>
        <v>0</v>
      </c>
      <c r="K619" s="38">
        <f>IF(IF(Lease!$H$4="Yearly",J619*Lease!$D$4,IF(Lease!$H$4="Quarterly",J619*(Lease!$D$4/4),J619*Lease!$D$4/12))&gt;0,IF(Lease!$H$4="Yearly",J619*Lease!$D$4,IF(Lease!$H$4="Quarterly",J619*(Lease!$D$4/4),J619*Lease!$D$4/12)),-L619-J619)</f>
        <v>0</v>
      </c>
      <c r="L619" s="38">
        <f t="shared" si="100"/>
        <v>0</v>
      </c>
      <c r="M619" s="38">
        <f t="shared" si="101"/>
        <v>0</v>
      </c>
      <c r="N619" s="50"/>
      <c r="O619" s="79">
        <v>237</v>
      </c>
      <c r="P619" s="80">
        <f t="shared" si="104"/>
        <v>262307</v>
      </c>
      <c r="Q619" s="82">
        <f t="shared" si="97"/>
        <v>0</v>
      </c>
      <c r="R619" s="82">
        <f>IF(S618&lt;1,0,-Lease!$K$4/Lease!$L$4)</f>
        <v>0</v>
      </c>
      <c r="S619" s="82">
        <f t="shared" si="98"/>
        <v>0</v>
      </c>
      <c r="AE619" s="5"/>
      <c r="AF619" s="6"/>
    </row>
    <row r="620" spans="1:32" x14ac:dyDescent="0.25">
      <c r="A620" s="46">
        <f t="shared" si="102"/>
        <v>604</v>
      </c>
      <c r="B620" s="54">
        <f t="shared" si="99"/>
        <v>0</v>
      </c>
      <c r="C620" s="47">
        <f>IF(A620&gt;Lease!$E$4,0,Lease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D620" s="33" t="str">
        <f>IF(C620=0,"-",IF(Lease!$H$4="Yearly",EDATE(D619,12),IF(Lease!$H$4="Quarterly",EDATE(D619,3),EDATE(D619,1))))</f>
        <v>-</v>
      </c>
      <c r="E620" s="14">
        <f>IF(C620=0,0,1/((1+IF(Lease!$H$4="Yearly",Lease!$D$4,IF(Lease!$H$4="Quarterly",Lease!$D$4/4,Lease!$D$4/12)))^IF($E$17=1,A619,A620)))</f>
        <v>0</v>
      </c>
      <c r="F620" s="48">
        <f t="shared" si="95"/>
        <v>0</v>
      </c>
      <c r="G620" s="49"/>
      <c r="H620" s="13">
        <f t="shared" si="103"/>
        <v>604</v>
      </c>
      <c r="I620" s="33" t="str">
        <f t="shared" si="96"/>
        <v>-</v>
      </c>
      <c r="J620" s="38">
        <f>IF(H620&gt;Lease!$E$4,0,M619)</f>
        <v>0</v>
      </c>
      <c r="K620" s="38">
        <f>IF(IF(Lease!$H$4="Yearly",J620*Lease!$D$4,IF(Lease!$H$4="Quarterly",J620*(Lease!$D$4/4),J620*Lease!$D$4/12))&gt;0,IF(Lease!$H$4="Yearly",J620*Lease!$D$4,IF(Lease!$H$4="Quarterly",J620*(Lease!$D$4/4),J620*Lease!$D$4/12)),-L620-J620)</f>
        <v>0</v>
      </c>
      <c r="L620" s="38">
        <f t="shared" si="100"/>
        <v>0</v>
      </c>
      <c r="M620" s="38">
        <f t="shared" si="101"/>
        <v>0</v>
      </c>
      <c r="N620" s="50"/>
      <c r="O620" s="79">
        <v>237</v>
      </c>
      <c r="P620" s="80">
        <f t="shared" si="104"/>
        <v>262672</v>
      </c>
      <c r="Q620" s="82">
        <f t="shared" si="97"/>
        <v>0</v>
      </c>
      <c r="R620" s="82">
        <f>IF(S619&lt;1,0,-Lease!$K$4/Lease!$L$4)</f>
        <v>0</v>
      </c>
      <c r="S620" s="82">
        <f t="shared" si="98"/>
        <v>0</v>
      </c>
      <c r="AE620" s="5"/>
      <c r="AF620" s="6"/>
    </row>
    <row r="621" spans="1:32" x14ac:dyDescent="0.25">
      <c r="A621" s="46">
        <f t="shared" si="102"/>
        <v>605</v>
      </c>
      <c r="B621" s="54">
        <f t="shared" si="99"/>
        <v>0</v>
      </c>
      <c r="C621" s="47">
        <f>IF(A621&gt;Lease!$E$4,0,Lease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D621" s="33" t="str">
        <f>IF(C621=0,"-",IF(Lease!$H$4="Yearly",EDATE(D620,12),IF(Lease!$H$4="Quarterly",EDATE(D620,3),EDATE(D620,1))))</f>
        <v>-</v>
      </c>
      <c r="E621" s="14">
        <f>IF(C621=0,0,1/((1+IF(Lease!$H$4="Yearly",Lease!$D$4,IF(Lease!$H$4="Quarterly",Lease!$D$4/4,Lease!$D$4/12)))^IF($E$17=1,A620,A621)))</f>
        <v>0</v>
      </c>
      <c r="F621" s="48">
        <f t="shared" ref="F621:F684" si="105">C621*E621</f>
        <v>0</v>
      </c>
      <c r="G621" s="49"/>
      <c r="H621" s="13">
        <f t="shared" si="103"/>
        <v>605</v>
      </c>
      <c r="I621" s="33" t="str">
        <f t="shared" ref="I621:I684" si="106">D621</f>
        <v>-</v>
      </c>
      <c r="J621" s="38">
        <f>IF(H621&gt;Lease!$E$4,0,M620)</f>
        <v>0</v>
      </c>
      <c r="K621" s="38">
        <f>IF(IF(Lease!$H$4="Yearly",J621*Lease!$D$4,IF(Lease!$H$4="Quarterly",J621*(Lease!$D$4/4),J621*Lease!$D$4/12))&gt;0,IF(Lease!$H$4="Yearly",J621*Lease!$D$4,IF(Lease!$H$4="Quarterly",J621*(Lease!$D$4/4),J621*Lease!$D$4/12)),-L621-J621)</f>
        <v>0</v>
      </c>
      <c r="L621" s="38">
        <f t="shared" si="100"/>
        <v>0</v>
      </c>
      <c r="M621" s="38">
        <f t="shared" si="101"/>
        <v>0</v>
      </c>
      <c r="N621" s="50"/>
      <c r="O621" s="79">
        <v>237</v>
      </c>
      <c r="P621" s="80">
        <f t="shared" si="104"/>
        <v>263038</v>
      </c>
      <c r="Q621" s="82">
        <f t="shared" ref="Q621:Q684" si="107">S620</f>
        <v>0</v>
      </c>
      <c r="R621" s="82">
        <f>IF(S620&lt;1,0,-Lease!$K$4/Lease!$L$4)</f>
        <v>0</v>
      </c>
      <c r="S621" s="82">
        <f t="shared" ref="S621:S684" si="108">IF(S620&lt;1,0,SUM(Q621:R621))</f>
        <v>0</v>
      </c>
      <c r="AE621" s="5"/>
      <c r="AF621" s="6"/>
    </row>
    <row r="622" spans="1:32" x14ac:dyDescent="0.25">
      <c r="A622" s="46">
        <f t="shared" si="102"/>
        <v>606</v>
      </c>
      <c r="B622" s="54">
        <f t="shared" si="99"/>
        <v>0</v>
      </c>
      <c r="C622" s="47">
        <f>IF(A622&gt;Lease!$E$4,0,Lease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D622" s="33" t="str">
        <f>IF(C622=0,"-",IF(Lease!$H$4="Yearly",EDATE(D621,12),IF(Lease!$H$4="Quarterly",EDATE(D621,3),EDATE(D621,1))))</f>
        <v>-</v>
      </c>
      <c r="E622" s="14">
        <f>IF(C622=0,0,1/((1+IF(Lease!$H$4="Yearly",Lease!$D$4,IF(Lease!$H$4="Quarterly",Lease!$D$4/4,Lease!$D$4/12)))^IF($E$17=1,A621,A622)))</f>
        <v>0</v>
      </c>
      <c r="F622" s="48">
        <f t="shared" si="105"/>
        <v>0</v>
      </c>
      <c r="G622" s="49"/>
      <c r="H622" s="13">
        <f t="shared" si="103"/>
        <v>606</v>
      </c>
      <c r="I622" s="33" t="str">
        <f t="shared" si="106"/>
        <v>-</v>
      </c>
      <c r="J622" s="38">
        <f>IF(H622&gt;Lease!$E$4,0,M621)</f>
        <v>0</v>
      </c>
      <c r="K622" s="38">
        <f>IF(IF(Lease!$H$4="Yearly",J622*Lease!$D$4,IF(Lease!$H$4="Quarterly",J622*(Lease!$D$4/4),J622*Lease!$D$4/12))&gt;0,IF(Lease!$H$4="Yearly",J622*Lease!$D$4,IF(Lease!$H$4="Quarterly",J622*(Lease!$D$4/4),J622*Lease!$D$4/12)),-L622-J622)</f>
        <v>0</v>
      </c>
      <c r="L622" s="38">
        <f t="shared" si="100"/>
        <v>0</v>
      </c>
      <c r="M622" s="38">
        <f t="shared" si="101"/>
        <v>0</v>
      </c>
      <c r="N622" s="50"/>
      <c r="O622" s="79">
        <v>237</v>
      </c>
      <c r="P622" s="80">
        <f t="shared" si="104"/>
        <v>263403</v>
      </c>
      <c r="Q622" s="82">
        <f t="shared" si="107"/>
        <v>0</v>
      </c>
      <c r="R622" s="82">
        <f>IF(S621&lt;1,0,-Lease!$K$4/Lease!$L$4)</f>
        <v>0</v>
      </c>
      <c r="S622" s="82">
        <f t="shared" si="108"/>
        <v>0</v>
      </c>
      <c r="AE622" s="5"/>
      <c r="AF622" s="6"/>
    </row>
    <row r="623" spans="1:32" x14ac:dyDescent="0.25">
      <c r="A623" s="46">
        <f t="shared" si="102"/>
        <v>607</v>
      </c>
      <c r="B623" s="54">
        <f t="shared" si="99"/>
        <v>0</v>
      </c>
      <c r="C623" s="47">
        <f>IF(A623&gt;Lease!$E$4,0,Lease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D623" s="33" t="str">
        <f>IF(C623=0,"-",IF(Lease!$H$4="Yearly",EDATE(D622,12),IF(Lease!$H$4="Quarterly",EDATE(D622,3),EDATE(D622,1))))</f>
        <v>-</v>
      </c>
      <c r="E623" s="14">
        <f>IF(C623=0,0,1/((1+IF(Lease!$H$4="Yearly",Lease!$D$4,IF(Lease!$H$4="Quarterly",Lease!$D$4/4,Lease!$D$4/12)))^IF($E$17=1,A622,A623)))</f>
        <v>0</v>
      </c>
      <c r="F623" s="48">
        <f t="shared" si="105"/>
        <v>0</v>
      </c>
      <c r="G623" s="49"/>
      <c r="H623" s="13">
        <f t="shared" si="103"/>
        <v>607</v>
      </c>
      <c r="I623" s="33" t="str">
        <f t="shared" si="106"/>
        <v>-</v>
      </c>
      <c r="J623" s="38">
        <f>IF(H623&gt;Lease!$E$4,0,M622)</f>
        <v>0</v>
      </c>
      <c r="K623" s="38">
        <f>IF(IF(Lease!$H$4="Yearly",J623*Lease!$D$4,IF(Lease!$H$4="Quarterly",J623*(Lease!$D$4/4),J623*Lease!$D$4/12))&gt;0,IF(Lease!$H$4="Yearly",J623*Lease!$D$4,IF(Lease!$H$4="Quarterly",J623*(Lease!$D$4/4),J623*Lease!$D$4/12)),-L623-J623)</f>
        <v>0</v>
      </c>
      <c r="L623" s="38">
        <f t="shared" si="100"/>
        <v>0</v>
      </c>
      <c r="M623" s="38">
        <f t="shared" si="101"/>
        <v>0</v>
      </c>
      <c r="N623" s="50"/>
      <c r="O623" s="79">
        <v>237</v>
      </c>
      <c r="P623" s="80">
        <f t="shared" si="104"/>
        <v>263768</v>
      </c>
      <c r="Q623" s="82">
        <f t="shared" si="107"/>
        <v>0</v>
      </c>
      <c r="R623" s="82">
        <f>IF(S622&lt;1,0,-Lease!$K$4/Lease!$L$4)</f>
        <v>0</v>
      </c>
      <c r="S623" s="82">
        <f t="shared" si="108"/>
        <v>0</v>
      </c>
      <c r="AE623" s="5"/>
      <c r="AF623" s="6"/>
    </row>
    <row r="624" spans="1:32" x14ac:dyDescent="0.25">
      <c r="A624" s="46">
        <f t="shared" si="102"/>
        <v>608</v>
      </c>
      <c r="B624" s="54">
        <f t="shared" si="99"/>
        <v>0</v>
      </c>
      <c r="C624" s="47">
        <f>IF(A624&gt;Lease!$E$4,0,Lease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D624" s="33" t="str">
        <f>IF(C624=0,"-",IF(Lease!$H$4="Yearly",EDATE(D623,12),IF(Lease!$H$4="Quarterly",EDATE(D623,3),EDATE(D623,1))))</f>
        <v>-</v>
      </c>
      <c r="E624" s="14">
        <f>IF(C624=0,0,1/((1+IF(Lease!$H$4="Yearly",Lease!$D$4,IF(Lease!$H$4="Quarterly",Lease!$D$4/4,Lease!$D$4/12)))^IF($E$17=1,A623,A624)))</f>
        <v>0</v>
      </c>
      <c r="F624" s="48">
        <f t="shared" si="105"/>
        <v>0</v>
      </c>
      <c r="G624" s="49"/>
      <c r="H624" s="13">
        <f t="shared" si="103"/>
        <v>608</v>
      </c>
      <c r="I624" s="33" t="str">
        <f t="shared" si="106"/>
        <v>-</v>
      </c>
      <c r="J624" s="38">
        <f>IF(H624&gt;Lease!$E$4,0,M623)</f>
        <v>0</v>
      </c>
      <c r="K624" s="38">
        <f>IF(IF(Lease!$H$4="Yearly",J624*Lease!$D$4,IF(Lease!$H$4="Quarterly",J624*(Lease!$D$4/4),J624*Lease!$D$4/12))&gt;0,IF(Lease!$H$4="Yearly",J624*Lease!$D$4,IF(Lease!$H$4="Quarterly",J624*(Lease!$D$4/4),J624*Lease!$D$4/12)),-L624-J624)</f>
        <v>0</v>
      </c>
      <c r="L624" s="38">
        <f t="shared" si="100"/>
        <v>0</v>
      </c>
      <c r="M624" s="38">
        <f t="shared" si="101"/>
        <v>0</v>
      </c>
      <c r="N624" s="50"/>
      <c r="O624" s="79">
        <v>237</v>
      </c>
      <c r="P624" s="80">
        <f t="shared" si="104"/>
        <v>264133</v>
      </c>
      <c r="Q624" s="82">
        <f t="shared" si="107"/>
        <v>0</v>
      </c>
      <c r="R624" s="82">
        <f>IF(S623&lt;1,0,-Lease!$K$4/Lease!$L$4)</f>
        <v>0</v>
      </c>
      <c r="S624" s="82">
        <f t="shared" si="108"/>
        <v>0</v>
      </c>
      <c r="AE624" s="5"/>
      <c r="AF624" s="6"/>
    </row>
    <row r="625" spans="1:32" x14ac:dyDescent="0.25">
      <c r="A625" s="46">
        <f t="shared" si="102"/>
        <v>609</v>
      </c>
      <c r="B625" s="54">
        <f t="shared" si="99"/>
        <v>0</v>
      </c>
      <c r="C625" s="47">
        <f>IF(A625&gt;Lease!$E$4,0,Lease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D625" s="33" t="str">
        <f>IF(C625=0,"-",IF(Lease!$H$4="Yearly",EDATE(D624,12),IF(Lease!$H$4="Quarterly",EDATE(D624,3),EDATE(D624,1))))</f>
        <v>-</v>
      </c>
      <c r="E625" s="14">
        <f>IF(C625=0,0,1/((1+IF(Lease!$H$4="Yearly",Lease!$D$4,IF(Lease!$H$4="Quarterly",Lease!$D$4/4,Lease!$D$4/12)))^IF($E$17=1,A624,A625)))</f>
        <v>0</v>
      </c>
      <c r="F625" s="48">
        <f t="shared" si="105"/>
        <v>0</v>
      </c>
      <c r="G625" s="49"/>
      <c r="H625" s="13">
        <f t="shared" si="103"/>
        <v>609</v>
      </c>
      <c r="I625" s="33" t="str">
        <f t="shared" si="106"/>
        <v>-</v>
      </c>
      <c r="J625" s="38">
        <f>IF(H625&gt;Lease!$E$4,0,M624)</f>
        <v>0</v>
      </c>
      <c r="K625" s="38">
        <f>IF(IF(Lease!$H$4="Yearly",J625*Lease!$D$4,IF(Lease!$H$4="Quarterly",J625*(Lease!$D$4/4),J625*Lease!$D$4/12))&gt;0,IF(Lease!$H$4="Yearly",J625*Lease!$D$4,IF(Lease!$H$4="Quarterly",J625*(Lease!$D$4/4),J625*Lease!$D$4/12)),-L625-J625)</f>
        <v>0</v>
      </c>
      <c r="L625" s="38">
        <f t="shared" si="100"/>
        <v>0</v>
      </c>
      <c r="M625" s="38">
        <f t="shared" si="101"/>
        <v>0</v>
      </c>
      <c r="N625" s="50"/>
      <c r="O625" s="79">
        <v>237</v>
      </c>
      <c r="P625" s="80">
        <f t="shared" si="104"/>
        <v>264499</v>
      </c>
      <c r="Q625" s="82">
        <f t="shared" si="107"/>
        <v>0</v>
      </c>
      <c r="R625" s="82">
        <f>IF(S624&lt;1,0,-Lease!$K$4/Lease!$L$4)</f>
        <v>0</v>
      </c>
      <c r="S625" s="82">
        <f t="shared" si="108"/>
        <v>0</v>
      </c>
      <c r="AE625" s="5"/>
      <c r="AF625" s="6"/>
    </row>
    <row r="626" spans="1:32" x14ac:dyDescent="0.25">
      <c r="A626" s="46">
        <f t="shared" si="102"/>
        <v>610</v>
      </c>
      <c r="B626" s="54">
        <f t="shared" si="99"/>
        <v>0</v>
      </c>
      <c r="C626" s="47">
        <f>IF(A626&gt;Lease!$E$4,0,Lease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D626" s="33" t="str">
        <f>IF(C626=0,"-",IF(Lease!$H$4="Yearly",EDATE(D625,12),IF(Lease!$H$4="Quarterly",EDATE(D625,3),EDATE(D625,1))))</f>
        <v>-</v>
      </c>
      <c r="E626" s="14">
        <f>IF(C626=0,0,1/((1+IF(Lease!$H$4="Yearly",Lease!$D$4,IF(Lease!$H$4="Quarterly",Lease!$D$4/4,Lease!$D$4/12)))^IF($E$17=1,A625,A626)))</f>
        <v>0</v>
      </c>
      <c r="F626" s="48">
        <f t="shared" si="105"/>
        <v>0</v>
      </c>
      <c r="G626" s="49"/>
      <c r="H626" s="13">
        <f t="shared" si="103"/>
        <v>610</v>
      </c>
      <c r="I626" s="33" t="str">
        <f t="shared" si="106"/>
        <v>-</v>
      </c>
      <c r="J626" s="38">
        <f>IF(H626&gt;Lease!$E$4,0,M625)</f>
        <v>0</v>
      </c>
      <c r="K626" s="38">
        <f>IF(IF(Lease!$H$4="Yearly",J626*Lease!$D$4,IF(Lease!$H$4="Quarterly",J626*(Lease!$D$4/4),J626*Lease!$D$4/12))&gt;0,IF(Lease!$H$4="Yearly",J626*Lease!$D$4,IF(Lease!$H$4="Quarterly",J626*(Lease!$D$4/4),J626*Lease!$D$4/12)),-L626-J626)</f>
        <v>0</v>
      </c>
      <c r="L626" s="38">
        <f t="shared" si="100"/>
        <v>0</v>
      </c>
      <c r="M626" s="38">
        <f t="shared" si="101"/>
        <v>0</v>
      </c>
      <c r="N626" s="50"/>
      <c r="O626" s="79">
        <v>237</v>
      </c>
      <c r="P626" s="80">
        <f t="shared" si="104"/>
        <v>264864</v>
      </c>
      <c r="Q626" s="82">
        <f t="shared" si="107"/>
        <v>0</v>
      </c>
      <c r="R626" s="82">
        <f>IF(S625&lt;1,0,-Lease!$K$4/Lease!$L$4)</f>
        <v>0</v>
      </c>
      <c r="S626" s="82">
        <f t="shared" si="108"/>
        <v>0</v>
      </c>
      <c r="AE626" s="5"/>
      <c r="AF626" s="6"/>
    </row>
    <row r="627" spans="1:32" x14ac:dyDescent="0.25">
      <c r="A627" s="46">
        <f t="shared" si="102"/>
        <v>611</v>
      </c>
      <c r="B627" s="54">
        <f t="shared" si="99"/>
        <v>0</v>
      </c>
      <c r="C627" s="47">
        <f>IF(A627&gt;Lease!$E$4,0,Lease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D627" s="33" t="str">
        <f>IF(C627=0,"-",IF(Lease!$H$4="Yearly",EDATE(D626,12),IF(Lease!$H$4="Quarterly",EDATE(D626,3),EDATE(D626,1))))</f>
        <v>-</v>
      </c>
      <c r="E627" s="14">
        <f>IF(C627=0,0,1/((1+IF(Lease!$H$4="Yearly",Lease!$D$4,IF(Lease!$H$4="Quarterly",Lease!$D$4/4,Lease!$D$4/12)))^IF($E$17=1,A626,A627)))</f>
        <v>0</v>
      </c>
      <c r="F627" s="48">
        <f t="shared" si="105"/>
        <v>0</v>
      </c>
      <c r="G627" s="49"/>
      <c r="H627" s="13">
        <f t="shared" si="103"/>
        <v>611</v>
      </c>
      <c r="I627" s="33" t="str">
        <f t="shared" si="106"/>
        <v>-</v>
      </c>
      <c r="J627" s="38">
        <f>IF(H627&gt;Lease!$E$4,0,M626)</f>
        <v>0</v>
      </c>
      <c r="K627" s="38">
        <f>IF(IF(Lease!$H$4="Yearly",J627*Lease!$D$4,IF(Lease!$H$4="Quarterly",J627*(Lease!$D$4/4),J627*Lease!$D$4/12))&gt;0,IF(Lease!$H$4="Yearly",J627*Lease!$D$4,IF(Lease!$H$4="Quarterly",J627*(Lease!$D$4/4),J627*Lease!$D$4/12)),-L627-J627)</f>
        <v>0</v>
      </c>
      <c r="L627" s="38">
        <f t="shared" si="100"/>
        <v>0</v>
      </c>
      <c r="M627" s="38">
        <f t="shared" si="101"/>
        <v>0</v>
      </c>
      <c r="N627" s="50"/>
      <c r="O627" s="79">
        <v>237</v>
      </c>
      <c r="P627" s="80">
        <f t="shared" si="104"/>
        <v>265229</v>
      </c>
      <c r="Q627" s="82">
        <f t="shared" si="107"/>
        <v>0</v>
      </c>
      <c r="R627" s="82">
        <f>IF(S626&lt;1,0,-Lease!$K$4/Lease!$L$4)</f>
        <v>0</v>
      </c>
      <c r="S627" s="82">
        <f t="shared" si="108"/>
        <v>0</v>
      </c>
      <c r="AE627" s="5"/>
      <c r="AF627" s="6"/>
    </row>
    <row r="628" spans="1:32" x14ac:dyDescent="0.25">
      <c r="A628" s="46">
        <f t="shared" si="102"/>
        <v>612</v>
      </c>
      <c r="B628" s="54">
        <f t="shared" si="99"/>
        <v>0</v>
      </c>
      <c r="C628" s="47">
        <f>IF(A628&gt;Lease!$E$4,0,Lease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D628" s="33" t="str">
        <f>IF(C628=0,"-",IF(Lease!$H$4="Yearly",EDATE(D627,12),IF(Lease!$H$4="Quarterly",EDATE(D627,3),EDATE(D627,1))))</f>
        <v>-</v>
      </c>
      <c r="E628" s="14">
        <f>IF(C628=0,0,1/((1+IF(Lease!$H$4="Yearly",Lease!$D$4,IF(Lease!$H$4="Quarterly",Lease!$D$4/4,Lease!$D$4/12)))^IF($E$17=1,A627,A628)))</f>
        <v>0</v>
      </c>
      <c r="F628" s="48">
        <f t="shared" si="105"/>
        <v>0</v>
      </c>
      <c r="G628" s="49"/>
      <c r="H628" s="13">
        <f t="shared" si="103"/>
        <v>612</v>
      </c>
      <c r="I628" s="33" t="str">
        <f t="shared" si="106"/>
        <v>-</v>
      </c>
      <c r="J628" s="38">
        <f>IF(H628&gt;Lease!$E$4,0,M627)</f>
        <v>0</v>
      </c>
      <c r="K628" s="38">
        <f>IF(IF(Lease!$H$4="Yearly",J628*Lease!$D$4,IF(Lease!$H$4="Quarterly",J628*(Lease!$D$4/4),J628*Lease!$D$4/12))&gt;0,IF(Lease!$H$4="Yearly",J628*Lease!$D$4,IF(Lease!$H$4="Quarterly",J628*(Lease!$D$4/4),J628*Lease!$D$4/12)),-L628-J628)</f>
        <v>0</v>
      </c>
      <c r="L628" s="38">
        <f t="shared" si="100"/>
        <v>0</v>
      </c>
      <c r="M628" s="38">
        <f t="shared" si="101"/>
        <v>0</v>
      </c>
      <c r="N628" s="50"/>
      <c r="O628" s="79">
        <v>237</v>
      </c>
      <c r="P628" s="80">
        <f t="shared" si="104"/>
        <v>265594</v>
      </c>
      <c r="Q628" s="82">
        <f t="shared" si="107"/>
        <v>0</v>
      </c>
      <c r="R628" s="82">
        <f>IF(S627&lt;1,0,-Lease!$K$4/Lease!$L$4)</f>
        <v>0</v>
      </c>
      <c r="S628" s="82">
        <f t="shared" si="108"/>
        <v>0</v>
      </c>
      <c r="AE628" s="5"/>
      <c r="AF628" s="6"/>
    </row>
    <row r="629" spans="1:32" x14ac:dyDescent="0.25">
      <c r="A629" s="46">
        <f t="shared" si="102"/>
        <v>613</v>
      </c>
      <c r="B629" s="54">
        <f t="shared" si="99"/>
        <v>0</v>
      </c>
      <c r="C629" s="47">
        <f>IF(A629&gt;Lease!$E$4,0,Lease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D629" s="33" t="str">
        <f>IF(C629=0,"-",IF(Lease!$H$4="Yearly",EDATE(D628,12),IF(Lease!$H$4="Quarterly",EDATE(D628,3),EDATE(D628,1))))</f>
        <v>-</v>
      </c>
      <c r="E629" s="14">
        <f>IF(C629=0,0,1/((1+IF(Lease!$H$4="Yearly",Lease!$D$4,IF(Lease!$H$4="Quarterly",Lease!$D$4/4,Lease!$D$4/12)))^IF($E$17=1,A628,A629)))</f>
        <v>0</v>
      </c>
      <c r="F629" s="48">
        <f t="shared" si="105"/>
        <v>0</v>
      </c>
      <c r="G629" s="49"/>
      <c r="H629" s="13">
        <f t="shared" si="103"/>
        <v>613</v>
      </c>
      <c r="I629" s="33" t="str">
        <f t="shared" si="106"/>
        <v>-</v>
      </c>
      <c r="J629" s="38">
        <f>IF(H629&gt;Lease!$E$4,0,M628)</f>
        <v>0</v>
      </c>
      <c r="K629" s="38">
        <f>IF(IF(Lease!$H$4="Yearly",J629*Lease!$D$4,IF(Lease!$H$4="Quarterly",J629*(Lease!$D$4/4),J629*Lease!$D$4/12))&gt;0,IF(Lease!$H$4="Yearly",J629*Lease!$D$4,IF(Lease!$H$4="Quarterly",J629*(Lease!$D$4/4),J629*Lease!$D$4/12)),-L629-J629)</f>
        <v>0</v>
      </c>
      <c r="L629" s="38">
        <f t="shared" si="100"/>
        <v>0</v>
      </c>
      <c r="M629" s="38">
        <f t="shared" si="101"/>
        <v>0</v>
      </c>
      <c r="N629" s="50"/>
      <c r="O629" s="79">
        <v>237</v>
      </c>
      <c r="P629" s="80">
        <f t="shared" si="104"/>
        <v>265960</v>
      </c>
      <c r="Q629" s="82">
        <f t="shared" si="107"/>
        <v>0</v>
      </c>
      <c r="R629" s="82">
        <f>IF(S628&lt;1,0,-Lease!$K$4/Lease!$L$4)</f>
        <v>0</v>
      </c>
      <c r="S629" s="82">
        <f t="shared" si="108"/>
        <v>0</v>
      </c>
      <c r="AE629" s="5"/>
      <c r="AF629" s="6"/>
    </row>
    <row r="630" spans="1:32" x14ac:dyDescent="0.25">
      <c r="A630" s="46">
        <f t="shared" si="102"/>
        <v>614</v>
      </c>
      <c r="B630" s="54">
        <f t="shared" si="99"/>
        <v>0</v>
      </c>
      <c r="C630" s="47">
        <f>IF(A630&gt;Lease!$E$4,0,Lease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D630" s="33" t="str">
        <f>IF(C630=0,"-",IF(Lease!$H$4="Yearly",EDATE(D629,12),IF(Lease!$H$4="Quarterly",EDATE(D629,3),EDATE(D629,1))))</f>
        <v>-</v>
      </c>
      <c r="E630" s="14">
        <f>IF(C630=0,0,1/((1+IF(Lease!$H$4="Yearly",Lease!$D$4,IF(Lease!$H$4="Quarterly",Lease!$D$4/4,Lease!$D$4/12)))^IF($E$17=1,A629,A630)))</f>
        <v>0</v>
      </c>
      <c r="F630" s="48">
        <f t="shared" si="105"/>
        <v>0</v>
      </c>
      <c r="G630" s="49"/>
      <c r="H630" s="13">
        <f t="shared" si="103"/>
        <v>614</v>
      </c>
      <c r="I630" s="33" t="str">
        <f t="shared" si="106"/>
        <v>-</v>
      </c>
      <c r="J630" s="38">
        <f>IF(H630&gt;Lease!$E$4,0,M629)</f>
        <v>0</v>
      </c>
      <c r="K630" s="38">
        <f>IF(IF(Lease!$H$4="Yearly",J630*Lease!$D$4,IF(Lease!$H$4="Quarterly",J630*(Lease!$D$4/4),J630*Lease!$D$4/12))&gt;0,IF(Lease!$H$4="Yearly",J630*Lease!$D$4,IF(Lease!$H$4="Quarterly",J630*(Lease!$D$4/4),J630*Lease!$D$4/12)),-L630-J630)</f>
        <v>0</v>
      </c>
      <c r="L630" s="38">
        <f t="shared" si="100"/>
        <v>0</v>
      </c>
      <c r="M630" s="38">
        <f t="shared" si="101"/>
        <v>0</v>
      </c>
      <c r="N630" s="50"/>
      <c r="O630" s="79">
        <v>237</v>
      </c>
      <c r="P630" s="80">
        <f t="shared" si="104"/>
        <v>266325</v>
      </c>
      <c r="Q630" s="82">
        <f t="shared" si="107"/>
        <v>0</v>
      </c>
      <c r="R630" s="82">
        <f>IF(S629&lt;1,0,-Lease!$K$4/Lease!$L$4)</f>
        <v>0</v>
      </c>
      <c r="S630" s="82">
        <f t="shared" si="108"/>
        <v>0</v>
      </c>
      <c r="AE630" s="5"/>
      <c r="AF630" s="6"/>
    </row>
    <row r="631" spans="1:32" x14ac:dyDescent="0.25">
      <c r="A631" s="46">
        <f t="shared" si="102"/>
        <v>615</v>
      </c>
      <c r="B631" s="54">
        <f t="shared" si="99"/>
        <v>0</v>
      </c>
      <c r="C631" s="47">
        <f>IF(A631&gt;Lease!$E$4,0,Lease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D631" s="33" t="str">
        <f>IF(C631=0,"-",IF(Lease!$H$4="Yearly",EDATE(D630,12),IF(Lease!$H$4="Quarterly",EDATE(D630,3),EDATE(D630,1))))</f>
        <v>-</v>
      </c>
      <c r="E631" s="14">
        <f>IF(C631=0,0,1/((1+IF(Lease!$H$4="Yearly",Lease!$D$4,IF(Lease!$H$4="Quarterly",Lease!$D$4/4,Lease!$D$4/12)))^IF($E$17=1,A630,A631)))</f>
        <v>0</v>
      </c>
      <c r="F631" s="48">
        <f t="shared" si="105"/>
        <v>0</v>
      </c>
      <c r="G631" s="49"/>
      <c r="H631" s="13">
        <f t="shared" si="103"/>
        <v>615</v>
      </c>
      <c r="I631" s="33" t="str">
        <f t="shared" si="106"/>
        <v>-</v>
      </c>
      <c r="J631" s="38">
        <f>IF(H631&gt;Lease!$E$4,0,M630)</f>
        <v>0</v>
      </c>
      <c r="K631" s="38">
        <f>IF(IF(Lease!$H$4="Yearly",J631*Lease!$D$4,IF(Lease!$H$4="Quarterly",J631*(Lease!$D$4/4),J631*Lease!$D$4/12))&gt;0,IF(Lease!$H$4="Yearly",J631*Lease!$D$4,IF(Lease!$H$4="Quarterly",J631*(Lease!$D$4/4),J631*Lease!$D$4/12)),-L631-J631)</f>
        <v>0</v>
      </c>
      <c r="L631" s="38">
        <f t="shared" si="100"/>
        <v>0</v>
      </c>
      <c r="M631" s="38">
        <f t="shared" si="101"/>
        <v>0</v>
      </c>
      <c r="N631" s="50"/>
      <c r="O631" s="79">
        <v>237</v>
      </c>
      <c r="P631" s="80">
        <f t="shared" si="104"/>
        <v>266690</v>
      </c>
      <c r="Q631" s="82">
        <f t="shared" si="107"/>
        <v>0</v>
      </c>
      <c r="R631" s="82">
        <f>IF(S630&lt;1,0,-Lease!$K$4/Lease!$L$4)</f>
        <v>0</v>
      </c>
      <c r="S631" s="82">
        <f t="shared" si="108"/>
        <v>0</v>
      </c>
      <c r="AE631" s="5"/>
      <c r="AF631" s="6"/>
    </row>
    <row r="632" spans="1:32" x14ac:dyDescent="0.25">
      <c r="A632" s="46">
        <f t="shared" si="102"/>
        <v>616</v>
      </c>
      <c r="B632" s="54">
        <f t="shared" si="99"/>
        <v>0</v>
      </c>
      <c r="C632" s="47">
        <f>IF(A632&gt;Lease!$E$4,0,Lease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D632" s="33" t="str">
        <f>IF(C632=0,"-",IF(Lease!$H$4="Yearly",EDATE(D631,12),IF(Lease!$H$4="Quarterly",EDATE(D631,3),EDATE(D631,1))))</f>
        <v>-</v>
      </c>
      <c r="E632" s="14">
        <f>IF(C632=0,0,1/((1+IF(Lease!$H$4="Yearly",Lease!$D$4,IF(Lease!$H$4="Quarterly",Lease!$D$4/4,Lease!$D$4/12)))^IF($E$17=1,A631,A632)))</f>
        <v>0</v>
      </c>
      <c r="F632" s="48">
        <f t="shared" si="105"/>
        <v>0</v>
      </c>
      <c r="G632" s="49"/>
      <c r="H632" s="13">
        <f t="shared" si="103"/>
        <v>616</v>
      </c>
      <c r="I632" s="33" t="str">
        <f t="shared" si="106"/>
        <v>-</v>
      </c>
      <c r="J632" s="38">
        <f>IF(H632&gt;Lease!$E$4,0,M631)</f>
        <v>0</v>
      </c>
      <c r="K632" s="38">
        <f>IF(IF(Lease!$H$4="Yearly",J632*Lease!$D$4,IF(Lease!$H$4="Quarterly",J632*(Lease!$D$4/4),J632*Lease!$D$4/12))&gt;0,IF(Lease!$H$4="Yearly",J632*Lease!$D$4,IF(Lease!$H$4="Quarterly",J632*(Lease!$D$4/4),J632*Lease!$D$4/12)),-L632-J632)</f>
        <v>0</v>
      </c>
      <c r="L632" s="38">
        <f t="shared" si="100"/>
        <v>0</v>
      </c>
      <c r="M632" s="38">
        <f t="shared" si="101"/>
        <v>0</v>
      </c>
      <c r="N632" s="50"/>
      <c r="O632" s="79">
        <v>237</v>
      </c>
      <c r="P632" s="80">
        <f t="shared" si="104"/>
        <v>267055</v>
      </c>
      <c r="Q632" s="82">
        <f t="shared" si="107"/>
        <v>0</v>
      </c>
      <c r="R632" s="82">
        <f>IF(S631&lt;1,0,-Lease!$K$4/Lease!$L$4)</f>
        <v>0</v>
      </c>
      <c r="S632" s="82">
        <f t="shared" si="108"/>
        <v>0</v>
      </c>
      <c r="AE632" s="5"/>
      <c r="AF632" s="6"/>
    </row>
    <row r="633" spans="1:32" x14ac:dyDescent="0.25">
      <c r="A633" s="46">
        <f t="shared" si="102"/>
        <v>617</v>
      </c>
      <c r="B633" s="54">
        <f t="shared" si="99"/>
        <v>0</v>
      </c>
      <c r="C633" s="47">
        <f>IF(A633&gt;Lease!$E$4,0,Lease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D633" s="33" t="str">
        <f>IF(C633=0,"-",IF(Lease!$H$4="Yearly",EDATE(D632,12),IF(Lease!$H$4="Quarterly",EDATE(D632,3),EDATE(D632,1))))</f>
        <v>-</v>
      </c>
      <c r="E633" s="14">
        <f>IF(C633=0,0,1/((1+IF(Lease!$H$4="Yearly",Lease!$D$4,IF(Lease!$H$4="Quarterly",Lease!$D$4/4,Lease!$D$4/12)))^IF($E$17=1,A632,A633)))</f>
        <v>0</v>
      </c>
      <c r="F633" s="48">
        <f t="shared" si="105"/>
        <v>0</v>
      </c>
      <c r="G633" s="49"/>
      <c r="H633" s="13">
        <f t="shared" si="103"/>
        <v>617</v>
      </c>
      <c r="I633" s="33" t="str">
        <f t="shared" si="106"/>
        <v>-</v>
      </c>
      <c r="J633" s="38">
        <f>IF(H633&gt;Lease!$E$4,0,M632)</f>
        <v>0</v>
      </c>
      <c r="K633" s="38">
        <f>IF(IF(Lease!$H$4="Yearly",J633*Lease!$D$4,IF(Lease!$H$4="Quarterly",J633*(Lease!$D$4/4),J633*Lease!$D$4/12))&gt;0,IF(Lease!$H$4="Yearly",J633*Lease!$D$4,IF(Lease!$H$4="Quarterly",J633*(Lease!$D$4/4),J633*Lease!$D$4/12)),-L633-J633)</f>
        <v>0</v>
      </c>
      <c r="L633" s="38">
        <f t="shared" si="100"/>
        <v>0</v>
      </c>
      <c r="M633" s="38">
        <f t="shared" si="101"/>
        <v>0</v>
      </c>
      <c r="N633" s="50"/>
      <c r="O633" s="79">
        <v>237</v>
      </c>
      <c r="P633" s="80">
        <f t="shared" si="104"/>
        <v>267421</v>
      </c>
      <c r="Q633" s="82">
        <f t="shared" si="107"/>
        <v>0</v>
      </c>
      <c r="R633" s="82">
        <f>IF(S632&lt;1,0,-Lease!$K$4/Lease!$L$4)</f>
        <v>0</v>
      </c>
      <c r="S633" s="82">
        <f t="shared" si="108"/>
        <v>0</v>
      </c>
      <c r="AE633" s="5"/>
      <c r="AF633" s="6"/>
    </row>
    <row r="634" spans="1:32" x14ac:dyDescent="0.25">
      <c r="A634" s="46">
        <f t="shared" si="102"/>
        <v>618</v>
      </c>
      <c r="B634" s="54">
        <f t="shared" si="99"/>
        <v>0</v>
      </c>
      <c r="C634" s="47">
        <f>IF(A634&gt;Lease!$E$4,0,Lease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D634" s="33" t="str">
        <f>IF(C634=0,"-",IF(Lease!$H$4="Yearly",EDATE(D633,12),IF(Lease!$H$4="Quarterly",EDATE(D633,3),EDATE(D633,1))))</f>
        <v>-</v>
      </c>
      <c r="E634" s="14">
        <f>IF(C634=0,0,1/((1+IF(Lease!$H$4="Yearly",Lease!$D$4,IF(Lease!$H$4="Quarterly",Lease!$D$4/4,Lease!$D$4/12)))^IF($E$17=1,A633,A634)))</f>
        <v>0</v>
      </c>
      <c r="F634" s="48">
        <f t="shared" si="105"/>
        <v>0</v>
      </c>
      <c r="G634" s="49"/>
      <c r="H634" s="13">
        <f t="shared" si="103"/>
        <v>618</v>
      </c>
      <c r="I634" s="33" t="str">
        <f t="shared" si="106"/>
        <v>-</v>
      </c>
      <c r="J634" s="38">
        <f>IF(H634&gt;Lease!$E$4,0,M633)</f>
        <v>0</v>
      </c>
      <c r="K634" s="38">
        <f>IF(IF(Lease!$H$4="Yearly",J634*Lease!$D$4,IF(Lease!$H$4="Quarterly",J634*(Lease!$D$4/4),J634*Lease!$D$4/12))&gt;0,IF(Lease!$H$4="Yearly",J634*Lease!$D$4,IF(Lease!$H$4="Quarterly",J634*(Lease!$D$4/4),J634*Lease!$D$4/12)),-L634-J634)</f>
        <v>0</v>
      </c>
      <c r="L634" s="38">
        <f t="shared" si="100"/>
        <v>0</v>
      </c>
      <c r="M634" s="38">
        <f t="shared" si="101"/>
        <v>0</v>
      </c>
      <c r="N634" s="50"/>
      <c r="O634" s="79">
        <v>237</v>
      </c>
      <c r="P634" s="80">
        <f t="shared" si="104"/>
        <v>267786</v>
      </c>
      <c r="Q634" s="82">
        <f t="shared" si="107"/>
        <v>0</v>
      </c>
      <c r="R634" s="82">
        <f>IF(S633&lt;1,0,-Lease!$K$4/Lease!$L$4)</f>
        <v>0</v>
      </c>
      <c r="S634" s="82">
        <f t="shared" si="108"/>
        <v>0</v>
      </c>
      <c r="AE634" s="5"/>
      <c r="AF634" s="6"/>
    </row>
    <row r="635" spans="1:32" x14ac:dyDescent="0.25">
      <c r="A635" s="46">
        <f t="shared" si="102"/>
        <v>619</v>
      </c>
      <c r="B635" s="54">
        <f t="shared" si="99"/>
        <v>0</v>
      </c>
      <c r="C635" s="47">
        <f>IF(A635&gt;Lease!$E$4,0,Lease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D635" s="33" t="str">
        <f>IF(C635=0,"-",IF(Lease!$H$4="Yearly",EDATE(D634,12),IF(Lease!$H$4="Quarterly",EDATE(D634,3),EDATE(D634,1))))</f>
        <v>-</v>
      </c>
      <c r="E635" s="14">
        <f>IF(C635=0,0,1/((1+IF(Lease!$H$4="Yearly",Lease!$D$4,IF(Lease!$H$4="Quarterly",Lease!$D$4/4,Lease!$D$4/12)))^IF($E$17=1,A634,A635)))</f>
        <v>0</v>
      </c>
      <c r="F635" s="48">
        <f t="shared" si="105"/>
        <v>0</v>
      </c>
      <c r="G635" s="49"/>
      <c r="H635" s="13">
        <f t="shared" si="103"/>
        <v>619</v>
      </c>
      <c r="I635" s="33" t="str">
        <f t="shared" si="106"/>
        <v>-</v>
      </c>
      <c r="J635" s="38">
        <f>IF(H635&gt;Lease!$E$4,0,M634)</f>
        <v>0</v>
      </c>
      <c r="K635" s="38">
        <f>IF(IF(Lease!$H$4="Yearly",J635*Lease!$D$4,IF(Lease!$H$4="Quarterly",J635*(Lease!$D$4/4),J635*Lease!$D$4/12))&gt;0,IF(Lease!$H$4="Yearly",J635*Lease!$D$4,IF(Lease!$H$4="Quarterly",J635*(Lease!$D$4/4),J635*Lease!$D$4/12)),-L635-J635)</f>
        <v>0</v>
      </c>
      <c r="L635" s="38">
        <f t="shared" si="100"/>
        <v>0</v>
      </c>
      <c r="M635" s="38">
        <f t="shared" si="101"/>
        <v>0</v>
      </c>
      <c r="N635" s="50"/>
      <c r="O635" s="79">
        <v>237</v>
      </c>
      <c r="P635" s="80">
        <f t="shared" si="104"/>
        <v>268151</v>
      </c>
      <c r="Q635" s="82">
        <f t="shared" si="107"/>
        <v>0</v>
      </c>
      <c r="R635" s="82">
        <f>IF(S634&lt;1,0,-Lease!$K$4/Lease!$L$4)</f>
        <v>0</v>
      </c>
      <c r="S635" s="82">
        <f t="shared" si="108"/>
        <v>0</v>
      </c>
      <c r="AE635" s="5"/>
      <c r="AF635" s="6"/>
    </row>
    <row r="636" spans="1:32" x14ac:dyDescent="0.25">
      <c r="A636" s="46">
        <f t="shared" si="102"/>
        <v>620</v>
      </c>
      <c r="B636" s="54">
        <f t="shared" si="99"/>
        <v>0</v>
      </c>
      <c r="C636" s="47">
        <f>IF(A636&gt;Lease!$E$4,0,Lease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D636" s="33" t="str">
        <f>IF(C636=0,"-",IF(Lease!$H$4="Yearly",EDATE(D635,12),IF(Lease!$H$4="Quarterly",EDATE(D635,3),EDATE(D635,1))))</f>
        <v>-</v>
      </c>
      <c r="E636" s="14">
        <f>IF(C636=0,0,1/((1+IF(Lease!$H$4="Yearly",Lease!$D$4,IF(Lease!$H$4="Quarterly",Lease!$D$4/4,Lease!$D$4/12)))^IF($E$17=1,A635,A636)))</f>
        <v>0</v>
      </c>
      <c r="F636" s="48">
        <f t="shared" si="105"/>
        <v>0</v>
      </c>
      <c r="G636" s="49"/>
      <c r="H636" s="13">
        <f t="shared" si="103"/>
        <v>620</v>
      </c>
      <c r="I636" s="33" t="str">
        <f t="shared" si="106"/>
        <v>-</v>
      </c>
      <c r="J636" s="38">
        <f>IF(H636&gt;Lease!$E$4,0,M635)</f>
        <v>0</v>
      </c>
      <c r="K636" s="38">
        <f>IF(IF(Lease!$H$4="Yearly",J636*Lease!$D$4,IF(Lease!$H$4="Quarterly",J636*(Lease!$D$4/4),J636*Lease!$D$4/12))&gt;0,IF(Lease!$H$4="Yearly",J636*Lease!$D$4,IF(Lease!$H$4="Quarterly",J636*(Lease!$D$4/4),J636*Lease!$D$4/12)),-L636-J636)</f>
        <v>0</v>
      </c>
      <c r="L636" s="38">
        <f t="shared" si="100"/>
        <v>0</v>
      </c>
      <c r="M636" s="38">
        <f t="shared" si="101"/>
        <v>0</v>
      </c>
      <c r="N636" s="50"/>
      <c r="O636" s="79">
        <v>237</v>
      </c>
      <c r="P636" s="80">
        <f t="shared" si="104"/>
        <v>268516</v>
      </c>
      <c r="Q636" s="82">
        <f t="shared" si="107"/>
        <v>0</v>
      </c>
      <c r="R636" s="82">
        <f>IF(S635&lt;1,0,-Lease!$K$4/Lease!$L$4)</f>
        <v>0</v>
      </c>
      <c r="S636" s="82">
        <f t="shared" si="108"/>
        <v>0</v>
      </c>
      <c r="AE636" s="5"/>
      <c r="AF636" s="6"/>
    </row>
    <row r="637" spans="1:32" x14ac:dyDescent="0.25">
      <c r="A637" s="46">
        <f t="shared" si="102"/>
        <v>621</v>
      </c>
      <c r="B637" s="54">
        <f t="shared" si="99"/>
        <v>0</v>
      </c>
      <c r="C637" s="47">
        <f>IF(A637&gt;Lease!$E$4,0,Lease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D637" s="33" t="str">
        <f>IF(C637=0,"-",IF(Lease!$H$4="Yearly",EDATE(D636,12),IF(Lease!$H$4="Quarterly",EDATE(D636,3),EDATE(D636,1))))</f>
        <v>-</v>
      </c>
      <c r="E637" s="14">
        <f>IF(C637=0,0,1/((1+IF(Lease!$H$4="Yearly",Lease!$D$4,IF(Lease!$H$4="Quarterly",Lease!$D$4/4,Lease!$D$4/12)))^IF($E$17=1,A636,A637)))</f>
        <v>0</v>
      </c>
      <c r="F637" s="48">
        <f t="shared" si="105"/>
        <v>0</v>
      </c>
      <c r="G637" s="49"/>
      <c r="H637" s="13">
        <f t="shared" si="103"/>
        <v>621</v>
      </c>
      <c r="I637" s="33" t="str">
        <f t="shared" si="106"/>
        <v>-</v>
      </c>
      <c r="J637" s="38">
        <f>IF(H637&gt;Lease!$E$4,0,M636)</f>
        <v>0</v>
      </c>
      <c r="K637" s="38">
        <f>IF(IF(Lease!$H$4="Yearly",J637*Lease!$D$4,IF(Lease!$H$4="Quarterly",J637*(Lease!$D$4/4),J637*Lease!$D$4/12))&gt;0,IF(Lease!$H$4="Yearly",J637*Lease!$D$4,IF(Lease!$H$4="Quarterly",J637*(Lease!$D$4/4),J637*Lease!$D$4/12)),-L637-J637)</f>
        <v>0</v>
      </c>
      <c r="L637" s="38">
        <f t="shared" si="100"/>
        <v>0</v>
      </c>
      <c r="M637" s="38">
        <f t="shared" si="101"/>
        <v>0</v>
      </c>
      <c r="N637" s="50"/>
      <c r="O637" s="79">
        <v>237</v>
      </c>
      <c r="P637" s="80">
        <f t="shared" si="104"/>
        <v>268882</v>
      </c>
      <c r="Q637" s="82">
        <f t="shared" si="107"/>
        <v>0</v>
      </c>
      <c r="R637" s="82">
        <f>IF(S636&lt;1,0,-Lease!$K$4/Lease!$L$4)</f>
        <v>0</v>
      </c>
      <c r="S637" s="82">
        <f t="shared" si="108"/>
        <v>0</v>
      </c>
      <c r="AE637" s="5"/>
      <c r="AF637" s="6"/>
    </row>
    <row r="638" spans="1:32" x14ac:dyDescent="0.25">
      <c r="A638" s="46">
        <f t="shared" si="102"/>
        <v>622</v>
      </c>
      <c r="B638" s="54">
        <f t="shared" si="99"/>
        <v>0</v>
      </c>
      <c r="C638" s="47">
        <f>IF(A638&gt;Lease!$E$4,0,Lease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D638" s="33" t="str">
        <f>IF(C638=0,"-",IF(Lease!$H$4="Yearly",EDATE(D637,12),IF(Lease!$H$4="Quarterly",EDATE(D637,3),EDATE(D637,1))))</f>
        <v>-</v>
      </c>
      <c r="E638" s="14">
        <f>IF(C638=0,0,1/((1+IF(Lease!$H$4="Yearly",Lease!$D$4,IF(Lease!$H$4="Quarterly",Lease!$D$4/4,Lease!$D$4/12)))^IF($E$17=1,A637,A638)))</f>
        <v>0</v>
      </c>
      <c r="F638" s="48">
        <f t="shared" si="105"/>
        <v>0</v>
      </c>
      <c r="G638" s="49"/>
      <c r="H638" s="13">
        <f t="shared" si="103"/>
        <v>622</v>
      </c>
      <c r="I638" s="33" t="str">
        <f t="shared" si="106"/>
        <v>-</v>
      </c>
      <c r="J638" s="38">
        <f>IF(H638&gt;Lease!$E$4,0,M637)</f>
        <v>0</v>
      </c>
      <c r="K638" s="38">
        <f>IF(IF(Lease!$H$4="Yearly",J638*Lease!$D$4,IF(Lease!$H$4="Quarterly",J638*(Lease!$D$4/4),J638*Lease!$D$4/12))&gt;0,IF(Lease!$H$4="Yearly",J638*Lease!$D$4,IF(Lease!$H$4="Quarterly",J638*(Lease!$D$4/4),J638*Lease!$D$4/12)),-L638-J638)</f>
        <v>0</v>
      </c>
      <c r="L638" s="38">
        <f t="shared" si="100"/>
        <v>0</v>
      </c>
      <c r="M638" s="38">
        <f t="shared" si="101"/>
        <v>0</v>
      </c>
      <c r="N638" s="50"/>
      <c r="O638" s="79">
        <v>237</v>
      </c>
      <c r="P638" s="80">
        <f t="shared" si="104"/>
        <v>269247</v>
      </c>
      <c r="Q638" s="82">
        <f t="shared" si="107"/>
        <v>0</v>
      </c>
      <c r="R638" s="82">
        <f>IF(S637&lt;1,0,-Lease!$K$4/Lease!$L$4)</f>
        <v>0</v>
      </c>
      <c r="S638" s="82">
        <f t="shared" si="108"/>
        <v>0</v>
      </c>
      <c r="AE638" s="5"/>
      <c r="AF638" s="6"/>
    </row>
    <row r="639" spans="1:32" x14ac:dyDescent="0.25">
      <c r="A639" s="46">
        <f t="shared" si="102"/>
        <v>623</v>
      </c>
      <c r="B639" s="54">
        <f t="shared" si="99"/>
        <v>0</v>
      </c>
      <c r="C639" s="47">
        <f>IF(A639&gt;Lease!$E$4,0,Lease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D639" s="33" t="str">
        <f>IF(C639=0,"-",IF(Lease!$H$4="Yearly",EDATE(D638,12),IF(Lease!$H$4="Quarterly",EDATE(D638,3),EDATE(D638,1))))</f>
        <v>-</v>
      </c>
      <c r="E639" s="14">
        <f>IF(C639=0,0,1/((1+IF(Lease!$H$4="Yearly",Lease!$D$4,IF(Lease!$H$4="Quarterly",Lease!$D$4/4,Lease!$D$4/12)))^IF($E$17=1,A638,A639)))</f>
        <v>0</v>
      </c>
      <c r="F639" s="48">
        <f t="shared" si="105"/>
        <v>0</v>
      </c>
      <c r="G639" s="49"/>
      <c r="H639" s="13">
        <f t="shared" si="103"/>
        <v>623</v>
      </c>
      <c r="I639" s="33" t="str">
        <f t="shared" si="106"/>
        <v>-</v>
      </c>
      <c r="J639" s="38">
        <f>IF(H639&gt;Lease!$E$4,0,M638)</f>
        <v>0</v>
      </c>
      <c r="K639" s="38">
        <f>IF(IF(Lease!$H$4="Yearly",J639*Lease!$D$4,IF(Lease!$H$4="Quarterly",J639*(Lease!$D$4/4),J639*Lease!$D$4/12))&gt;0,IF(Lease!$H$4="Yearly",J639*Lease!$D$4,IF(Lease!$H$4="Quarterly",J639*(Lease!$D$4/4),J639*Lease!$D$4/12)),-L639-J639)</f>
        <v>0</v>
      </c>
      <c r="L639" s="38">
        <f t="shared" si="100"/>
        <v>0</v>
      </c>
      <c r="M639" s="38">
        <f t="shared" si="101"/>
        <v>0</v>
      </c>
      <c r="N639" s="50"/>
      <c r="O639" s="79">
        <v>237</v>
      </c>
      <c r="P639" s="80">
        <f t="shared" si="104"/>
        <v>269612</v>
      </c>
      <c r="Q639" s="82">
        <f t="shared" si="107"/>
        <v>0</v>
      </c>
      <c r="R639" s="82">
        <f>IF(S638&lt;1,0,-Lease!$K$4/Lease!$L$4)</f>
        <v>0</v>
      </c>
      <c r="S639" s="82">
        <f t="shared" si="108"/>
        <v>0</v>
      </c>
      <c r="AE639" s="5"/>
      <c r="AF639" s="6"/>
    </row>
    <row r="640" spans="1:32" x14ac:dyDescent="0.25">
      <c r="A640" s="46">
        <f t="shared" si="102"/>
        <v>624</v>
      </c>
      <c r="B640" s="54">
        <f t="shared" si="99"/>
        <v>0</v>
      </c>
      <c r="C640" s="47">
        <f>IF(A640&gt;Lease!$E$4,0,Lease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D640" s="33" t="str">
        <f>IF(C640=0,"-",IF(Lease!$H$4="Yearly",EDATE(D639,12),IF(Lease!$H$4="Quarterly",EDATE(D639,3),EDATE(D639,1))))</f>
        <v>-</v>
      </c>
      <c r="E640" s="14">
        <f>IF(C640=0,0,1/((1+IF(Lease!$H$4="Yearly",Lease!$D$4,IF(Lease!$H$4="Quarterly",Lease!$D$4/4,Lease!$D$4/12)))^IF($E$17=1,A639,A640)))</f>
        <v>0</v>
      </c>
      <c r="F640" s="48">
        <f t="shared" si="105"/>
        <v>0</v>
      </c>
      <c r="G640" s="49"/>
      <c r="H640" s="13">
        <f t="shared" si="103"/>
        <v>624</v>
      </c>
      <c r="I640" s="33" t="str">
        <f t="shared" si="106"/>
        <v>-</v>
      </c>
      <c r="J640" s="38">
        <f>IF(H640&gt;Lease!$E$4,0,M639)</f>
        <v>0</v>
      </c>
      <c r="K640" s="38">
        <f>IF(IF(Lease!$H$4="Yearly",J640*Lease!$D$4,IF(Lease!$H$4="Quarterly",J640*(Lease!$D$4/4),J640*Lease!$D$4/12))&gt;0,IF(Lease!$H$4="Yearly",J640*Lease!$D$4,IF(Lease!$H$4="Quarterly",J640*(Lease!$D$4/4),J640*Lease!$D$4/12)),-L640-J640)</f>
        <v>0</v>
      </c>
      <c r="L640" s="38">
        <f t="shared" si="100"/>
        <v>0</v>
      </c>
      <c r="M640" s="38">
        <f t="shared" si="101"/>
        <v>0</v>
      </c>
      <c r="N640" s="50"/>
      <c r="O640" s="79">
        <v>237</v>
      </c>
      <c r="P640" s="80">
        <f t="shared" si="104"/>
        <v>269977</v>
      </c>
      <c r="Q640" s="82">
        <f t="shared" si="107"/>
        <v>0</v>
      </c>
      <c r="R640" s="82">
        <f>IF(S639&lt;1,0,-Lease!$K$4/Lease!$L$4)</f>
        <v>0</v>
      </c>
      <c r="S640" s="82">
        <f t="shared" si="108"/>
        <v>0</v>
      </c>
      <c r="AE640" s="5"/>
      <c r="AF640" s="6"/>
    </row>
    <row r="641" spans="1:32" x14ac:dyDescent="0.25">
      <c r="A641" s="46">
        <f t="shared" si="102"/>
        <v>625</v>
      </c>
      <c r="B641" s="54">
        <f t="shared" si="99"/>
        <v>0</v>
      </c>
      <c r="C641" s="47">
        <f>IF(A641&gt;Lease!$E$4,0,Lease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D641" s="33" t="str">
        <f>IF(C641=0,"-",IF(Lease!$H$4="Yearly",EDATE(D640,12),IF(Lease!$H$4="Quarterly",EDATE(D640,3),EDATE(D640,1))))</f>
        <v>-</v>
      </c>
      <c r="E641" s="14">
        <f>IF(C641=0,0,1/((1+IF(Lease!$H$4="Yearly",Lease!$D$4,IF(Lease!$H$4="Quarterly",Lease!$D$4/4,Lease!$D$4/12)))^IF($E$17=1,A640,A641)))</f>
        <v>0</v>
      </c>
      <c r="F641" s="48">
        <f t="shared" si="105"/>
        <v>0</v>
      </c>
      <c r="G641" s="49"/>
      <c r="H641" s="13">
        <f t="shared" si="103"/>
        <v>625</v>
      </c>
      <c r="I641" s="33" t="str">
        <f t="shared" si="106"/>
        <v>-</v>
      </c>
      <c r="J641" s="38">
        <f>IF(H641&gt;Lease!$E$4,0,M640)</f>
        <v>0</v>
      </c>
      <c r="K641" s="38">
        <f>IF(IF(Lease!$H$4="Yearly",J641*Lease!$D$4,IF(Lease!$H$4="Quarterly",J641*(Lease!$D$4/4),J641*Lease!$D$4/12))&gt;0,IF(Lease!$H$4="Yearly",J641*Lease!$D$4,IF(Lease!$H$4="Quarterly",J641*(Lease!$D$4/4),J641*Lease!$D$4/12)),-L641-J641)</f>
        <v>0</v>
      </c>
      <c r="L641" s="38">
        <f t="shared" si="100"/>
        <v>0</v>
      </c>
      <c r="M641" s="38">
        <f t="shared" si="101"/>
        <v>0</v>
      </c>
      <c r="N641" s="50"/>
      <c r="O641" s="79">
        <v>237</v>
      </c>
      <c r="P641" s="80">
        <f t="shared" si="104"/>
        <v>270343</v>
      </c>
      <c r="Q641" s="82">
        <f t="shared" si="107"/>
        <v>0</v>
      </c>
      <c r="R641" s="82">
        <f>IF(S640&lt;1,0,-Lease!$K$4/Lease!$L$4)</f>
        <v>0</v>
      </c>
      <c r="S641" s="82">
        <f t="shared" si="108"/>
        <v>0</v>
      </c>
      <c r="AE641" s="5"/>
      <c r="AF641" s="6"/>
    </row>
    <row r="642" spans="1:32" x14ac:dyDescent="0.25">
      <c r="A642" s="46">
        <f t="shared" si="102"/>
        <v>626</v>
      </c>
      <c r="B642" s="54">
        <f t="shared" si="99"/>
        <v>0</v>
      </c>
      <c r="C642" s="47">
        <f>IF(A642&gt;Lease!$E$4,0,Lease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D642" s="33" t="str">
        <f>IF(C642=0,"-",IF(Lease!$H$4="Yearly",EDATE(D641,12),IF(Lease!$H$4="Quarterly",EDATE(D641,3),EDATE(D641,1))))</f>
        <v>-</v>
      </c>
      <c r="E642" s="14">
        <f>IF(C642=0,0,1/((1+IF(Lease!$H$4="Yearly",Lease!$D$4,IF(Lease!$H$4="Quarterly",Lease!$D$4/4,Lease!$D$4/12)))^IF($E$17=1,A641,A642)))</f>
        <v>0</v>
      </c>
      <c r="F642" s="48">
        <f t="shared" si="105"/>
        <v>0</v>
      </c>
      <c r="G642" s="49"/>
      <c r="H642" s="13">
        <f t="shared" si="103"/>
        <v>626</v>
      </c>
      <c r="I642" s="33" t="str">
        <f t="shared" si="106"/>
        <v>-</v>
      </c>
      <c r="J642" s="38">
        <f>IF(H642&gt;Lease!$E$4,0,M641)</f>
        <v>0</v>
      </c>
      <c r="K642" s="38">
        <f>IF(IF(Lease!$H$4="Yearly",J642*Lease!$D$4,IF(Lease!$H$4="Quarterly",J642*(Lease!$D$4/4),J642*Lease!$D$4/12))&gt;0,IF(Lease!$H$4="Yearly",J642*Lease!$D$4,IF(Lease!$H$4="Quarterly",J642*(Lease!$D$4/4),J642*Lease!$D$4/12)),-L642-J642)</f>
        <v>0</v>
      </c>
      <c r="L642" s="38">
        <f t="shared" si="100"/>
        <v>0</v>
      </c>
      <c r="M642" s="38">
        <f t="shared" si="101"/>
        <v>0</v>
      </c>
      <c r="N642" s="50"/>
      <c r="O642" s="79">
        <v>237</v>
      </c>
      <c r="P642" s="80">
        <f t="shared" si="104"/>
        <v>270708</v>
      </c>
      <c r="Q642" s="82">
        <f t="shared" si="107"/>
        <v>0</v>
      </c>
      <c r="R642" s="82">
        <f>IF(S641&lt;1,0,-Lease!$K$4/Lease!$L$4)</f>
        <v>0</v>
      </c>
      <c r="S642" s="82">
        <f t="shared" si="108"/>
        <v>0</v>
      </c>
      <c r="AE642" s="5"/>
      <c r="AF642" s="6"/>
    </row>
    <row r="643" spans="1:32" x14ac:dyDescent="0.25">
      <c r="A643" s="46">
        <f t="shared" si="102"/>
        <v>627</v>
      </c>
      <c r="B643" s="54">
        <f t="shared" si="99"/>
        <v>0</v>
      </c>
      <c r="C643" s="47">
        <f>IF(A643&gt;Lease!$E$4,0,Lease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D643" s="33" t="str">
        <f>IF(C643=0,"-",IF(Lease!$H$4="Yearly",EDATE(D642,12),IF(Lease!$H$4="Quarterly",EDATE(D642,3),EDATE(D642,1))))</f>
        <v>-</v>
      </c>
      <c r="E643" s="14">
        <f>IF(C643=0,0,1/((1+IF(Lease!$H$4="Yearly",Lease!$D$4,IF(Lease!$H$4="Quarterly",Lease!$D$4/4,Lease!$D$4/12)))^IF($E$17=1,A642,A643)))</f>
        <v>0</v>
      </c>
      <c r="F643" s="48">
        <f t="shared" si="105"/>
        <v>0</v>
      </c>
      <c r="G643" s="49"/>
      <c r="H643" s="13">
        <f t="shared" si="103"/>
        <v>627</v>
      </c>
      <c r="I643" s="33" t="str">
        <f t="shared" si="106"/>
        <v>-</v>
      </c>
      <c r="J643" s="38">
        <f>IF(H643&gt;Lease!$E$4,0,M642)</f>
        <v>0</v>
      </c>
      <c r="K643" s="38">
        <f>IF(IF(Lease!$H$4="Yearly",J643*Lease!$D$4,IF(Lease!$H$4="Quarterly",J643*(Lease!$D$4/4),J643*Lease!$D$4/12))&gt;0,IF(Lease!$H$4="Yearly",J643*Lease!$D$4,IF(Lease!$H$4="Quarterly",J643*(Lease!$D$4/4),J643*Lease!$D$4/12)),-L643-J643)</f>
        <v>0</v>
      </c>
      <c r="L643" s="38">
        <f t="shared" si="100"/>
        <v>0</v>
      </c>
      <c r="M643" s="38">
        <f t="shared" si="101"/>
        <v>0</v>
      </c>
      <c r="N643" s="50"/>
      <c r="O643" s="79">
        <v>237</v>
      </c>
      <c r="P643" s="80">
        <f t="shared" si="104"/>
        <v>271073</v>
      </c>
      <c r="Q643" s="82">
        <f t="shared" si="107"/>
        <v>0</v>
      </c>
      <c r="R643" s="82">
        <f>IF(S642&lt;1,0,-Lease!$K$4/Lease!$L$4)</f>
        <v>0</v>
      </c>
      <c r="S643" s="82">
        <f t="shared" si="108"/>
        <v>0</v>
      </c>
      <c r="AE643" s="5"/>
      <c r="AF643" s="6"/>
    </row>
    <row r="644" spans="1:32" x14ac:dyDescent="0.25">
      <c r="A644" s="46">
        <f t="shared" si="102"/>
        <v>628</v>
      </c>
      <c r="B644" s="54">
        <f t="shared" si="99"/>
        <v>0</v>
      </c>
      <c r="C644" s="47">
        <f>IF(A644&gt;Lease!$E$4,0,Lease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D644" s="33" t="str">
        <f>IF(C644=0,"-",IF(Lease!$H$4="Yearly",EDATE(D643,12),IF(Lease!$H$4="Quarterly",EDATE(D643,3),EDATE(D643,1))))</f>
        <v>-</v>
      </c>
      <c r="E644" s="14">
        <f>IF(C644=0,0,1/((1+IF(Lease!$H$4="Yearly",Lease!$D$4,IF(Lease!$H$4="Quarterly",Lease!$D$4/4,Lease!$D$4/12)))^IF($E$17=1,A643,A644)))</f>
        <v>0</v>
      </c>
      <c r="F644" s="48">
        <f t="shared" si="105"/>
        <v>0</v>
      </c>
      <c r="G644" s="49"/>
      <c r="H644" s="13">
        <f t="shared" si="103"/>
        <v>628</v>
      </c>
      <c r="I644" s="33" t="str">
        <f t="shared" si="106"/>
        <v>-</v>
      </c>
      <c r="J644" s="38">
        <f>IF(H644&gt;Lease!$E$4,0,M643)</f>
        <v>0</v>
      </c>
      <c r="K644" s="38">
        <f>IF(IF(Lease!$H$4="Yearly",J644*Lease!$D$4,IF(Lease!$H$4="Quarterly",J644*(Lease!$D$4/4),J644*Lease!$D$4/12))&gt;0,IF(Lease!$H$4="Yearly",J644*Lease!$D$4,IF(Lease!$H$4="Quarterly",J644*(Lease!$D$4/4),J644*Lease!$D$4/12)),-L644-J644)</f>
        <v>0</v>
      </c>
      <c r="L644" s="38">
        <f t="shared" si="100"/>
        <v>0</v>
      </c>
      <c r="M644" s="38">
        <f t="shared" si="101"/>
        <v>0</v>
      </c>
      <c r="N644" s="50"/>
      <c r="O644" s="79">
        <v>237</v>
      </c>
      <c r="P644" s="80">
        <f t="shared" si="104"/>
        <v>271438</v>
      </c>
      <c r="Q644" s="82">
        <f t="shared" si="107"/>
        <v>0</v>
      </c>
      <c r="R644" s="82">
        <f>IF(S643&lt;1,0,-Lease!$K$4/Lease!$L$4)</f>
        <v>0</v>
      </c>
      <c r="S644" s="82">
        <f t="shared" si="108"/>
        <v>0</v>
      </c>
      <c r="AE644" s="5"/>
      <c r="AF644" s="6"/>
    </row>
    <row r="645" spans="1:32" x14ac:dyDescent="0.25">
      <c r="A645" s="46">
        <f t="shared" si="102"/>
        <v>629</v>
      </c>
      <c r="B645" s="54">
        <f t="shared" si="99"/>
        <v>0</v>
      </c>
      <c r="C645" s="47">
        <f>IF(A645&gt;Lease!$E$4,0,Lease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D645" s="33" t="str">
        <f>IF(C645=0,"-",IF(Lease!$H$4="Yearly",EDATE(D644,12),IF(Lease!$H$4="Quarterly",EDATE(D644,3),EDATE(D644,1))))</f>
        <v>-</v>
      </c>
      <c r="E645" s="14">
        <f>IF(C645=0,0,1/((1+IF(Lease!$H$4="Yearly",Lease!$D$4,IF(Lease!$H$4="Quarterly",Lease!$D$4/4,Lease!$D$4/12)))^IF($E$17=1,A644,A645)))</f>
        <v>0</v>
      </c>
      <c r="F645" s="48">
        <f t="shared" si="105"/>
        <v>0</v>
      </c>
      <c r="G645" s="49"/>
      <c r="H645" s="13">
        <f t="shared" si="103"/>
        <v>629</v>
      </c>
      <c r="I645" s="33" t="str">
        <f t="shared" si="106"/>
        <v>-</v>
      </c>
      <c r="J645" s="38">
        <f>IF(H645&gt;Lease!$E$4,0,M644)</f>
        <v>0</v>
      </c>
      <c r="K645" s="38">
        <f>IF(IF(Lease!$H$4="Yearly",J645*Lease!$D$4,IF(Lease!$H$4="Quarterly",J645*(Lease!$D$4/4),J645*Lease!$D$4/12))&gt;0,IF(Lease!$H$4="Yearly",J645*Lease!$D$4,IF(Lease!$H$4="Quarterly",J645*(Lease!$D$4/4),J645*Lease!$D$4/12)),-L645-J645)</f>
        <v>0</v>
      </c>
      <c r="L645" s="38">
        <f t="shared" si="100"/>
        <v>0</v>
      </c>
      <c r="M645" s="38">
        <f t="shared" si="101"/>
        <v>0</v>
      </c>
      <c r="N645" s="50"/>
      <c r="O645" s="79">
        <v>237</v>
      </c>
      <c r="P645" s="80">
        <f t="shared" si="104"/>
        <v>271804</v>
      </c>
      <c r="Q645" s="82">
        <f t="shared" si="107"/>
        <v>0</v>
      </c>
      <c r="R645" s="82">
        <f>IF(S644&lt;1,0,-Lease!$K$4/Lease!$L$4)</f>
        <v>0</v>
      </c>
      <c r="S645" s="82">
        <f t="shared" si="108"/>
        <v>0</v>
      </c>
      <c r="AE645" s="5"/>
      <c r="AF645" s="6"/>
    </row>
    <row r="646" spans="1:32" x14ac:dyDescent="0.25">
      <c r="A646" s="46">
        <f t="shared" si="102"/>
        <v>630</v>
      </c>
      <c r="B646" s="54">
        <f t="shared" si="99"/>
        <v>0</v>
      </c>
      <c r="C646" s="47">
        <f>IF(A646&gt;Lease!$E$4,0,Lease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D646" s="33" t="str">
        <f>IF(C646=0,"-",IF(Lease!$H$4="Yearly",EDATE(D645,12),IF(Lease!$H$4="Quarterly",EDATE(D645,3),EDATE(D645,1))))</f>
        <v>-</v>
      </c>
      <c r="E646" s="14">
        <f>IF(C646=0,0,1/((1+IF(Lease!$H$4="Yearly",Lease!$D$4,IF(Lease!$H$4="Quarterly",Lease!$D$4/4,Lease!$D$4/12)))^IF($E$17=1,A645,A646)))</f>
        <v>0</v>
      </c>
      <c r="F646" s="48">
        <f t="shared" si="105"/>
        <v>0</v>
      </c>
      <c r="G646" s="49"/>
      <c r="H646" s="13">
        <f t="shared" si="103"/>
        <v>630</v>
      </c>
      <c r="I646" s="33" t="str">
        <f t="shared" si="106"/>
        <v>-</v>
      </c>
      <c r="J646" s="38">
        <f>IF(H646&gt;Lease!$E$4,0,M645)</f>
        <v>0</v>
      </c>
      <c r="K646" s="38">
        <f>IF(IF(Lease!$H$4="Yearly",J646*Lease!$D$4,IF(Lease!$H$4="Quarterly",J646*(Lease!$D$4/4),J646*Lease!$D$4/12))&gt;0,IF(Lease!$H$4="Yearly",J646*Lease!$D$4,IF(Lease!$H$4="Quarterly",J646*(Lease!$D$4/4),J646*Lease!$D$4/12)),-L646-J646)</f>
        <v>0</v>
      </c>
      <c r="L646" s="38">
        <f t="shared" si="100"/>
        <v>0</v>
      </c>
      <c r="M646" s="38">
        <f t="shared" si="101"/>
        <v>0</v>
      </c>
      <c r="N646" s="50"/>
      <c r="O646" s="79">
        <v>237</v>
      </c>
      <c r="P646" s="80">
        <f t="shared" si="104"/>
        <v>272169</v>
      </c>
      <c r="Q646" s="82">
        <f t="shared" si="107"/>
        <v>0</v>
      </c>
      <c r="R646" s="82">
        <f>IF(S645&lt;1,0,-Lease!$K$4/Lease!$L$4)</f>
        <v>0</v>
      </c>
      <c r="S646" s="82">
        <f t="shared" si="108"/>
        <v>0</v>
      </c>
      <c r="AE646" s="5"/>
      <c r="AF646" s="6"/>
    </row>
    <row r="647" spans="1:32" x14ac:dyDescent="0.25">
      <c r="A647" s="46">
        <f t="shared" si="102"/>
        <v>631</v>
      </c>
      <c r="B647" s="54">
        <f t="shared" si="99"/>
        <v>0</v>
      </c>
      <c r="C647" s="47">
        <f>IF(A647&gt;Lease!$E$4,0,Lease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D647" s="33" t="str">
        <f>IF(C647=0,"-",IF(Lease!$H$4="Yearly",EDATE(D646,12),IF(Lease!$H$4="Quarterly",EDATE(D646,3),EDATE(D646,1))))</f>
        <v>-</v>
      </c>
      <c r="E647" s="14">
        <f>IF(C647=0,0,1/((1+IF(Lease!$H$4="Yearly",Lease!$D$4,IF(Lease!$H$4="Quarterly",Lease!$D$4/4,Lease!$D$4/12)))^IF($E$17=1,A646,A647)))</f>
        <v>0</v>
      </c>
      <c r="F647" s="48">
        <f t="shared" si="105"/>
        <v>0</v>
      </c>
      <c r="G647" s="49"/>
      <c r="H647" s="13">
        <f t="shared" si="103"/>
        <v>631</v>
      </c>
      <c r="I647" s="33" t="str">
        <f t="shared" si="106"/>
        <v>-</v>
      </c>
      <c r="J647" s="38">
        <f>IF(H647&gt;Lease!$E$4,0,M646)</f>
        <v>0</v>
      </c>
      <c r="K647" s="38">
        <f>IF(IF(Lease!$H$4="Yearly",J647*Lease!$D$4,IF(Lease!$H$4="Quarterly",J647*(Lease!$D$4/4),J647*Lease!$D$4/12))&gt;0,IF(Lease!$H$4="Yearly",J647*Lease!$D$4,IF(Lease!$H$4="Quarterly",J647*(Lease!$D$4/4),J647*Lease!$D$4/12)),-L647-J647)</f>
        <v>0</v>
      </c>
      <c r="L647" s="38">
        <f t="shared" si="100"/>
        <v>0</v>
      </c>
      <c r="M647" s="38">
        <f t="shared" si="101"/>
        <v>0</v>
      </c>
      <c r="N647" s="50"/>
      <c r="O647" s="79">
        <v>237</v>
      </c>
      <c r="P647" s="80">
        <f t="shared" si="104"/>
        <v>272534</v>
      </c>
      <c r="Q647" s="82">
        <f t="shared" si="107"/>
        <v>0</v>
      </c>
      <c r="R647" s="82">
        <f>IF(S646&lt;1,0,-Lease!$K$4/Lease!$L$4)</f>
        <v>0</v>
      </c>
      <c r="S647" s="82">
        <f t="shared" si="108"/>
        <v>0</v>
      </c>
      <c r="AE647" s="5"/>
      <c r="AF647" s="6"/>
    </row>
    <row r="648" spans="1:32" x14ac:dyDescent="0.25">
      <c r="A648" s="46">
        <f t="shared" si="102"/>
        <v>632</v>
      </c>
      <c r="B648" s="54">
        <f t="shared" si="99"/>
        <v>0</v>
      </c>
      <c r="C648" s="47">
        <f>IF(A648&gt;Lease!$E$4,0,Lease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D648" s="33" t="str">
        <f>IF(C648=0,"-",IF(Lease!$H$4="Yearly",EDATE(D647,12),IF(Lease!$H$4="Quarterly",EDATE(D647,3),EDATE(D647,1))))</f>
        <v>-</v>
      </c>
      <c r="E648" s="14">
        <f>IF(C648=0,0,1/((1+IF(Lease!$H$4="Yearly",Lease!$D$4,IF(Lease!$H$4="Quarterly",Lease!$D$4/4,Lease!$D$4/12)))^IF($E$17=1,A647,A648)))</f>
        <v>0</v>
      </c>
      <c r="F648" s="48">
        <f t="shared" si="105"/>
        <v>0</v>
      </c>
      <c r="G648" s="49"/>
      <c r="H648" s="13">
        <f t="shared" si="103"/>
        <v>632</v>
      </c>
      <c r="I648" s="33" t="str">
        <f t="shared" si="106"/>
        <v>-</v>
      </c>
      <c r="J648" s="38">
        <f>IF(H648&gt;Lease!$E$4,0,M647)</f>
        <v>0</v>
      </c>
      <c r="K648" s="38">
        <f>IF(IF(Lease!$H$4="Yearly",J648*Lease!$D$4,IF(Lease!$H$4="Quarterly",J648*(Lease!$D$4/4),J648*Lease!$D$4/12))&gt;0,IF(Lease!$H$4="Yearly",J648*Lease!$D$4,IF(Lease!$H$4="Quarterly",J648*(Lease!$D$4/4),J648*Lease!$D$4/12)),-L648-J648)</f>
        <v>0</v>
      </c>
      <c r="L648" s="38">
        <f t="shared" si="100"/>
        <v>0</v>
      </c>
      <c r="M648" s="38">
        <f t="shared" si="101"/>
        <v>0</v>
      </c>
      <c r="N648" s="50"/>
      <c r="O648" s="79">
        <v>237</v>
      </c>
      <c r="P648" s="80">
        <f t="shared" si="104"/>
        <v>272899</v>
      </c>
      <c r="Q648" s="82">
        <f t="shared" si="107"/>
        <v>0</v>
      </c>
      <c r="R648" s="82">
        <f>IF(S647&lt;1,0,-Lease!$K$4/Lease!$L$4)</f>
        <v>0</v>
      </c>
      <c r="S648" s="82">
        <f t="shared" si="108"/>
        <v>0</v>
      </c>
      <c r="AE648" s="5"/>
      <c r="AF648" s="6"/>
    </row>
    <row r="649" spans="1:32" x14ac:dyDescent="0.25">
      <c r="A649" s="46">
        <f t="shared" si="102"/>
        <v>633</v>
      </c>
      <c r="B649" s="54">
        <f t="shared" si="99"/>
        <v>0</v>
      </c>
      <c r="C649" s="47">
        <f>IF(A649&gt;Lease!$E$4,0,Lease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D649" s="33" t="str">
        <f>IF(C649=0,"-",IF(Lease!$H$4="Yearly",EDATE(D648,12),IF(Lease!$H$4="Quarterly",EDATE(D648,3),EDATE(D648,1))))</f>
        <v>-</v>
      </c>
      <c r="E649" s="14">
        <f>IF(C649=0,0,1/((1+IF(Lease!$H$4="Yearly",Lease!$D$4,IF(Lease!$H$4="Quarterly",Lease!$D$4/4,Lease!$D$4/12)))^IF($E$17=1,A648,A649)))</f>
        <v>0</v>
      </c>
      <c r="F649" s="48">
        <f t="shared" si="105"/>
        <v>0</v>
      </c>
      <c r="G649" s="49"/>
      <c r="H649" s="13">
        <f t="shared" si="103"/>
        <v>633</v>
      </c>
      <c r="I649" s="33" t="str">
        <f t="shared" si="106"/>
        <v>-</v>
      </c>
      <c r="J649" s="38">
        <f>IF(H649&gt;Lease!$E$4,0,M648)</f>
        <v>0</v>
      </c>
      <c r="K649" s="38">
        <f>IF(IF(Lease!$H$4="Yearly",J649*Lease!$D$4,IF(Lease!$H$4="Quarterly",J649*(Lease!$D$4/4),J649*Lease!$D$4/12))&gt;0,IF(Lease!$H$4="Yearly",J649*Lease!$D$4,IF(Lease!$H$4="Quarterly",J649*(Lease!$D$4/4),J649*Lease!$D$4/12)),-L649-J649)</f>
        <v>0</v>
      </c>
      <c r="L649" s="38">
        <f t="shared" si="100"/>
        <v>0</v>
      </c>
      <c r="M649" s="38">
        <f t="shared" si="101"/>
        <v>0</v>
      </c>
      <c r="N649" s="50"/>
      <c r="O649" s="79">
        <v>237</v>
      </c>
      <c r="P649" s="80">
        <f t="shared" si="104"/>
        <v>273265</v>
      </c>
      <c r="Q649" s="82">
        <f t="shared" si="107"/>
        <v>0</v>
      </c>
      <c r="R649" s="82">
        <f>IF(S648&lt;1,0,-Lease!$K$4/Lease!$L$4)</f>
        <v>0</v>
      </c>
      <c r="S649" s="82">
        <f t="shared" si="108"/>
        <v>0</v>
      </c>
      <c r="AE649" s="5"/>
      <c r="AF649" s="6"/>
    </row>
    <row r="650" spans="1:32" x14ac:dyDescent="0.25">
      <c r="A650" s="46">
        <f t="shared" si="102"/>
        <v>634</v>
      </c>
      <c r="B650" s="54">
        <f t="shared" si="99"/>
        <v>0</v>
      </c>
      <c r="C650" s="47">
        <f>IF(A650&gt;Lease!$E$4,0,Lease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D650" s="33" t="str">
        <f>IF(C650=0,"-",IF(Lease!$H$4="Yearly",EDATE(D649,12),IF(Lease!$H$4="Quarterly",EDATE(D649,3),EDATE(D649,1))))</f>
        <v>-</v>
      </c>
      <c r="E650" s="14">
        <f>IF(C650=0,0,1/((1+IF(Lease!$H$4="Yearly",Lease!$D$4,IF(Lease!$H$4="Quarterly",Lease!$D$4/4,Lease!$D$4/12)))^IF($E$17=1,A649,A650)))</f>
        <v>0</v>
      </c>
      <c r="F650" s="48">
        <f t="shared" si="105"/>
        <v>0</v>
      </c>
      <c r="G650" s="49"/>
      <c r="H650" s="13">
        <f t="shared" si="103"/>
        <v>634</v>
      </c>
      <c r="I650" s="33" t="str">
        <f t="shared" si="106"/>
        <v>-</v>
      </c>
      <c r="J650" s="38">
        <f>IF(H650&gt;Lease!$E$4,0,M649)</f>
        <v>0</v>
      </c>
      <c r="K650" s="38">
        <f>IF(IF(Lease!$H$4="Yearly",J650*Lease!$D$4,IF(Lease!$H$4="Quarterly",J650*(Lease!$D$4/4),J650*Lease!$D$4/12))&gt;0,IF(Lease!$H$4="Yearly",J650*Lease!$D$4,IF(Lease!$H$4="Quarterly",J650*(Lease!$D$4/4),J650*Lease!$D$4/12)),-L650-J650)</f>
        <v>0</v>
      </c>
      <c r="L650" s="38">
        <f t="shared" si="100"/>
        <v>0</v>
      </c>
      <c r="M650" s="38">
        <f t="shared" si="101"/>
        <v>0</v>
      </c>
      <c r="N650" s="50"/>
      <c r="O650" s="79">
        <v>237</v>
      </c>
      <c r="P650" s="80">
        <f t="shared" si="104"/>
        <v>273630</v>
      </c>
      <c r="Q650" s="82">
        <f t="shared" si="107"/>
        <v>0</v>
      </c>
      <c r="R650" s="82">
        <f>IF(S649&lt;1,0,-Lease!$K$4/Lease!$L$4)</f>
        <v>0</v>
      </c>
      <c r="S650" s="82">
        <f t="shared" si="108"/>
        <v>0</v>
      </c>
      <c r="AE650" s="5"/>
      <c r="AF650" s="6"/>
    </row>
    <row r="651" spans="1:32" x14ac:dyDescent="0.25">
      <c r="A651" s="46">
        <f t="shared" si="102"/>
        <v>635</v>
      </c>
      <c r="B651" s="54">
        <f t="shared" si="99"/>
        <v>0</v>
      </c>
      <c r="C651" s="47">
        <f>IF(A651&gt;Lease!$E$4,0,Lease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D651" s="33" t="str">
        <f>IF(C651=0,"-",IF(Lease!$H$4="Yearly",EDATE(D650,12),IF(Lease!$H$4="Quarterly",EDATE(D650,3),EDATE(D650,1))))</f>
        <v>-</v>
      </c>
      <c r="E651" s="14">
        <f>IF(C651=0,0,1/((1+IF(Lease!$H$4="Yearly",Lease!$D$4,IF(Lease!$H$4="Quarterly",Lease!$D$4/4,Lease!$D$4/12)))^IF($E$17=1,A650,A651)))</f>
        <v>0</v>
      </c>
      <c r="F651" s="48">
        <f t="shared" si="105"/>
        <v>0</v>
      </c>
      <c r="G651" s="49"/>
      <c r="H651" s="13">
        <f t="shared" si="103"/>
        <v>635</v>
      </c>
      <c r="I651" s="33" t="str">
        <f t="shared" si="106"/>
        <v>-</v>
      </c>
      <c r="J651" s="38">
        <f>IF(H651&gt;Lease!$E$4,0,M650)</f>
        <v>0</v>
      </c>
      <c r="K651" s="38">
        <f>IF(IF(Lease!$H$4="Yearly",J651*Lease!$D$4,IF(Lease!$H$4="Quarterly",J651*(Lease!$D$4/4),J651*Lease!$D$4/12))&gt;0,IF(Lease!$H$4="Yearly",J651*Lease!$D$4,IF(Lease!$H$4="Quarterly",J651*(Lease!$D$4/4),J651*Lease!$D$4/12)),-L651-J651)</f>
        <v>0</v>
      </c>
      <c r="L651" s="38">
        <f t="shared" si="100"/>
        <v>0</v>
      </c>
      <c r="M651" s="38">
        <f t="shared" si="101"/>
        <v>0</v>
      </c>
      <c r="N651" s="50"/>
      <c r="O651" s="79">
        <v>237</v>
      </c>
      <c r="P651" s="80">
        <f t="shared" si="104"/>
        <v>273995</v>
      </c>
      <c r="Q651" s="82">
        <f t="shared" si="107"/>
        <v>0</v>
      </c>
      <c r="R651" s="82">
        <f>IF(S650&lt;1,0,-Lease!$K$4/Lease!$L$4)</f>
        <v>0</v>
      </c>
      <c r="S651" s="82">
        <f t="shared" si="108"/>
        <v>0</v>
      </c>
      <c r="AE651" s="5"/>
      <c r="AF651" s="6"/>
    </row>
    <row r="652" spans="1:32" x14ac:dyDescent="0.25">
      <c r="A652" s="46">
        <f t="shared" si="102"/>
        <v>636</v>
      </c>
      <c r="B652" s="54">
        <f t="shared" si="99"/>
        <v>0</v>
      </c>
      <c r="C652" s="47">
        <f>IF(A652&gt;Lease!$E$4,0,Lease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D652" s="33" t="str">
        <f>IF(C652=0,"-",IF(Lease!$H$4="Yearly",EDATE(D651,12),IF(Lease!$H$4="Quarterly",EDATE(D651,3),EDATE(D651,1))))</f>
        <v>-</v>
      </c>
      <c r="E652" s="14">
        <f>IF(C652=0,0,1/((1+IF(Lease!$H$4="Yearly",Lease!$D$4,IF(Lease!$H$4="Quarterly",Lease!$D$4/4,Lease!$D$4/12)))^IF($E$17=1,A651,A652)))</f>
        <v>0</v>
      </c>
      <c r="F652" s="48">
        <f t="shared" si="105"/>
        <v>0</v>
      </c>
      <c r="G652" s="49"/>
      <c r="H652" s="13">
        <f t="shared" si="103"/>
        <v>636</v>
      </c>
      <c r="I652" s="33" t="str">
        <f t="shared" si="106"/>
        <v>-</v>
      </c>
      <c r="J652" s="38">
        <f>IF(H652&gt;Lease!$E$4,0,M651)</f>
        <v>0</v>
      </c>
      <c r="K652" s="38">
        <f>IF(IF(Lease!$H$4="Yearly",J652*Lease!$D$4,IF(Lease!$H$4="Quarterly",J652*(Lease!$D$4/4),J652*Lease!$D$4/12))&gt;0,IF(Lease!$H$4="Yearly",J652*Lease!$D$4,IF(Lease!$H$4="Quarterly",J652*(Lease!$D$4/4),J652*Lease!$D$4/12)),-L652-J652)</f>
        <v>0</v>
      </c>
      <c r="L652" s="38">
        <f t="shared" si="100"/>
        <v>0</v>
      </c>
      <c r="M652" s="38">
        <f t="shared" si="101"/>
        <v>0</v>
      </c>
      <c r="N652" s="50"/>
      <c r="O652" s="79">
        <v>237</v>
      </c>
      <c r="P652" s="80">
        <f t="shared" si="104"/>
        <v>274360</v>
      </c>
      <c r="Q652" s="82">
        <f t="shared" si="107"/>
        <v>0</v>
      </c>
      <c r="R652" s="82">
        <f>IF(S651&lt;1,0,-Lease!$K$4/Lease!$L$4)</f>
        <v>0</v>
      </c>
      <c r="S652" s="82">
        <f t="shared" si="108"/>
        <v>0</v>
      </c>
      <c r="AE652" s="5"/>
      <c r="AF652" s="6"/>
    </row>
    <row r="653" spans="1:32" x14ac:dyDescent="0.25">
      <c r="A653" s="46">
        <f t="shared" si="102"/>
        <v>637</v>
      </c>
      <c r="B653" s="54">
        <f t="shared" si="99"/>
        <v>0</v>
      </c>
      <c r="C653" s="47">
        <f>IF(A653&gt;Lease!$E$4,0,Lease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D653" s="33" t="str">
        <f>IF(C653=0,"-",IF(Lease!$H$4="Yearly",EDATE(D652,12),IF(Lease!$H$4="Quarterly",EDATE(D652,3),EDATE(D652,1))))</f>
        <v>-</v>
      </c>
      <c r="E653" s="14">
        <f>IF(C653=0,0,1/((1+IF(Lease!$H$4="Yearly",Lease!$D$4,IF(Lease!$H$4="Quarterly",Lease!$D$4/4,Lease!$D$4/12)))^IF($E$17=1,A652,A653)))</f>
        <v>0</v>
      </c>
      <c r="F653" s="48">
        <f t="shared" si="105"/>
        <v>0</v>
      </c>
      <c r="G653" s="49"/>
      <c r="H653" s="13">
        <f t="shared" si="103"/>
        <v>637</v>
      </c>
      <c r="I653" s="33" t="str">
        <f t="shared" si="106"/>
        <v>-</v>
      </c>
      <c r="J653" s="38">
        <f>IF(H653&gt;Lease!$E$4,0,M652)</f>
        <v>0</v>
      </c>
      <c r="K653" s="38">
        <f>IF(IF(Lease!$H$4="Yearly",J653*Lease!$D$4,IF(Lease!$H$4="Quarterly",J653*(Lease!$D$4/4),J653*Lease!$D$4/12))&gt;0,IF(Lease!$H$4="Yearly",J653*Lease!$D$4,IF(Lease!$H$4="Quarterly",J653*(Lease!$D$4/4),J653*Lease!$D$4/12)),-L653-J653)</f>
        <v>0</v>
      </c>
      <c r="L653" s="38">
        <f t="shared" si="100"/>
        <v>0</v>
      </c>
      <c r="M653" s="38">
        <f t="shared" si="101"/>
        <v>0</v>
      </c>
      <c r="N653" s="50"/>
      <c r="O653" s="79">
        <v>237</v>
      </c>
      <c r="P653" s="80">
        <f t="shared" si="104"/>
        <v>274726</v>
      </c>
      <c r="Q653" s="82">
        <f t="shared" si="107"/>
        <v>0</v>
      </c>
      <c r="R653" s="82">
        <f>IF(S652&lt;1,0,-Lease!$K$4/Lease!$L$4)</f>
        <v>0</v>
      </c>
      <c r="S653" s="82">
        <f t="shared" si="108"/>
        <v>0</v>
      </c>
      <c r="AE653" s="5"/>
      <c r="AF653" s="6"/>
    </row>
    <row r="654" spans="1:32" x14ac:dyDescent="0.25">
      <c r="A654" s="46">
        <f t="shared" si="102"/>
        <v>638</v>
      </c>
      <c r="B654" s="54">
        <f t="shared" si="99"/>
        <v>0</v>
      </c>
      <c r="C654" s="47">
        <f>IF(A654&gt;Lease!$E$4,0,Lease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D654" s="33" t="str">
        <f>IF(C654=0,"-",IF(Lease!$H$4="Yearly",EDATE(D653,12),IF(Lease!$H$4="Quarterly",EDATE(D653,3),EDATE(D653,1))))</f>
        <v>-</v>
      </c>
      <c r="E654" s="14">
        <f>IF(C654=0,0,1/((1+IF(Lease!$H$4="Yearly",Lease!$D$4,IF(Lease!$H$4="Quarterly",Lease!$D$4/4,Lease!$D$4/12)))^IF($E$17=1,A653,A654)))</f>
        <v>0</v>
      </c>
      <c r="F654" s="48">
        <f t="shared" si="105"/>
        <v>0</v>
      </c>
      <c r="G654" s="49"/>
      <c r="H654" s="13">
        <f t="shared" si="103"/>
        <v>638</v>
      </c>
      <c r="I654" s="33" t="str">
        <f t="shared" si="106"/>
        <v>-</v>
      </c>
      <c r="J654" s="38">
        <f>IF(H654&gt;Lease!$E$4,0,M653)</f>
        <v>0</v>
      </c>
      <c r="K654" s="38">
        <f>IF(IF(Lease!$H$4="Yearly",J654*Lease!$D$4,IF(Lease!$H$4="Quarterly",J654*(Lease!$D$4/4),J654*Lease!$D$4/12))&gt;0,IF(Lease!$H$4="Yearly",J654*Lease!$D$4,IF(Lease!$H$4="Quarterly",J654*(Lease!$D$4/4),J654*Lease!$D$4/12)),-L654-J654)</f>
        <v>0</v>
      </c>
      <c r="L654" s="38">
        <f t="shared" si="100"/>
        <v>0</v>
      </c>
      <c r="M654" s="38">
        <f t="shared" si="101"/>
        <v>0</v>
      </c>
      <c r="N654" s="50"/>
      <c r="O654" s="79">
        <v>237</v>
      </c>
      <c r="P654" s="80">
        <f t="shared" si="104"/>
        <v>275091</v>
      </c>
      <c r="Q654" s="82">
        <f t="shared" si="107"/>
        <v>0</v>
      </c>
      <c r="R654" s="82">
        <f>IF(S653&lt;1,0,-Lease!$K$4/Lease!$L$4)</f>
        <v>0</v>
      </c>
      <c r="S654" s="82">
        <f t="shared" si="108"/>
        <v>0</v>
      </c>
      <c r="AE654" s="5"/>
      <c r="AF654" s="6"/>
    </row>
    <row r="655" spans="1:32" x14ac:dyDescent="0.25">
      <c r="A655" s="46">
        <f t="shared" si="102"/>
        <v>639</v>
      </c>
      <c r="B655" s="54">
        <f t="shared" si="99"/>
        <v>0</v>
      </c>
      <c r="C655" s="47">
        <f>IF(A655&gt;Lease!$E$4,0,Lease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D655" s="33" t="str">
        <f>IF(C655=0,"-",IF(Lease!$H$4="Yearly",EDATE(D654,12),IF(Lease!$H$4="Quarterly",EDATE(D654,3),EDATE(D654,1))))</f>
        <v>-</v>
      </c>
      <c r="E655" s="14">
        <f>IF(C655=0,0,1/((1+IF(Lease!$H$4="Yearly",Lease!$D$4,IF(Lease!$H$4="Quarterly",Lease!$D$4/4,Lease!$D$4/12)))^IF($E$17=1,A654,A655)))</f>
        <v>0</v>
      </c>
      <c r="F655" s="48">
        <f t="shared" si="105"/>
        <v>0</v>
      </c>
      <c r="G655" s="49"/>
      <c r="H655" s="13">
        <f t="shared" si="103"/>
        <v>639</v>
      </c>
      <c r="I655" s="33" t="str">
        <f t="shared" si="106"/>
        <v>-</v>
      </c>
      <c r="J655" s="38">
        <f>IF(H655&gt;Lease!$E$4,0,M654)</f>
        <v>0</v>
      </c>
      <c r="K655" s="38">
        <f>IF(IF(Lease!$H$4="Yearly",J655*Lease!$D$4,IF(Lease!$H$4="Quarterly",J655*(Lease!$D$4/4),J655*Lease!$D$4/12))&gt;0,IF(Lease!$H$4="Yearly",J655*Lease!$D$4,IF(Lease!$H$4="Quarterly",J655*(Lease!$D$4/4),J655*Lease!$D$4/12)),-L655-J655)</f>
        <v>0</v>
      </c>
      <c r="L655" s="38">
        <f t="shared" si="100"/>
        <v>0</v>
      </c>
      <c r="M655" s="38">
        <f t="shared" si="101"/>
        <v>0</v>
      </c>
      <c r="N655" s="50"/>
      <c r="O655" s="79">
        <v>237</v>
      </c>
      <c r="P655" s="80">
        <f t="shared" si="104"/>
        <v>275456</v>
      </c>
      <c r="Q655" s="82">
        <f t="shared" si="107"/>
        <v>0</v>
      </c>
      <c r="R655" s="82">
        <f>IF(S654&lt;1,0,-Lease!$K$4/Lease!$L$4)</f>
        <v>0</v>
      </c>
      <c r="S655" s="82">
        <f t="shared" si="108"/>
        <v>0</v>
      </c>
      <c r="AE655" s="5"/>
      <c r="AF655" s="6"/>
    </row>
    <row r="656" spans="1:32" x14ac:dyDescent="0.25">
      <c r="A656" s="46">
        <f t="shared" si="102"/>
        <v>640</v>
      </c>
      <c r="B656" s="54">
        <f t="shared" si="99"/>
        <v>0</v>
      </c>
      <c r="C656" s="47">
        <f>IF(A656&gt;Lease!$E$4,0,Lease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D656" s="33" t="str">
        <f>IF(C656=0,"-",IF(Lease!$H$4="Yearly",EDATE(D655,12),IF(Lease!$H$4="Quarterly",EDATE(D655,3),EDATE(D655,1))))</f>
        <v>-</v>
      </c>
      <c r="E656" s="14">
        <f>IF(C656=0,0,1/((1+IF(Lease!$H$4="Yearly",Lease!$D$4,IF(Lease!$H$4="Quarterly",Lease!$D$4/4,Lease!$D$4/12)))^IF($E$17=1,A655,A656)))</f>
        <v>0</v>
      </c>
      <c r="F656" s="48">
        <f t="shared" si="105"/>
        <v>0</v>
      </c>
      <c r="G656" s="49"/>
      <c r="H656" s="13">
        <f t="shared" si="103"/>
        <v>640</v>
      </c>
      <c r="I656" s="33" t="str">
        <f t="shared" si="106"/>
        <v>-</v>
      </c>
      <c r="J656" s="38">
        <f>IF(H656&gt;Lease!$E$4,0,M655)</f>
        <v>0</v>
      </c>
      <c r="K656" s="38">
        <f>IF(IF(Lease!$H$4="Yearly",J656*Lease!$D$4,IF(Lease!$H$4="Quarterly",J656*(Lease!$D$4/4),J656*Lease!$D$4/12))&gt;0,IF(Lease!$H$4="Yearly",J656*Lease!$D$4,IF(Lease!$H$4="Quarterly",J656*(Lease!$D$4/4),J656*Lease!$D$4/12)),-L656-J656)</f>
        <v>0</v>
      </c>
      <c r="L656" s="38">
        <f t="shared" si="100"/>
        <v>0</v>
      </c>
      <c r="M656" s="38">
        <f t="shared" si="101"/>
        <v>0</v>
      </c>
      <c r="N656" s="50"/>
      <c r="O656" s="79">
        <v>237</v>
      </c>
      <c r="P656" s="80">
        <f t="shared" si="104"/>
        <v>275821</v>
      </c>
      <c r="Q656" s="82">
        <f t="shared" si="107"/>
        <v>0</v>
      </c>
      <c r="R656" s="82">
        <f>IF(S655&lt;1,0,-Lease!$K$4/Lease!$L$4)</f>
        <v>0</v>
      </c>
      <c r="S656" s="82">
        <f t="shared" si="108"/>
        <v>0</v>
      </c>
      <c r="AE656" s="5"/>
      <c r="AF656" s="6"/>
    </row>
    <row r="657" spans="1:32" x14ac:dyDescent="0.25">
      <c r="A657" s="46">
        <f t="shared" si="102"/>
        <v>641</v>
      </c>
      <c r="B657" s="54">
        <f t="shared" si="99"/>
        <v>0</v>
      </c>
      <c r="C657" s="47">
        <f>IF(A657&gt;Lease!$E$4,0,Lease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D657" s="33" t="str">
        <f>IF(C657=0,"-",IF(Lease!$H$4="Yearly",EDATE(D656,12),IF(Lease!$H$4="Quarterly",EDATE(D656,3),EDATE(D656,1))))</f>
        <v>-</v>
      </c>
      <c r="E657" s="14">
        <f>IF(C657=0,0,1/((1+IF(Lease!$H$4="Yearly",Lease!$D$4,IF(Lease!$H$4="Quarterly",Lease!$D$4/4,Lease!$D$4/12)))^IF($E$17=1,A656,A657)))</f>
        <v>0</v>
      </c>
      <c r="F657" s="48">
        <f t="shared" si="105"/>
        <v>0</v>
      </c>
      <c r="G657" s="49"/>
      <c r="H657" s="13">
        <f t="shared" si="103"/>
        <v>641</v>
      </c>
      <c r="I657" s="33" t="str">
        <f t="shared" si="106"/>
        <v>-</v>
      </c>
      <c r="J657" s="38">
        <f>IF(H657&gt;Lease!$E$4,0,M656)</f>
        <v>0</v>
      </c>
      <c r="K657" s="38">
        <f>IF(IF(Lease!$H$4="Yearly",J657*Lease!$D$4,IF(Lease!$H$4="Quarterly",J657*(Lease!$D$4/4),J657*Lease!$D$4/12))&gt;0,IF(Lease!$H$4="Yearly",J657*Lease!$D$4,IF(Lease!$H$4="Quarterly",J657*(Lease!$D$4/4),J657*Lease!$D$4/12)),-L657-J657)</f>
        <v>0</v>
      </c>
      <c r="L657" s="38">
        <f t="shared" si="100"/>
        <v>0</v>
      </c>
      <c r="M657" s="38">
        <f t="shared" si="101"/>
        <v>0</v>
      </c>
      <c r="N657" s="50"/>
      <c r="O657" s="79">
        <v>237</v>
      </c>
      <c r="P657" s="80">
        <f t="shared" si="104"/>
        <v>276187</v>
      </c>
      <c r="Q657" s="82">
        <f t="shared" si="107"/>
        <v>0</v>
      </c>
      <c r="R657" s="82">
        <f>IF(S656&lt;1,0,-Lease!$K$4/Lease!$L$4)</f>
        <v>0</v>
      </c>
      <c r="S657" s="82">
        <f t="shared" si="108"/>
        <v>0</v>
      </c>
      <c r="AE657" s="5"/>
      <c r="AF657" s="6"/>
    </row>
    <row r="658" spans="1:32" x14ac:dyDescent="0.25">
      <c r="A658" s="46">
        <f t="shared" si="102"/>
        <v>642</v>
      </c>
      <c r="B658" s="54">
        <f t="shared" ref="B658:B721" si="109">IF(D658="-",0,YEAR(D658))</f>
        <v>0</v>
      </c>
      <c r="C658" s="47">
        <f>IF(A658&gt;Lease!$E$4,0,Lease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D658" s="33" t="str">
        <f>IF(C658=0,"-",IF(Lease!$H$4="Yearly",EDATE(D657,12),IF(Lease!$H$4="Quarterly",EDATE(D657,3),EDATE(D657,1))))</f>
        <v>-</v>
      </c>
      <c r="E658" s="14">
        <f>IF(C658=0,0,1/((1+IF(Lease!$H$4="Yearly",Lease!$D$4,IF(Lease!$H$4="Quarterly",Lease!$D$4/4,Lease!$D$4/12)))^IF($E$17=1,A657,A658)))</f>
        <v>0</v>
      </c>
      <c r="F658" s="48">
        <f t="shared" si="105"/>
        <v>0</v>
      </c>
      <c r="G658" s="49"/>
      <c r="H658" s="13">
        <f t="shared" si="103"/>
        <v>642</v>
      </c>
      <c r="I658" s="33" t="str">
        <f t="shared" si="106"/>
        <v>-</v>
      </c>
      <c r="J658" s="38">
        <f>IF(H658&gt;Lease!$E$4,0,M657)</f>
        <v>0</v>
      </c>
      <c r="K658" s="38">
        <f>IF(IF(Lease!$H$4="Yearly",J658*Lease!$D$4,IF(Lease!$H$4="Quarterly",J658*(Lease!$D$4/4),J658*Lease!$D$4/12))&gt;0,IF(Lease!$H$4="Yearly",J658*Lease!$D$4,IF(Lease!$H$4="Quarterly",J658*(Lease!$D$4/4),J658*Lease!$D$4/12)),-L658-J658)</f>
        <v>0</v>
      </c>
      <c r="L658" s="38">
        <f t="shared" ref="L658:L721" si="110">C658</f>
        <v>0</v>
      </c>
      <c r="M658" s="38">
        <f t="shared" ref="M658:M721" si="111">J658+K658-L658</f>
        <v>0</v>
      </c>
      <c r="N658" s="50"/>
      <c r="O658" s="79">
        <v>237</v>
      </c>
      <c r="P658" s="80">
        <f t="shared" si="104"/>
        <v>276552</v>
      </c>
      <c r="Q658" s="82">
        <f t="shared" si="107"/>
        <v>0</v>
      </c>
      <c r="R658" s="82">
        <f>IF(S657&lt;1,0,-Lease!$K$4/Lease!$L$4)</f>
        <v>0</v>
      </c>
      <c r="S658" s="82">
        <f t="shared" si="108"/>
        <v>0</v>
      </c>
      <c r="AE658" s="5"/>
      <c r="AF658" s="6"/>
    </row>
    <row r="659" spans="1:32" x14ac:dyDescent="0.25">
      <c r="A659" s="46">
        <f t="shared" ref="A659:A722" si="112">A658+1</f>
        <v>643</v>
      </c>
      <c r="B659" s="54">
        <f t="shared" si="109"/>
        <v>0</v>
      </c>
      <c r="C659" s="47">
        <f>IF(A659&gt;Lease!$E$4,0,Lease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D659" s="33" t="str">
        <f>IF(C659=0,"-",IF(Lease!$H$4="Yearly",EDATE(D658,12),IF(Lease!$H$4="Quarterly",EDATE(D658,3),EDATE(D658,1))))</f>
        <v>-</v>
      </c>
      <c r="E659" s="14">
        <f>IF(C659=0,0,1/((1+IF(Lease!$H$4="Yearly",Lease!$D$4,IF(Lease!$H$4="Quarterly",Lease!$D$4/4,Lease!$D$4/12)))^IF($E$17=1,A658,A659)))</f>
        <v>0</v>
      </c>
      <c r="F659" s="48">
        <f t="shared" si="105"/>
        <v>0</v>
      </c>
      <c r="G659" s="49"/>
      <c r="H659" s="13">
        <f t="shared" ref="H659:H722" si="113">H658+1</f>
        <v>643</v>
      </c>
      <c r="I659" s="33" t="str">
        <f t="shared" si="106"/>
        <v>-</v>
      </c>
      <c r="J659" s="38">
        <f>IF(H659&gt;Lease!$E$4,0,M658)</f>
        <v>0</v>
      </c>
      <c r="K659" s="38">
        <f>IF(IF(Lease!$H$4="Yearly",J659*Lease!$D$4,IF(Lease!$H$4="Quarterly",J659*(Lease!$D$4/4),J659*Lease!$D$4/12))&gt;0,IF(Lease!$H$4="Yearly",J659*Lease!$D$4,IF(Lease!$H$4="Quarterly",J659*(Lease!$D$4/4),J659*Lease!$D$4/12)),-L659-J659)</f>
        <v>0</v>
      </c>
      <c r="L659" s="38">
        <f t="shared" si="110"/>
        <v>0</v>
      </c>
      <c r="M659" s="38">
        <f t="shared" si="111"/>
        <v>0</v>
      </c>
      <c r="N659" s="50"/>
      <c r="O659" s="79">
        <v>237</v>
      </c>
      <c r="P659" s="80">
        <f t="shared" ref="P659:P722" si="114">DATE(YEAR(P658)+1,MONTH(P658),DAY(P658))</f>
        <v>276917</v>
      </c>
      <c r="Q659" s="82">
        <f t="shared" si="107"/>
        <v>0</v>
      </c>
      <c r="R659" s="82">
        <f>IF(S658&lt;1,0,-Lease!$K$4/Lease!$L$4)</f>
        <v>0</v>
      </c>
      <c r="S659" s="82">
        <f t="shared" si="108"/>
        <v>0</v>
      </c>
      <c r="AE659" s="5"/>
      <c r="AF659" s="6"/>
    </row>
    <row r="660" spans="1:32" x14ac:dyDescent="0.25">
      <c r="A660" s="46">
        <f t="shared" si="112"/>
        <v>644</v>
      </c>
      <c r="B660" s="54">
        <f t="shared" si="109"/>
        <v>0</v>
      </c>
      <c r="C660" s="47">
        <f>IF(A660&gt;Lease!$E$4,0,Lease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D660" s="33" t="str">
        <f>IF(C660=0,"-",IF(Lease!$H$4="Yearly",EDATE(D659,12),IF(Lease!$H$4="Quarterly",EDATE(D659,3),EDATE(D659,1))))</f>
        <v>-</v>
      </c>
      <c r="E660" s="14">
        <f>IF(C660=0,0,1/((1+IF(Lease!$H$4="Yearly",Lease!$D$4,IF(Lease!$H$4="Quarterly",Lease!$D$4/4,Lease!$D$4/12)))^IF($E$17=1,A659,A660)))</f>
        <v>0</v>
      </c>
      <c r="F660" s="48">
        <f t="shared" si="105"/>
        <v>0</v>
      </c>
      <c r="G660" s="49"/>
      <c r="H660" s="13">
        <f t="shared" si="113"/>
        <v>644</v>
      </c>
      <c r="I660" s="33" t="str">
        <f t="shared" si="106"/>
        <v>-</v>
      </c>
      <c r="J660" s="38">
        <f>IF(H660&gt;Lease!$E$4,0,M659)</f>
        <v>0</v>
      </c>
      <c r="K660" s="38">
        <f>IF(IF(Lease!$H$4="Yearly",J660*Lease!$D$4,IF(Lease!$H$4="Quarterly",J660*(Lease!$D$4/4),J660*Lease!$D$4/12))&gt;0,IF(Lease!$H$4="Yearly",J660*Lease!$D$4,IF(Lease!$H$4="Quarterly",J660*(Lease!$D$4/4),J660*Lease!$D$4/12)),-L660-J660)</f>
        <v>0</v>
      </c>
      <c r="L660" s="38">
        <f t="shared" si="110"/>
        <v>0</v>
      </c>
      <c r="M660" s="38">
        <f t="shared" si="111"/>
        <v>0</v>
      </c>
      <c r="N660" s="50"/>
      <c r="O660" s="79">
        <v>237</v>
      </c>
      <c r="P660" s="80">
        <f t="shared" si="114"/>
        <v>277282</v>
      </c>
      <c r="Q660" s="82">
        <f t="shared" si="107"/>
        <v>0</v>
      </c>
      <c r="R660" s="82">
        <f>IF(S659&lt;1,0,-Lease!$K$4/Lease!$L$4)</f>
        <v>0</v>
      </c>
      <c r="S660" s="82">
        <f t="shared" si="108"/>
        <v>0</v>
      </c>
      <c r="AE660" s="5"/>
      <c r="AF660" s="6"/>
    </row>
    <row r="661" spans="1:32" x14ac:dyDescent="0.25">
      <c r="A661" s="46">
        <f t="shared" si="112"/>
        <v>645</v>
      </c>
      <c r="B661" s="54">
        <f t="shared" si="109"/>
        <v>0</v>
      </c>
      <c r="C661" s="47">
        <f>IF(A661&gt;Lease!$E$4,0,Lease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D661" s="33" t="str">
        <f>IF(C661=0,"-",IF(Lease!$H$4="Yearly",EDATE(D660,12),IF(Lease!$H$4="Quarterly",EDATE(D660,3),EDATE(D660,1))))</f>
        <v>-</v>
      </c>
      <c r="E661" s="14">
        <f>IF(C661=0,0,1/((1+IF(Lease!$H$4="Yearly",Lease!$D$4,IF(Lease!$H$4="Quarterly",Lease!$D$4/4,Lease!$D$4/12)))^IF($E$17=1,A660,A661)))</f>
        <v>0</v>
      </c>
      <c r="F661" s="48">
        <f t="shared" si="105"/>
        <v>0</v>
      </c>
      <c r="G661" s="49"/>
      <c r="H661" s="13">
        <f t="shared" si="113"/>
        <v>645</v>
      </c>
      <c r="I661" s="33" t="str">
        <f t="shared" si="106"/>
        <v>-</v>
      </c>
      <c r="J661" s="38">
        <f>IF(H661&gt;Lease!$E$4,0,M660)</f>
        <v>0</v>
      </c>
      <c r="K661" s="38">
        <f>IF(IF(Lease!$H$4="Yearly",J661*Lease!$D$4,IF(Lease!$H$4="Quarterly",J661*(Lease!$D$4/4),J661*Lease!$D$4/12))&gt;0,IF(Lease!$H$4="Yearly",J661*Lease!$D$4,IF(Lease!$H$4="Quarterly",J661*(Lease!$D$4/4),J661*Lease!$D$4/12)),-L661-J661)</f>
        <v>0</v>
      </c>
      <c r="L661" s="38">
        <f t="shared" si="110"/>
        <v>0</v>
      </c>
      <c r="M661" s="38">
        <f t="shared" si="111"/>
        <v>0</v>
      </c>
      <c r="N661" s="50"/>
      <c r="O661" s="79">
        <v>237</v>
      </c>
      <c r="P661" s="80">
        <f t="shared" si="114"/>
        <v>277648</v>
      </c>
      <c r="Q661" s="82">
        <f t="shared" si="107"/>
        <v>0</v>
      </c>
      <c r="R661" s="82">
        <f>IF(S660&lt;1,0,-Lease!$K$4/Lease!$L$4)</f>
        <v>0</v>
      </c>
      <c r="S661" s="82">
        <f t="shared" si="108"/>
        <v>0</v>
      </c>
      <c r="AE661" s="5"/>
      <c r="AF661" s="6"/>
    </row>
    <row r="662" spans="1:32" x14ac:dyDescent="0.25">
      <c r="A662" s="46">
        <f t="shared" si="112"/>
        <v>646</v>
      </c>
      <c r="B662" s="54">
        <f t="shared" si="109"/>
        <v>0</v>
      </c>
      <c r="C662" s="47">
        <f>IF(A662&gt;Lease!$E$4,0,Lease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D662" s="33" t="str">
        <f>IF(C662=0,"-",IF(Lease!$H$4="Yearly",EDATE(D661,12),IF(Lease!$H$4="Quarterly",EDATE(D661,3),EDATE(D661,1))))</f>
        <v>-</v>
      </c>
      <c r="E662" s="14">
        <f>IF(C662=0,0,1/((1+IF(Lease!$H$4="Yearly",Lease!$D$4,IF(Lease!$H$4="Quarterly",Lease!$D$4/4,Lease!$D$4/12)))^IF($E$17=1,A661,A662)))</f>
        <v>0</v>
      </c>
      <c r="F662" s="48">
        <f t="shared" si="105"/>
        <v>0</v>
      </c>
      <c r="G662" s="49"/>
      <c r="H662" s="13">
        <f t="shared" si="113"/>
        <v>646</v>
      </c>
      <c r="I662" s="33" t="str">
        <f t="shared" si="106"/>
        <v>-</v>
      </c>
      <c r="J662" s="38">
        <f>IF(H662&gt;Lease!$E$4,0,M661)</f>
        <v>0</v>
      </c>
      <c r="K662" s="38">
        <f>IF(IF(Lease!$H$4="Yearly",J662*Lease!$D$4,IF(Lease!$H$4="Quarterly",J662*(Lease!$D$4/4),J662*Lease!$D$4/12))&gt;0,IF(Lease!$H$4="Yearly",J662*Lease!$D$4,IF(Lease!$H$4="Quarterly",J662*(Lease!$D$4/4),J662*Lease!$D$4/12)),-L662-J662)</f>
        <v>0</v>
      </c>
      <c r="L662" s="38">
        <f t="shared" si="110"/>
        <v>0</v>
      </c>
      <c r="M662" s="38">
        <f t="shared" si="111"/>
        <v>0</v>
      </c>
      <c r="N662" s="50"/>
      <c r="O662" s="79">
        <v>237</v>
      </c>
      <c r="P662" s="80">
        <f t="shared" si="114"/>
        <v>278013</v>
      </c>
      <c r="Q662" s="82">
        <f t="shared" si="107"/>
        <v>0</v>
      </c>
      <c r="R662" s="82">
        <f>IF(S661&lt;1,0,-Lease!$K$4/Lease!$L$4)</f>
        <v>0</v>
      </c>
      <c r="S662" s="82">
        <f t="shared" si="108"/>
        <v>0</v>
      </c>
      <c r="AE662" s="5"/>
      <c r="AF662" s="6"/>
    </row>
    <row r="663" spans="1:32" x14ac:dyDescent="0.25">
      <c r="A663" s="46">
        <f t="shared" si="112"/>
        <v>647</v>
      </c>
      <c r="B663" s="54">
        <f t="shared" si="109"/>
        <v>0</v>
      </c>
      <c r="C663" s="47">
        <f>IF(A663&gt;Lease!$E$4,0,Lease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D663" s="33" t="str">
        <f>IF(C663=0,"-",IF(Lease!$H$4="Yearly",EDATE(D662,12),IF(Lease!$H$4="Quarterly",EDATE(D662,3),EDATE(D662,1))))</f>
        <v>-</v>
      </c>
      <c r="E663" s="14">
        <f>IF(C663=0,0,1/((1+IF(Lease!$H$4="Yearly",Lease!$D$4,IF(Lease!$H$4="Quarterly",Lease!$D$4/4,Lease!$D$4/12)))^IF($E$17=1,A662,A663)))</f>
        <v>0</v>
      </c>
      <c r="F663" s="48">
        <f t="shared" si="105"/>
        <v>0</v>
      </c>
      <c r="G663" s="49"/>
      <c r="H663" s="13">
        <f t="shared" si="113"/>
        <v>647</v>
      </c>
      <c r="I663" s="33" t="str">
        <f t="shared" si="106"/>
        <v>-</v>
      </c>
      <c r="J663" s="38">
        <f>IF(H663&gt;Lease!$E$4,0,M662)</f>
        <v>0</v>
      </c>
      <c r="K663" s="38">
        <f>IF(IF(Lease!$H$4="Yearly",J663*Lease!$D$4,IF(Lease!$H$4="Quarterly",J663*(Lease!$D$4/4),J663*Lease!$D$4/12))&gt;0,IF(Lease!$H$4="Yearly",J663*Lease!$D$4,IF(Lease!$H$4="Quarterly",J663*(Lease!$D$4/4),J663*Lease!$D$4/12)),-L663-J663)</f>
        <v>0</v>
      </c>
      <c r="L663" s="38">
        <f t="shared" si="110"/>
        <v>0</v>
      </c>
      <c r="M663" s="38">
        <f t="shared" si="111"/>
        <v>0</v>
      </c>
      <c r="N663" s="50"/>
      <c r="O663" s="79">
        <v>237</v>
      </c>
      <c r="P663" s="80">
        <f t="shared" si="114"/>
        <v>278378</v>
      </c>
      <c r="Q663" s="82">
        <f t="shared" si="107"/>
        <v>0</v>
      </c>
      <c r="R663" s="82">
        <f>IF(S662&lt;1,0,-Lease!$K$4/Lease!$L$4)</f>
        <v>0</v>
      </c>
      <c r="S663" s="82">
        <f t="shared" si="108"/>
        <v>0</v>
      </c>
      <c r="AE663" s="5"/>
      <c r="AF663" s="6"/>
    </row>
    <row r="664" spans="1:32" x14ac:dyDescent="0.25">
      <c r="A664" s="46">
        <f t="shared" si="112"/>
        <v>648</v>
      </c>
      <c r="B664" s="54">
        <f t="shared" si="109"/>
        <v>0</v>
      </c>
      <c r="C664" s="47">
        <f>IF(A664&gt;Lease!$E$4,0,Lease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D664" s="33" t="str">
        <f>IF(C664=0,"-",IF(Lease!$H$4="Yearly",EDATE(D663,12),IF(Lease!$H$4="Quarterly",EDATE(D663,3),EDATE(D663,1))))</f>
        <v>-</v>
      </c>
      <c r="E664" s="14">
        <f>IF(C664=0,0,1/((1+IF(Lease!$H$4="Yearly",Lease!$D$4,IF(Lease!$H$4="Quarterly",Lease!$D$4/4,Lease!$D$4/12)))^IF($E$17=1,A663,A664)))</f>
        <v>0</v>
      </c>
      <c r="F664" s="48">
        <f t="shared" si="105"/>
        <v>0</v>
      </c>
      <c r="G664" s="49"/>
      <c r="H664" s="13">
        <f t="shared" si="113"/>
        <v>648</v>
      </c>
      <c r="I664" s="33" t="str">
        <f t="shared" si="106"/>
        <v>-</v>
      </c>
      <c r="J664" s="38">
        <f>IF(H664&gt;Lease!$E$4,0,M663)</f>
        <v>0</v>
      </c>
      <c r="K664" s="38">
        <f>IF(IF(Lease!$H$4="Yearly",J664*Lease!$D$4,IF(Lease!$H$4="Quarterly",J664*(Lease!$D$4/4),J664*Lease!$D$4/12))&gt;0,IF(Lease!$H$4="Yearly",J664*Lease!$D$4,IF(Lease!$H$4="Quarterly",J664*(Lease!$D$4/4),J664*Lease!$D$4/12)),-L664-J664)</f>
        <v>0</v>
      </c>
      <c r="L664" s="38">
        <f t="shared" si="110"/>
        <v>0</v>
      </c>
      <c r="M664" s="38">
        <f t="shared" si="111"/>
        <v>0</v>
      </c>
      <c r="N664" s="50"/>
      <c r="O664" s="79">
        <v>237</v>
      </c>
      <c r="P664" s="80">
        <f t="shared" si="114"/>
        <v>278743</v>
      </c>
      <c r="Q664" s="82">
        <f t="shared" si="107"/>
        <v>0</v>
      </c>
      <c r="R664" s="82">
        <f>IF(S663&lt;1,0,-Lease!$K$4/Lease!$L$4)</f>
        <v>0</v>
      </c>
      <c r="S664" s="82">
        <f t="shared" si="108"/>
        <v>0</v>
      </c>
      <c r="AE664" s="5"/>
      <c r="AF664" s="6"/>
    </row>
    <row r="665" spans="1:32" x14ac:dyDescent="0.25">
      <c r="A665" s="46">
        <f t="shared" si="112"/>
        <v>649</v>
      </c>
      <c r="B665" s="54">
        <f t="shared" si="109"/>
        <v>0</v>
      </c>
      <c r="C665" s="47">
        <f>IF(A665&gt;Lease!$E$4,0,Lease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D665" s="33" t="str">
        <f>IF(C665=0,"-",IF(Lease!$H$4="Yearly",EDATE(D664,12),IF(Lease!$H$4="Quarterly",EDATE(D664,3),EDATE(D664,1))))</f>
        <v>-</v>
      </c>
      <c r="E665" s="14">
        <f>IF(C665=0,0,1/((1+IF(Lease!$H$4="Yearly",Lease!$D$4,IF(Lease!$H$4="Quarterly",Lease!$D$4/4,Lease!$D$4/12)))^IF($E$17=1,A664,A665)))</f>
        <v>0</v>
      </c>
      <c r="F665" s="48">
        <f t="shared" si="105"/>
        <v>0</v>
      </c>
      <c r="G665" s="49"/>
      <c r="H665" s="13">
        <f t="shared" si="113"/>
        <v>649</v>
      </c>
      <c r="I665" s="33" t="str">
        <f t="shared" si="106"/>
        <v>-</v>
      </c>
      <c r="J665" s="38">
        <f>IF(H665&gt;Lease!$E$4,0,M664)</f>
        <v>0</v>
      </c>
      <c r="K665" s="38">
        <f>IF(IF(Lease!$H$4="Yearly",J665*Lease!$D$4,IF(Lease!$H$4="Quarterly",J665*(Lease!$D$4/4),J665*Lease!$D$4/12))&gt;0,IF(Lease!$H$4="Yearly",J665*Lease!$D$4,IF(Lease!$H$4="Quarterly",J665*(Lease!$D$4/4),J665*Lease!$D$4/12)),-L665-J665)</f>
        <v>0</v>
      </c>
      <c r="L665" s="38">
        <f t="shared" si="110"/>
        <v>0</v>
      </c>
      <c r="M665" s="38">
        <f t="shared" si="111"/>
        <v>0</v>
      </c>
      <c r="N665" s="50"/>
      <c r="O665" s="79">
        <v>237</v>
      </c>
      <c r="P665" s="80">
        <f t="shared" si="114"/>
        <v>279109</v>
      </c>
      <c r="Q665" s="82">
        <f t="shared" si="107"/>
        <v>0</v>
      </c>
      <c r="R665" s="82">
        <f>IF(S664&lt;1,0,-Lease!$K$4/Lease!$L$4)</f>
        <v>0</v>
      </c>
      <c r="S665" s="82">
        <f t="shared" si="108"/>
        <v>0</v>
      </c>
      <c r="AE665" s="5"/>
      <c r="AF665" s="6"/>
    </row>
    <row r="666" spans="1:32" x14ac:dyDescent="0.25">
      <c r="A666" s="46">
        <f t="shared" si="112"/>
        <v>650</v>
      </c>
      <c r="B666" s="54">
        <f t="shared" si="109"/>
        <v>0</v>
      </c>
      <c r="C666" s="47">
        <f>IF(A666&gt;Lease!$E$4,0,Lease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D666" s="33" t="str">
        <f>IF(C666=0,"-",IF(Lease!$H$4="Yearly",EDATE(D665,12),IF(Lease!$H$4="Quarterly",EDATE(D665,3),EDATE(D665,1))))</f>
        <v>-</v>
      </c>
      <c r="E666" s="14">
        <f>IF(C666=0,0,1/((1+IF(Lease!$H$4="Yearly",Lease!$D$4,IF(Lease!$H$4="Quarterly",Lease!$D$4/4,Lease!$D$4/12)))^IF($E$17=1,A665,A666)))</f>
        <v>0</v>
      </c>
      <c r="F666" s="48">
        <f t="shared" si="105"/>
        <v>0</v>
      </c>
      <c r="G666" s="49"/>
      <c r="H666" s="13">
        <f t="shared" si="113"/>
        <v>650</v>
      </c>
      <c r="I666" s="33" t="str">
        <f t="shared" si="106"/>
        <v>-</v>
      </c>
      <c r="J666" s="38">
        <f>IF(H666&gt;Lease!$E$4,0,M665)</f>
        <v>0</v>
      </c>
      <c r="K666" s="38">
        <f>IF(IF(Lease!$H$4="Yearly",J666*Lease!$D$4,IF(Lease!$H$4="Quarterly",J666*(Lease!$D$4/4),J666*Lease!$D$4/12))&gt;0,IF(Lease!$H$4="Yearly",J666*Lease!$D$4,IF(Lease!$H$4="Quarterly",J666*(Lease!$D$4/4),J666*Lease!$D$4/12)),-L666-J666)</f>
        <v>0</v>
      </c>
      <c r="L666" s="38">
        <f t="shared" si="110"/>
        <v>0</v>
      </c>
      <c r="M666" s="38">
        <f t="shared" si="111"/>
        <v>0</v>
      </c>
      <c r="N666" s="50"/>
      <c r="O666" s="79">
        <v>237</v>
      </c>
      <c r="P666" s="80">
        <f t="shared" si="114"/>
        <v>279474</v>
      </c>
      <c r="Q666" s="82">
        <f t="shared" si="107"/>
        <v>0</v>
      </c>
      <c r="R666" s="82">
        <f>IF(S665&lt;1,0,-Lease!$K$4/Lease!$L$4)</f>
        <v>0</v>
      </c>
      <c r="S666" s="82">
        <f t="shared" si="108"/>
        <v>0</v>
      </c>
      <c r="AE666" s="5"/>
      <c r="AF666" s="6"/>
    </row>
    <row r="667" spans="1:32" x14ac:dyDescent="0.25">
      <c r="A667" s="46">
        <f t="shared" si="112"/>
        <v>651</v>
      </c>
      <c r="B667" s="54">
        <f t="shared" si="109"/>
        <v>0</v>
      </c>
      <c r="C667" s="47">
        <f>IF(A667&gt;Lease!$E$4,0,Lease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D667" s="33" t="str">
        <f>IF(C667=0,"-",IF(Lease!$H$4="Yearly",EDATE(D666,12),IF(Lease!$H$4="Quarterly",EDATE(D666,3),EDATE(D666,1))))</f>
        <v>-</v>
      </c>
      <c r="E667" s="14">
        <f>IF(C667=0,0,1/((1+IF(Lease!$H$4="Yearly",Lease!$D$4,IF(Lease!$H$4="Quarterly",Lease!$D$4/4,Lease!$D$4/12)))^IF($E$17=1,A666,A667)))</f>
        <v>0</v>
      </c>
      <c r="F667" s="48">
        <f t="shared" si="105"/>
        <v>0</v>
      </c>
      <c r="G667" s="49"/>
      <c r="H667" s="13">
        <f t="shared" si="113"/>
        <v>651</v>
      </c>
      <c r="I667" s="33" t="str">
        <f t="shared" si="106"/>
        <v>-</v>
      </c>
      <c r="J667" s="38">
        <f>IF(H667&gt;Lease!$E$4,0,M666)</f>
        <v>0</v>
      </c>
      <c r="K667" s="38">
        <f>IF(IF(Lease!$H$4="Yearly",J667*Lease!$D$4,IF(Lease!$H$4="Quarterly",J667*(Lease!$D$4/4),J667*Lease!$D$4/12))&gt;0,IF(Lease!$H$4="Yearly",J667*Lease!$D$4,IF(Lease!$H$4="Quarterly",J667*(Lease!$D$4/4),J667*Lease!$D$4/12)),-L667-J667)</f>
        <v>0</v>
      </c>
      <c r="L667" s="38">
        <f t="shared" si="110"/>
        <v>0</v>
      </c>
      <c r="M667" s="38">
        <f t="shared" si="111"/>
        <v>0</v>
      </c>
      <c r="N667" s="50"/>
      <c r="O667" s="79">
        <v>237</v>
      </c>
      <c r="P667" s="80">
        <f t="shared" si="114"/>
        <v>279839</v>
      </c>
      <c r="Q667" s="82">
        <f t="shared" si="107"/>
        <v>0</v>
      </c>
      <c r="R667" s="82">
        <f>IF(S666&lt;1,0,-Lease!$K$4/Lease!$L$4)</f>
        <v>0</v>
      </c>
      <c r="S667" s="82">
        <f t="shared" si="108"/>
        <v>0</v>
      </c>
      <c r="AE667" s="5"/>
      <c r="AF667" s="6"/>
    </row>
    <row r="668" spans="1:32" x14ac:dyDescent="0.25">
      <c r="A668" s="46">
        <f t="shared" si="112"/>
        <v>652</v>
      </c>
      <c r="B668" s="54">
        <f t="shared" si="109"/>
        <v>0</v>
      </c>
      <c r="C668" s="47">
        <f>IF(A668&gt;Lease!$E$4,0,Lease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D668" s="33" t="str">
        <f>IF(C668=0,"-",IF(Lease!$H$4="Yearly",EDATE(D667,12),IF(Lease!$H$4="Quarterly",EDATE(D667,3),EDATE(D667,1))))</f>
        <v>-</v>
      </c>
      <c r="E668" s="14">
        <f>IF(C668=0,0,1/((1+IF(Lease!$H$4="Yearly",Lease!$D$4,IF(Lease!$H$4="Quarterly",Lease!$D$4/4,Lease!$D$4/12)))^IF($E$17=1,A667,A668)))</f>
        <v>0</v>
      </c>
      <c r="F668" s="48">
        <f t="shared" si="105"/>
        <v>0</v>
      </c>
      <c r="G668" s="49"/>
      <c r="H668" s="13">
        <f t="shared" si="113"/>
        <v>652</v>
      </c>
      <c r="I668" s="33" t="str">
        <f t="shared" si="106"/>
        <v>-</v>
      </c>
      <c r="J668" s="38">
        <f>IF(H668&gt;Lease!$E$4,0,M667)</f>
        <v>0</v>
      </c>
      <c r="K668" s="38">
        <f>IF(IF(Lease!$H$4="Yearly",J668*Lease!$D$4,IF(Lease!$H$4="Quarterly",J668*(Lease!$D$4/4),J668*Lease!$D$4/12))&gt;0,IF(Lease!$H$4="Yearly",J668*Lease!$D$4,IF(Lease!$H$4="Quarterly",J668*(Lease!$D$4/4),J668*Lease!$D$4/12)),-L668-J668)</f>
        <v>0</v>
      </c>
      <c r="L668" s="38">
        <f t="shared" si="110"/>
        <v>0</v>
      </c>
      <c r="M668" s="38">
        <f t="shared" si="111"/>
        <v>0</v>
      </c>
      <c r="N668" s="50"/>
      <c r="O668" s="79">
        <v>237</v>
      </c>
      <c r="P668" s="80">
        <f t="shared" si="114"/>
        <v>280204</v>
      </c>
      <c r="Q668" s="82">
        <f t="shared" si="107"/>
        <v>0</v>
      </c>
      <c r="R668" s="82">
        <f>IF(S667&lt;1,0,-Lease!$K$4/Lease!$L$4)</f>
        <v>0</v>
      </c>
      <c r="S668" s="82">
        <f t="shared" si="108"/>
        <v>0</v>
      </c>
      <c r="AE668" s="5"/>
      <c r="AF668" s="6"/>
    </row>
    <row r="669" spans="1:32" x14ac:dyDescent="0.25">
      <c r="A669" s="46">
        <f t="shared" si="112"/>
        <v>653</v>
      </c>
      <c r="B669" s="54">
        <f t="shared" si="109"/>
        <v>0</v>
      </c>
      <c r="C669" s="47">
        <f>IF(A669&gt;Lease!$E$4,0,Lease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D669" s="33" t="str">
        <f>IF(C669=0,"-",IF(Lease!$H$4="Yearly",EDATE(D668,12),IF(Lease!$H$4="Quarterly",EDATE(D668,3),EDATE(D668,1))))</f>
        <v>-</v>
      </c>
      <c r="E669" s="14">
        <f>IF(C669=0,0,1/((1+IF(Lease!$H$4="Yearly",Lease!$D$4,IF(Lease!$H$4="Quarterly",Lease!$D$4/4,Lease!$D$4/12)))^IF($E$17=1,A668,A669)))</f>
        <v>0</v>
      </c>
      <c r="F669" s="48">
        <f t="shared" si="105"/>
        <v>0</v>
      </c>
      <c r="G669" s="49"/>
      <c r="H669" s="13">
        <f t="shared" si="113"/>
        <v>653</v>
      </c>
      <c r="I669" s="33" t="str">
        <f t="shared" si="106"/>
        <v>-</v>
      </c>
      <c r="J669" s="38">
        <f>IF(H669&gt;Lease!$E$4,0,M668)</f>
        <v>0</v>
      </c>
      <c r="K669" s="38">
        <f>IF(IF(Lease!$H$4="Yearly",J669*Lease!$D$4,IF(Lease!$H$4="Quarterly",J669*(Lease!$D$4/4),J669*Lease!$D$4/12))&gt;0,IF(Lease!$H$4="Yearly",J669*Lease!$D$4,IF(Lease!$H$4="Quarterly",J669*(Lease!$D$4/4),J669*Lease!$D$4/12)),-L669-J669)</f>
        <v>0</v>
      </c>
      <c r="L669" s="38">
        <f t="shared" si="110"/>
        <v>0</v>
      </c>
      <c r="M669" s="38">
        <f t="shared" si="111"/>
        <v>0</v>
      </c>
      <c r="N669" s="50"/>
      <c r="O669" s="79">
        <v>237</v>
      </c>
      <c r="P669" s="80">
        <f t="shared" si="114"/>
        <v>280570</v>
      </c>
      <c r="Q669" s="82">
        <f t="shared" si="107"/>
        <v>0</v>
      </c>
      <c r="R669" s="82">
        <f>IF(S668&lt;1,0,-Lease!$K$4/Lease!$L$4)</f>
        <v>0</v>
      </c>
      <c r="S669" s="82">
        <f t="shared" si="108"/>
        <v>0</v>
      </c>
      <c r="AE669" s="5"/>
      <c r="AF669" s="6"/>
    </row>
    <row r="670" spans="1:32" x14ac:dyDescent="0.25">
      <c r="A670" s="46">
        <f t="shared" si="112"/>
        <v>654</v>
      </c>
      <c r="B670" s="54">
        <f t="shared" si="109"/>
        <v>0</v>
      </c>
      <c r="C670" s="47">
        <f>IF(A670&gt;Lease!$E$4,0,Lease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D670" s="33" t="str">
        <f>IF(C670=0,"-",IF(Lease!$H$4="Yearly",EDATE(D669,12),IF(Lease!$H$4="Quarterly",EDATE(D669,3),EDATE(D669,1))))</f>
        <v>-</v>
      </c>
      <c r="E670" s="14">
        <f>IF(C670=0,0,1/((1+IF(Lease!$H$4="Yearly",Lease!$D$4,IF(Lease!$H$4="Quarterly",Lease!$D$4/4,Lease!$D$4/12)))^IF($E$17=1,A669,A670)))</f>
        <v>0</v>
      </c>
      <c r="F670" s="48">
        <f t="shared" si="105"/>
        <v>0</v>
      </c>
      <c r="G670" s="49"/>
      <c r="H670" s="13">
        <f t="shared" si="113"/>
        <v>654</v>
      </c>
      <c r="I670" s="33" t="str">
        <f t="shared" si="106"/>
        <v>-</v>
      </c>
      <c r="J670" s="38">
        <f>IF(H670&gt;Lease!$E$4,0,M669)</f>
        <v>0</v>
      </c>
      <c r="K670" s="38">
        <f>IF(IF(Lease!$H$4="Yearly",J670*Lease!$D$4,IF(Lease!$H$4="Quarterly",J670*(Lease!$D$4/4),J670*Lease!$D$4/12))&gt;0,IF(Lease!$H$4="Yearly",J670*Lease!$D$4,IF(Lease!$H$4="Quarterly",J670*(Lease!$D$4/4),J670*Lease!$D$4/12)),-L670-J670)</f>
        <v>0</v>
      </c>
      <c r="L670" s="38">
        <f t="shared" si="110"/>
        <v>0</v>
      </c>
      <c r="M670" s="38">
        <f t="shared" si="111"/>
        <v>0</v>
      </c>
      <c r="N670" s="50"/>
      <c r="O670" s="79">
        <v>237</v>
      </c>
      <c r="P670" s="80">
        <f t="shared" si="114"/>
        <v>280935</v>
      </c>
      <c r="Q670" s="82">
        <f t="shared" si="107"/>
        <v>0</v>
      </c>
      <c r="R670" s="82">
        <f>IF(S669&lt;1,0,-Lease!$K$4/Lease!$L$4)</f>
        <v>0</v>
      </c>
      <c r="S670" s="82">
        <f t="shared" si="108"/>
        <v>0</v>
      </c>
      <c r="AE670" s="5"/>
      <c r="AF670" s="6"/>
    </row>
    <row r="671" spans="1:32" x14ac:dyDescent="0.25">
      <c r="A671" s="46">
        <f t="shared" si="112"/>
        <v>655</v>
      </c>
      <c r="B671" s="54">
        <f t="shared" si="109"/>
        <v>0</v>
      </c>
      <c r="C671" s="47">
        <f>IF(A671&gt;Lease!$E$4,0,Lease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D671" s="33" t="str">
        <f>IF(C671=0,"-",IF(Lease!$H$4="Yearly",EDATE(D670,12),IF(Lease!$H$4="Quarterly",EDATE(D670,3),EDATE(D670,1))))</f>
        <v>-</v>
      </c>
      <c r="E671" s="14">
        <f>IF(C671=0,0,1/((1+IF(Lease!$H$4="Yearly",Lease!$D$4,IF(Lease!$H$4="Quarterly",Lease!$D$4/4,Lease!$D$4/12)))^IF($E$17=1,A670,A671)))</f>
        <v>0</v>
      </c>
      <c r="F671" s="48">
        <f t="shared" si="105"/>
        <v>0</v>
      </c>
      <c r="G671" s="49"/>
      <c r="H671" s="13">
        <f t="shared" si="113"/>
        <v>655</v>
      </c>
      <c r="I671" s="33" t="str">
        <f t="shared" si="106"/>
        <v>-</v>
      </c>
      <c r="J671" s="38">
        <f>IF(H671&gt;Lease!$E$4,0,M670)</f>
        <v>0</v>
      </c>
      <c r="K671" s="38">
        <f>IF(IF(Lease!$H$4="Yearly",J671*Lease!$D$4,IF(Lease!$H$4="Quarterly",J671*(Lease!$D$4/4),J671*Lease!$D$4/12))&gt;0,IF(Lease!$H$4="Yearly",J671*Lease!$D$4,IF(Lease!$H$4="Quarterly",J671*(Lease!$D$4/4),J671*Lease!$D$4/12)),-L671-J671)</f>
        <v>0</v>
      </c>
      <c r="L671" s="38">
        <f t="shared" si="110"/>
        <v>0</v>
      </c>
      <c r="M671" s="38">
        <f t="shared" si="111"/>
        <v>0</v>
      </c>
      <c r="N671" s="50"/>
      <c r="O671" s="79">
        <v>237</v>
      </c>
      <c r="P671" s="80">
        <f t="shared" si="114"/>
        <v>281300</v>
      </c>
      <c r="Q671" s="82">
        <f t="shared" si="107"/>
        <v>0</v>
      </c>
      <c r="R671" s="82">
        <f>IF(S670&lt;1,0,-Lease!$K$4/Lease!$L$4)</f>
        <v>0</v>
      </c>
      <c r="S671" s="82">
        <f t="shared" si="108"/>
        <v>0</v>
      </c>
      <c r="AE671" s="5"/>
      <c r="AF671" s="6"/>
    </row>
    <row r="672" spans="1:32" x14ac:dyDescent="0.25">
      <c r="A672" s="46">
        <f t="shared" si="112"/>
        <v>656</v>
      </c>
      <c r="B672" s="54">
        <f t="shared" si="109"/>
        <v>0</v>
      </c>
      <c r="C672" s="47">
        <f>IF(A672&gt;Lease!$E$4,0,Lease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D672" s="33" t="str">
        <f>IF(C672=0,"-",IF(Lease!$H$4="Yearly",EDATE(D671,12),IF(Lease!$H$4="Quarterly",EDATE(D671,3),EDATE(D671,1))))</f>
        <v>-</v>
      </c>
      <c r="E672" s="14">
        <f>IF(C672=0,0,1/((1+IF(Lease!$H$4="Yearly",Lease!$D$4,IF(Lease!$H$4="Quarterly",Lease!$D$4/4,Lease!$D$4/12)))^IF($E$17=1,A671,A672)))</f>
        <v>0</v>
      </c>
      <c r="F672" s="48">
        <f t="shared" si="105"/>
        <v>0</v>
      </c>
      <c r="G672" s="49"/>
      <c r="H672" s="13">
        <f t="shared" si="113"/>
        <v>656</v>
      </c>
      <c r="I672" s="33" t="str">
        <f t="shared" si="106"/>
        <v>-</v>
      </c>
      <c r="J672" s="38">
        <f>IF(H672&gt;Lease!$E$4,0,M671)</f>
        <v>0</v>
      </c>
      <c r="K672" s="38">
        <f>IF(IF(Lease!$H$4="Yearly",J672*Lease!$D$4,IF(Lease!$H$4="Quarterly",J672*(Lease!$D$4/4),J672*Lease!$D$4/12))&gt;0,IF(Lease!$H$4="Yearly",J672*Lease!$D$4,IF(Lease!$H$4="Quarterly",J672*(Lease!$D$4/4),J672*Lease!$D$4/12)),-L672-J672)</f>
        <v>0</v>
      </c>
      <c r="L672" s="38">
        <f t="shared" si="110"/>
        <v>0</v>
      </c>
      <c r="M672" s="38">
        <f t="shared" si="111"/>
        <v>0</v>
      </c>
      <c r="N672" s="50"/>
      <c r="O672" s="79">
        <v>237</v>
      </c>
      <c r="P672" s="80">
        <f t="shared" si="114"/>
        <v>281665</v>
      </c>
      <c r="Q672" s="82">
        <f t="shared" si="107"/>
        <v>0</v>
      </c>
      <c r="R672" s="82">
        <f>IF(S671&lt;1,0,-Lease!$K$4/Lease!$L$4)</f>
        <v>0</v>
      </c>
      <c r="S672" s="82">
        <f t="shared" si="108"/>
        <v>0</v>
      </c>
      <c r="AE672" s="5"/>
      <c r="AF672" s="6"/>
    </row>
    <row r="673" spans="1:32" x14ac:dyDescent="0.25">
      <c r="A673" s="46">
        <f t="shared" si="112"/>
        <v>657</v>
      </c>
      <c r="B673" s="54">
        <f t="shared" si="109"/>
        <v>0</v>
      </c>
      <c r="C673" s="47">
        <f>IF(A673&gt;Lease!$E$4,0,Lease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D673" s="33" t="str">
        <f>IF(C673=0,"-",IF(Lease!$H$4="Yearly",EDATE(D672,12),IF(Lease!$H$4="Quarterly",EDATE(D672,3),EDATE(D672,1))))</f>
        <v>-</v>
      </c>
      <c r="E673" s="14">
        <f>IF(C673=0,0,1/((1+IF(Lease!$H$4="Yearly",Lease!$D$4,IF(Lease!$H$4="Quarterly",Lease!$D$4/4,Lease!$D$4/12)))^IF($E$17=1,A672,A673)))</f>
        <v>0</v>
      </c>
      <c r="F673" s="48">
        <f t="shared" si="105"/>
        <v>0</v>
      </c>
      <c r="G673" s="49"/>
      <c r="H673" s="13">
        <f t="shared" si="113"/>
        <v>657</v>
      </c>
      <c r="I673" s="33" t="str">
        <f t="shared" si="106"/>
        <v>-</v>
      </c>
      <c r="J673" s="38">
        <f>IF(H673&gt;Lease!$E$4,0,M672)</f>
        <v>0</v>
      </c>
      <c r="K673" s="38">
        <f>IF(IF(Lease!$H$4="Yearly",J673*Lease!$D$4,IF(Lease!$H$4="Quarterly",J673*(Lease!$D$4/4),J673*Lease!$D$4/12))&gt;0,IF(Lease!$H$4="Yearly",J673*Lease!$D$4,IF(Lease!$H$4="Quarterly",J673*(Lease!$D$4/4),J673*Lease!$D$4/12)),-L673-J673)</f>
        <v>0</v>
      </c>
      <c r="L673" s="38">
        <f t="shared" si="110"/>
        <v>0</v>
      </c>
      <c r="M673" s="38">
        <f t="shared" si="111"/>
        <v>0</v>
      </c>
      <c r="N673" s="50"/>
      <c r="O673" s="79">
        <v>237</v>
      </c>
      <c r="P673" s="80">
        <f t="shared" si="114"/>
        <v>282031</v>
      </c>
      <c r="Q673" s="82">
        <f t="shared" si="107"/>
        <v>0</v>
      </c>
      <c r="R673" s="82">
        <f>IF(S672&lt;1,0,-Lease!$K$4/Lease!$L$4)</f>
        <v>0</v>
      </c>
      <c r="S673" s="82">
        <f t="shared" si="108"/>
        <v>0</v>
      </c>
      <c r="AE673" s="5"/>
      <c r="AF673" s="6"/>
    </row>
    <row r="674" spans="1:32" x14ac:dyDescent="0.25">
      <c r="A674" s="46">
        <f t="shared" si="112"/>
        <v>658</v>
      </c>
      <c r="B674" s="54">
        <f t="shared" si="109"/>
        <v>0</v>
      </c>
      <c r="C674" s="47">
        <f>IF(A674&gt;Lease!$E$4,0,Lease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D674" s="33" t="str">
        <f>IF(C674=0,"-",IF(Lease!$H$4="Yearly",EDATE(D673,12),IF(Lease!$H$4="Quarterly",EDATE(D673,3),EDATE(D673,1))))</f>
        <v>-</v>
      </c>
      <c r="E674" s="14">
        <f>IF(C674=0,0,1/((1+IF(Lease!$H$4="Yearly",Lease!$D$4,IF(Lease!$H$4="Quarterly",Lease!$D$4/4,Lease!$D$4/12)))^IF($E$17=1,A673,A674)))</f>
        <v>0</v>
      </c>
      <c r="F674" s="48">
        <f t="shared" si="105"/>
        <v>0</v>
      </c>
      <c r="G674" s="49"/>
      <c r="H674" s="13">
        <f t="shared" si="113"/>
        <v>658</v>
      </c>
      <c r="I674" s="33" t="str">
        <f t="shared" si="106"/>
        <v>-</v>
      </c>
      <c r="J674" s="38">
        <f>IF(H674&gt;Lease!$E$4,0,M673)</f>
        <v>0</v>
      </c>
      <c r="K674" s="38">
        <f>IF(IF(Lease!$H$4="Yearly",J674*Lease!$D$4,IF(Lease!$H$4="Quarterly",J674*(Lease!$D$4/4),J674*Lease!$D$4/12))&gt;0,IF(Lease!$H$4="Yearly",J674*Lease!$D$4,IF(Lease!$H$4="Quarterly",J674*(Lease!$D$4/4),J674*Lease!$D$4/12)),-L674-J674)</f>
        <v>0</v>
      </c>
      <c r="L674" s="38">
        <f t="shared" si="110"/>
        <v>0</v>
      </c>
      <c r="M674" s="38">
        <f t="shared" si="111"/>
        <v>0</v>
      </c>
      <c r="N674" s="50"/>
      <c r="O674" s="79">
        <v>237</v>
      </c>
      <c r="P674" s="80">
        <f t="shared" si="114"/>
        <v>282396</v>
      </c>
      <c r="Q674" s="82">
        <f t="shared" si="107"/>
        <v>0</v>
      </c>
      <c r="R674" s="82">
        <f>IF(S673&lt;1,0,-Lease!$K$4/Lease!$L$4)</f>
        <v>0</v>
      </c>
      <c r="S674" s="82">
        <f t="shared" si="108"/>
        <v>0</v>
      </c>
      <c r="AE674" s="5"/>
      <c r="AF674" s="6"/>
    </row>
    <row r="675" spans="1:32" x14ac:dyDescent="0.25">
      <c r="A675" s="46">
        <f t="shared" si="112"/>
        <v>659</v>
      </c>
      <c r="B675" s="54">
        <f t="shared" si="109"/>
        <v>0</v>
      </c>
      <c r="C675" s="47">
        <f>IF(A675&gt;Lease!$E$4,0,Lease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D675" s="33" t="str">
        <f>IF(C675=0,"-",IF(Lease!$H$4="Yearly",EDATE(D674,12),IF(Lease!$H$4="Quarterly",EDATE(D674,3),EDATE(D674,1))))</f>
        <v>-</v>
      </c>
      <c r="E675" s="14">
        <f>IF(C675=0,0,1/((1+IF(Lease!$H$4="Yearly",Lease!$D$4,IF(Lease!$H$4="Quarterly",Lease!$D$4/4,Lease!$D$4/12)))^IF($E$17=1,A674,A675)))</f>
        <v>0</v>
      </c>
      <c r="F675" s="48">
        <f t="shared" si="105"/>
        <v>0</v>
      </c>
      <c r="G675" s="49"/>
      <c r="H675" s="13">
        <f t="shared" si="113"/>
        <v>659</v>
      </c>
      <c r="I675" s="33" t="str">
        <f t="shared" si="106"/>
        <v>-</v>
      </c>
      <c r="J675" s="38">
        <f>IF(H675&gt;Lease!$E$4,0,M674)</f>
        <v>0</v>
      </c>
      <c r="K675" s="38">
        <f>IF(IF(Lease!$H$4="Yearly",J675*Lease!$D$4,IF(Lease!$H$4="Quarterly",J675*(Lease!$D$4/4),J675*Lease!$D$4/12))&gt;0,IF(Lease!$H$4="Yearly",J675*Lease!$D$4,IF(Lease!$H$4="Quarterly",J675*(Lease!$D$4/4),J675*Lease!$D$4/12)),-L675-J675)</f>
        <v>0</v>
      </c>
      <c r="L675" s="38">
        <f t="shared" si="110"/>
        <v>0</v>
      </c>
      <c r="M675" s="38">
        <f t="shared" si="111"/>
        <v>0</v>
      </c>
      <c r="N675" s="50"/>
      <c r="O675" s="79">
        <v>237</v>
      </c>
      <c r="P675" s="80">
        <f t="shared" si="114"/>
        <v>282761</v>
      </c>
      <c r="Q675" s="82">
        <f t="shared" si="107"/>
        <v>0</v>
      </c>
      <c r="R675" s="82">
        <f>IF(S674&lt;1,0,-Lease!$K$4/Lease!$L$4)</f>
        <v>0</v>
      </c>
      <c r="S675" s="82">
        <f t="shared" si="108"/>
        <v>0</v>
      </c>
      <c r="AE675" s="5"/>
      <c r="AF675" s="6"/>
    </row>
    <row r="676" spans="1:32" x14ac:dyDescent="0.25">
      <c r="A676" s="46">
        <f t="shared" si="112"/>
        <v>660</v>
      </c>
      <c r="B676" s="54">
        <f t="shared" si="109"/>
        <v>0</v>
      </c>
      <c r="C676" s="47">
        <f>IF(A676&gt;Lease!$E$4,0,Lease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D676" s="33" t="str">
        <f>IF(C676=0,"-",IF(Lease!$H$4="Yearly",EDATE(D675,12),IF(Lease!$H$4="Quarterly",EDATE(D675,3),EDATE(D675,1))))</f>
        <v>-</v>
      </c>
      <c r="E676" s="14">
        <f>IF(C676=0,0,1/((1+IF(Lease!$H$4="Yearly",Lease!$D$4,IF(Lease!$H$4="Quarterly",Lease!$D$4/4,Lease!$D$4/12)))^IF($E$17=1,A675,A676)))</f>
        <v>0</v>
      </c>
      <c r="F676" s="48">
        <f t="shared" si="105"/>
        <v>0</v>
      </c>
      <c r="G676" s="49"/>
      <c r="H676" s="13">
        <f t="shared" si="113"/>
        <v>660</v>
      </c>
      <c r="I676" s="33" t="str">
        <f t="shared" si="106"/>
        <v>-</v>
      </c>
      <c r="J676" s="38">
        <f>IF(H676&gt;Lease!$E$4,0,M675)</f>
        <v>0</v>
      </c>
      <c r="K676" s="38">
        <f>IF(IF(Lease!$H$4="Yearly",J676*Lease!$D$4,IF(Lease!$H$4="Quarterly",J676*(Lease!$D$4/4),J676*Lease!$D$4/12))&gt;0,IF(Lease!$H$4="Yearly",J676*Lease!$D$4,IF(Lease!$H$4="Quarterly",J676*(Lease!$D$4/4),J676*Lease!$D$4/12)),-L676-J676)</f>
        <v>0</v>
      </c>
      <c r="L676" s="38">
        <f t="shared" si="110"/>
        <v>0</v>
      </c>
      <c r="M676" s="38">
        <f t="shared" si="111"/>
        <v>0</v>
      </c>
      <c r="N676" s="50"/>
      <c r="O676" s="79">
        <v>237</v>
      </c>
      <c r="P676" s="80">
        <f t="shared" si="114"/>
        <v>283126</v>
      </c>
      <c r="Q676" s="82">
        <f t="shared" si="107"/>
        <v>0</v>
      </c>
      <c r="R676" s="82">
        <f>IF(S675&lt;1,0,-Lease!$K$4/Lease!$L$4)</f>
        <v>0</v>
      </c>
      <c r="S676" s="82">
        <f t="shared" si="108"/>
        <v>0</v>
      </c>
      <c r="AE676" s="5"/>
      <c r="AF676" s="6"/>
    </row>
    <row r="677" spans="1:32" x14ac:dyDescent="0.25">
      <c r="A677" s="46">
        <f t="shared" si="112"/>
        <v>661</v>
      </c>
      <c r="B677" s="54">
        <f t="shared" si="109"/>
        <v>0</v>
      </c>
      <c r="C677" s="47">
        <f>IF(A677&gt;Lease!$E$4,0,Lease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D677" s="33" t="str">
        <f>IF(C677=0,"-",IF(Lease!$H$4="Yearly",EDATE(D676,12),IF(Lease!$H$4="Quarterly",EDATE(D676,3),EDATE(D676,1))))</f>
        <v>-</v>
      </c>
      <c r="E677" s="14">
        <f>IF(C677=0,0,1/((1+IF(Lease!$H$4="Yearly",Lease!$D$4,IF(Lease!$H$4="Quarterly",Lease!$D$4/4,Lease!$D$4/12)))^IF($E$17=1,A676,A677)))</f>
        <v>0</v>
      </c>
      <c r="F677" s="48">
        <f t="shared" si="105"/>
        <v>0</v>
      </c>
      <c r="G677" s="49"/>
      <c r="H677" s="13">
        <f t="shared" si="113"/>
        <v>661</v>
      </c>
      <c r="I677" s="33" t="str">
        <f t="shared" si="106"/>
        <v>-</v>
      </c>
      <c r="J677" s="38">
        <f>IF(H677&gt;Lease!$E$4,0,M676)</f>
        <v>0</v>
      </c>
      <c r="K677" s="38">
        <f>IF(IF(Lease!$H$4="Yearly",J677*Lease!$D$4,IF(Lease!$H$4="Quarterly",J677*(Lease!$D$4/4),J677*Lease!$D$4/12))&gt;0,IF(Lease!$H$4="Yearly",J677*Lease!$D$4,IF(Lease!$H$4="Quarterly",J677*(Lease!$D$4/4),J677*Lease!$D$4/12)),-L677-J677)</f>
        <v>0</v>
      </c>
      <c r="L677" s="38">
        <f t="shared" si="110"/>
        <v>0</v>
      </c>
      <c r="M677" s="38">
        <f t="shared" si="111"/>
        <v>0</v>
      </c>
      <c r="N677" s="50"/>
      <c r="O677" s="79">
        <v>237</v>
      </c>
      <c r="P677" s="80">
        <f t="shared" si="114"/>
        <v>283492</v>
      </c>
      <c r="Q677" s="82">
        <f t="shared" si="107"/>
        <v>0</v>
      </c>
      <c r="R677" s="82">
        <f>IF(S676&lt;1,0,-Lease!$K$4/Lease!$L$4)</f>
        <v>0</v>
      </c>
      <c r="S677" s="82">
        <f t="shared" si="108"/>
        <v>0</v>
      </c>
      <c r="AE677" s="5"/>
      <c r="AF677" s="6"/>
    </row>
    <row r="678" spans="1:32" x14ac:dyDescent="0.25">
      <c r="A678" s="46">
        <f t="shared" si="112"/>
        <v>662</v>
      </c>
      <c r="B678" s="54">
        <f t="shared" si="109"/>
        <v>0</v>
      </c>
      <c r="C678" s="47">
        <f>IF(A678&gt;Lease!$E$4,0,Lease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D678" s="33" t="str">
        <f>IF(C678=0,"-",IF(Lease!$H$4="Yearly",EDATE(D677,12),IF(Lease!$H$4="Quarterly",EDATE(D677,3),EDATE(D677,1))))</f>
        <v>-</v>
      </c>
      <c r="E678" s="14">
        <f>IF(C678=0,0,1/((1+IF(Lease!$H$4="Yearly",Lease!$D$4,IF(Lease!$H$4="Quarterly",Lease!$D$4/4,Lease!$D$4/12)))^IF($E$17=1,A677,A678)))</f>
        <v>0</v>
      </c>
      <c r="F678" s="48">
        <f t="shared" si="105"/>
        <v>0</v>
      </c>
      <c r="G678" s="49"/>
      <c r="H678" s="13">
        <f t="shared" si="113"/>
        <v>662</v>
      </c>
      <c r="I678" s="33" t="str">
        <f t="shared" si="106"/>
        <v>-</v>
      </c>
      <c r="J678" s="38">
        <f>IF(H678&gt;Lease!$E$4,0,M677)</f>
        <v>0</v>
      </c>
      <c r="K678" s="38">
        <f>IF(IF(Lease!$H$4="Yearly",J678*Lease!$D$4,IF(Lease!$H$4="Quarterly",J678*(Lease!$D$4/4),J678*Lease!$D$4/12))&gt;0,IF(Lease!$H$4="Yearly",J678*Lease!$D$4,IF(Lease!$H$4="Quarterly",J678*(Lease!$D$4/4),J678*Lease!$D$4/12)),-L678-J678)</f>
        <v>0</v>
      </c>
      <c r="L678" s="38">
        <f t="shared" si="110"/>
        <v>0</v>
      </c>
      <c r="M678" s="38">
        <f t="shared" si="111"/>
        <v>0</v>
      </c>
      <c r="N678" s="50"/>
      <c r="O678" s="79">
        <v>237</v>
      </c>
      <c r="P678" s="80">
        <f t="shared" si="114"/>
        <v>283857</v>
      </c>
      <c r="Q678" s="82">
        <f t="shared" si="107"/>
        <v>0</v>
      </c>
      <c r="R678" s="82">
        <f>IF(S677&lt;1,0,-Lease!$K$4/Lease!$L$4)</f>
        <v>0</v>
      </c>
      <c r="S678" s="82">
        <f t="shared" si="108"/>
        <v>0</v>
      </c>
      <c r="AE678" s="5"/>
      <c r="AF678" s="6"/>
    </row>
    <row r="679" spans="1:32" x14ac:dyDescent="0.25">
      <c r="A679" s="46">
        <f t="shared" si="112"/>
        <v>663</v>
      </c>
      <c r="B679" s="54">
        <f t="shared" si="109"/>
        <v>0</v>
      </c>
      <c r="C679" s="47">
        <f>IF(A679&gt;Lease!$E$4,0,Lease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D679" s="33" t="str">
        <f>IF(C679=0,"-",IF(Lease!$H$4="Yearly",EDATE(D678,12),IF(Lease!$H$4="Quarterly",EDATE(D678,3),EDATE(D678,1))))</f>
        <v>-</v>
      </c>
      <c r="E679" s="14">
        <f>IF(C679=0,0,1/((1+IF(Lease!$H$4="Yearly",Lease!$D$4,IF(Lease!$H$4="Quarterly",Lease!$D$4/4,Lease!$D$4/12)))^IF($E$17=1,A678,A679)))</f>
        <v>0</v>
      </c>
      <c r="F679" s="48">
        <f t="shared" si="105"/>
        <v>0</v>
      </c>
      <c r="G679" s="49"/>
      <c r="H679" s="13">
        <f t="shared" si="113"/>
        <v>663</v>
      </c>
      <c r="I679" s="33" t="str">
        <f t="shared" si="106"/>
        <v>-</v>
      </c>
      <c r="J679" s="38">
        <f>IF(H679&gt;Lease!$E$4,0,M678)</f>
        <v>0</v>
      </c>
      <c r="K679" s="38">
        <f>IF(IF(Lease!$H$4="Yearly",J679*Lease!$D$4,IF(Lease!$H$4="Quarterly",J679*(Lease!$D$4/4),J679*Lease!$D$4/12))&gt;0,IF(Lease!$H$4="Yearly",J679*Lease!$D$4,IF(Lease!$H$4="Quarterly",J679*(Lease!$D$4/4),J679*Lease!$D$4/12)),-L679-J679)</f>
        <v>0</v>
      </c>
      <c r="L679" s="38">
        <f t="shared" si="110"/>
        <v>0</v>
      </c>
      <c r="M679" s="38">
        <f t="shared" si="111"/>
        <v>0</v>
      </c>
      <c r="N679" s="50"/>
      <c r="O679" s="79">
        <v>237</v>
      </c>
      <c r="P679" s="80">
        <f t="shared" si="114"/>
        <v>284222</v>
      </c>
      <c r="Q679" s="82">
        <f t="shared" si="107"/>
        <v>0</v>
      </c>
      <c r="R679" s="82">
        <f>IF(S678&lt;1,0,-Lease!$K$4/Lease!$L$4)</f>
        <v>0</v>
      </c>
      <c r="S679" s="82">
        <f t="shared" si="108"/>
        <v>0</v>
      </c>
      <c r="AE679" s="5"/>
      <c r="AF679" s="6"/>
    </row>
    <row r="680" spans="1:32" x14ac:dyDescent="0.25">
      <c r="A680" s="46">
        <f t="shared" si="112"/>
        <v>664</v>
      </c>
      <c r="B680" s="54">
        <f t="shared" si="109"/>
        <v>0</v>
      </c>
      <c r="C680" s="47">
        <f>IF(A680&gt;Lease!$E$4,0,Lease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D680" s="33" t="str">
        <f>IF(C680=0,"-",IF(Lease!$H$4="Yearly",EDATE(D679,12),IF(Lease!$H$4="Quarterly",EDATE(D679,3),EDATE(D679,1))))</f>
        <v>-</v>
      </c>
      <c r="E680" s="14">
        <f>IF(C680=0,0,1/((1+IF(Lease!$H$4="Yearly",Lease!$D$4,IF(Lease!$H$4="Quarterly",Lease!$D$4/4,Lease!$D$4/12)))^IF($E$17=1,A679,A680)))</f>
        <v>0</v>
      </c>
      <c r="F680" s="48">
        <f t="shared" si="105"/>
        <v>0</v>
      </c>
      <c r="G680" s="49"/>
      <c r="H680" s="13">
        <f t="shared" si="113"/>
        <v>664</v>
      </c>
      <c r="I680" s="33" t="str">
        <f t="shared" si="106"/>
        <v>-</v>
      </c>
      <c r="J680" s="38">
        <f>IF(H680&gt;Lease!$E$4,0,M679)</f>
        <v>0</v>
      </c>
      <c r="K680" s="38">
        <f>IF(IF(Lease!$H$4="Yearly",J680*Lease!$D$4,IF(Lease!$H$4="Quarterly",J680*(Lease!$D$4/4),J680*Lease!$D$4/12))&gt;0,IF(Lease!$H$4="Yearly",J680*Lease!$D$4,IF(Lease!$H$4="Quarterly",J680*(Lease!$D$4/4),J680*Lease!$D$4/12)),-L680-J680)</f>
        <v>0</v>
      </c>
      <c r="L680" s="38">
        <f t="shared" si="110"/>
        <v>0</v>
      </c>
      <c r="M680" s="38">
        <f t="shared" si="111"/>
        <v>0</v>
      </c>
      <c r="N680" s="50"/>
      <c r="O680" s="79">
        <v>237</v>
      </c>
      <c r="P680" s="80">
        <f t="shared" si="114"/>
        <v>284587</v>
      </c>
      <c r="Q680" s="82">
        <f t="shared" si="107"/>
        <v>0</v>
      </c>
      <c r="R680" s="82">
        <f>IF(S679&lt;1,0,-Lease!$K$4/Lease!$L$4)</f>
        <v>0</v>
      </c>
      <c r="S680" s="82">
        <f t="shared" si="108"/>
        <v>0</v>
      </c>
      <c r="AE680" s="5"/>
      <c r="AF680" s="6"/>
    </row>
    <row r="681" spans="1:32" x14ac:dyDescent="0.25">
      <c r="A681" s="46">
        <f t="shared" si="112"/>
        <v>665</v>
      </c>
      <c r="B681" s="54">
        <f t="shared" si="109"/>
        <v>0</v>
      </c>
      <c r="C681" s="47">
        <f>IF(A681&gt;Lease!$E$4,0,Lease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D681" s="33" t="str">
        <f>IF(C681=0,"-",IF(Lease!$H$4="Yearly",EDATE(D680,12),IF(Lease!$H$4="Quarterly",EDATE(D680,3),EDATE(D680,1))))</f>
        <v>-</v>
      </c>
      <c r="E681" s="14">
        <f>IF(C681=0,0,1/((1+IF(Lease!$H$4="Yearly",Lease!$D$4,IF(Lease!$H$4="Quarterly",Lease!$D$4/4,Lease!$D$4/12)))^IF($E$17=1,A680,A681)))</f>
        <v>0</v>
      </c>
      <c r="F681" s="48">
        <f t="shared" si="105"/>
        <v>0</v>
      </c>
      <c r="G681" s="49"/>
      <c r="H681" s="13">
        <f t="shared" si="113"/>
        <v>665</v>
      </c>
      <c r="I681" s="33" t="str">
        <f t="shared" si="106"/>
        <v>-</v>
      </c>
      <c r="J681" s="38">
        <f>IF(H681&gt;Lease!$E$4,0,M680)</f>
        <v>0</v>
      </c>
      <c r="K681" s="38">
        <f>IF(IF(Lease!$H$4="Yearly",J681*Lease!$D$4,IF(Lease!$H$4="Quarterly",J681*(Lease!$D$4/4),J681*Lease!$D$4/12))&gt;0,IF(Lease!$H$4="Yearly",J681*Lease!$D$4,IF(Lease!$H$4="Quarterly",J681*(Lease!$D$4/4),J681*Lease!$D$4/12)),-L681-J681)</f>
        <v>0</v>
      </c>
      <c r="L681" s="38">
        <f t="shared" si="110"/>
        <v>0</v>
      </c>
      <c r="M681" s="38">
        <f t="shared" si="111"/>
        <v>0</v>
      </c>
      <c r="N681" s="50"/>
      <c r="O681" s="79">
        <v>237</v>
      </c>
      <c r="P681" s="80">
        <f t="shared" si="114"/>
        <v>284953</v>
      </c>
      <c r="Q681" s="82">
        <f t="shared" si="107"/>
        <v>0</v>
      </c>
      <c r="R681" s="82">
        <f>IF(S680&lt;1,0,-Lease!$K$4/Lease!$L$4)</f>
        <v>0</v>
      </c>
      <c r="S681" s="82">
        <f t="shared" si="108"/>
        <v>0</v>
      </c>
      <c r="AE681" s="5"/>
      <c r="AF681" s="6"/>
    </row>
    <row r="682" spans="1:32" x14ac:dyDescent="0.25">
      <c r="A682" s="46">
        <f t="shared" si="112"/>
        <v>666</v>
      </c>
      <c r="B682" s="54">
        <f t="shared" si="109"/>
        <v>0</v>
      </c>
      <c r="C682" s="47">
        <f>IF(A682&gt;Lease!$E$4,0,Lease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D682" s="33" t="str">
        <f>IF(C682=0,"-",IF(Lease!$H$4="Yearly",EDATE(D681,12),IF(Lease!$H$4="Quarterly",EDATE(D681,3),EDATE(D681,1))))</f>
        <v>-</v>
      </c>
      <c r="E682" s="14">
        <f>IF(C682=0,0,1/((1+IF(Lease!$H$4="Yearly",Lease!$D$4,IF(Lease!$H$4="Quarterly",Lease!$D$4/4,Lease!$D$4/12)))^IF($E$17=1,A681,A682)))</f>
        <v>0</v>
      </c>
      <c r="F682" s="48">
        <f t="shared" si="105"/>
        <v>0</v>
      </c>
      <c r="G682" s="49"/>
      <c r="H682" s="13">
        <f t="shared" si="113"/>
        <v>666</v>
      </c>
      <c r="I682" s="33" t="str">
        <f t="shared" si="106"/>
        <v>-</v>
      </c>
      <c r="J682" s="38">
        <f>IF(H682&gt;Lease!$E$4,0,M681)</f>
        <v>0</v>
      </c>
      <c r="K682" s="38">
        <f>IF(IF(Lease!$H$4="Yearly",J682*Lease!$D$4,IF(Lease!$H$4="Quarterly",J682*(Lease!$D$4/4),J682*Lease!$D$4/12))&gt;0,IF(Lease!$H$4="Yearly",J682*Lease!$D$4,IF(Lease!$H$4="Quarterly",J682*(Lease!$D$4/4),J682*Lease!$D$4/12)),-L682-J682)</f>
        <v>0</v>
      </c>
      <c r="L682" s="38">
        <f t="shared" si="110"/>
        <v>0</v>
      </c>
      <c r="M682" s="38">
        <f t="shared" si="111"/>
        <v>0</v>
      </c>
      <c r="N682" s="50"/>
      <c r="O682" s="79">
        <v>237</v>
      </c>
      <c r="P682" s="80">
        <f t="shared" si="114"/>
        <v>285318</v>
      </c>
      <c r="Q682" s="82">
        <f t="shared" si="107"/>
        <v>0</v>
      </c>
      <c r="R682" s="82">
        <f>IF(S681&lt;1,0,-Lease!$K$4/Lease!$L$4)</f>
        <v>0</v>
      </c>
      <c r="S682" s="82">
        <f t="shared" si="108"/>
        <v>0</v>
      </c>
      <c r="AE682" s="5"/>
      <c r="AF682" s="6"/>
    </row>
    <row r="683" spans="1:32" x14ac:dyDescent="0.25">
      <c r="A683" s="46">
        <f t="shared" si="112"/>
        <v>667</v>
      </c>
      <c r="B683" s="54">
        <f t="shared" si="109"/>
        <v>0</v>
      </c>
      <c r="C683" s="47">
        <f>IF(A683&gt;Lease!$E$4,0,Lease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D683" s="33" t="str">
        <f>IF(C683=0,"-",IF(Lease!$H$4="Yearly",EDATE(D682,12),IF(Lease!$H$4="Quarterly",EDATE(D682,3),EDATE(D682,1))))</f>
        <v>-</v>
      </c>
      <c r="E683" s="14">
        <f>IF(C683=0,0,1/((1+IF(Lease!$H$4="Yearly",Lease!$D$4,IF(Lease!$H$4="Quarterly",Lease!$D$4/4,Lease!$D$4/12)))^IF($E$17=1,A682,A683)))</f>
        <v>0</v>
      </c>
      <c r="F683" s="48">
        <f t="shared" si="105"/>
        <v>0</v>
      </c>
      <c r="G683" s="49"/>
      <c r="H683" s="13">
        <f t="shared" si="113"/>
        <v>667</v>
      </c>
      <c r="I683" s="33" t="str">
        <f t="shared" si="106"/>
        <v>-</v>
      </c>
      <c r="J683" s="38">
        <f>IF(H683&gt;Lease!$E$4,0,M682)</f>
        <v>0</v>
      </c>
      <c r="K683" s="38">
        <f>IF(IF(Lease!$H$4="Yearly",J683*Lease!$D$4,IF(Lease!$H$4="Quarterly",J683*(Lease!$D$4/4),J683*Lease!$D$4/12))&gt;0,IF(Lease!$H$4="Yearly",J683*Lease!$D$4,IF(Lease!$H$4="Quarterly",J683*(Lease!$D$4/4),J683*Lease!$D$4/12)),-L683-J683)</f>
        <v>0</v>
      </c>
      <c r="L683" s="38">
        <f t="shared" si="110"/>
        <v>0</v>
      </c>
      <c r="M683" s="38">
        <f t="shared" si="111"/>
        <v>0</v>
      </c>
      <c r="N683" s="50"/>
      <c r="O683" s="79">
        <v>237</v>
      </c>
      <c r="P683" s="80">
        <f t="shared" si="114"/>
        <v>285683</v>
      </c>
      <c r="Q683" s="82">
        <f t="shared" si="107"/>
        <v>0</v>
      </c>
      <c r="R683" s="82">
        <f>IF(S682&lt;1,0,-Lease!$K$4/Lease!$L$4)</f>
        <v>0</v>
      </c>
      <c r="S683" s="82">
        <f t="shared" si="108"/>
        <v>0</v>
      </c>
      <c r="AE683" s="5"/>
      <c r="AF683" s="6"/>
    </row>
    <row r="684" spans="1:32" x14ac:dyDescent="0.25">
      <c r="A684" s="46">
        <f t="shared" si="112"/>
        <v>668</v>
      </c>
      <c r="B684" s="54">
        <f t="shared" si="109"/>
        <v>0</v>
      </c>
      <c r="C684" s="47">
        <f>IF(A684&gt;Lease!$E$4,0,Lease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D684" s="33" t="str">
        <f>IF(C684=0,"-",IF(Lease!$H$4="Yearly",EDATE(D683,12),IF(Lease!$H$4="Quarterly",EDATE(D683,3),EDATE(D683,1))))</f>
        <v>-</v>
      </c>
      <c r="E684" s="14">
        <f>IF(C684=0,0,1/((1+IF(Lease!$H$4="Yearly",Lease!$D$4,IF(Lease!$H$4="Quarterly",Lease!$D$4/4,Lease!$D$4/12)))^IF($E$17=1,A683,A684)))</f>
        <v>0</v>
      </c>
      <c r="F684" s="48">
        <f t="shared" si="105"/>
        <v>0</v>
      </c>
      <c r="G684" s="49"/>
      <c r="H684" s="13">
        <f t="shared" si="113"/>
        <v>668</v>
      </c>
      <c r="I684" s="33" t="str">
        <f t="shared" si="106"/>
        <v>-</v>
      </c>
      <c r="J684" s="38">
        <f>IF(H684&gt;Lease!$E$4,0,M683)</f>
        <v>0</v>
      </c>
      <c r="K684" s="38">
        <f>IF(IF(Lease!$H$4="Yearly",J684*Lease!$D$4,IF(Lease!$H$4="Quarterly",J684*(Lease!$D$4/4),J684*Lease!$D$4/12))&gt;0,IF(Lease!$H$4="Yearly",J684*Lease!$D$4,IF(Lease!$H$4="Quarterly",J684*(Lease!$D$4/4),J684*Lease!$D$4/12)),-L684-J684)</f>
        <v>0</v>
      </c>
      <c r="L684" s="38">
        <f t="shared" si="110"/>
        <v>0</v>
      </c>
      <c r="M684" s="38">
        <f t="shared" si="111"/>
        <v>0</v>
      </c>
      <c r="N684" s="50"/>
      <c r="O684" s="79">
        <v>237</v>
      </c>
      <c r="P684" s="80">
        <f t="shared" si="114"/>
        <v>286048</v>
      </c>
      <c r="Q684" s="82">
        <f t="shared" si="107"/>
        <v>0</v>
      </c>
      <c r="R684" s="82">
        <f>IF(S683&lt;1,0,-Lease!$K$4/Lease!$L$4)</f>
        <v>0</v>
      </c>
      <c r="S684" s="82">
        <f t="shared" si="108"/>
        <v>0</v>
      </c>
      <c r="AE684" s="5"/>
      <c r="AF684" s="6"/>
    </row>
    <row r="685" spans="1:32" x14ac:dyDescent="0.25">
      <c r="A685" s="46">
        <f t="shared" si="112"/>
        <v>669</v>
      </c>
      <c r="B685" s="54">
        <f t="shared" si="109"/>
        <v>0</v>
      </c>
      <c r="C685" s="47">
        <f>IF(A685&gt;Lease!$E$4,0,Lease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D685" s="33" t="str">
        <f>IF(C685=0,"-",IF(Lease!$H$4="Yearly",EDATE(D684,12),IF(Lease!$H$4="Quarterly",EDATE(D684,3),EDATE(D684,1))))</f>
        <v>-</v>
      </c>
      <c r="E685" s="14">
        <f>IF(C685=0,0,1/((1+IF(Lease!$H$4="Yearly",Lease!$D$4,IF(Lease!$H$4="Quarterly",Lease!$D$4/4,Lease!$D$4/12)))^IF($E$17=1,A684,A685)))</f>
        <v>0</v>
      </c>
      <c r="F685" s="48">
        <f t="shared" ref="F685:F748" si="115">C685*E685</f>
        <v>0</v>
      </c>
      <c r="G685" s="49"/>
      <c r="H685" s="13">
        <f t="shared" si="113"/>
        <v>669</v>
      </c>
      <c r="I685" s="33" t="str">
        <f t="shared" ref="I685:I748" si="116">D685</f>
        <v>-</v>
      </c>
      <c r="J685" s="38">
        <f>IF(H685&gt;Lease!$E$4,0,M684)</f>
        <v>0</v>
      </c>
      <c r="K685" s="38">
        <f>IF(IF(Lease!$H$4="Yearly",J685*Lease!$D$4,IF(Lease!$H$4="Quarterly",J685*(Lease!$D$4/4),J685*Lease!$D$4/12))&gt;0,IF(Lease!$H$4="Yearly",J685*Lease!$D$4,IF(Lease!$H$4="Quarterly",J685*(Lease!$D$4/4),J685*Lease!$D$4/12)),-L685-J685)</f>
        <v>0</v>
      </c>
      <c r="L685" s="38">
        <f t="shared" si="110"/>
        <v>0</v>
      </c>
      <c r="M685" s="38">
        <f t="shared" si="111"/>
        <v>0</v>
      </c>
      <c r="N685" s="50"/>
      <c r="O685" s="79">
        <v>237</v>
      </c>
      <c r="P685" s="80">
        <f t="shared" si="114"/>
        <v>286414</v>
      </c>
      <c r="Q685" s="82">
        <f t="shared" ref="Q685:Q748" si="117">S684</f>
        <v>0</v>
      </c>
      <c r="R685" s="82">
        <f>IF(S684&lt;1,0,-Lease!$K$4/Lease!$L$4)</f>
        <v>0</v>
      </c>
      <c r="S685" s="82">
        <f t="shared" ref="S685:S748" si="118">IF(S684&lt;1,0,SUM(Q685:R685))</f>
        <v>0</v>
      </c>
      <c r="AE685" s="5"/>
      <c r="AF685" s="6"/>
    </row>
    <row r="686" spans="1:32" x14ac:dyDescent="0.25">
      <c r="A686" s="46">
        <f t="shared" si="112"/>
        <v>670</v>
      </c>
      <c r="B686" s="54">
        <f t="shared" si="109"/>
        <v>0</v>
      </c>
      <c r="C686" s="47">
        <f>IF(A686&gt;Lease!$E$4,0,Lease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D686" s="33" t="str">
        <f>IF(C686=0,"-",IF(Lease!$H$4="Yearly",EDATE(D685,12),IF(Lease!$H$4="Quarterly",EDATE(D685,3),EDATE(D685,1))))</f>
        <v>-</v>
      </c>
      <c r="E686" s="14">
        <f>IF(C686=0,0,1/((1+IF(Lease!$H$4="Yearly",Lease!$D$4,IF(Lease!$H$4="Quarterly",Lease!$D$4/4,Lease!$D$4/12)))^IF($E$17=1,A685,A686)))</f>
        <v>0</v>
      </c>
      <c r="F686" s="48">
        <f t="shared" si="115"/>
        <v>0</v>
      </c>
      <c r="G686" s="49"/>
      <c r="H686" s="13">
        <f t="shared" si="113"/>
        <v>670</v>
      </c>
      <c r="I686" s="33" t="str">
        <f t="shared" si="116"/>
        <v>-</v>
      </c>
      <c r="J686" s="38">
        <f>IF(H686&gt;Lease!$E$4,0,M685)</f>
        <v>0</v>
      </c>
      <c r="K686" s="38">
        <f>IF(IF(Lease!$H$4="Yearly",J686*Lease!$D$4,IF(Lease!$H$4="Quarterly",J686*(Lease!$D$4/4),J686*Lease!$D$4/12))&gt;0,IF(Lease!$H$4="Yearly",J686*Lease!$D$4,IF(Lease!$H$4="Quarterly",J686*(Lease!$D$4/4),J686*Lease!$D$4/12)),-L686-J686)</f>
        <v>0</v>
      </c>
      <c r="L686" s="38">
        <f t="shared" si="110"/>
        <v>0</v>
      </c>
      <c r="M686" s="38">
        <f t="shared" si="111"/>
        <v>0</v>
      </c>
      <c r="N686" s="50"/>
      <c r="O686" s="79">
        <v>237</v>
      </c>
      <c r="P686" s="80">
        <f t="shared" si="114"/>
        <v>286779</v>
      </c>
      <c r="Q686" s="82">
        <f t="shared" si="117"/>
        <v>0</v>
      </c>
      <c r="R686" s="82">
        <f>IF(S685&lt;1,0,-Lease!$K$4/Lease!$L$4)</f>
        <v>0</v>
      </c>
      <c r="S686" s="82">
        <f t="shared" si="118"/>
        <v>0</v>
      </c>
      <c r="AE686" s="5"/>
      <c r="AF686" s="6"/>
    </row>
    <row r="687" spans="1:32" x14ac:dyDescent="0.25">
      <c r="A687" s="46">
        <f t="shared" si="112"/>
        <v>671</v>
      </c>
      <c r="B687" s="54">
        <f t="shared" si="109"/>
        <v>0</v>
      </c>
      <c r="C687" s="47">
        <f>IF(A687&gt;Lease!$E$4,0,Lease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D687" s="33" t="str">
        <f>IF(C687=0,"-",IF(Lease!$H$4="Yearly",EDATE(D686,12),IF(Lease!$H$4="Quarterly",EDATE(D686,3),EDATE(D686,1))))</f>
        <v>-</v>
      </c>
      <c r="E687" s="14">
        <f>IF(C687=0,0,1/((1+IF(Lease!$H$4="Yearly",Lease!$D$4,IF(Lease!$H$4="Quarterly",Lease!$D$4/4,Lease!$D$4/12)))^IF($E$17=1,A686,A687)))</f>
        <v>0</v>
      </c>
      <c r="F687" s="48">
        <f t="shared" si="115"/>
        <v>0</v>
      </c>
      <c r="G687" s="49"/>
      <c r="H687" s="13">
        <f t="shared" si="113"/>
        <v>671</v>
      </c>
      <c r="I687" s="33" t="str">
        <f t="shared" si="116"/>
        <v>-</v>
      </c>
      <c r="J687" s="38">
        <f>IF(H687&gt;Lease!$E$4,0,M686)</f>
        <v>0</v>
      </c>
      <c r="K687" s="38">
        <f>IF(IF(Lease!$H$4="Yearly",J687*Lease!$D$4,IF(Lease!$H$4="Quarterly",J687*(Lease!$D$4/4),J687*Lease!$D$4/12))&gt;0,IF(Lease!$H$4="Yearly",J687*Lease!$D$4,IF(Lease!$H$4="Quarterly",J687*(Lease!$D$4/4),J687*Lease!$D$4/12)),-L687-J687)</f>
        <v>0</v>
      </c>
      <c r="L687" s="38">
        <f t="shared" si="110"/>
        <v>0</v>
      </c>
      <c r="M687" s="38">
        <f t="shared" si="111"/>
        <v>0</v>
      </c>
      <c r="N687" s="50"/>
      <c r="O687" s="79">
        <v>237</v>
      </c>
      <c r="P687" s="80">
        <f t="shared" si="114"/>
        <v>287144</v>
      </c>
      <c r="Q687" s="82">
        <f t="shared" si="117"/>
        <v>0</v>
      </c>
      <c r="R687" s="82">
        <f>IF(S686&lt;1,0,-Lease!$K$4/Lease!$L$4)</f>
        <v>0</v>
      </c>
      <c r="S687" s="82">
        <f t="shared" si="118"/>
        <v>0</v>
      </c>
      <c r="AE687" s="5"/>
      <c r="AF687" s="6"/>
    </row>
    <row r="688" spans="1:32" x14ac:dyDescent="0.25">
      <c r="A688" s="46">
        <f t="shared" si="112"/>
        <v>672</v>
      </c>
      <c r="B688" s="54">
        <f t="shared" si="109"/>
        <v>0</v>
      </c>
      <c r="C688" s="47">
        <f>IF(A688&gt;Lease!$E$4,0,Lease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D688" s="33" t="str">
        <f>IF(C688=0,"-",IF(Lease!$H$4="Yearly",EDATE(D687,12),IF(Lease!$H$4="Quarterly",EDATE(D687,3),EDATE(D687,1))))</f>
        <v>-</v>
      </c>
      <c r="E688" s="14">
        <f>IF(C688=0,0,1/((1+IF(Lease!$H$4="Yearly",Lease!$D$4,IF(Lease!$H$4="Quarterly",Lease!$D$4/4,Lease!$D$4/12)))^IF($E$17=1,A687,A688)))</f>
        <v>0</v>
      </c>
      <c r="F688" s="48">
        <f t="shared" si="115"/>
        <v>0</v>
      </c>
      <c r="G688" s="49"/>
      <c r="H688" s="13">
        <f t="shared" si="113"/>
        <v>672</v>
      </c>
      <c r="I688" s="33" t="str">
        <f t="shared" si="116"/>
        <v>-</v>
      </c>
      <c r="J688" s="38">
        <f>IF(H688&gt;Lease!$E$4,0,M687)</f>
        <v>0</v>
      </c>
      <c r="K688" s="38">
        <f>IF(IF(Lease!$H$4="Yearly",J688*Lease!$D$4,IF(Lease!$H$4="Quarterly",J688*(Lease!$D$4/4),J688*Lease!$D$4/12))&gt;0,IF(Lease!$H$4="Yearly",J688*Lease!$D$4,IF(Lease!$H$4="Quarterly",J688*(Lease!$D$4/4),J688*Lease!$D$4/12)),-L688-J688)</f>
        <v>0</v>
      </c>
      <c r="L688" s="38">
        <f t="shared" si="110"/>
        <v>0</v>
      </c>
      <c r="M688" s="38">
        <f t="shared" si="111"/>
        <v>0</v>
      </c>
      <c r="N688" s="50"/>
      <c r="O688" s="79">
        <v>237</v>
      </c>
      <c r="P688" s="80">
        <f t="shared" si="114"/>
        <v>287509</v>
      </c>
      <c r="Q688" s="82">
        <f t="shared" si="117"/>
        <v>0</v>
      </c>
      <c r="R688" s="82">
        <f>IF(S687&lt;1,0,-Lease!$K$4/Lease!$L$4)</f>
        <v>0</v>
      </c>
      <c r="S688" s="82">
        <f t="shared" si="118"/>
        <v>0</v>
      </c>
      <c r="AE688" s="5"/>
      <c r="AF688" s="6"/>
    </row>
    <row r="689" spans="1:32" x14ac:dyDescent="0.25">
      <c r="A689" s="46">
        <f t="shared" si="112"/>
        <v>673</v>
      </c>
      <c r="B689" s="54">
        <f t="shared" si="109"/>
        <v>0</v>
      </c>
      <c r="C689" s="47">
        <f>IF(A689&gt;Lease!$E$4,0,Lease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D689" s="33" t="str">
        <f>IF(C689=0,"-",IF(Lease!$H$4="Yearly",EDATE(D688,12),IF(Lease!$H$4="Quarterly",EDATE(D688,3),EDATE(D688,1))))</f>
        <v>-</v>
      </c>
      <c r="E689" s="14">
        <f>IF(C689=0,0,1/((1+IF(Lease!$H$4="Yearly",Lease!$D$4,IF(Lease!$H$4="Quarterly",Lease!$D$4/4,Lease!$D$4/12)))^IF($E$17=1,A688,A689)))</f>
        <v>0</v>
      </c>
      <c r="F689" s="48">
        <f t="shared" si="115"/>
        <v>0</v>
      </c>
      <c r="G689" s="49"/>
      <c r="H689" s="13">
        <f t="shared" si="113"/>
        <v>673</v>
      </c>
      <c r="I689" s="33" t="str">
        <f t="shared" si="116"/>
        <v>-</v>
      </c>
      <c r="J689" s="38">
        <f>IF(H689&gt;Lease!$E$4,0,M688)</f>
        <v>0</v>
      </c>
      <c r="K689" s="38">
        <f>IF(IF(Lease!$H$4="Yearly",J689*Lease!$D$4,IF(Lease!$H$4="Quarterly",J689*(Lease!$D$4/4),J689*Lease!$D$4/12))&gt;0,IF(Lease!$H$4="Yearly",J689*Lease!$D$4,IF(Lease!$H$4="Quarterly",J689*(Lease!$D$4/4),J689*Lease!$D$4/12)),-L689-J689)</f>
        <v>0</v>
      </c>
      <c r="L689" s="38">
        <f t="shared" si="110"/>
        <v>0</v>
      </c>
      <c r="M689" s="38">
        <f t="shared" si="111"/>
        <v>0</v>
      </c>
      <c r="N689" s="50"/>
      <c r="O689" s="79">
        <v>237</v>
      </c>
      <c r="P689" s="80">
        <f t="shared" si="114"/>
        <v>287875</v>
      </c>
      <c r="Q689" s="82">
        <f t="shared" si="117"/>
        <v>0</v>
      </c>
      <c r="R689" s="82">
        <f>IF(S688&lt;1,0,-Lease!$K$4/Lease!$L$4)</f>
        <v>0</v>
      </c>
      <c r="S689" s="82">
        <f t="shared" si="118"/>
        <v>0</v>
      </c>
      <c r="AE689" s="5"/>
      <c r="AF689" s="6"/>
    </row>
    <row r="690" spans="1:32" x14ac:dyDescent="0.25">
      <c r="A690" s="46">
        <f t="shared" si="112"/>
        <v>674</v>
      </c>
      <c r="B690" s="54">
        <f t="shared" si="109"/>
        <v>0</v>
      </c>
      <c r="C690" s="47">
        <f>IF(A690&gt;Lease!$E$4,0,Lease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D690" s="33" t="str">
        <f>IF(C690=0,"-",IF(Lease!$H$4="Yearly",EDATE(D689,12),IF(Lease!$H$4="Quarterly",EDATE(D689,3),EDATE(D689,1))))</f>
        <v>-</v>
      </c>
      <c r="E690" s="14">
        <f>IF(C690=0,0,1/((1+IF(Lease!$H$4="Yearly",Lease!$D$4,IF(Lease!$H$4="Quarterly",Lease!$D$4/4,Lease!$D$4/12)))^IF($E$17=1,A689,A690)))</f>
        <v>0</v>
      </c>
      <c r="F690" s="48">
        <f t="shared" si="115"/>
        <v>0</v>
      </c>
      <c r="G690" s="49"/>
      <c r="H690" s="13">
        <f t="shared" si="113"/>
        <v>674</v>
      </c>
      <c r="I690" s="33" t="str">
        <f t="shared" si="116"/>
        <v>-</v>
      </c>
      <c r="J690" s="38">
        <f>IF(H690&gt;Lease!$E$4,0,M689)</f>
        <v>0</v>
      </c>
      <c r="K690" s="38">
        <f>IF(IF(Lease!$H$4="Yearly",J690*Lease!$D$4,IF(Lease!$H$4="Quarterly",J690*(Lease!$D$4/4),J690*Lease!$D$4/12))&gt;0,IF(Lease!$H$4="Yearly",J690*Lease!$D$4,IF(Lease!$H$4="Quarterly",J690*(Lease!$D$4/4),J690*Lease!$D$4/12)),-L690-J690)</f>
        <v>0</v>
      </c>
      <c r="L690" s="38">
        <f t="shared" si="110"/>
        <v>0</v>
      </c>
      <c r="M690" s="38">
        <f t="shared" si="111"/>
        <v>0</v>
      </c>
      <c r="N690" s="50"/>
      <c r="O690" s="79">
        <v>237</v>
      </c>
      <c r="P690" s="80">
        <f t="shared" si="114"/>
        <v>288240</v>
      </c>
      <c r="Q690" s="82">
        <f t="shared" si="117"/>
        <v>0</v>
      </c>
      <c r="R690" s="82">
        <f>IF(S689&lt;1,0,-Lease!$K$4/Lease!$L$4)</f>
        <v>0</v>
      </c>
      <c r="S690" s="82">
        <f t="shared" si="118"/>
        <v>0</v>
      </c>
      <c r="AE690" s="5"/>
      <c r="AF690" s="6"/>
    </row>
    <row r="691" spans="1:32" x14ac:dyDescent="0.25">
      <c r="A691" s="46">
        <f t="shared" si="112"/>
        <v>675</v>
      </c>
      <c r="B691" s="54">
        <f t="shared" si="109"/>
        <v>0</v>
      </c>
      <c r="C691" s="47">
        <f>IF(A691&gt;Lease!$E$4,0,Lease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D691" s="33" t="str">
        <f>IF(C691=0,"-",IF(Lease!$H$4="Yearly",EDATE(D690,12),IF(Lease!$H$4="Quarterly",EDATE(D690,3),EDATE(D690,1))))</f>
        <v>-</v>
      </c>
      <c r="E691" s="14">
        <f>IF(C691=0,0,1/((1+IF(Lease!$H$4="Yearly",Lease!$D$4,IF(Lease!$H$4="Quarterly",Lease!$D$4/4,Lease!$D$4/12)))^IF($E$17=1,A690,A691)))</f>
        <v>0</v>
      </c>
      <c r="F691" s="48">
        <f t="shared" si="115"/>
        <v>0</v>
      </c>
      <c r="G691" s="49"/>
      <c r="H691" s="13">
        <f t="shared" si="113"/>
        <v>675</v>
      </c>
      <c r="I691" s="33" t="str">
        <f t="shared" si="116"/>
        <v>-</v>
      </c>
      <c r="J691" s="38">
        <f>IF(H691&gt;Lease!$E$4,0,M690)</f>
        <v>0</v>
      </c>
      <c r="K691" s="38">
        <f>IF(IF(Lease!$H$4="Yearly",J691*Lease!$D$4,IF(Lease!$H$4="Quarterly",J691*(Lease!$D$4/4),J691*Lease!$D$4/12))&gt;0,IF(Lease!$H$4="Yearly",J691*Lease!$D$4,IF(Lease!$H$4="Quarterly",J691*(Lease!$D$4/4),J691*Lease!$D$4/12)),-L691-J691)</f>
        <v>0</v>
      </c>
      <c r="L691" s="38">
        <f t="shared" si="110"/>
        <v>0</v>
      </c>
      <c r="M691" s="38">
        <f t="shared" si="111"/>
        <v>0</v>
      </c>
      <c r="N691" s="50"/>
      <c r="O691" s="79">
        <v>237</v>
      </c>
      <c r="P691" s="80">
        <f t="shared" si="114"/>
        <v>288605</v>
      </c>
      <c r="Q691" s="82">
        <f t="shared" si="117"/>
        <v>0</v>
      </c>
      <c r="R691" s="82">
        <f>IF(S690&lt;1,0,-Lease!$K$4/Lease!$L$4)</f>
        <v>0</v>
      </c>
      <c r="S691" s="82">
        <f t="shared" si="118"/>
        <v>0</v>
      </c>
      <c r="AE691" s="5"/>
      <c r="AF691" s="6"/>
    </row>
    <row r="692" spans="1:32" x14ac:dyDescent="0.25">
      <c r="A692" s="46">
        <f t="shared" si="112"/>
        <v>676</v>
      </c>
      <c r="B692" s="54">
        <f t="shared" si="109"/>
        <v>0</v>
      </c>
      <c r="C692" s="47">
        <f>IF(A692&gt;Lease!$E$4,0,Lease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D692" s="33" t="str">
        <f>IF(C692=0,"-",IF(Lease!$H$4="Yearly",EDATE(D691,12),IF(Lease!$H$4="Quarterly",EDATE(D691,3),EDATE(D691,1))))</f>
        <v>-</v>
      </c>
      <c r="E692" s="14">
        <f>IF(C692=0,0,1/((1+IF(Lease!$H$4="Yearly",Lease!$D$4,IF(Lease!$H$4="Quarterly",Lease!$D$4/4,Lease!$D$4/12)))^IF($E$17=1,A691,A692)))</f>
        <v>0</v>
      </c>
      <c r="F692" s="48">
        <f t="shared" si="115"/>
        <v>0</v>
      </c>
      <c r="G692" s="49"/>
      <c r="H692" s="13">
        <f t="shared" si="113"/>
        <v>676</v>
      </c>
      <c r="I692" s="33" t="str">
        <f t="shared" si="116"/>
        <v>-</v>
      </c>
      <c r="J692" s="38">
        <f>IF(H692&gt;Lease!$E$4,0,M691)</f>
        <v>0</v>
      </c>
      <c r="K692" s="38">
        <f>IF(IF(Lease!$H$4="Yearly",J692*Lease!$D$4,IF(Lease!$H$4="Quarterly",J692*(Lease!$D$4/4),J692*Lease!$D$4/12))&gt;0,IF(Lease!$H$4="Yearly",J692*Lease!$D$4,IF(Lease!$H$4="Quarterly",J692*(Lease!$D$4/4),J692*Lease!$D$4/12)),-L692-J692)</f>
        <v>0</v>
      </c>
      <c r="L692" s="38">
        <f t="shared" si="110"/>
        <v>0</v>
      </c>
      <c r="M692" s="38">
        <f t="shared" si="111"/>
        <v>0</v>
      </c>
      <c r="N692" s="50"/>
      <c r="O692" s="79">
        <v>237</v>
      </c>
      <c r="P692" s="80">
        <f t="shared" si="114"/>
        <v>288970</v>
      </c>
      <c r="Q692" s="82">
        <f t="shared" si="117"/>
        <v>0</v>
      </c>
      <c r="R692" s="82">
        <f>IF(S691&lt;1,0,-Lease!$K$4/Lease!$L$4)</f>
        <v>0</v>
      </c>
      <c r="S692" s="82">
        <f t="shared" si="118"/>
        <v>0</v>
      </c>
      <c r="AE692" s="5"/>
      <c r="AF692" s="6"/>
    </row>
    <row r="693" spans="1:32" x14ac:dyDescent="0.25">
      <c r="A693" s="46">
        <f t="shared" si="112"/>
        <v>677</v>
      </c>
      <c r="B693" s="54">
        <f t="shared" si="109"/>
        <v>0</v>
      </c>
      <c r="C693" s="47">
        <f>IF(A693&gt;Lease!$E$4,0,Lease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D693" s="33" t="str">
        <f>IF(C693=0,"-",IF(Lease!$H$4="Yearly",EDATE(D692,12),IF(Lease!$H$4="Quarterly",EDATE(D692,3),EDATE(D692,1))))</f>
        <v>-</v>
      </c>
      <c r="E693" s="14">
        <f>IF(C693=0,0,1/((1+IF(Lease!$H$4="Yearly",Lease!$D$4,IF(Lease!$H$4="Quarterly",Lease!$D$4/4,Lease!$D$4/12)))^IF($E$17=1,A692,A693)))</f>
        <v>0</v>
      </c>
      <c r="F693" s="48">
        <f t="shared" si="115"/>
        <v>0</v>
      </c>
      <c r="G693" s="49"/>
      <c r="H693" s="13">
        <f t="shared" si="113"/>
        <v>677</v>
      </c>
      <c r="I693" s="33" t="str">
        <f t="shared" si="116"/>
        <v>-</v>
      </c>
      <c r="J693" s="38">
        <f>IF(H693&gt;Lease!$E$4,0,M692)</f>
        <v>0</v>
      </c>
      <c r="K693" s="38">
        <f>IF(IF(Lease!$H$4="Yearly",J693*Lease!$D$4,IF(Lease!$H$4="Quarterly",J693*(Lease!$D$4/4),J693*Lease!$D$4/12))&gt;0,IF(Lease!$H$4="Yearly",J693*Lease!$D$4,IF(Lease!$H$4="Quarterly",J693*(Lease!$D$4/4),J693*Lease!$D$4/12)),-L693-J693)</f>
        <v>0</v>
      </c>
      <c r="L693" s="38">
        <f t="shared" si="110"/>
        <v>0</v>
      </c>
      <c r="M693" s="38">
        <f t="shared" si="111"/>
        <v>0</v>
      </c>
      <c r="N693" s="50"/>
      <c r="O693" s="79">
        <v>237</v>
      </c>
      <c r="P693" s="80">
        <f t="shared" si="114"/>
        <v>289336</v>
      </c>
      <c r="Q693" s="82">
        <f t="shared" si="117"/>
        <v>0</v>
      </c>
      <c r="R693" s="82">
        <f>IF(S692&lt;1,0,-Lease!$K$4/Lease!$L$4)</f>
        <v>0</v>
      </c>
      <c r="S693" s="82">
        <f t="shared" si="118"/>
        <v>0</v>
      </c>
      <c r="AE693" s="5"/>
      <c r="AF693" s="6"/>
    </row>
    <row r="694" spans="1:32" x14ac:dyDescent="0.25">
      <c r="A694" s="46">
        <f t="shared" si="112"/>
        <v>678</v>
      </c>
      <c r="B694" s="54">
        <f t="shared" si="109"/>
        <v>0</v>
      </c>
      <c r="C694" s="47">
        <f>IF(A694&gt;Lease!$E$4,0,Lease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D694" s="33" t="str">
        <f>IF(C694=0,"-",IF(Lease!$H$4="Yearly",EDATE(D693,12),IF(Lease!$H$4="Quarterly",EDATE(D693,3),EDATE(D693,1))))</f>
        <v>-</v>
      </c>
      <c r="E694" s="14">
        <f>IF(C694=0,0,1/((1+IF(Lease!$H$4="Yearly",Lease!$D$4,IF(Lease!$H$4="Quarterly",Lease!$D$4/4,Lease!$D$4/12)))^IF($E$17=1,A693,A694)))</f>
        <v>0</v>
      </c>
      <c r="F694" s="48">
        <f t="shared" si="115"/>
        <v>0</v>
      </c>
      <c r="G694" s="49"/>
      <c r="H694" s="13">
        <f t="shared" si="113"/>
        <v>678</v>
      </c>
      <c r="I694" s="33" t="str">
        <f t="shared" si="116"/>
        <v>-</v>
      </c>
      <c r="J694" s="38">
        <f>IF(H694&gt;Lease!$E$4,0,M693)</f>
        <v>0</v>
      </c>
      <c r="K694" s="38">
        <f>IF(IF(Lease!$H$4="Yearly",J694*Lease!$D$4,IF(Lease!$H$4="Quarterly",J694*(Lease!$D$4/4),J694*Lease!$D$4/12))&gt;0,IF(Lease!$H$4="Yearly",J694*Lease!$D$4,IF(Lease!$H$4="Quarterly",J694*(Lease!$D$4/4),J694*Lease!$D$4/12)),-L694-J694)</f>
        <v>0</v>
      </c>
      <c r="L694" s="38">
        <f t="shared" si="110"/>
        <v>0</v>
      </c>
      <c r="M694" s="38">
        <f t="shared" si="111"/>
        <v>0</v>
      </c>
      <c r="N694" s="50"/>
      <c r="O694" s="79">
        <v>237</v>
      </c>
      <c r="P694" s="80">
        <f t="shared" si="114"/>
        <v>289701</v>
      </c>
      <c r="Q694" s="82">
        <f t="shared" si="117"/>
        <v>0</v>
      </c>
      <c r="R694" s="82">
        <f>IF(S693&lt;1,0,-Lease!$K$4/Lease!$L$4)</f>
        <v>0</v>
      </c>
      <c r="S694" s="82">
        <f t="shared" si="118"/>
        <v>0</v>
      </c>
      <c r="AE694" s="5"/>
      <c r="AF694" s="6"/>
    </row>
    <row r="695" spans="1:32" x14ac:dyDescent="0.25">
      <c r="A695" s="46">
        <f t="shared" si="112"/>
        <v>679</v>
      </c>
      <c r="B695" s="54">
        <f t="shared" si="109"/>
        <v>0</v>
      </c>
      <c r="C695" s="47">
        <f>IF(A695&gt;Lease!$E$4,0,Lease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D695" s="33" t="str">
        <f>IF(C695=0,"-",IF(Lease!$H$4="Yearly",EDATE(D694,12),IF(Lease!$H$4="Quarterly",EDATE(D694,3),EDATE(D694,1))))</f>
        <v>-</v>
      </c>
      <c r="E695" s="14">
        <f>IF(C695=0,0,1/((1+IF(Lease!$H$4="Yearly",Lease!$D$4,IF(Lease!$H$4="Quarterly",Lease!$D$4/4,Lease!$D$4/12)))^IF($E$17=1,A694,A695)))</f>
        <v>0</v>
      </c>
      <c r="F695" s="48">
        <f t="shared" si="115"/>
        <v>0</v>
      </c>
      <c r="G695" s="49"/>
      <c r="H695" s="13">
        <f t="shared" si="113"/>
        <v>679</v>
      </c>
      <c r="I695" s="33" t="str">
        <f t="shared" si="116"/>
        <v>-</v>
      </c>
      <c r="J695" s="38">
        <f>IF(H695&gt;Lease!$E$4,0,M694)</f>
        <v>0</v>
      </c>
      <c r="K695" s="38">
        <f>IF(IF(Lease!$H$4="Yearly",J695*Lease!$D$4,IF(Lease!$H$4="Quarterly",J695*(Lease!$D$4/4),J695*Lease!$D$4/12))&gt;0,IF(Lease!$H$4="Yearly",J695*Lease!$D$4,IF(Lease!$H$4="Quarterly",J695*(Lease!$D$4/4),J695*Lease!$D$4/12)),-L695-J695)</f>
        <v>0</v>
      </c>
      <c r="L695" s="38">
        <f t="shared" si="110"/>
        <v>0</v>
      </c>
      <c r="M695" s="38">
        <f t="shared" si="111"/>
        <v>0</v>
      </c>
      <c r="N695" s="50"/>
      <c r="O695" s="79">
        <v>237</v>
      </c>
      <c r="P695" s="80">
        <f t="shared" si="114"/>
        <v>290066</v>
      </c>
      <c r="Q695" s="82">
        <f t="shared" si="117"/>
        <v>0</v>
      </c>
      <c r="R695" s="82">
        <f>IF(S694&lt;1,0,-Lease!$K$4/Lease!$L$4)</f>
        <v>0</v>
      </c>
      <c r="S695" s="82">
        <f t="shared" si="118"/>
        <v>0</v>
      </c>
      <c r="AE695" s="5"/>
      <c r="AF695" s="6"/>
    </row>
    <row r="696" spans="1:32" x14ac:dyDescent="0.25">
      <c r="A696" s="46">
        <f t="shared" si="112"/>
        <v>680</v>
      </c>
      <c r="B696" s="54">
        <f t="shared" si="109"/>
        <v>0</v>
      </c>
      <c r="C696" s="47">
        <f>IF(A696&gt;Lease!$E$4,0,Lease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D696" s="33" t="str">
        <f>IF(C696=0,"-",IF(Lease!$H$4="Yearly",EDATE(D695,12),IF(Lease!$H$4="Quarterly",EDATE(D695,3),EDATE(D695,1))))</f>
        <v>-</v>
      </c>
      <c r="E696" s="14">
        <f>IF(C696=0,0,1/((1+IF(Lease!$H$4="Yearly",Lease!$D$4,IF(Lease!$H$4="Quarterly",Lease!$D$4/4,Lease!$D$4/12)))^IF($E$17=1,A695,A696)))</f>
        <v>0</v>
      </c>
      <c r="F696" s="48">
        <f t="shared" si="115"/>
        <v>0</v>
      </c>
      <c r="G696" s="49"/>
      <c r="H696" s="13">
        <f t="shared" si="113"/>
        <v>680</v>
      </c>
      <c r="I696" s="33" t="str">
        <f t="shared" si="116"/>
        <v>-</v>
      </c>
      <c r="J696" s="38">
        <f>IF(H696&gt;Lease!$E$4,0,M695)</f>
        <v>0</v>
      </c>
      <c r="K696" s="38">
        <f>IF(IF(Lease!$H$4="Yearly",J696*Lease!$D$4,IF(Lease!$H$4="Quarterly",J696*(Lease!$D$4/4),J696*Lease!$D$4/12))&gt;0,IF(Lease!$H$4="Yearly",J696*Lease!$D$4,IF(Lease!$H$4="Quarterly",J696*(Lease!$D$4/4),J696*Lease!$D$4/12)),-L696-J696)</f>
        <v>0</v>
      </c>
      <c r="L696" s="38">
        <f t="shared" si="110"/>
        <v>0</v>
      </c>
      <c r="M696" s="38">
        <f t="shared" si="111"/>
        <v>0</v>
      </c>
      <c r="N696" s="50"/>
      <c r="O696" s="79">
        <v>237</v>
      </c>
      <c r="P696" s="80">
        <f t="shared" si="114"/>
        <v>290431</v>
      </c>
      <c r="Q696" s="82">
        <f t="shared" si="117"/>
        <v>0</v>
      </c>
      <c r="R696" s="82">
        <f>IF(S695&lt;1,0,-Lease!$K$4/Lease!$L$4)</f>
        <v>0</v>
      </c>
      <c r="S696" s="82">
        <f t="shared" si="118"/>
        <v>0</v>
      </c>
      <c r="AE696" s="5"/>
      <c r="AF696" s="6"/>
    </row>
    <row r="697" spans="1:32" x14ac:dyDescent="0.25">
      <c r="A697" s="46">
        <f t="shared" si="112"/>
        <v>681</v>
      </c>
      <c r="B697" s="54">
        <f t="shared" si="109"/>
        <v>0</v>
      </c>
      <c r="C697" s="47">
        <f>IF(A697&gt;Lease!$E$4,0,Lease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D697" s="33" t="str">
        <f>IF(C697=0,"-",IF(Lease!$H$4="Yearly",EDATE(D696,12),IF(Lease!$H$4="Quarterly",EDATE(D696,3),EDATE(D696,1))))</f>
        <v>-</v>
      </c>
      <c r="E697" s="14">
        <f>IF(C697=0,0,1/((1+IF(Lease!$H$4="Yearly",Lease!$D$4,IF(Lease!$H$4="Quarterly",Lease!$D$4/4,Lease!$D$4/12)))^IF($E$17=1,A696,A697)))</f>
        <v>0</v>
      </c>
      <c r="F697" s="48">
        <f t="shared" si="115"/>
        <v>0</v>
      </c>
      <c r="G697" s="49"/>
      <c r="H697" s="13">
        <f t="shared" si="113"/>
        <v>681</v>
      </c>
      <c r="I697" s="33" t="str">
        <f t="shared" si="116"/>
        <v>-</v>
      </c>
      <c r="J697" s="38">
        <f>IF(H697&gt;Lease!$E$4,0,M696)</f>
        <v>0</v>
      </c>
      <c r="K697" s="38">
        <f>IF(IF(Lease!$H$4="Yearly",J697*Lease!$D$4,IF(Lease!$H$4="Quarterly",J697*(Lease!$D$4/4),J697*Lease!$D$4/12))&gt;0,IF(Lease!$H$4="Yearly",J697*Lease!$D$4,IF(Lease!$H$4="Quarterly",J697*(Lease!$D$4/4),J697*Lease!$D$4/12)),-L697-J697)</f>
        <v>0</v>
      </c>
      <c r="L697" s="38">
        <f t="shared" si="110"/>
        <v>0</v>
      </c>
      <c r="M697" s="38">
        <f t="shared" si="111"/>
        <v>0</v>
      </c>
      <c r="N697" s="50"/>
      <c r="O697" s="79">
        <v>237</v>
      </c>
      <c r="P697" s="80">
        <f t="shared" si="114"/>
        <v>290797</v>
      </c>
      <c r="Q697" s="82">
        <f t="shared" si="117"/>
        <v>0</v>
      </c>
      <c r="R697" s="82">
        <f>IF(S696&lt;1,0,-Lease!$K$4/Lease!$L$4)</f>
        <v>0</v>
      </c>
      <c r="S697" s="82">
        <f t="shared" si="118"/>
        <v>0</v>
      </c>
      <c r="AE697" s="5"/>
      <c r="AF697" s="6"/>
    </row>
    <row r="698" spans="1:32" x14ac:dyDescent="0.25">
      <c r="A698" s="46">
        <f t="shared" si="112"/>
        <v>682</v>
      </c>
      <c r="B698" s="54">
        <f t="shared" si="109"/>
        <v>0</v>
      </c>
      <c r="C698" s="47">
        <f>IF(A698&gt;Lease!$E$4,0,Lease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D698" s="33" t="str">
        <f>IF(C698=0,"-",IF(Lease!$H$4="Yearly",EDATE(D697,12),IF(Lease!$H$4="Quarterly",EDATE(D697,3),EDATE(D697,1))))</f>
        <v>-</v>
      </c>
      <c r="E698" s="14">
        <f>IF(C698=0,0,1/((1+IF(Lease!$H$4="Yearly",Lease!$D$4,IF(Lease!$H$4="Quarterly",Lease!$D$4/4,Lease!$D$4/12)))^IF($E$17=1,A697,A698)))</f>
        <v>0</v>
      </c>
      <c r="F698" s="48">
        <f t="shared" si="115"/>
        <v>0</v>
      </c>
      <c r="G698" s="49"/>
      <c r="H698" s="13">
        <f t="shared" si="113"/>
        <v>682</v>
      </c>
      <c r="I698" s="33" t="str">
        <f t="shared" si="116"/>
        <v>-</v>
      </c>
      <c r="J698" s="38">
        <f>IF(H698&gt;Lease!$E$4,0,M697)</f>
        <v>0</v>
      </c>
      <c r="K698" s="38">
        <f>IF(IF(Lease!$H$4="Yearly",J698*Lease!$D$4,IF(Lease!$H$4="Quarterly",J698*(Lease!$D$4/4),J698*Lease!$D$4/12))&gt;0,IF(Lease!$H$4="Yearly",J698*Lease!$D$4,IF(Lease!$H$4="Quarterly",J698*(Lease!$D$4/4),J698*Lease!$D$4/12)),-L698-J698)</f>
        <v>0</v>
      </c>
      <c r="L698" s="38">
        <f t="shared" si="110"/>
        <v>0</v>
      </c>
      <c r="M698" s="38">
        <f t="shared" si="111"/>
        <v>0</v>
      </c>
      <c r="N698" s="50"/>
      <c r="O698" s="79">
        <v>237</v>
      </c>
      <c r="P698" s="80">
        <f t="shared" si="114"/>
        <v>291162</v>
      </c>
      <c r="Q698" s="82">
        <f t="shared" si="117"/>
        <v>0</v>
      </c>
      <c r="R698" s="82">
        <f>IF(S697&lt;1,0,-Lease!$K$4/Lease!$L$4)</f>
        <v>0</v>
      </c>
      <c r="S698" s="82">
        <f t="shared" si="118"/>
        <v>0</v>
      </c>
      <c r="AE698" s="5"/>
      <c r="AF698" s="6"/>
    </row>
    <row r="699" spans="1:32" x14ac:dyDescent="0.25">
      <c r="A699" s="46">
        <f t="shared" si="112"/>
        <v>683</v>
      </c>
      <c r="B699" s="54">
        <f t="shared" si="109"/>
        <v>0</v>
      </c>
      <c r="C699" s="47">
        <f>IF(A699&gt;Lease!$E$4,0,Lease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D699" s="33" t="str">
        <f>IF(C699=0,"-",IF(Lease!$H$4="Yearly",EDATE(D698,12),IF(Lease!$H$4="Quarterly",EDATE(D698,3),EDATE(D698,1))))</f>
        <v>-</v>
      </c>
      <c r="E699" s="14">
        <f>IF(C699=0,0,1/((1+IF(Lease!$H$4="Yearly",Lease!$D$4,IF(Lease!$H$4="Quarterly",Lease!$D$4/4,Lease!$D$4/12)))^IF($E$17=1,A698,A699)))</f>
        <v>0</v>
      </c>
      <c r="F699" s="48">
        <f t="shared" si="115"/>
        <v>0</v>
      </c>
      <c r="G699" s="49"/>
      <c r="H699" s="13">
        <f t="shared" si="113"/>
        <v>683</v>
      </c>
      <c r="I699" s="33" t="str">
        <f t="shared" si="116"/>
        <v>-</v>
      </c>
      <c r="J699" s="38">
        <f>IF(H699&gt;Lease!$E$4,0,M698)</f>
        <v>0</v>
      </c>
      <c r="K699" s="38">
        <f>IF(IF(Lease!$H$4="Yearly",J699*Lease!$D$4,IF(Lease!$H$4="Quarterly",J699*(Lease!$D$4/4),J699*Lease!$D$4/12))&gt;0,IF(Lease!$H$4="Yearly",J699*Lease!$D$4,IF(Lease!$H$4="Quarterly",J699*(Lease!$D$4/4),J699*Lease!$D$4/12)),-L699-J699)</f>
        <v>0</v>
      </c>
      <c r="L699" s="38">
        <f t="shared" si="110"/>
        <v>0</v>
      </c>
      <c r="M699" s="38">
        <f t="shared" si="111"/>
        <v>0</v>
      </c>
      <c r="N699" s="50"/>
      <c r="O699" s="79">
        <v>237</v>
      </c>
      <c r="P699" s="80">
        <f t="shared" si="114"/>
        <v>291527</v>
      </c>
      <c r="Q699" s="82">
        <f t="shared" si="117"/>
        <v>0</v>
      </c>
      <c r="R699" s="82">
        <f>IF(S698&lt;1,0,-Lease!$K$4/Lease!$L$4)</f>
        <v>0</v>
      </c>
      <c r="S699" s="82">
        <f t="shared" si="118"/>
        <v>0</v>
      </c>
      <c r="AE699" s="5"/>
      <c r="AF699" s="6"/>
    </row>
    <row r="700" spans="1:32" x14ac:dyDescent="0.25">
      <c r="A700" s="46">
        <f t="shared" si="112"/>
        <v>684</v>
      </c>
      <c r="B700" s="54">
        <f t="shared" si="109"/>
        <v>0</v>
      </c>
      <c r="C700" s="47">
        <f>IF(A700&gt;Lease!$E$4,0,Lease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D700" s="33" t="str">
        <f>IF(C700=0,"-",IF(Lease!$H$4="Yearly",EDATE(D699,12),IF(Lease!$H$4="Quarterly",EDATE(D699,3),EDATE(D699,1))))</f>
        <v>-</v>
      </c>
      <c r="E700" s="14">
        <f>IF(C700=0,0,1/((1+IF(Lease!$H$4="Yearly",Lease!$D$4,IF(Lease!$H$4="Quarterly",Lease!$D$4/4,Lease!$D$4/12)))^IF($E$17=1,A699,A700)))</f>
        <v>0</v>
      </c>
      <c r="F700" s="48">
        <f t="shared" si="115"/>
        <v>0</v>
      </c>
      <c r="G700" s="49"/>
      <c r="H700" s="13">
        <f t="shared" si="113"/>
        <v>684</v>
      </c>
      <c r="I700" s="33" t="str">
        <f t="shared" si="116"/>
        <v>-</v>
      </c>
      <c r="J700" s="38">
        <f>IF(H700&gt;Lease!$E$4,0,M699)</f>
        <v>0</v>
      </c>
      <c r="K700" s="38">
        <f>IF(IF(Lease!$H$4="Yearly",J700*Lease!$D$4,IF(Lease!$H$4="Quarterly",J700*(Lease!$D$4/4),J700*Lease!$D$4/12))&gt;0,IF(Lease!$H$4="Yearly",J700*Lease!$D$4,IF(Lease!$H$4="Quarterly",J700*(Lease!$D$4/4),J700*Lease!$D$4/12)),-L700-J700)</f>
        <v>0</v>
      </c>
      <c r="L700" s="38">
        <f t="shared" si="110"/>
        <v>0</v>
      </c>
      <c r="M700" s="38">
        <f t="shared" si="111"/>
        <v>0</v>
      </c>
      <c r="N700" s="50"/>
      <c r="O700" s="79">
        <v>237</v>
      </c>
      <c r="P700" s="80">
        <f t="shared" si="114"/>
        <v>291892</v>
      </c>
      <c r="Q700" s="82">
        <f t="shared" si="117"/>
        <v>0</v>
      </c>
      <c r="R700" s="82">
        <f>IF(S699&lt;1,0,-Lease!$K$4/Lease!$L$4)</f>
        <v>0</v>
      </c>
      <c r="S700" s="82">
        <f t="shared" si="118"/>
        <v>0</v>
      </c>
      <c r="AE700" s="5"/>
      <c r="AF700" s="6"/>
    </row>
    <row r="701" spans="1:32" x14ac:dyDescent="0.25">
      <c r="A701" s="46">
        <f t="shared" si="112"/>
        <v>685</v>
      </c>
      <c r="B701" s="54">
        <f t="shared" si="109"/>
        <v>0</v>
      </c>
      <c r="C701" s="47">
        <f>IF(A701&gt;Lease!$E$4,0,Lease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D701" s="33" t="str">
        <f>IF(C701=0,"-",IF(Lease!$H$4="Yearly",EDATE(D700,12),IF(Lease!$H$4="Quarterly",EDATE(D700,3),EDATE(D700,1))))</f>
        <v>-</v>
      </c>
      <c r="E701" s="14">
        <f>IF(C701=0,0,1/((1+IF(Lease!$H$4="Yearly",Lease!$D$4,IF(Lease!$H$4="Quarterly",Lease!$D$4/4,Lease!$D$4/12)))^IF($E$17=1,A700,A701)))</f>
        <v>0</v>
      </c>
      <c r="F701" s="48">
        <f t="shared" si="115"/>
        <v>0</v>
      </c>
      <c r="G701" s="49"/>
      <c r="H701" s="13">
        <f t="shared" si="113"/>
        <v>685</v>
      </c>
      <c r="I701" s="33" t="str">
        <f t="shared" si="116"/>
        <v>-</v>
      </c>
      <c r="J701" s="38">
        <f>IF(H701&gt;Lease!$E$4,0,M700)</f>
        <v>0</v>
      </c>
      <c r="K701" s="38">
        <f>IF(IF(Lease!$H$4="Yearly",J701*Lease!$D$4,IF(Lease!$H$4="Quarterly",J701*(Lease!$D$4/4),J701*Lease!$D$4/12))&gt;0,IF(Lease!$H$4="Yearly",J701*Lease!$D$4,IF(Lease!$H$4="Quarterly",J701*(Lease!$D$4/4),J701*Lease!$D$4/12)),-L701-J701)</f>
        <v>0</v>
      </c>
      <c r="L701" s="38">
        <f t="shared" si="110"/>
        <v>0</v>
      </c>
      <c r="M701" s="38">
        <f t="shared" si="111"/>
        <v>0</v>
      </c>
      <c r="N701" s="50"/>
      <c r="O701" s="79">
        <v>237</v>
      </c>
      <c r="P701" s="80">
        <f t="shared" si="114"/>
        <v>292257</v>
      </c>
      <c r="Q701" s="82">
        <f t="shared" si="117"/>
        <v>0</v>
      </c>
      <c r="R701" s="82">
        <f>IF(S700&lt;1,0,-Lease!$K$4/Lease!$L$4)</f>
        <v>0</v>
      </c>
      <c r="S701" s="82">
        <f t="shared" si="118"/>
        <v>0</v>
      </c>
      <c r="AE701" s="5"/>
      <c r="AF701" s="6"/>
    </row>
    <row r="702" spans="1:32" x14ac:dyDescent="0.25">
      <c r="A702" s="46">
        <f t="shared" si="112"/>
        <v>686</v>
      </c>
      <c r="B702" s="54">
        <f t="shared" si="109"/>
        <v>0</v>
      </c>
      <c r="C702" s="47">
        <f>IF(A702&gt;Lease!$E$4,0,Lease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D702" s="33" t="str">
        <f>IF(C702=0,"-",IF(Lease!$H$4="Yearly",EDATE(D701,12),IF(Lease!$H$4="Quarterly",EDATE(D701,3),EDATE(D701,1))))</f>
        <v>-</v>
      </c>
      <c r="E702" s="14">
        <f>IF(C702=0,0,1/((1+IF(Lease!$H$4="Yearly",Lease!$D$4,IF(Lease!$H$4="Quarterly",Lease!$D$4/4,Lease!$D$4/12)))^IF($E$17=1,A701,A702)))</f>
        <v>0</v>
      </c>
      <c r="F702" s="48">
        <f t="shared" si="115"/>
        <v>0</v>
      </c>
      <c r="G702" s="49"/>
      <c r="H702" s="13">
        <f t="shared" si="113"/>
        <v>686</v>
      </c>
      <c r="I702" s="33" t="str">
        <f t="shared" si="116"/>
        <v>-</v>
      </c>
      <c r="J702" s="38">
        <f>IF(H702&gt;Lease!$E$4,0,M701)</f>
        <v>0</v>
      </c>
      <c r="K702" s="38">
        <f>IF(IF(Lease!$H$4="Yearly",J702*Lease!$D$4,IF(Lease!$H$4="Quarterly",J702*(Lease!$D$4/4),J702*Lease!$D$4/12))&gt;0,IF(Lease!$H$4="Yearly",J702*Lease!$D$4,IF(Lease!$H$4="Quarterly",J702*(Lease!$D$4/4),J702*Lease!$D$4/12)),-L702-J702)</f>
        <v>0</v>
      </c>
      <c r="L702" s="38">
        <f t="shared" si="110"/>
        <v>0</v>
      </c>
      <c r="M702" s="38">
        <f t="shared" si="111"/>
        <v>0</v>
      </c>
      <c r="N702" s="50"/>
      <c r="O702" s="79">
        <v>237</v>
      </c>
      <c r="P702" s="80">
        <f t="shared" si="114"/>
        <v>292622</v>
      </c>
      <c r="Q702" s="82">
        <f t="shared" si="117"/>
        <v>0</v>
      </c>
      <c r="R702" s="82">
        <f>IF(S701&lt;1,0,-Lease!$K$4/Lease!$L$4)</f>
        <v>0</v>
      </c>
      <c r="S702" s="82">
        <f t="shared" si="118"/>
        <v>0</v>
      </c>
      <c r="AE702" s="5"/>
      <c r="AF702" s="6"/>
    </row>
    <row r="703" spans="1:32" x14ac:dyDescent="0.25">
      <c r="A703" s="46">
        <f t="shared" si="112"/>
        <v>687</v>
      </c>
      <c r="B703" s="54">
        <f t="shared" si="109"/>
        <v>0</v>
      </c>
      <c r="C703" s="47">
        <f>IF(A703&gt;Lease!$E$4,0,Lease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D703" s="33" t="str">
        <f>IF(C703=0,"-",IF(Lease!$H$4="Yearly",EDATE(D702,12),IF(Lease!$H$4="Quarterly",EDATE(D702,3),EDATE(D702,1))))</f>
        <v>-</v>
      </c>
      <c r="E703" s="14">
        <f>IF(C703=0,0,1/((1+IF(Lease!$H$4="Yearly",Lease!$D$4,IF(Lease!$H$4="Quarterly",Lease!$D$4/4,Lease!$D$4/12)))^IF($E$17=1,A702,A703)))</f>
        <v>0</v>
      </c>
      <c r="F703" s="48">
        <f t="shared" si="115"/>
        <v>0</v>
      </c>
      <c r="G703" s="49"/>
      <c r="H703" s="13">
        <f t="shared" si="113"/>
        <v>687</v>
      </c>
      <c r="I703" s="33" t="str">
        <f t="shared" si="116"/>
        <v>-</v>
      </c>
      <c r="J703" s="38">
        <f>IF(H703&gt;Lease!$E$4,0,M702)</f>
        <v>0</v>
      </c>
      <c r="K703" s="38">
        <f>IF(IF(Lease!$H$4="Yearly",J703*Lease!$D$4,IF(Lease!$H$4="Quarterly",J703*(Lease!$D$4/4),J703*Lease!$D$4/12))&gt;0,IF(Lease!$H$4="Yearly",J703*Lease!$D$4,IF(Lease!$H$4="Quarterly",J703*(Lease!$D$4/4),J703*Lease!$D$4/12)),-L703-J703)</f>
        <v>0</v>
      </c>
      <c r="L703" s="38">
        <f t="shared" si="110"/>
        <v>0</v>
      </c>
      <c r="M703" s="38">
        <f t="shared" si="111"/>
        <v>0</v>
      </c>
      <c r="N703" s="50"/>
      <c r="O703" s="79">
        <v>237</v>
      </c>
      <c r="P703" s="80">
        <f t="shared" si="114"/>
        <v>292987</v>
      </c>
      <c r="Q703" s="82">
        <f t="shared" si="117"/>
        <v>0</v>
      </c>
      <c r="R703" s="82">
        <f>IF(S702&lt;1,0,-Lease!$K$4/Lease!$L$4)</f>
        <v>0</v>
      </c>
      <c r="S703" s="82">
        <f t="shared" si="118"/>
        <v>0</v>
      </c>
      <c r="AE703" s="5"/>
      <c r="AF703" s="6"/>
    </row>
    <row r="704" spans="1:32" x14ac:dyDescent="0.25">
      <c r="A704" s="46">
        <f t="shared" si="112"/>
        <v>688</v>
      </c>
      <c r="B704" s="54">
        <f t="shared" si="109"/>
        <v>0</v>
      </c>
      <c r="C704" s="47">
        <f>IF(A704&gt;Lease!$E$4,0,Lease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D704" s="33" t="str">
        <f>IF(C704=0,"-",IF(Lease!$H$4="Yearly",EDATE(D703,12),IF(Lease!$H$4="Quarterly",EDATE(D703,3),EDATE(D703,1))))</f>
        <v>-</v>
      </c>
      <c r="E704" s="14">
        <f>IF(C704=0,0,1/((1+IF(Lease!$H$4="Yearly",Lease!$D$4,IF(Lease!$H$4="Quarterly",Lease!$D$4/4,Lease!$D$4/12)))^IF($E$17=1,A703,A704)))</f>
        <v>0</v>
      </c>
      <c r="F704" s="48">
        <f t="shared" si="115"/>
        <v>0</v>
      </c>
      <c r="G704" s="49"/>
      <c r="H704" s="13">
        <f t="shared" si="113"/>
        <v>688</v>
      </c>
      <c r="I704" s="33" t="str">
        <f t="shared" si="116"/>
        <v>-</v>
      </c>
      <c r="J704" s="38">
        <f>IF(H704&gt;Lease!$E$4,0,M703)</f>
        <v>0</v>
      </c>
      <c r="K704" s="38">
        <f>IF(IF(Lease!$H$4="Yearly",J704*Lease!$D$4,IF(Lease!$H$4="Quarterly",J704*(Lease!$D$4/4),J704*Lease!$D$4/12))&gt;0,IF(Lease!$H$4="Yearly",J704*Lease!$D$4,IF(Lease!$H$4="Quarterly",J704*(Lease!$D$4/4),J704*Lease!$D$4/12)),-L704-J704)</f>
        <v>0</v>
      </c>
      <c r="L704" s="38">
        <f t="shared" si="110"/>
        <v>0</v>
      </c>
      <c r="M704" s="38">
        <f t="shared" si="111"/>
        <v>0</v>
      </c>
      <c r="N704" s="50"/>
      <c r="O704" s="79">
        <v>237</v>
      </c>
      <c r="P704" s="80">
        <f t="shared" si="114"/>
        <v>293352</v>
      </c>
      <c r="Q704" s="82">
        <f t="shared" si="117"/>
        <v>0</v>
      </c>
      <c r="R704" s="82">
        <f>IF(S703&lt;1,0,-Lease!$K$4/Lease!$L$4)</f>
        <v>0</v>
      </c>
      <c r="S704" s="82">
        <f t="shared" si="118"/>
        <v>0</v>
      </c>
      <c r="AE704" s="5"/>
      <c r="AF704" s="6"/>
    </row>
    <row r="705" spans="1:32" x14ac:dyDescent="0.25">
      <c r="A705" s="46">
        <f t="shared" si="112"/>
        <v>689</v>
      </c>
      <c r="B705" s="54">
        <f t="shared" si="109"/>
        <v>0</v>
      </c>
      <c r="C705" s="47">
        <f>IF(A705&gt;Lease!$E$4,0,Lease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D705" s="33" t="str">
        <f>IF(C705=0,"-",IF(Lease!$H$4="Yearly",EDATE(D704,12),IF(Lease!$H$4="Quarterly",EDATE(D704,3),EDATE(D704,1))))</f>
        <v>-</v>
      </c>
      <c r="E705" s="14">
        <f>IF(C705=0,0,1/((1+IF(Lease!$H$4="Yearly",Lease!$D$4,IF(Lease!$H$4="Quarterly",Lease!$D$4/4,Lease!$D$4/12)))^IF($E$17=1,A704,A705)))</f>
        <v>0</v>
      </c>
      <c r="F705" s="48">
        <f t="shared" si="115"/>
        <v>0</v>
      </c>
      <c r="G705" s="49"/>
      <c r="H705" s="13">
        <f t="shared" si="113"/>
        <v>689</v>
      </c>
      <c r="I705" s="33" t="str">
        <f t="shared" si="116"/>
        <v>-</v>
      </c>
      <c r="J705" s="38">
        <f>IF(H705&gt;Lease!$E$4,0,M704)</f>
        <v>0</v>
      </c>
      <c r="K705" s="38">
        <f>IF(IF(Lease!$H$4="Yearly",J705*Lease!$D$4,IF(Lease!$H$4="Quarterly",J705*(Lease!$D$4/4),J705*Lease!$D$4/12))&gt;0,IF(Lease!$H$4="Yearly",J705*Lease!$D$4,IF(Lease!$H$4="Quarterly",J705*(Lease!$D$4/4),J705*Lease!$D$4/12)),-L705-J705)</f>
        <v>0</v>
      </c>
      <c r="L705" s="38">
        <f t="shared" si="110"/>
        <v>0</v>
      </c>
      <c r="M705" s="38">
        <f t="shared" si="111"/>
        <v>0</v>
      </c>
      <c r="N705" s="50"/>
      <c r="O705" s="79">
        <v>237</v>
      </c>
      <c r="P705" s="80">
        <f t="shared" si="114"/>
        <v>293718</v>
      </c>
      <c r="Q705" s="82">
        <f t="shared" si="117"/>
        <v>0</v>
      </c>
      <c r="R705" s="82">
        <f>IF(S704&lt;1,0,-Lease!$K$4/Lease!$L$4)</f>
        <v>0</v>
      </c>
      <c r="S705" s="82">
        <f t="shared" si="118"/>
        <v>0</v>
      </c>
      <c r="AE705" s="5"/>
      <c r="AF705" s="6"/>
    </row>
    <row r="706" spans="1:32" x14ac:dyDescent="0.25">
      <c r="A706" s="46">
        <f t="shared" si="112"/>
        <v>690</v>
      </c>
      <c r="B706" s="54">
        <f t="shared" si="109"/>
        <v>0</v>
      </c>
      <c r="C706" s="47">
        <f>IF(A706&gt;Lease!$E$4,0,Lease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D706" s="33" t="str">
        <f>IF(C706=0,"-",IF(Lease!$H$4="Yearly",EDATE(D705,12),IF(Lease!$H$4="Quarterly",EDATE(D705,3),EDATE(D705,1))))</f>
        <v>-</v>
      </c>
      <c r="E706" s="14">
        <f>IF(C706=0,0,1/((1+IF(Lease!$H$4="Yearly",Lease!$D$4,IF(Lease!$H$4="Quarterly",Lease!$D$4/4,Lease!$D$4/12)))^IF($E$17=1,A705,A706)))</f>
        <v>0</v>
      </c>
      <c r="F706" s="48">
        <f t="shared" si="115"/>
        <v>0</v>
      </c>
      <c r="G706" s="49"/>
      <c r="H706" s="13">
        <f t="shared" si="113"/>
        <v>690</v>
      </c>
      <c r="I706" s="33" t="str">
        <f t="shared" si="116"/>
        <v>-</v>
      </c>
      <c r="J706" s="38">
        <f>IF(H706&gt;Lease!$E$4,0,M705)</f>
        <v>0</v>
      </c>
      <c r="K706" s="38">
        <f>IF(IF(Lease!$H$4="Yearly",J706*Lease!$D$4,IF(Lease!$H$4="Quarterly",J706*(Lease!$D$4/4),J706*Lease!$D$4/12))&gt;0,IF(Lease!$H$4="Yearly",J706*Lease!$D$4,IF(Lease!$H$4="Quarterly",J706*(Lease!$D$4/4),J706*Lease!$D$4/12)),-L706-J706)</f>
        <v>0</v>
      </c>
      <c r="L706" s="38">
        <f t="shared" si="110"/>
        <v>0</v>
      </c>
      <c r="M706" s="38">
        <f t="shared" si="111"/>
        <v>0</v>
      </c>
      <c r="N706" s="50"/>
      <c r="O706" s="79">
        <v>237</v>
      </c>
      <c r="P706" s="80">
        <f t="shared" si="114"/>
        <v>294083</v>
      </c>
      <c r="Q706" s="82">
        <f t="shared" si="117"/>
        <v>0</v>
      </c>
      <c r="R706" s="82">
        <f>IF(S705&lt;1,0,-Lease!$K$4/Lease!$L$4)</f>
        <v>0</v>
      </c>
      <c r="S706" s="82">
        <f t="shared" si="118"/>
        <v>0</v>
      </c>
      <c r="AE706" s="5"/>
      <c r="AF706" s="6"/>
    </row>
    <row r="707" spans="1:32" x14ac:dyDescent="0.25">
      <c r="A707" s="46">
        <f t="shared" si="112"/>
        <v>691</v>
      </c>
      <c r="B707" s="54">
        <f t="shared" si="109"/>
        <v>0</v>
      </c>
      <c r="C707" s="47">
        <f>IF(A707&gt;Lease!$E$4,0,Lease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D707" s="33" t="str">
        <f>IF(C707=0,"-",IF(Lease!$H$4="Yearly",EDATE(D706,12),IF(Lease!$H$4="Quarterly",EDATE(D706,3),EDATE(D706,1))))</f>
        <v>-</v>
      </c>
      <c r="E707" s="14">
        <f>IF(C707=0,0,1/((1+IF(Lease!$H$4="Yearly",Lease!$D$4,IF(Lease!$H$4="Quarterly",Lease!$D$4/4,Lease!$D$4/12)))^IF($E$17=1,A706,A707)))</f>
        <v>0</v>
      </c>
      <c r="F707" s="48">
        <f t="shared" si="115"/>
        <v>0</v>
      </c>
      <c r="G707" s="49"/>
      <c r="H707" s="13">
        <f t="shared" si="113"/>
        <v>691</v>
      </c>
      <c r="I707" s="33" t="str">
        <f t="shared" si="116"/>
        <v>-</v>
      </c>
      <c r="J707" s="38">
        <f>IF(H707&gt;Lease!$E$4,0,M706)</f>
        <v>0</v>
      </c>
      <c r="K707" s="38">
        <f>IF(IF(Lease!$H$4="Yearly",J707*Lease!$D$4,IF(Lease!$H$4="Quarterly",J707*(Lease!$D$4/4),J707*Lease!$D$4/12))&gt;0,IF(Lease!$H$4="Yearly",J707*Lease!$D$4,IF(Lease!$H$4="Quarterly",J707*(Lease!$D$4/4),J707*Lease!$D$4/12)),-L707-J707)</f>
        <v>0</v>
      </c>
      <c r="L707" s="38">
        <f t="shared" si="110"/>
        <v>0</v>
      </c>
      <c r="M707" s="38">
        <f t="shared" si="111"/>
        <v>0</v>
      </c>
      <c r="N707" s="50"/>
      <c r="O707" s="79">
        <v>237</v>
      </c>
      <c r="P707" s="80">
        <f t="shared" si="114"/>
        <v>294448</v>
      </c>
      <c r="Q707" s="82">
        <f t="shared" si="117"/>
        <v>0</v>
      </c>
      <c r="R707" s="82">
        <f>IF(S706&lt;1,0,-Lease!$K$4/Lease!$L$4)</f>
        <v>0</v>
      </c>
      <c r="S707" s="82">
        <f t="shared" si="118"/>
        <v>0</v>
      </c>
      <c r="AE707" s="5"/>
      <c r="AF707" s="6"/>
    </row>
    <row r="708" spans="1:32" x14ac:dyDescent="0.25">
      <c r="A708" s="46">
        <f t="shared" si="112"/>
        <v>692</v>
      </c>
      <c r="B708" s="54">
        <f t="shared" si="109"/>
        <v>0</v>
      </c>
      <c r="C708" s="47">
        <f>IF(A708&gt;Lease!$E$4,0,Lease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D708" s="33" t="str">
        <f>IF(C708=0,"-",IF(Lease!$H$4="Yearly",EDATE(D707,12),IF(Lease!$H$4="Quarterly",EDATE(D707,3),EDATE(D707,1))))</f>
        <v>-</v>
      </c>
      <c r="E708" s="14">
        <f>IF(C708=0,0,1/((1+IF(Lease!$H$4="Yearly",Lease!$D$4,IF(Lease!$H$4="Quarterly",Lease!$D$4/4,Lease!$D$4/12)))^IF($E$17=1,A707,A708)))</f>
        <v>0</v>
      </c>
      <c r="F708" s="48">
        <f t="shared" si="115"/>
        <v>0</v>
      </c>
      <c r="G708" s="49"/>
      <c r="H708" s="13">
        <f t="shared" si="113"/>
        <v>692</v>
      </c>
      <c r="I708" s="33" t="str">
        <f t="shared" si="116"/>
        <v>-</v>
      </c>
      <c r="J708" s="38">
        <f>IF(H708&gt;Lease!$E$4,0,M707)</f>
        <v>0</v>
      </c>
      <c r="K708" s="38">
        <f>IF(IF(Lease!$H$4="Yearly",J708*Lease!$D$4,IF(Lease!$H$4="Quarterly",J708*(Lease!$D$4/4),J708*Lease!$D$4/12))&gt;0,IF(Lease!$H$4="Yearly",J708*Lease!$D$4,IF(Lease!$H$4="Quarterly",J708*(Lease!$D$4/4),J708*Lease!$D$4/12)),-L708-J708)</f>
        <v>0</v>
      </c>
      <c r="L708" s="38">
        <f t="shared" si="110"/>
        <v>0</v>
      </c>
      <c r="M708" s="38">
        <f t="shared" si="111"/>
        <v>0</v>
      </c>
      <c r="N708" s="50"/>
      <c r="O708" s="79">
        <v>237</v>
      </c>
      <c r="P708" s="80">
        <f t="shared" si="114"/>
        <v>294813</v>
      </c>
      <c r="Q708" s="82">
        <f t="shared" si="117"/>
        <v>0</v>
      </c>
      <c r="R708" s="82">
        <f>IF(S707&lt;1,0,-Lease!$K$4/Lease!$L$4)</f>
        <v>0</v>
      </c>
      <c r="S708" s="82">
        <f t="shared" si="118"/>
        <v>0</v>
      </c>
      <c r="AE708" s="5"/>
      <c r="AF708" s="6"/>
    </row>
    <row r="709" spans="1:32" x14ac:dyDescent="0.25">
      <c r="A709" s="46">
        <f t="shared" si="112"/>
        <v>693</v>
      </c>
      <c r="B709" s="54">
        <f t="shared" si="109"/>
        <v>0</v>
      </c>
      <c r="C709" s="47">
        <f>IF(A709&gt;Lease!$E$4,0,Lease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D709" s="33" t="str">
        <f>IF(C709=0,"-",IF(Lease!$H$4="Yearly",EDATE(D708,12),IF(Lease!$H$4="Quarterly",EDATE(D708,3),EDATE(D708,1))))</f>
        <v>-</v>
      </c>
      <c r="E709" s="14">
        <f>IF(C709=0,0,1/((1+IF(Lease!$H$4="Yearly",Lease!$D$4,IF(Lease!$H$4="Quarterly",Lease!$D$4/4,Lease!$D$4/12)))^IF($E$17=1,A708,A709)))</f>
        <v>0</v>
      </c>
      <c r="F709" s="48">
        <f t="shared" si="115"/>
        <v>0</v>
      </c>
      <c r="G709" s="49"/>
      <c r="H709" s="13">
        <f t="shared" si="113"/>
        <v>693</v>
      </c>
      <c r="I709" s="33" t="str">
        <f t="shared" si="116"/>
        <v>-</v>
      </c>
      <c r="J709" s="38">
        <f>IF(H709&gt;Lease!$E$4,0,M708)</f>
        <v>0</v>
      </c>
      <c r="K709" s="38">
        <f>IF(IF(Lease!$H$4="Yearly",J709*Lease!$D$4,IF(Lease!$H$4="Quarterly",J709*(Lease!$D$4/4),J709*Lease!$D$4/12))&gt;0,IF(Lease!$H$4="Yearly",J709*Lease!$D$4,IF(Lease!$H$4="Quarterly",J709*(Lease!$D$4/4),J709*Lease!$D$4/12)),-L709-J709)</f>
        <v>0</v>
      </c>
      <c r="L709" s="38">
        <f t="shared" si="110"/>
        <v>0</v>
      </c>
      <c r="M709" s="38">
        <f t="shared" si="111"/>
        <v>0</v>
      </c>
      <c r="N709" s="50"/>
      <c r="O709" s="79">
        <v>237</v>
      </c>
      <c r="P709" s="80">
        <f t="shared" si="114"/>
        <v>295179</v>
      </c>
      <c r="Q709" s="82">
        <f t="shared" si="117"/>
        <v>0</v>
      </c>
      <c r="R709" s="82">
        <f>IF(S708&lt;1,0,-Lease!$K$4/Lease!$L$4)</f>
        <v>0</v>
      </c>
      <c r="S709" s="82">
        <f t="shared" si="118"/>
        <v>0</v>
      </c>
      <c r="AE709" s="5"/>
      <c r="AF709" s="6"/>
    </row>
    <row r="710" spans="1:32" x14ac:dyDescent="0.25">
      <c r="A710" s="46">
        <f t="shared" si="112"/>
        <v>694</v>
      </c>
      <c r="B710" s="54">
        <f t="shared" si="109"/>
        <v>0</v>
      </c>
      <c r="C710" s="47">
        <f>IF(A710&gt;Lease!$E$4,0,Lease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D710" s="33" t="str">
        <f>IF(C710=0,"-",IF(Lease!$H$4="Yearly",EDATE(D709,12),IF(Lease!$H$4="Quarterly",EDATE(D709,3),EDATE(D709,1))))</f>
        <v>-</v>
      </c>
      <c r="E710" s="14">
        <f>IF(C710=0,0,1/((1+IF(Lease!$H$4="Yearly",Lease!$D$4,IF(Lease!$H$4="Quarterly",Lease!$D$4/4,Lease!$D$4/12)))^IF($E$17=1,A709,A710)))</f>
        <v>0</v>
      </c>
      <c r="F710" s="48">
        <f t="shared" si="115"/>
        <v>0</v>
      </c>
      <c r="G710" s="49"/>
      <c r="H710" s="13">
        <f t="shared" si="113"/>
        <v>694</v>
      </c>
      <c r="I710" s="33" t="str">
        <f t="shared" si="116"/>
        <v>-</v>
      </c>
      <c r="J710" s="38">
        <f>IF(H710&gt;Lease!$E$4,0,M709)</f>
        <v>0</v>
      </c>
      <c r="K710" s="38">
        <f>IF(IF(Lease!$H$4="Yearly",J710*Lease!$D$4,IF(Lease!$H$4="Quarterly",J710*(Lease!$D$4/4),J710*Lease!$D$4/12))&gt;0,IF(Lease!$H$4="Yearly",J710*Lease!$D$4,IF(Lease!$H$4="Quarterly",J710*(Lease!$D$4/4),J710*Lease!$D$4/12)),-L710-J710)</f>
        <v>0</v>
      </c>
      <c r="L710" s="38">
        <f t="shared" si="110"/>
        <v>0</v>
      </c>
      <c r="M710" s="38">
        <f t="shared" si="111"/>
        <v>0</v>
      </c>
      <c r="N710" s="50"/>
      <c r="O710" s="79">
        <v>237</v>
      </c>
      <c r="P710" s="80">
        <f t="shared" si="114"/>
        <v>295544</v>
      </c>
      <c r="Q710" s="82">
        <f t="shared" si="117"/>
        <v>0</v>
      </c>
      <c r="R710" s="82">
        <f>IF(S709&lt;1,0,-Lease!$K$4/Lease!$L$4)</f>
        <v>0</v>
      </c>
      <c r="S710" s="82">
        <f t="shared" si="118"/>
        <v>0</v>
      </c>
      <c r="AE710" s="5"/>
      <c r="AF710" s="6"/>
    </row>
    <row r="711" spans="1:32" x14ac:dyDescent="0.25">
      <c r="A711" s="46">
        <f t="shared" si="112"/>
        <v>695</v>
      </c>
      <c r="B711" s="54">
        <f t="shared" si="109"/>
        <v>0</v>
      </c>
      <c r="C711" s="47">
        <f>IF(A711&gt;Lease!$E$4,0,Lease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D711" s="33" t="str">
        <f>IF(C711=0,"-",IF(Lease!$H$4="Yearly",EDATE(D710,12),IF(Lease!$H$4="Quarterly",EDATE(D710,3),EDATE(D710,1))))</f>
        <v>-</v>
      </c>
      <c r="E711" s="14">
        <f>IF(C711=0,0,1/((1+IF(Lease!$H$4="Yearly",Lease!$D$4,IF(Lease!$H$4="Quarterly",Lease!$D$4/4,Lease!$D$4/12)))^IF($E$17=1,A710,A711)))</f>
        <v>0</v>
      </c>
      <c r="F711" s="48">
        <f t="shared" si="115"/>
        <v>0</v>
      </c>
      <c r="G711" s="49"/>
      <c r="H711" s="13">
        <f t="shared" si="113"/>
        <v>695</v>
      </c>
      <c r="I711" s="33" t="str">
        <f t="shared" si="116"/>
        <v>-</v>
      </c>
      <c r="J711" s="38">
        <f>IF(H711&gt;Lease!$E$4,0,M710)</f>
        <v>0</v>
      </c>
      <c r="K711" s="38">
        <f>IF(IF(Lease!$H$4="Yearly",J711*Lease!$D$4,IF(Lease!$H$4="Quarterly",J711*(Lease!$D$4/4),J711*Lease!$D$4/12))&gt;0,IF(Lease!$H$4="Yearly",J711*Lease!$D$4,IF(Lease!$H$4="Quarterly",J711*(Lease!$D$4/4),J711*Lease!$D$4/12)),-L711-J711)</f>
        <v>0</v>
      </c>
      <c r="L711" s="38">
        <f t="shared" si="110"/>
        <v>0</v>
      </c>
      <c r="M711" s="38">
        <f t="shared" si="111"/>
        <v>0</v>
      </c>
      <c r="N711" s="50"/>
      <c r="O711" s="79">
        <v>237</v>
      </c>
      <c r="P711" s="80">
        <f t="shared" si="114"/>
        <v>295909</v>
      </c>
      <c r="Q711" s="82">
        <f t="shared" si="117"/>
        <v>0</v>
      </c>
      <c r="R711" s="82">
        <f>IF(S710&lt;1,0,-Lease!$K$4/Lease!$L$4)</f>
        <v>0</v>
      </c>
      <c r="S711" s="82">
        <f t="shared" si="118"/>
        <v>0</v>
      </c>
      <c r="AE711" s="5"/>
      <c r="AF711" s="6"/>
    </row>
    <row r="712" spans="1:32" x14ac:dyDescent="0.25">
      <c r="A712" s="46">
        <f t="shared" si="112"/>
        <v>696</v>
      </c>
      <c r="B712" s="54">
        <f t="shared" si="109"/>
        <v>0</v>
      </c>
      <c r="C712" s="47">
        <f>IF(A712&gt;Lease!$E$4,0,Lease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D712" s="33" t="str">
        <f>IF(C712=0,"-",IF(Lease!$H$4="Yearly",EDATE(D711,12),IF(Lease!$H$4="Quarterly",EDATE(D711,3),EDATE(D711,1))))</f>
        <v>-</v>
      </c>
      <c r="E712" s="14">
        <f>IF(C712=0,0,1/((1+IF(Lease!$H$4="Yearly",Lease!$D$4,IF(Lease!$H$4="Quarterly",Lease!$D$4/4,Lease!$D$4/12)))^IF($E$17=1,A711,A712)))</f>
        <v>0</v>
      </c>
      <c r="F712" s="48">
        <f t="shared" si="115"/>
        <v>0</v>
      </c>
      <c r="G712" s="49"/>
      <c r="H712" s="13">
        <f t="shared" si="113"/>
        <v>696</v>
      </c>
      <c r="I712" s="33" t="str">
        <f t="shared" si="116"/>
        <v>-</v>
      </c>
      <c r="J712" s="38">
        <f>IF(H712&gt;Lease!$E$4,0,M711)</f>
        <v>0</v>
      </c>
      <c r="K712" s="38">
        <f>IF(IF(Lease!$H$4="Yearly",J712*Lease!$D$4,IF(Lease!$H$4="Quarterly",J712*(Lease!$D$4/4),J712*Lease!$D$4/12))&gt;0,IF(Lease!$H$4="Yearly",J712*Lease!$D$4,IF(Lease!$H$4="Quarterly",J712*(Lease!$D$4/4),J712*Lease!$D$4/12)),-L712-J712)</f>
        <v>0</v>
      </c>
      <c r="L712" s="38">
        <f t="shared" si="110"/>
        <v>0</v>
      </c>
      <c r="M712" s="38">
        <f t="shared" si="111"/>
        <v>0</v>
      </c>
      <c r="N712" s="50"/>
      <c r="O712" s="79">
        <v>237</v>
      </c>
      <c r="P712" s="80">
        <f t="shared" si="114"/>
        <v>296274</v>
      </c>
      <c r="Q712" s="82">
        <f t="shared" si="117"/>
        <v>0</v>
      </c>
      <c r="R712" s="82">
        <f>IF(S711&lt;1,0,-Lease!$K$4/Lease!$L$4)</f>
        <v>0</v>
      </c>
      <c r="S712" s="82">
        <f t="shared" si="118"/>
        <v>0</v>
      </c>
      <c r="AE712" s="5"/>
      <c r="AF712" s="6"/>
    </row>
    <row r="713" spans="1:32" x14ac:dyDescent="0.25">
      <c r="A713" s="46">
        <f t="shared" si="112"/>
        <v>697</v>
      </c>
      <c r="B713" s="54">
        <f t="shared" si="109"/>
        <v>0</v>
      </c>
      <c r="C713" s="47">
        <f>IF(A713&gt;Lease!$E$4,0,Lease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D713" s="33" t="str">
        <f>IF(C713=0,"-",IF(Lease!$H$4="Yearly",EDATE(D712,12),IF(Lease!$H$4="Quarterly",EDATE(D712,3),EDATE(D712,1))))</f>
        <v>-</v>
      </c>
      <c r="E713" s="14">
        <f>IF(C713=0,0,1/((1+IF(Lease!$H$4="Yearly",Lease!$D$4,IF(Lease!$H$4="Quarterly",Lease!$D$4/4,Lease!$D$4/12)))^IF($E$17=1,A712,A713)))</f>
        <v>0</v>
      </c>
      <c r="F713" s="48">
        <f t="shared" si="115"/>
        <v>0</v>
      </c>
      <c r="G713" s="49"/>
      <c r="H713" s="13">
        <f t="shared" si="113"/>
        <v>697</v>
      </c>
      <c r="I713" s="33" t="str">
        <f t="shared" si="116"/>
        <v>-</v>
      </c>
      <c r="J713" s="38">
        <f>IF(H713&gt;Lease!$E$4,0,M712)</f>
        <v>0</v>
      </c>
      <c r="K713" s="38">
        <f>IF(IF(Lease!$H$4="Yearly",J713*Lease!$D$4,IF(Lease!$H$4="Quarterly",J713*(Lease!$D$4/4),J713*Lease!$D$4/12))&gt;0,IF(Lease!$H$4="Yearly",J713*Lease!$D$4,IF(Lease!$H$4="Quarterly",J713*(Lease!$D$4/4),J713*Lease!$D$4/12)),-L713-J713)</f>
        <v>0</v>
      </c>
      <c r="L713" s="38">
        <f t="shared" si="110"/>
        <v>0</v>
      </c>
      <c r="M713" s="38">
        <f t="shared" si="111"/>
        <v>0</v>
      </c>
      <c r="N713" s="50"/>
      <c r="O713" s="79">
        <v>237</v>
      </c>
      <c r="P713" s="80">
        <f t="shared" si="114"/>
        <v>296640</v>
      </c>
      <c r="Q713" s="82">
        <f t="shared" si="117"/>
        <v>0</v>
      </c>
      <c r="R713" s="82">
        <f>IF(S712&lt;1,0,-Lease!$K$4/Lease!$L$4)</f>
        <v>0</v>
      </c>
      <c r="S713" s="82">
        <f t="shared" si="118"/>
        <v>0</v>
      </c>
      <c r="AE713" s="5"/>
      <c r="AF713" s="6"/>
    </row>
    <row r="714" spans="1:32" x14ac:dyDescent="0.25">
      <c r="A714" s="46">
        <f t="shared" si="112"/>
        <v>698</v>
      </c>
      <c r="B714" s="54">
        <f t="shared" si="109"/>
        <v>0</v>
      </c>
      <c r="C714" s="47">
        <f>IF(A714&gt;Lease!$E$4,0,Lease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D714" s="33" t="str">
        <f>IF(C714=0,"-",IF(Lease!$H$4="Yearly",EDATE(D713,12),IF(Lease!$H$4="Quarterly",EDATE(D713,3),EDATE(D713,1))))</f>
        <v>-</v>
      </c>
      <c r="E714" s="14">
        <f>IF(C714=0,0,1/((1+IF(Lease!$H$4="Yearly",Lease!$D$4,IF(Lease!$H$4="Quarterly",Lease!$D$4/4,Lease!$D$4/12)))^IF($E$17=1,A713,A714)))</f>
        <v>0</v>
      </c>
      <c r="F714" s="48">
        <f t="shared" si="115"/>
        <v>0</v>
      </c>
      <c r="G714" s="49"/>
      <c r="H714" s="13">
        <f t="shared" si="113"/>
        <v>698</v>
      </c>
      <c r="I714" s="33" t="str">
        <f t="shared" si="116"/>
        <v>-</v>
      </c>
      <c r="J714" s="38">
        <f>IF(H714&gt;Lease!$E$4,0,M713)</f>
        <v>0</v>
      </c>
      <c r="K714" s="38">
        <f>IF(IF(Lease!$H$4="Yearly",J714*Lease!$D$4,IF(Lease!$H$4="Quarterly",J714*(Lease!$D$4/4),J714*Lease!$D$4/12))&gt;0,IF(Lease!$H$4="Yearly",J714*Lease!$D$4,IF(Lease!$H$4="Quarterly",J714*(Lease!$D$4/4),J714*Lease!$D$4/12)),-L714-J714)</f>
        <v>0</v>
      </c>
      <c r="L714" s="38">
        <f t="shared" si="110"/>
        <v>0</v>
      </c>
      <c r="M714" s="38">
        <f t="shared" si="111"/>
        <v>0</v>
      </c>
      <c r="N714" s="50"/>
      <c r="O714" s="79">
        <v>237</v>
      </c>
      <c r="P714" s="80">
        <f t="shared" si="114"/>
        <v>297005</v>
      </c>
      <c r="Q714" s="82">
        <f t="shared" si="117"/>
        <v>0</v>
      </c>
      <c r="R714" s="82">
        <f>IF(S713&lt;1,0,-Lease!$K$4/Lease!$L$4)</f>
        <v>0</v>
      </c>
      <c r="S714" s="82">
        <f t="shared" si="118"/>
        <v>0</v>
      </c>
      <c r="AE714" s="5"/>
      <c r="AF714" s="6"/>
    </row>
    <row r="715" spans="1:32" x14ac:dyDescent="0.25">
      <c r="A715" s="46">
        <f t="shared" si="112"/>
        <v>699</v>
      </c>
      <c r="B715" s="54">
        <f t="shared" si="109"/>
        <v>0</v>
      </c>
      <c r="C715" s="47">
        <f>IF(A715&gt;Lease!$E$4,0,Lease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D715" s="33" t="str">
        <f>IF(C715=0,"-",IF(Lease!$H$4="Yearly",EDATE(D714,12),IF(Lease!$H$4="Quarterly",EDATE(D714,3),EDATE(D714,1))))</f>
        <v>-</v>
      </c>
      <c r="E715" s="14">
        <f>IF(C715=0,0,1/((1+IF(Lease!$H$4="Yearly",Lease!$D$4,IF(Lease!$H$4="Quarterly",Lease!$D$4/4,Lease!$D$4/12)))^IF($E$17=1,A714,A715)))</f>
        <v>0</v>
      </c>
      <c r="F715" s="48">
        <f t="shared" si="115"/>
        <v>0</v>
      </c>
      <c r="G715" s="49"/>
      <c r="H715" s="13">
        <f t="shared" si="113"/>
        <v>699</v>
      </c>
      <c r="I715" s="33" t="str">
        <f t="shared" si="116"/>
        <v>-</v>
      </c>
      <c r="J715" s="38">
        <f>IF(H715&gt;Lease!$E$4,0,M714)</f>
        <v>0</v>
      </c>
      <c r="K715" s="38">
        <f>IF(IF(Lease!$H$4="Yearly",J715*Lease!$D$4,IF(Lease!$H$4="Quarterly",J715*(Lease!$D$4/4),J715*Lease!$D$4/12))&gt;0,IF(Lease!$H$4="Yearly",J715*Lease!$D$4,IF(Lease!$H$4="Quarterly",J715*(Lease!$D$4/4),J715*Lease!$D$4/12)),-L715-J715)</f>
        <v>0</v>
      </c>
      <c r="L715" s="38">
        <f t="shared" si="110"/>
        <v>0</v>
      </c>
      <c r="M715" s="38">
        <f t="shared" si="111"/>
        <v>0</v>
      </c>
      <c r="N715" s="50"/>
      <c r="O715" s="79">
        <v>237</v>
      </c>
      <c r="P715" s="80">
        <f t="shared" si="114"/>
        <v>297370</v>
      </c>
      <c r="Q715" s="82">
        <f t="shared" si="117"/>
        <v>0</v>
      </c>
      <c r="R715" s="82">
        <f>IF(S714&lt;1,0,-Lease!$K$4/Lease!$L$4)</f>
        <v>0</v>
      </c>
      <c r="S715" s="82">
        <f t="shared" si="118"/>
        <v>0</v>
      </c>
      <c r="AE715" s="5"/>
      <c r="AF715" s="6"/>
    </row>
    <row r="716" spans="1:32" x14ac:dyDescent="0.25">
      <c r="A716" s="46">
        <f t="shared" si="112"/>
        <v>700</v>
      </c>
      <c r="B716" s="54">
        <f t="shared" si="109"/>
        <v>0</v>
      </c>
      <c r="C716" s="47">
        <f>IF(A716&gt;Lease!$E$4,0,Lease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D716" s="33" t="str">
        <f>IF(C716=0,"-",IF(Lease!$H$4="Yearly",EDATE(D715,12),IF(Lease!$H$4="Quarterly",EDATE(D715,3),EDATE(D715,1))))</f>
        <v>-</v>
      </c>
      <c r="E716" s="14">
        <f>IF(C716=0,0,1/((1+IF(Lease!$H$4="Yearly",Lease!$D$4,IF(Lease!$H$4="Quarterly",Lease!$D$4/4,Lease!$D$4/12)))^IF($E$17=1,A715,A716)))</f>
        <v>0</v>
      </c>
      <c r="F716" s="48">
        <f t="shared" si="115"/>
        <v>0</v>
      </c>
      <c r="G716" s="49"/>
      <c r="H716" s="13">
        <f t="shared" si="113"/>
        <v>700</v>
      </c>
      <c r="I716" s="33" t="str">
        <f t="shared" si="116"/>
        <v>-</v>
      </c>
      <c r="J716" s="38">
        <f>IF(H716&gt;Lease!$E$4,0,M715)</f>
        <v>0</v>
      </c>
      <c r="K716" s="38">
        <f>IF(IF(Lease!$H$4="Yearly",J716*Lease!$D$4,IF(Lease!$H$4="Quarterly",J716*(Lease!$D$4/4),J716*Lease!$D$4/12))&gt;0,IF(Lease!$H$4="Yearly",J716*Lease!$D$4,IF(Lease!$H$4="Quarterly",J716*(Lease!$D$4/4),J716*Lease!$D$4/12)),-L716-J716)</f>
        <v>0</v>
      </c>
      <c r="L716" s="38">
        <f t="shared" si="110"/>
        <v>0</v>
      </c>
      <c r="M716" s="38">
        <f t="shared" si="111"/>
        <v>0</v>
      </c>
      <c r="N716" s="50"/>
      <c r="O716" s="79">
        <v>237</v>
      </c>
      <c r="P716" s="80">
        <f t="shared" si="114"/>
        <v>297735</v>
      </c>
      <c r="Q716" s="82">
        <f t="shared" si="117"/>
        <v>0</v>
      </c>
      <c r="R716" s="82">
        <f>IF(S715&lt;1,0,-Lease!$K$4/Lease!$L$4)</f>
        <v>0</v>
      </c>
      <c r="S716" s="82">
        <f t="shared" si="118"/>
        <v>0</v>
      </c>
      <c r="AE716" s="5"/>
      <c r="AF716" s="6"/>
    </row>
    <row r="717" spans="1:32" x14ac:dyDescent="0.25">
      <c r="A717" s="46">
        <f t="shared" si="112"/>
        <v>701</v>
      </c>
      <c r="B717" s="54">
        <f t="shared" si="109"/>
        <v>0</v>
      </c>
      <c r="C717" s="47">
        <f>IF(A717&gt;Lease!$E$4,0,Lease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D717" s="33" t="str">
        <f>IF(C717=0,"-",IF(Lease!$H$4="Yearly",EDATE(D716,12),IF(Lease!$H$4="Quarterly",EDATE(D716,3),EDATE(D716,1))))</f>
        <v>-</v>
      </c>
      <c r="E717" s="14">
        <f>IF(C717=0,0,1/((1+IF(Lease!$H$4="Yearly",Lease!$D$4,IF(Lease!$H$4="Quarterly",Lease!$D$4/4,Lease!$D$4/12)))^IF($E$17=1,A716,A717)))</f>
        <v>0</v>
      </c>
      <c r="F717" s="48">
        <f t="shared" si="115"/>
        <v>0</v>
      </c>
      <c r="G717" s="49"/>
      <c r="H717" s="13">
        <f t="shared" si="113"/>
        <v>701</v>
      </c>
      <c r="I717" s="33" t="str">
        <f t="shared" si="116"/>
        <v>-</v>
      </c>
      <c r="J717" s="38">
        <f>IF(H717&gt;Lease!$E$4,0,M716)</f>
        <v>0</v>
      </c>
      <c r="K717" s="38">
        <f>IF(IF(Lease!$H$4="Yearly",J717*Lease!$D$4,IF(Lease!$H$4="Quarterly",J717*(Lease!$D$4/4),J717*Lease!$D$4/12))&gt;0,IF(Lease!$H$4="Yearly",J717*Lease!$D$4,IF(Lease!$H$4="Quarterly",J717*(Lease!$D$4/4),J717*Lease!$D$4/12)),-L717-J717)</f>
        <v>0</v>
      </c>
      <c r="L717" s="38">
        <f t="shared" si="110"/>
        <v>0</v>
      </c>
      <c r="M717" s="38">
        <f t="shared" si="111"/>
        <v>0</v>
      </c>
      <c r="N717" s="50"/>
      <c r="O717" s="79">
        <v>237</v>
      </c>
      <c r="P717" s="80">
        <f t="shared" si="114"/>
        <v>298101</v>
      </c>
      <c r="Q717" s="82">
        <f t="shared" si="117"/>
        <v>0</v>
      </c>
      <c r="R717" s="82">
        <f>IF(S716&lt;1,0,-Lease!$K$4/Lease!$L$4)</f>
        <v>0</v>
      </c>
      <c r="S717" s="82">
        <f t="shared" si="118"/>
        <v>0</v>
      </c>
      <c r="AE717" s="5"/>
      <c r="AF717" s="6"/>
    </row>
    <row r="718" spans="1:32" x14ac:dyDescent="0.25">
      <c r="A718" s="46">
        <f t="shared" si="112"/>
        <v>702</v>
      </c>
      <c r="B718" s="54">
        <f t="shared" si="109"/>
        <v>0</v>
      </c>
      <c r="C718" s="47">
        <f>IF(A718&gt;Lease!$E$4,0,Lease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D718" s="33" t="str">
        <f>IF(C718=0,"-",IF(Lease!$H$4="Yearly",EDATE(D717,12),IF(Lease!$H$4="Quarterly",EDATE(D717,3),EDATE(D717,1))))</f>
        <v>-</v>
      </c>
      <c r="E718" s="14">
        <f>IF(C718=0,0,1/((1+IF(Lease!$H$4="Yearly",Lease!$D$4,IF(Lease!$H$4="Quarterly",Lease!$D$4/4,Lease!$D$4/12)))^IF($E$17=1,A717,A718)))</f>
        <v>0</v>
      </c>
      <c r="F718" s="48">
        <f t="shared" si="115"/>
        <v>0</v>
      </c>
      <c r="G718" s="49"/>
      <c r="H718" s="13">
        <f t="shared" si="113"/>
        <v>702</v>
      </c>
      <c r="I718" s="33" t="str">
        <f t="shared" si="116"/>
        <v>-</v>
      </c>
      <c r="J718" s="38">
        <f>IF(H718&gt;Lease!$E$4,0,M717)</f>
        <v>0</v>
      </c>
      <c r="K718" s="38">
        <f>IF(IF(Lease!$H$4="Yearly",J718*Lease!$D$4,IF(Lease!$H$4="Quarterly",J718*(Lease!$D$4/4),J718*Lease!$D$4/12))&gt;0,IF(Lease!$H$4="Yearly",J718*Lease!$D$4,IF(Lease!$H$4="Quarterly",J718*(Lease!$D$4/4),J718*Lease!$D$4/12)),-L718-J718)</f>
        <v>0</v>
      </c>
      <c r="L718" s="38">
        <f t="shared" si="110"/>
        <v>0</v>
      </c>
      <c r="M718" s="38">
        <f t="shared" si="111"/>
        <v>0</v>
      </c>
      <c r="N718" s="50"/>
      <c r="O718" s="79">
        <v>237</v>
      </c>
      <c r="P718" s="80">
        <f t="shared" si="114"/>
        <v>298466</v>
      </c>
      <c r="Q718" s="82">
        <f t="shared" si="117"/>
        <v>0</v>
      </c>
      <c r="R718" s="82">
        <f>IF(S717&lt;1,0,-Lease!$K$4/Lease!$L$4)</f>
        <v>0</v>
      </c>
      <c r="S718" s="82">
        <f t="shared" si="118"/>
        <v>0</v>
      </c>
      <c r="AE718" s="5"/>
      <c r="AF718" s="6"/>
    </row>
    <row r="719" spans="1:32" x14ac:dyDescent="0.25">
      <c r="A719" s="46">
        <f t="shared" si="112"/>
        <v>703</v>
      </c>
      <c r="B719" s="54">
        <f t="shared" si="109"/>
        <v>0</v>
      </c>
      <c r="C719" s="47">
        <f>IF(A719&gt;Lease!$E$4,0,Lease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D719" s="33" t="str">
        <f>IF(C719=0,"-",IF(Lease!$H$4="Yearly",EDATE(D718,12),IF(Lease!$H$4="Quarterly",EDATE(D718,3),EDATE(D718,1))))</f>
        <v>-</v>
      </c>
      <c r="E719" s="14">
        <f>IF(C719=0,0,1/((1+IF(Lease!$H$4="Yearly",Lease!$D$4,IF(Lease!$H$4="Quarterly",Lease!$D$4/4,Lease!$D$4/12)))^IF($E$17=1,A718,A719)))</f>
        <v>0</v>
      </c>
      <c r="F719" s="48">
        <f t="shared" si="115"/>
        <v>0</v>
      </c>
      <c r="G719" s="49"/>
      <c r="H719" s="13">
        <f t="shared" si="113"/>
        <v>703</v>
      </c>
      <c r="I719" s="33" t="str">
        <f t="shared" si="116"/>
        <v>-</v>
      </c>
      <c r="J719" s="38">
        <f>IF(H719&gt;Lease!$E$4,0,M718)</f>
        <v>0</v>
      </c>
      <c r="K719" s="38">
        <f>IF(IF(Lease!$H$4="Yearly",J719*Lease!$D$4,IF(Lease!$H$4="Quarterly",J719*(Lease!$D$4/4),J719*Lease!$D$4/12))&gt;0,IF(Lease!$H$4="Yearly",J719*Lease!$D$4,IF(Lease!$H$4="Quarterly",J719*(Lease!$D$4/4),J719*Lease!$D$4/12)),-L719-J719)</f>
        <v>0</v>
      </c>
      <c r="L719" s="38">
        <f t="shared" si="110"/>
        <v>0</v>
      </c>
      <c r="M719" s="38">
        <f t="shared" si="111"/>
        <v>0</v>
      </c>
      <c r="N719" s="50"/>
      <c r="O719" s="79">
        <v>237</v>
      </c>
      <c r="P719" s="80">
        <f t="shared" si="114"/>
        <v>298831</v>
      </c>
      <c r="Q719" s="82">
        <f t="shared" si="117"/>
        <v>0</v>
      </c>
      <c r="R719" s="82">
        <f>IF(S718&lt;1,0,-Lease!$K$4/Lease!$L$4)</f>
        <v>0</v>
      </c>
      <c r="S719" s="82">
        <f t="shared" si="118"/>
        <v>0</v>
      </c>
      <c r="AE719" s="5"/>
      <c r="AF719" s="6"/>
    </row>
    <row r="720" spans="1:32" x14ac:dyDescent="0.25">
      <c r="A720" s="46">
        <f t="shared" si="112"/>
        <v>704</v>
      </c>
      <c r="B720" s="54">
        <f t="shared" si="109"/>
        <v>0</v>
      </c>
      <c r="C720" s="47">
        <f>IF(A720&gt;Lease!$E$4,0,Lease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D720" s="33" t="str">
        <f>IF(C720=0,"-",IF(Lease!$H$4="Yearly",EDATE(D719,12),IF(Lease!$H$4="Quarterly",EDATE(D719,3),EDATE(D719,1))))</f>
        <v>-</v>
      </c>
      <c r="E720" s="14">
        <f>IF(C720=0,0,1/((1+IF(Lease!$H$4="Yearly",Lease!$D$4,IF(Lease!$H$4="Quarterly",Lease!$D$4/4,Lease!$D$4/12)))^IF($E$17=1,A719,A720)))</f>
        <v>0</v>
      </c>
      <c r="F720" s="48">
        <f t="shared" si="115"/>
        <v>0</v>
      </c>
      <c r="G720" s="49"/>
      <c r="H720" s="13">
        <f t="shared" si="113"/>
        <v>704</v>
      </c>
      <c r="I720" s="33" t="str">
        <f t="shared" si="116"/>
        <v>-</v>
      </c>
      <c r="J720" s="38">
        <f>IF(H720&gt;Lease!$E$4,0,M719)</f>
        <v>0</v>
      </c>
      <c r="K720" s="38">
        <f>IF(IF(Lease!$H$4="Yearly",J720*Lease!$D$4,IF(Lease!$H$4="Quarterly",J720*(Lease!$D$4/4),J720*Lease!$D$4/12))&gt;0,IF(Lease!$H$4="Yearly",J720*Lease!$D$4,IF(Lease!$H$4="Quarterly",J720*(Lease!$D$4/4),J720*Lease!$D$4/12)),-L720-J720)</f>
        <v>0</v>
      </c>
      <c r="L720" s="38">
        <f t="shared" si="110"/>
        <v>0</v>
      </c>
      <c r="M720" s="38">
        <f t="shared" si="111"/>
        <v>0</v>
      </c>
      <c r="N720" s="50"/>
      <c r="O720" s="79">
        <v>237</v>
      </c>
      <c r="P720" s="80">
        <f t="shared" si="114"/>
        <v>299196</v>
      </c>
      <c r="Q720" s="82">
        <f t="shared" si="117"/>
        <v>0</v>
      </c>
      <c r="R720" s="82">
        <f>IF(S719&lt;1,0,-Lease!$K$4/Lease!$L$4)</f>
        <v>0</v>
      </c>
      <c r="S720" s="82">
        <f t="shared" si="118"/>
        <v>0</v>
      </c>
      <c r="AE720" s="5"/>
      <c r="AF720" s="6"/>
    </row>
    <row r="721" spans="1:32" x14ac:dyDescent="0.25">
      <c r="A721" s="46">
        <f t="shared" si="112"/>
        <v>705</v>
      </c>
      <c r="B721" s="54">
        <f t="shared" si="109"/>
        <v>0</v>
      </c>
      <c r="C721" s="47">
        <f>IF(A721&gt;Lease!$E$4,0,Lease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D721" s="33" t="str">
        <f>IF(C721=0,"-",IF(Lease!$H$4="Yearly",EDATE(D720,12),IF(Lease!$H$4="Quarterly",EDATE(D720,3),EDATE(D720,1))))</f>
        <v>-</v>
      </c>
      <c r="E721" s="14">
        <f>IF(C721=0,0,1/((1+IF(Lease!$H$4="Yearly",Lease!$D$4,IF(Lease!$H$4="Quarterly",Lease!$D$4/4,Lease!$D$4/12)))^IF($E$17=1,A720,A721)))</f>
        <v>0</v>
      </c>
      <c r="F721" s="48">
        <f t="shared" si="115"/>
        <v>0</v>
      </c>
      <c r="G721" s="49"/>
      <c r="H721" s="13">
        <f t="shared" si="113"/>
        <v>705</v>
      </c>
      <c r="I721" s="33" t="str">
        <f t="shared" si="116"/>
        <v>-</v>
      </c>
      <c r="J721" s="38">
        <f>IF(H721&gt;Lease!$E$4,0,M720)</f>
        <v>0</v>
      </c>
      <c r="K721" s="38">
        <f>IF(IF(Lease!$H$4="Yearly",J721*Lease!$D$4,IF(Lease!$H$4="Quarterly",J721*(Lease!$D$4/4),J721*Lease!$D$4/12))&gt;0,IF(Lease!$H$4="Yearly",J721*Lease!$D$4,IF(Lease!$H$4="Quarterly",J721*(Lease!$D$4/4),J721*Lease!$D$4/12)),-L721-J721)</f>
        <v>0</v>
      </c>
      <c r="L721" s="38">
        <f t="shared" si="110"/>
        <v>0</v>
      </c>
      <c r="M721" s="38">
        <f t="shared" si="111"/>
        <v>0</v>
      </c>
      <c r="N721" s="50"/>
      <c r="O721" s="79">
        <v>237</v>
      </c>
      <c r="P721" s="80">
        <f t="shared" si="114"/>
        <v>299562</v>
      </c>
      <c r="Q721" s="82">
        <f t="shared" si="117"/>
        <v>0</v>
      </c>
      <c r="R721" s="82">
        <f>IF(S720&lt;1,0,-Lease!$K$4/Lease!$L$4)</f>
        <v>0</v>
      </c>
      <c r="S721" s="82">
        <f t="shared" si="118"/>
        <v>0</v>
      </c>
      <c r="AE721" s="5"/>
      <c r="AF721" s="6"/>
    </row>
    <row r="722" spans="1:32" x14ac:dyDescent="0.25">
      <c r="A722" s="46">
        <f t="shared" si="112"/>
        <v>706</v>
      </c>
      <c r="B722" s="54">
        <f t="shared" ref="B722:B785" si="119">IF(D722="-",0,YEAR(D722))</f>
        <v>0</v>
      </c>
      <c r="C722" s="47">
        <f>IF(A722&gt;Lease!$E$4,0,Lease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D722" s="33" t="str">
        <f>IF(C722=0,"-",IF(Lease!$H$4="Yearly",EDATE(D721,12),IF(Lease!$H$4="Quarterly",EDATE(D721,3),EDATE(D721,1))))</f>
        <v>-</v>
      </c>
      <c r="E722" s="14">
        <f>IF(C722=0,0,1/((1+IF(Lease!$H$4="Yearly",Lease!$D$4,IF(Lease!$H$4="Quarterly",Lease!$D$4/4,Lease!$D$4/12)))^IF($E$17=1,A721,A722)))</f>
        <v>0</v>
      </c>
      <c r="F722" s="48">
        <f t="shared" si="115"/>
        <v>0</v>
      </c>
      <c r="G722" s="49"/>
      <c r="H722" s="13">
        <f t="shared" si="113"/>
        <v>706</v>
      </c>
      <c r="I722" s="33" t="str">
        <f t="shared" si="116"/>
        <v>-</v>
      </c>
      <c r="J722" s="38">
        <f>IF(H722&gt;Lease!$E$4,0,M721)</f>
        <v>0</v>
      </c>
      <c r="K722" s="38">
        <f>IF(IF(Lease!$H$4="Yearly",J722*Lease!$D$4,IF(Lease!$H$4="Quarterly",J722*(Lease!$D$4/4),J722*Lease!$D$4/12))&gt;0,IF(Lease!$H$4="Yearly",J722*Lease!$D$4,IF(Lease!$H$4="Quarterly",J722*(Lease!$D$4/4),J722*Lease!$D$4/12)),-L722-J722)</f>
        <v>0</v>
      </c>
      <c r="L722" s="38">
        <f t="shared" ref="L722:L785" si="120">C722</f>
        <v>0</v>
      </c>
      <c r="M722" s="38">
        <f t="shared" ref="M722:M785" si="121">J722+K722-L722</f>
        <v>0</v>
      </c>
      <c r="N722" s="50"/>
      <c r="O722" s="79">
        <v>237</v>
      </c>
      <c r="P722" s="80">
        <f t="shared" si="114"/>
        <v>299927</v>
      </c>
      <c r="Q722" s="82">
        <f t="shared" si="117"/>
        <v>0</v>
      </c>
      <c r="R722" s="82">
        <f>IF(S721&lt;1,0,-Lease!$K$4/Lease!$L$4)</f>
        <v>0</v>
      </c>
      <c r="S722" s="82">
        <f t="shared" si="118"/>
        <v>0</v>
      </c>
      <c r="AE722" s="5"/>
      <c r="AF722" s="6"/>
    </row>
    <row r="723" spans="1:32" x14ac:dyDescent="0.25">
      <c r="A723" s="46">
        <f t="shared" ref="A723:A786" si="122">A722+1</f>
        <v>707</v>
      </c>
      <c r="B723" s="54">
        <f t="shared" si="119"/>
        <v>0</v>
      </c>
      <c r="C723" s="47">
        <f>IF(A723&gt;Lease!$E$4,0,Lease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D723" s="33" t="str">
        <f>IF(C723=0,"-",IF(Lease!$H$4="Yearly",EDATE(D722,12),IF(Lease!$H$4="Quarterly",EDATE(D722,3),EDATE(D722,1))))</f>
        <v>-</v>
      </c>
      <c r="E723" s="14">
        <f>IF(C723=0,0,1/((1+IF(Lease!$H$4="Yearly",Lease!$D$4,IF(Lease!$H$4="Quarterly",Lease!$D$4/4,Lease!$D$4/12)))^IF($E$17=1,A722,A723)))</f>
        <v>0</v>
      </c>
      <c r="F723" s="48">
        <f t="shared" si="115"/>
        <v>0</v>
      </c>
      <c r="G723" s="49"/>
      <c r="H723" s="13">
        <f t="shared" ref="H723:H786" si="123">H722+1</f>
        <v>707</v>
      </c>
      <c r="I723" s="33" t="str">
        <f t="shared" si="116"/>
        <v>-</v>
      </c>
      <c r="J723" s="38">
        <f>IF(H723&gt;Lease!$E$4,0,M722)</f>
        <v>0</v>
      </c>
      <c r="K723" s="38">
        <f>IF(IF(Lease!$H$4="Yearly",J723*Lease!$D$4,IF(Lease!$H$4="Quarterly",J723*(Lease!$D$4/4),J723*Lease!$D$4/12))&gt;0,IF(Lease!$H$4="Yearly",J723*Lease!$D$4,IF(Lease!$H$4="Quarterly",J723*(Lease!$D$4/4),J723*Lease!$D$4/12)),-L723-J723)</f>
        <v>0</v>
      </c>
      <c r="L723" s="38">
        <f t="shared" si="120"/>
        <v>0</v>
      </c>
      <c r="M723" s="38">
        <f t="shared" si="121"/>
        <v>0</v>
      </c>
      <c r="N723" s="50"/>
      <c r="O723" s="79">
        <v>237</v>
      </c>
      <c r="P723" s="80">
        <f t="shared" ref="P723:P786" si="124">DATE(YEAR(P722)+1,MONTH(P722),DAY(P722))</f>
        <v>300292</v>
      </c>
      <c r="Q723" s="82">
        <f t="shared" si="117"/>
        <v>0</v>
      </c>
      <c r="R723" s="82">
        <f>IF(S722&lt;1,0,-Lease!$K$4/Lease!$L$4)</f>
        <v>0</v>
      </c>
      <c r="S723" s="82">
        <f t="shared" si="118"/>
        <v>0</v>
      </c>
      <c r="AE723" s="5"/>
      <c r="AF723" s="6"/>
    </row>
    <row r="724" spans="1:32" x14ac:dyDescent="0.25">
      <c r="A724" s="46">
        <f t="shared" si="122"/>
        <v>708</v>
      </c>
      <c r="B724" s="54">
        <f t="shared" si="119"/>
        <v>0</v>
      </c>
      <c r="C724" s="47">
        <f>IF(A724&gt;Lease!$E$4,0,Lease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D724" s="33" t="str">
        <f>IF(C724=0,"-",IF(Lease!$H$4="Yearly",EDATE(D723,12),IF(Lease!$H$4="Quarterly",EDATE(D723,3),EDATE(D723,1))))</f>
        <v>-</v>
      </c>
      <c r="E724" s="14">
        <f>IF(C724=0,0,1/((1+IF(Lease!$H$4="Yearly",Lease!$D$4,IF(Lease!$H$4="Quarterly",Lease!$D$4/4,Lease!$D$4/12)))^IF($E$17=1,A723,A724)))</f>
        <v>0</v>
      </c>
      <c r="F724" s="48">
        <f t="shared" si="115"/>
        <v>0</v>
      </c>
      <c r="G724" s="49"/>
      <c r="H724" s="13">
        <f t="shared" si="123"/>
        <v>708</v>
      </c>
      <c r="I724" s="33" t="str">
        <f t="shared" si="116"/>
        <v>-</v>
      </c>
      <c r="J724" s="38">
        <f>IF(H724&gt;Lease!$E$4,0,M723)</f>
        <v>0</v>
      </c>
      <c r="K724" s="38">
        <f>IF(IF(Lease!$H$4="Yearly",J724*Lease!$D$4,IF(Lease!$H$4="Quarterly",J724*(Lease!$D$4/4),J724*Lease!$D$4/12))&gt;0,IF(Lease!$H$4="Yearly",J724*Lease!$D$4,IF(Lease!$H$4="Quarterly",J724*(Lease!$D$4/4),J724*Lease!$D$4/12)),-L724-J724)</f>
        <v>0</v>
      </c>
      <c r="L724" s="38">
        <f t="shared" si="120"/>
        <v>0</v>
      </c>
      <c r="M724" s="38">
        <f t="shared" si="121"/>
        <v>0</v>
      </c>
      <c r="N724" s="50"/>
      <c r="O724" s="79">
        <v>237</v>
      </c>
      <c r="P724" s="80">
        <f t="shared" si="124"/>
        <v>300657</v>
      </c>
      <c r="Q724" s="82">
        <f t="shared" si="117"/>
        <v>0</v>
      </c>
      <c r="R724" s="82">
        <f>IF(S723&lt;1,0,-Lease!$K$4/Lease!$L$4)</f>
        <v>0</v>
      </c>
      <c r="S724" s="82">
        <f t="shared" si="118"/>
        <v>0</v>
      </c>
      <c r="AE724" s="5"/>
      <c r="AF724" s="6"/>
    </row>
    <row r="725" spans="1:32" x14ac:dyDescent="0.25">
      <c r="A725" s="46">
        <f t="shared" si="122"/>
        <v>709</v>
      </c>
      <c r="B725" s="54">
        <f t="shared" si="119"/>
        <v>0</v>
      </c>
      <c r="C725" s="47">
        <f>IF(A725&gt;Lease!$E$4,0,Lease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D725" s="33" t="str">
        <f>IF(C725=0,"-",IF(Lease!$H$4="Yearly",EDATE(D724,12),IF(Lease!$H$4="Quarterly",EDATE(D724,3),EDATE(D724,1))))</f>
        <v>-</v>
      </c>
      <c r="E725" s="14">
        <f>IF(C725=0,0,1/((1+IF(Lease!$H$4="Yearly",Lease!$D$4,IF(Lease!$H$4="Quarterly",Lease!$D$4/4,Lease!$D$4/12)))^IF($E$17=1,A724,A725)))</f>
        <v>0</v>
      </c>
      <c r="F725" s="48">
        <f t="shared" si="115"/>
        <v>0</v>
      </c>
      <c r="G725" s="49"/>
      <c r="H725" s="13">
        <f t="shared" si="123"/>
        <v>709</v>
      </c>
      <c r="I725" s="33" t="str">
        <f t="shared" si="116"/>
        <v>-</v>
      </c>
      <c r="J725" s="38">
        <f>IF(H725&gt;Lease!$E$4,0,M724)</f>
        <v>0</v>
      </c>
      <c r="K725" s="38">
        <f>IF(IF(Lease!$H$4="Yearly",J725*Lease!$D$4,IF(Lease!$H$4="Quarterly",J725*(Lease!$D$4/4),J725*Lease!$D$4/12))&gt;0,IF(Lease!$H$4="Yearly",J725*Lease!$D$4,IF(Lease!$H$4="Quarterly",J725*(Lease!$D$4/4),J725*Lease!$D$4/12)),-L725-J725)</f>
        <v>0</v>
      </c>
      <c r="L725" s="38">
        <f t="shared" si="120"/>
        <v>0</v>
      </c>
      <c r="M725" s="38">
        <f t="shared" si="121"/>
        <v>0</v>
      </c>
      <c r="N725" s="50"/>
      <c r="O725" s="79">
        <v>237</v>
      </c>
      <c r="P725" s="80">
        <f t="shared" si="124"/>
        <v>301023</v>
      </c>
      <c r="Q725" s="82">
        <f t="shared" si="117"/>
        <v>0</v>
      </c>
      <c r="R725" s="82">
        <f>IF(S724&lt;1,0,-Lease!$K$4/Lease!$L$4)</f>
        <v>0</v>
      </c>
      <c r="S725" s="82">
        <f t="shared" si="118"/>
        <v>0</v>
      </c>
      <c r="AE725" s="5"/>
      <c r="AF725" s="6"/>
    </row>
    <row r="726" spans="1:32" x14ac:dyDescent="0.25">
      <c r="A726" s="46">
        <f t="shared" si="122"/>
        <v>710</v>
      </c>
      <c r="B726" s="54">
        <f t="shared" si="119"/>
        <v>0</v>
      </c>
      <c r="C726" s="47">
        <f>IF(A726&gt;Lease!$E$4,0,Lease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D726" s="33" t="str">
        <f>IF(C726=0,"-",IF(Lease!$H$4="Yearly",EDATE(D725,12),IF(Lease!$H$4="Quarterly",EDATE(D725,3),EDATE(D725,1))))</f>
        <v>-</v>
      </c>
      <c r="E726" s="14">
        <f>IF(C726=0,0,1/((1+IF(Lease!$H$4="Yearly",Lease!$D$4,IF(Lease!$H$4="Quarterly",Lease!$D$4/4,Lease!$D$4/12)))^IF($E$17=1,A725,A726)))</f>
        <v>0</v>
      </c>
      <c r="F726" s="48">
        <f t="shared" si="115"/>
        <v>0</v>
      </c>
      <c r="G726" s="49"/>
      <c r="H726" s="13">
        <f t="shared" si="123"/>
        <v>710</v>
      </c>
      <c r="I726" s="33" t="str">
        <f t="shared" si="116"/>
        <v>-</v>
      </c>
      <c r="J726" s="38">
        <f>IF(H726&gt;Lease!$E$4,0,M725)</f>
        <v>0</v>
      </c>
      <c r="K726" s="38">
        <f>IF(IF(Lease!$H$4="Yearly",J726*Lease!$D$4,IF(Lease!$H$4="Quarterly",J726*(Lease!$D$4/4),J726*Lease!$D$4/12))&gt;0,IF(Lease!$H$4="Yearly",J726*Lease!$D$4,IF(Lease!$H$4="Quarterly",J726*(Lease!$D$4/4),J726*Lease!$D$4/12)),-L726-J726)</f>
        <v>0</v>
      </c>
      <c r="L726" s="38">
        <f t="shared" si="120"/>
        <v>0</v>
      </c>
      <c r="M726" s="38">
        <f t="shared" si="121"/>
        <v>0</v>
      </c>
      <c r="N726" s="50"/>
      <c r="O726" s="79">
        <v>237</v>
      </c>
      <c r="P726" s="80">
        <f t="shared" si="124"/>
        <v>301388</v>
      </c>
      <c r="Q726" s="82">
        <f t="shared" si="117"/>
        <v>0</v>
      </c>
      <c r="R726" s="82">
        <f>IF(S725&lt;1,0,-Lease!$K$4/Lease!$L$4)</f>
        <v>0</v>
      </c>
      <c r="S726" s="82">
        <f t="shared" si="118"/>
        <v>0</v>
      </c>
      <c r="AE726" s="5"/>
      <c r="AF726" s="6"/>
    </row>
    <row r="727" spans="1:32" x14ac:dyDescent="0.25">
      <c r="A727" s="46">
        <f t="shared" si="122"/>
        <v>711</v>
      </c>
      <c r="B727" s="54">
        <f t="shared" si="119"/>
        <v>0</v>
      </c>
      <c r="C727" s="47">
        <f>IF(A727&gt;Lease!$E$4,0,Lease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D727" s="33" t="str">
        <f>IF(C727=0,"-",IF(Lease!$H$4="Yearly",EDATE(D726,12),IF(Lease!$H$4="Quarterly",EDATE(D726,3),EDATE(D726,1))))</f>
        <v>-</v>
      </c>
      <c r="E727" s="14">
        <f>IF(C727=0,0,1/((1+IF(Lease!$H$4="Yearly",Lease!$D$4,IF(Lease!$H$4="Quarterly",Lease!$D$4/4,Lease!$D$4/12)))^IF($E$17=1,A726,A727)))</f>
        <v>0</v>
      </c>
      <c r="F727" s="48">
        <f t="shared" si="115"/>
        <v>0</v>
      </c>
      <c r="G727" s="49"/>
      <c r="H727" s="13">
        <f t="shared" si="123"/>
        <v>711</v>
      </c>
      <c r="I727" s="33" t="str">
        <f t="shared" si="116"/>
        <v>-</v>
      </c>
      <c r="J727" s="38">
        <f>IF(H727&gt;Lease!$E$4,0,M726)</f>
        <v>0</v>
      </c>
      <c r="K727" s="38">
        <f>IF(IF(Lease!$H$4="Yearly",J727*Lease!$D$4,IF(Lease!$H$4="Quarterly",J727*(Lease!$D$4/4),J727*Lease!$D$4/12))&gt;0,IF(Lease!$H$4="Yearly",J727*Lease!$D$4,IF(Lease!$H$4="Quarterly",J727*(Lease!$D$4/4),J727*Lease!$D$4/12)),-L727-J727)</f>
        <v>0</v>
      </c>
      <c r="L727" s="38">
        <f t="shared" si="120"/>
        <v>0</v>
      </c>
      <c r="M727" s="38">
        <f t="shared" si="121"/>
        <v>0</v>
      </c>
      <c r="N727" s="50"/>
      <c r="O727" s="79">
        <v>237</v>
      </c>
      <c r="P727" s="80">
        <f t="shared" si="124"/>
        <v>301753</v>
      </c>
      <c r="Q727" s="82">
        <f t="shared" si="117"/>
        <v>0</v>
      </c>
      <c r="R727" s="82">
        <f>IF(S726&lt;1,0,-Lease!$K$4/Lease!$L$4)</f>
        <v>0</v>
      </c>
      <c r="S727" s="82">
        <f t="shared" si="118"/>
        <v>0</v>
      </c>
      <c r="AE727" s="5"/>
      <c r="AF727" s="6"/>
    </row>
    <row r="728" spans="1:32" x14ac:dyDescent="0.25">
      <c r="A728" s="46">
        <f t="shared" si="122"/>
        <v>712</v>
      </c>
      <c r="B728" s="54">
        <f t="shared" si="119"/>
        <v>0</v>
      </c>
      <c r="C728" s="47">
        <f>IF(A728&gt;Lease!$E$4,0,Lease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D728" s="33" t="str">
        <f>IF(C728=0,"-",IF(Lease!$H$4="Yearly",EDATE(D727,12),IF(Lease!$H$4="Quarterly",EDATE(D727,3),EDATE(D727,1))))</f>
        <v>-</v>
      </c>
      <c r="E728" s="14">
        <f>IF(C728=0,0,1/((1+IF(Lease!$H$4="Yearly",Lease!$D$4,IF(Lease!$H$4="Quarterly",Lease!$D$4/4,Lease!$D$4/12)))^IF($E$17=1,A727,A728)))</f>
        <v>0</v>
      </c>
      <c r="F728" s="48">
        <f t="shared" si="115"/>
        <v>0</v>
      </c>
      <c r="G728" s="49"/>
      <c r="H728" s="13">
        <f t="shared" si="123"/>
        <v>712</v>
      </c>
      <c r="I728" s="33" t="str">
        <f t="shared" si="116"/>
        <v>-</v>
      </c>
      <c r="J728" s="38">
        <f>IF(H728&gt;Lease!$E$4,0,M727)</f>
        <v>0</v>
      </c>
      <c r="K728" s="38">
        <f>IF(IF(Lease!$H$4="Yearly",J728*Lease!$D$4,IF(Lease!$H$4="Quarterly",J728*(Lease!$D$4/4),J728*Lease!$D$4/12))&gt;0,IF(Lease!$H$4="Yearly",J728*Lease!$D$4,IF(Lease!$H$4="Quarterly",J728*(Lease!$D$4/4),J728*Lease!$D$4/12)),-L728-J728)</f>
        <v>0</v>
      </c>
      <c r="L728" s="38">
        <f t="shared" si="120"/>
        <v>0</v>
      </c>
      <c r="M728" s="38">
        <f t="shared" si="121"/>
        <v>0</v>
      </c>
      <c r="N728" s="50"/>
      <c r="O728" s="79">
        <v>237</v>
      </c>
      <c r="P728" s="80">
        <f t="shared" si="124"/>
        <v>302118</v>
      </c>
      <c r="Q728" s="82">
        <f t="shared" si="117"/>
        <v>0</v>
      </c>
      <c r="R728" s="82">
        <f>IF(S727&lt;1,0,-Lease!$K$4/Lease!$L$4)</f>
        <v>0</v>
      </c>
      <c r="S728" s="82">
        <f t="shared" si="118"/>
        <v>0</v>
      </c>
      <c r="AE728" s="5"/>
      <c r="AF728" s="6"/>
    </row>
    <row r="729" spans="1:32" x14ac:dyDescent="0.25">
      <c r="A729" s="46">
        <f t="shared" si="122"/>
        <v>713</v>
      </c>
      <c r="B729" s="54">
        <f t="shared" si="119"/>
        <v>0</v>
      </c>
      <c r="C729" s="47">
        <f>IF(A729&gt;Lease!$E$4,0,Lease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D729" s="33" t="str">
        <f>IF(C729=0,"-",IF(Lease!$H$4="Yearly",EDATE(D728,12),IF(Lease!$H$4="Quarterly",EDATE(D728,3),EDATE(D728,1))))</f>
        <v>-</v>
      </c>
      <c r="E729" s="14">
        <f>IF(C729=0,0,1/((1+IF(Lease!$H$4="Yearly",Lease!$D$4,IF(Lease!$H$4="Quarterly",Lease!$D$4/4,Lease!$D$4/12)))^IF($E$17=1,A728,A729)))</f>
        <v>0</v>
      </c>
      <c r="F729" s="48">
        <f t="shared" si="115"/>
        <v>0</v>
      </c>
      <c r="G729" s="49"/>
      <c r="H729" s="13">
        <f t="shared" si="123"/>
        <v>713</v>
      </c>
      <c r="I729" s="33" t="str">
        <f t="shared" si="116"/>
        <v>-</v>
      </c>
      <c r="J729" s="38">
        <f>IF(H729&gt;Lease!$E$4,0,M728)</f>
        <v>0</v>
      </c>
      <c r="K729" s="38">
        <f>IF(IF(Lease!$H$4="Yearly",J729*Lease!$D$4,IF(Lease!$H$4="Quarterly",J729*(Lease!$D$4/4),J729*Lease!$D$4/12))&gt;0,IF(Lease!$H$4="Yearly",J729*Lease!$D$4,IF(Lease!$H$4="Quarterly",J729*(Lease!$D$4/4),J729*Lease!$D$4/12)),-L729-J729)</f>
        <v>0</v>
      </c>
      <c r="L729" s="38">
        <f t="shared" si="120"/>
        <v>0</v>
      </c>
      <c r="M729" s="38">
        <f t="shared" si="121"/>
        <v>0</v>
      </c>
      <c r="N729" s="50"/>
      <c r="O729" s="79">
        <v>237</v>
      </c>
      <c r="P729" s="80">
        <f t="shared" si="124"/>
        <v>302484</v>
      </c>
      <c r="Q729" s="82">
        <f t="shared" si="117"/>
        <v>0</v>
      </c>
      <c r="R729" s="82">
        <f>IF(S728&lt;1,0,-Lease!$K$4/Lease!$L$4)</f>
        <v>0</v>
      </c>
      <c r="S729" s="82">
        <f t="shared" si="118"/>
        <v>0</v>
      </c>
      <c r="AE729" s="5"/>
      <c r="AF729" s="6"/>
    </row>
    <row r="730" spans="1:32" x14ac:dyDescent="0.25">
      <c r="A730" s="46">
        <f t="shared" si="122"/>
        <v>714</v>
      </c>
      <c r="B730" s="54">
        <f t="shared" si="119"/>
        <v>0</v>
      </c>
      <c r="C730" s="47">
        <f>IF(A730&gt;Lease!$E$4,0,Lease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D730" s="33" t="str">
        <f>IF(C730=0,"-",IF(Lease!$H$4="Yearly",EDATE(D729,12),IF(Lease!$H$4="Quarterly",EDATE(D729,3),EDATE(D729,1))))</f>
        <v>-</v>
      </c>
      <c r="E730" s="14">
        <f>IF(C730=0,0,1/((1+IF(Lease!$H$4="Yearly",Lease!$D$4,IF(Lease!$H$4="Quarterly",Lease!$D$4/4,Lease!$D$4/12)))^IF($E$17=1,A729,A730)))</f>
        <v>0</v>
      </c>
      <c r="F730" s="48">
        <f t="shared" si="115"/>
        <v>0</v>
      </c>
      <c r="G730" s="49"/>
      <c r="H730" s="13">
        <f t="shared" si="123"/>
        <v>714</v>
      </c>
      <c r="I730" s="33" t="str">
        <f t="shared" si="116"/>
        <v>-</v>
      </c>
      <c r="J730" s="38">
        <f>IF(H730&gt;Lease!$E$4,0,M729)</f>
        <v>0</v>
      </c>
      <c r="K730" s="38">
        <f>IF(IF(Lease!$H$4="Yearly",J730*Lease!$D$4,IF(Lease!$H$4="Quarterly",J730*(Lease!$D$4/4),J730*Lease!$D$4/12))&gt;0,IF(Lease!$H$4="Yearly",J730*Lease!$D$4,IF(Lease!$H$4="Quarterly",J730*(Lease!$D$4/4),J730*Lease!$D$4/12)),-L730-J730)</f>
        <v>0</v>
      </c>
      <c r="L730" s="38">
        <f t="shared" si="120"/>
        <v>0</v>
      </c>
      <c r="M730" s="38">
        <f t="shared" si="121"/>
        <v>0</v>
      </c>
      <c r="N730" s="50"/>
      <c r="O730" s="79">
        <v>237</v>
      </c>
      <c r="P730" s="80">
        <f t="shared" si="124"/>
        <v>302849</v>
      </c>
      <c r="Q730" s="82">
        <f t="shared" si="117"/>
        <v>0</v>
      </c>
      <c r="R730" s="82">
        <f>IF(S729&lt;1,0,-Lease!$K$4/Lease!$L$4)</f>
        <v>0</v>
      </c>
      <c r="S730" s="82">
        <f t="shared" si="118"/>
        <v>0</v>
      </c>
      <c r="AE730" s="5"/>
      <c r="AF730" s="6"/>
    </row>
    <row r="731" spans="1:32" x14ac:dyDescent="0.25">
      <c r="A731" s="46">
        <f t="shared" si="122"/>
        <v>715</v>
      </c>
      <c r="B731" s="54">
        <f t="shared" si="119"/>
        <v>0</v>
      </c>
      <c r="C731" s="47">
        <f>IF(A731&gt;Lease!$E$4,0,Lease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D731" s="33" t="str">
        <f>IF(C731=0,"-",IF(Lease!$H$4="Yearly",EDATE(D730,12),IF(Lease!$H$4="Quarterly",EDATE(D730,3),EDATE(D730,1))))</f>
        <v>-</v>
      </c>
      <c r="E731" s="14">
        <f>IF(C731=0,0,1/((1+IF(Lease!$H$4="Yearly",Lease!$D$4,IF(Lease!$H$4="Quarterly",Lease!$D$4/4,Lease!$D$4/12)))^IF($E$17=1,A730,A731)))</f>
        <v>0</v>
      </c>
      <c r="F731" s="48">
        <f t="shared" si="115"/>
        <v>0</v>
      </c>
      <c r="G731" s="49"/>
      <c r="H731" s="13">
        <f t="shared" si="123"/>
        <v>715</v>
      </c>
      <c r="I731" s="33" t="str">
        <f t="shared" si="116"/>
        <v>-</v>
      </c>
      <c r="J731" s="38">
        <f>IF(H731&gt;Lease!$E$4,0,M730)</f>
        <v>0</v>
      </c>
      <c r="K731" s="38">
        <f>IF(IF(Lease!$H$4="Yearly",J731*Lease!$D$4,IF(Lease!$H$4="Quarterly",J731*(Lease!$D$4/4),J731*Lease!$D$4/12))&gt;0,IF(Lease!$H$4="Yearly",J731*Lease!$D$4,IF(Lease!$H$4="Quarterly",J731*(Lease!$D$4/4),J731*Lease!$D$4/12)),-L731-J731)</f>
        <v>0</v>
      </c>
      <c r="L731" s="38">
        <f t="shared" si="120"/>
        <v>0</v>
      </c>
      <c r="M731" s="38">
        <f t="shared" si="121"/>
        <v>0</v>
      </c>
      <c r="N731" s="50"/>
      <c r="O731" s="79">
        <v>237</v>
      </c>
      <c r="P731" s="80">
        <f t="shared" si="124"/>
        <v>303214</v>
      </c>
      <c r="Q731" s="82">
        <f t="shared" si="117"/>
        <v>0</v>
      </c>
      <c r="R731" s="82">
        <f>IF(S730&lt;1,0,-Lease!$K$4/Lease!$L$4)</f>
        <v>0</v>
      </c>
      <c r="S731" s="82">
        <f t="shared" si="118"/>
        <v>0</v>
      </c>
      <c r="AE731" s="5"/>
      <c r="AF731" s="6"/>
    </row>
    <row r="732" spans="1:32" x14ac:dyDescent="0.25">
      <c r="A732" s="46">
        <f t="shared" si="122"/>
        <v>716</v>
      </c>
      <c r="B732" s="54">
        <f t="shared" si="119"/>
        <v>0</v>
      </c>
      <c r="C732" s="47">
        <f>IF(A732&gt;Lease!$E$4,0,Lease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D732" s="33" t="str">
        <f>IF(C732=0,"-",IF(Lease!$H$4="Yearly",EDATE(D731,12),IF(Lease!$H$4="Quarterly",EDATE(D731,3),EDATE(D731,1))))</f>
        <v>-</v>
      </c>
      <c r="E732" s="14">
        <f>IF(C732=0,0,1/((1+IF(Lease!$H$4="Yearly",Lease!$D$4,IF(Lease!$H$4="Quarterly",Lease!$D$4/4,Lease!$D$4/12)))^IF($E$17=1,A731,A732)))</f>
        <v>0</v>
      </c>
      <c r="F732" s="48">
        <f t="shared" si="115"/>
        <v>0</v>
      </c>
      <c r="G732" s="49"/>
      <c r="H732" s="13">
        <f t="shared" si="123"/>
        <v>716</v>
      </c>
      <c r="I732" s="33" t="str">
        <f t="shared" si="116"/>
        <v>-</v>
      </c>
      <c r="J732" s="38">
        <f>IF(H732&gt;Lease!$E$4,0,M731)</f>
        <v>0</v>
      </c>
      <c r="K732" s="38">
        <f>IF(IF(Lease!$H$4="Yearly",J732*Lease!$D$4,IF(Lease!$H$4="Quarterly",J732*(Lease!$D$4/4),J732*Lease!$D$4/12))&gt;0,IF(Lease!$H$4="Yearly",J732*Lease!$D$4,IF(Lease!$H$4="Quarterly",J732*(Lease!$D$4/4),J732*Lease!$D$4/12)),-L732-J732)</f>
        <v>0</v>
      </c>
      <c r="L732" s="38">
        <f t="shared" si="120"/>
        <v>0</v>
      </c>
      <c r="M732" s="38">
        <f t="shared" si="121"/>
        <v>0</v>
      </c>
      <c r="N732" s="50"/>
      <c r="O732" s="79">
        <v>237</v>
      </c>
      <c r="P732" s="80">
        <f t="shared" si="124"/>
        <v>303579</v>
      </c>
      <c r="Q732" s="82">
        <f t="shared" si="117"/>
        <v>0</v>
      </c>
      <c r="R732" s="82">
        <f>IF(S731&lt;1,0,-Lease!$K$4/Lease!$L$4)</f>
        <v>0</v>
      </c>
      <c r="S732" s="82">
        <f t="shared" si="118"/>
        <v>0</v>
      </c>
      <c r="AE732" s="5"/>
      <c r="AF732" s="6"/>
    </row>
    <row r="733" spans="1:32" x14ac:dyDescent="0.25">
      <c r="A733" s="46">
        <f t="shared" si="122"/>
        <v>717</v>
      </c>
      <c r="B733" s="54">
        <f t="shared" si="119"/>
        <v>0</v>
      </c>
      <c r="C733" s="47">
        <f>IF(A733&gt;Lease!$E$4,0,Lease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D733" s="33" t="str">
        <f>IF(C733=0,"-",IF(Lease!$H$4="Yearly",EDATE(D732,12),IF(Lease!$H$4="Quarterly",EDATE(D732,3),EDATE(D732,1))))</f>
        <v>-</v>
      </c>
      <c r="E733" s="14">
        <f>IF(C733=0,0,1/((1+IF(Lease!$H$4="Yearly",Lease!$D$4,IF(Lease!$H$4="Quarterly",Lease!$D$4/4,Lease!$D$4/12)))^IF($E$17=1,A732,A733)))</f>
        <v>0</v>
      </c>
      <c r="F733" s="48">
        <f t="shared" si="115"/>
        <v>0</v>
      </c>
      <c r="G733" s="49"/>
      <c r="H733" s="13">
        <f t="shared" si="123"/>
        <v>717</v>
      </c>
      <c r="I733" s="33" t="str">
        <f t="shared" si="116"/>
        <v>-</v>
      </c>
      <c r="J733" s="38">
        <f>IF(H733&gt;Lease!$E$4,0,M732)</f>
        <v>0</v>
      </c>
      <c r="K733" s="38">
        <f>IF(IF(Lease!$H$4="Yearly",J733*Lease!$D$4,IF(Lease!$H$4="Quarterly",J733*(Lease!$D$4/4),J733*Lease!$D$4/12))&gt;0,IF(Lease!$H$4="Yearly",J733*Lease!$D$4,IF(Lease!$H$4="Quarterly",J733*(Lease!$D$4/4),J733*Lease!$D$4/12)),-L733-J733)</f>
        <v>0</v>
      </c>
      <c r="L733" s="38">
        <f t="shared" si="120"/>
        <v>0</v>
      </c>
      <c r="M733" s="38">
        <f t="shared" si="121"/>
        <v>0</v>
      </c>
      <c r="N733" s="50"/>
      <c r="O733" s="79">
        <v>237</v>
      </c>
      <c r="P733" s="80">
        <f t="shared" si="124"/>
        <v>303945</v>
      </c>
      <c r="Q733" s="82">
        <f t="shared" si="117"/>
        <v>0</v>
      </c>
      <c r="R733" s="82">
        <f>IF(S732&lt;1,0,-Lease!$K$4/Lease!$L$4)</f>
        <v>0</v>
      </c>
      <c r="S733" s="82">
        <f t="shared" si="118"/>
        <v>0</v>
      </c>
      <c r="AE733" s="5"/>
      <c r="AF733" s="6"/>
    </row>
    <row r="734" spans="1:32" x14ac:dyDescent="0.25">
      <c r="A734" s="46">
        <f t="shared" si="122"/>
        <v>718</v>
      </c>
      <c r="B734" s="54">
        <f t="shared" si="119"/>
        <v>0</v>
      </c>
      <c r="C734" s="47">
        <f>IF(A734&gt;Lease!$E$4,0,Lease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D734" s="33" t="str">
        <f>IF(C734=0,"-",IF(Lease!$H$4="Yearly",EDATE(D733,12),IF(Lease!$H$4="Quarterly",EDATE(D733,3),EDATE(D733,1))))</f>
        <v>-</v>
      </c>
      <c r="E734" s="14">
        <f>IF(C734=0,0,1/((1+IF(Lease!$H$4="Yearly",Lease!$D$4,IF(Lease!$H$4="Quarterly",Lease!$D$4/4,Lease!$D$4/12)))^IF($E$17=1,A733,A734)))</f>
        <v>0</v>
      </c>
      <c r="F734" s="48">
        <f t="shared" si="115"/>
        <v>0</v>
      </c>
      <c r="G734" s="49"/>
      <c r="H734" s="13">
        <f t="shared" si="123"/>
        <v>718</v>
      </c>
      <c r="I734" s="33" t="str">
        <f t="shared" si="116"/>
        <v>-</v>
      </c>
      <c r="J734" s="38">
        <f>IF(H734&gt;Lease!$E$4,0,M733)</f>
        <v>0</v>
      </c>
      <c r="K734" s="38">
        <f>IF(IF(Lease!$H$4="Yearly",J734*Lease!$D$4,IF(Lease!$H$4="Quarterly",J734*(Lease!$D$4/4),J734*Lease!$D$4/12))&gt;0,IF(Lease!$H$4="Yearly",J734*Lease!$D$4,IF(Lease!$H$4="Quarterly",J734*(Lease!$D$4/4),J734*Lease!$D$4/12)),-L734-J734)</f>
        <v>0</v>
      </c>
      <c r="L734" s="38">
        <f t="shared" si="120"/>
        <v>0</v>
      </c>
      <c r="M734" s="38">
        <f t="shared" si="121"/>
        <v>0</v>
      </c>
      <c r="N734" s="50"/>
      <c r="O734" s="79">
        <v>237</v>
      </c>
      <c r="P734" s="80">
        <f t="shared" si="124"/>
        <v>304310</v>
      </c>
      <c r="Q734" s="82">
        <f t="shared" si="117"/>
        <v>0</v>
      </c>
      <c r="R734" s="82">
        <f>IF(S733&lt;1,0,-Lease!$K$4/Lease!$L$4)</f>
        <v>0</v>
      </c>
      <c r="S734" s="82">
        <f t="shared" si="118"/>
        <v>0</v>
      </c>
      <c r="AE734" s="5"/>
      <c r="AF734" s="6"/>
    </row>
    <row r="735" spans="1:32" x14ac:dyDescent="0.25">
      <c r="A735" s="46">
        <f t="shared" si="122"/>
        <v>719</v>
      </c>
      <c r="B735" s="54">
        <f t="shared" si="119"/>
        <v>0</v>
      </c>
      <c r="C735" s="47">
        <f>IF(A735&gt;Lease!$E$4,0,Lease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D735" s="33" t="str">
        <f>IF(C735=0,"-",IF(Lease!$H$4="Yearly",EDATE(D734,12),IF(Lease!$H$4="Quarterly",EDATE(D734,3),EDATE(D734,1))))</f>
        <v>-</v>
      </c>
      <c r="E735" s="14">
        <f>IF(C735=0,0,1/((1+IF(Lease!$H$4="Yearly",Lease!$D$4,IF(Lease!$H$4="Quarterly",Lease!$D$4/4,Lease!$D$4/12)))^IF($E$17=1,A734,A735)))</f>
        <v>0</v>
      </c>
      <c r="F735" s="48">
        <f t="shared" si="115"/>
        <v>0</v>
      </c>
      <c r="G735" s="49"/>
      <c r="H735" s="13">
        <f t="shared" si="123"/>
        <v>719</v>
      </c>
      <c r="I735" s="33" t="str">
        <f t="shared" si="116"/>
        <v>-</v>
      </c>
      <c r="J735" s="38">
        <f>IF(H735&gt;Lease!$E$4,0,M734)</f>
        <v>0</v>
      </c>
      <c r="K735" s="38">
        <f>IF(IF(Lease!$H$4="Yearly",J735*Lease!$D$4,IF(Lease!$H$4="Quarterly",J735*(Lease!$D$4/4),J735*Lease!$D$4/12))&gt;0,IF(Lease!$H$4="Yearly",J735*Lease!$D$4,IF(Lease!$H$4="Quarterly",J735*(Lease!$D$4/4),J735*Lease!$D$4/12)),-L735-J735)</f>
        <v>0</v>
      </c>
      <c r="L735" s="38">
        <f t="shared" si="120"/>
        <v>0</v>
      </c>
      <c r="M735" s="38">
        <f t="shared" si="121"/>
        <v>0</v>
      </c>
      <c r="N735" s="50"/>
      <c r="O735" s="79">
        <v>237</v>
      </c>
      <c r="P735" s="80">
        <f t="shared" si="124"/>
        <v>304675</v>
      </c>
      <c r="Q735" s="82">
        <f t="shared" si="117"/>
        <v>0</v>
      </c>
      <c r="R735" s="82">
        <f>IF(S734&lt;1,0,-Lease!$K$4/Lease!$L$4)</f>
        <v>0</v>
      </c>
      <c r="S735" s="82">
        <f t="shared" si="118"/>
        <v>0</v>
      </c>
      <c r="AE735" s="5"/>
      <c r="AF735" s="6"/>
    </row>
    <row r="736" spans="1:32" x14ac:dyDescent="0.25">
      <c r="A736" s="46">
        <f t="shared" si="122"/>
        <v>720</v>
      </c>
      <c r="B736" s="54">
        <f t="shared" si="119"/>
        <v>0</v>
      </c>
      <c r="C736" s="47">
        <f>IF(A736&gt;Lease!$E$4,0,Lease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D736" s="33" t="str">
        <f>IF(C736=0,"-",IF(Lease!$H$4="Yearly",EDATE(D735,12),IF(Lease!$H$4="Quarterly",EDATE(D735,3),EDATE(D735,1))))</f>
        <v>-</v>
      </c>
      <c r="E736" s="14">
        <f>IF(C736=0,0,1/((1+IF(Lease!$H$4="Yearly",Lease!$D$4,IF(Lease!$H$4="Quarterly",Lease!$D$4/4,Lease!$D$4/12)))^IF($E$17=1,A735,A736)))</f>
        <v>0</v>
      </c>
      <c r="F736" s="48">
        <f t="shared" si="115"/>
        <v>0</v>
      </c>
      <c r="G736" s="49"/>
      <c r="H736" s="13">
        <f t="shared" si="123"/>
        <v>720</v>
      </c>
      <c r="I736" s="33" t="str">
        <f t="shared" si="116"/>
        <v>-</v>
      </c>
      <c r="J736" s="38">
        <f>IF(H736&gt;Lease!$E$4,0,M735)</f>
        <v>0</v>
      </c>
      <c r="K736" s="38">
        <f>IF(IF(Lease!$H$4="Yearly",J736*Lease!$D$4,IF(Lease!$H$4="Quarterly",J736*(Lease!$D$4/4),J736*Lease!$D$4/12))&gt;0,IF(Lease!$H$4="Yearly",J736*Lease!$D$4,IF(Lease!$H$4="Quarterly",J736*(Lease!$D$4/4),J736*Lease!$D$4/12)),-L736-J736)</f>
        <v>0</v>
      </c>
      <c r="L736" s="38">
        <f t="shared" si="120"/>
        <v>0</v>
      </c>
      <c r="M736" s="38">
        <f t="shared" si="121"/>
        <v>0</v>
      </c>
      <c r="N736" s="50"/>
      <c r="O736" s="79">
        <v>237</v>
      </c>
      <c r="P736" s="80">
        <f t="shared" si="124"/>
        <v>305040</v>
      </c>
      <c r="Q736" s="82">
        <f t="shared" si="117"/>
        <v>0</v>
      </c>
      <c r="R736" s="82">
        <f>IF(S735&lt;1,0,-Lease!$K$4/Lease!$L$4)</f>
        <v>0</v>
      </c>
      <c r="S736" s="82">
        <f t="shared" si="118"/>
        <v>0</v>
      </c>
      <c r="AE736" s="5"/>
      <c r="AF736" s="6"/>
    </row>
    <row r="737" spans="1:32" x14ac:dyDescent="0.25">
      <c r="A737" s="46">
        <f t="shared" si="122"/>
        <v>721</v>
      </c>
      <c r="B737" s="54">
        <f t="shared" si="119"/>
        <v>0</v>
      </c>
      <c r="C737" s="47">
        <f>IF(A737&gt;Lease!$E$4,0,Lease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D737" s="33" t="str">
        <f>IF(C737=0,"-",IF(Lease!$H$4="Yearly",EDATE(D736,12),IF(Lease!$H$4="Quarterly",EDATE(D736,3),EDATE(D736,1))))</f>
        <v>-</v>
      </c>
      <c r="E737" s="14">
        <f>IF(C737=0,0,1/((1+IF(Lease!$H$4="Yearly",Lease!$D$4,IF(Lease!$H$4="Quarterly",Lease!$D$4/4,Lease!$D$4/12)))^IF($E$17=1,A736,A737)))</f>
        <v>0</v>
      </c>
      <c r="F737" s="48">
        <f t="shared" si="115"/>
        <v>0</v>
      </c>
      <c r="G737" s="49"/>
      <c r="H737" s="13">
        <f t="shared" si="123"/>
        <v>721</v>
      </c>
      <c r="I737" s="33" t="str">
        <f t="shared" si="116"/>
        <v>-</v>
      </c>
      <c r="J737" s="38">
        <f>IF(H737&gt;Lease!$E$4,0,M736)</f>
        <v>0</v>
      </c>
      <c r="K737" s="38">
        <f>IF(IF(Lease!$H$4="Yearly",J737*Lease!$D$4,IF(Lease!$H$4="Quarterly",J737*(Lease!$D$4/4),J737*Lease!$D$4/12))&gt;0,IF(Lease!$H$4="Yearly",J737*Lease!$D$4,IF(Lease!$H$4="Quarterly",J737*(Lease!$D$4/4),J737*Lease!$D$4/12)),-L737-J737)</f>
        <v>0</v>
      </c>
      <c r="L737" s="38">
        <f t="shared" si="120"/>
        <v>0</v>
      </c>
      <c r="M737" s="38">
        <f t="shared" si="121"/>
        <v>0</v>
      </c>
      <c r="N737" s="50"/>
      <c r="O737" s="79">
        <v>237</v>
      </c>
      <c r="P737" s="80">
        <f t="shared" si="124"/>
        <v>305406</v>
      </c>
      <c r="Q737" s="82">
        <f t="shared" si="117"/>
        <v>0</v>
      </c>
      <c r="R737" s="82">
        <f>IF(S736&lt;1,0,-Lease!$K$4/Lease!$L$4)</f>
        <v>0</v>
      </c>
      <c r="S737" s="82">
        <f t="shared" si="118"/>
        <v>0</v>
      </c>
      <c r="AE737" s="5"/>
      <c r="AF737" s="6"/>
    </row>
    <row r="738" spans="1:32" x14ac:dyDescent="0.25">
      <c r="A738" s="46">
        <f t="shared" si="122"/>
        <v>722</v>
      </c>
      <c r="B738" s="54">
        <f t="shared" si="119"/>
        <v>0</v>
      </c>
      <c r="C738" s="47">
        <f>IF(A738&gt;Lease!$E$4,0,Lease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D738" s="33" t="str">
        <f>IF(C738=0,"-",IF(Lease!$H$4="Yearly",EDATE(D737,12),IF(Lease!$H$4="Quarterly",EDATE(D737,3),EDATE(D737,1))))</f>
        <v>-</v>
      </c>
      <c r="E738" s="14">
        <f>IF(C738=0,0,1/((1+IF(Lease!$H$4="Yearly",Lease!$D$4,IF(Lease!$H$4="Quarterly",Lease!$D$4/4,Lease!$D$4/12)))^IF($E$17=1,A737,A738)))</f>
        <v>0</v>
      </c>
      <c r="F738" s="48">
        <f t="shared" si="115"/>
        <v>0</v>
      </c>
      <c r="G738" s="49"/>
      <c r="H738" s="13">
        <f t="shared" si="123"/>
        <v>722</v>
      </c>
      <c r="I738" s="33" t="str">
        <f t="shared" si="116"/>
        <v>-</v>
      </c>
      <c r="J738" s="38">
        <f>IF(H738&gt;Lease!$E$4,0,M737)</f>
        <v>0</v>
      </c>
      <c r="K738" s="38">
        <f>IF(IF(Lease!$H$4="Yearly",J738*Lease!$D$4,IF(Lease!$H$4="Quarterly",J738*(Lease!$D$4/4),J738*Lease!$D$4/12))&gt;0,IF(Lease!$H$4="Yearly",J738*Lease!$D$4,IF(Lease!$H$4="Quarterly",J738*(Lease!$D$4/4),J738*Lease!$D$4/12)),-L738-J738)</f>
        <v>0</v>
      </c>
      <c r="L738" s="38">
        <f t="shared" si="120"/>
        <v>0</v>
      </c>
      <c r="M738" s="38">
        <f t="shared" si="121"/>
        <v>0</v>
      </c>
      <c r="N738" s="50"/>
      <c r="O738" s="79">
        <v>237</v>
      </c>
      <c r="P738" s="80">
        <f t="shared" si="124"/>
        <v>305771</v>
      </c>
      <c r="Q738" s="82">
        <f t="shared" si="117"/>
        <v>0</v>
      </c>
      <c r="R738" s="82">
        <f>IF(S737&lt;1,0,-Lease!$K$4/Lease!$L$4)</f>
        <v>0</v>
      </c>
      <c r="S738" s="82">
        <f t="shared" si="118"/>
        <v>0</v>
      </c>
      <c r="AE738" s="5"/>
      <c r="AF738" s="6"/>
    </row>
    <row r="739" spans="1:32" x14ac:dyDescent="0.25">
      <c r="A739" s="46">
        <f t="shared" si="122"/>
        <v>723</v>
      </c>
      <c r="B739" s="54">
        <f t="shared" si="119"/>
        <v>0</v>
      </c>
      <c r="C739" s="47">
        <f>IF(A739&gt;Lease!$E$4,0,Lease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D739" s="33" t="str">
        <f>IF(C739=0,"-",IF(Lease!$H$4="Yearly",EDATE(D738,12),IF(Lease!$H$4="Quarterly",EDATE(D738,3),EDATE(D738,1))))</f>
        <v>-</v>
      </c>
      <c r="E739" s="14">
        <f>IF(C739=0,0,1/((1+IF(Lease!$H$4="Yearly",Lease!$D$4,IF(Lease!$H$4="Quarterly",Lease!$D$4/4,Lease!$D$4/12)))^IF($E$17=1,A738,A739)))</f>
        <v>0</v>
      </c>
      <c r="F739" s="48">
        <f t="shared" si="115"/>
        <v>0</v>
      </c>
      <c r="G739" s="49"/>
      <c r="H739" s="13">
        <f t="shared" si="123"/>
        <v>723</v>
      </c>
      <c r="I739" s="33" t="str">
        <f t="shared" si="116"/>
        <v>-</v>
      </c>
      <c r="J739" s="38">
        <f>IF(H739&gt;Lease!$E$4,0,M738)</f>
        <v>0</v>
      </c>
      <c r="K739" s="38">
        <f>IF(IF(Lease!$H$4="Yearly",J739*Lease!$D$4,IF(Lease!$H$4="Quarterly",J739*(Lease!$D$4/4),J739*Lease!$D$4/12))&gt;0,IF(Lease!$H$4="Yearly",J739*Lease!$D$4,IF(Lease!$H$4="Quarterly",J739*(Lease!$D$4/4),J739*Lease!$D$4/12)),-L739-J739)</f>
        <v>0</v>
      </c>
      <c r="L739" s="38">
        <f t="shared" si="120"/>
        <v>0</v>
      </c>
      <c r="M739" s="38">
        <f t="shared" si="121"/>
        <v>0</v>
      </c>
      <c r="N739" s="50"/>
      <c r="O739" s="79">
        <v>237</v>
      </c>
      <c r="P739" s="80">
        <f t="shared" si="124"/>
        <v>306136</v>
      </c>
      <c r="Q739" s="82">
        <f t="shared" si="117"/>
        <v>0</v>
      </c>
      <c r="R739" s="82">
        <f>IF(S738&lt;1,0,-Lease!$K$4/Lease!$L$4)</f>
        <v>0</v>
      </c>
      <c r="S739" s="82">
        <f t="shared" si="118"/>
        <v>0</v>
      </c>
      <c r="AE739" s="5"/>
      <c r="AF739" s="6"/>
    </row>
    <row r="740" spans="1:32" x14ac:dyDescent="0.25">
      <c r="A740" s="46">
        <f t="shared" si="122"/>
        <v>724</v>
      </c>
      <c r="B740" s="54">
        <f t="shared" si="119"/>
        <v>0</v>
      </c>
      <c r="C740" s="47">
        <f>IF(A740&gt;Lease!$E$4,0,Lease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D740" s="33" t="str">
        <f>IF(C740=0,"-",IF(Lease!$H$4="Yearly",EDATE(D739,12),IF(Lease!$H$4="Quarterly",EDATE(D739,3),EDATE(D739,1))))</f>
        <v>-</v>
      </c>
      <c r="E740" s="14">
        <f>IF(C740=0,0,1/((1+IF(Lease!$H$4="Yearly",Lease!$D$4,IF(Lease!$H$4="Quarterly",Lease!$D$4/4,Lease!$D$4/12)))^IF($E$17=1,A739,A740)))</f>
        <v>0</v>
      </c>
      <c r="F740" s="48">
        <f t="shared" si="115"/>
        <v>0</v>
      </c>
      <c r="G740" s="49"/>
      <c r="H740" s="13">
        <f t="shared" si="123"/>
        <v>724</v>
      </c>
      <c r="I740" s="33" t="str">
        <f t="shared" si="116"/>
        <v>-</v>
      </c>
      <c r="J740" s="38">
        <f>IF(H740&gt;Lease!$E$4,0,M739)</f>
        <v>0</v>
      </c>
      <c r="K740" s="38">
        <f>IF(IF(Lease!$H$4="Yearly",J740*Lease!$D$4,IF(Lease!$H$4="Quarterly",J740*(Lease!$D$4/4),J740*Lease!$D$4/12))&gt;0,IF(Lease!$H$4="Yearly",J740*Lease!$D$4,IF(Lease!$H$4="Quarterly",J740*(Lease!$D$4/4),J740*Lease!$D$4/12)),-L740-J740)</f>
        <v>0</v>
      </c>
      <c r="L740" s="38">
        <f t="shared" si="120"/>
        <v>0</v>
      </c>
      <c r="M740" s="38">
        <f t="shared" si="121"/>
        <v>0</v>
      </c>
      <c r="N740" s="50"/>
      <c r="O740" s="79">
        <v>237</v>
      </c>
      <c r="P740" s="80">
        <f t="shared" si="124"/>
        <v>306501</v>
      </c>
      <c r="Q740" s="82">
        <f t="shared" si="117"/>
        <v>0</v>
      </c>
      <c r="R740" s="82">
        <f>IF(S739&lt;1,0,-Lease!$K$4/Lease!$L$4)</f>
        <v>0</v>
      </c>
      <c r="S740" s="82">
        <f t="shared" si="118"/>
        <v>0</v>
      </c>
      <c r="AE740" s="5"/>
      <c r="AF740" s="6"/>
    </row>
    <row r="741" spans="1:32" x14ac:dyDescent="0.25">
      <c r="A741" s="46">
        <f t="shared" si="122"/>
        <v>725</v>
      </c>
      <c r="B741" s="54">
        <f t="shared" si="119"/>
        <v>0</v>
      </c>
      <c r="C741" s="47">
        <f>IF(A741&gt;Lease!$E$4,0,Lease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D741" s="33" t="str">
        <f>IF(C741=0,"-",IF(Lease!$H$4="Yearly",EDATE(D740,12),IF(Lease!$H$4="Quarterly",EDATE(D740,3),EDATE(D740,1))))</f>
        <v>-</v>
      </c>
      <c r="E741" s="14">
        <f>IF(C741=0,0,1/((1+IF(Lease!$H$4="Yearly",Lease!$D$4,IF(Lease!$H$4="Quarterly",Lease!$D$4/4,Lease!$D$4/12)))^IF($E$17=1,A740,A741)))</f>
        <v>0</v>
      </c>
      <c r="F741" s="48">
        <f t="shared" si="115"/>
        <v>0</v>
      </c>
      <c r="G741" s="49"/>
      <c r="H741" s="13">
        <f t="shared" si="123"/>
        <v>725</v>
      </c>
      <c r="I741" s="33" t="str">
        <f t="shared" si="116"/>
        <v>-</v>
      </c>
      <c r="J741" s="38">
        <f>IF(H741&gt;Lease!$E$4,0,M740)</f>
        <v>0</v>
      </c>
      <c r="K741" s="38">
        <f>IF(IF(Lease!$H$4="Yearly",J741*Lease!$D$4,IF(Lease!$H$4="Quarterly",J741*(Lease!$D$4/4),J741*Lease!$D$4/12))&gt;0,IF(Lease!$H$4="Yearly",J741*Lease!$D$4,IF(Lease!$H$4="Quarterly",J741*(Lease!$D$4/4),J741*Lease!$D$4/12)),-L741-J741)</f>
        <v>0</v>
      </c>
      <c r="L741" s="38">
        <f t="shared" si="120"/>
        <v>0</v>
      </c>
      <c r="M741" s="38">
        <f t="shared" si="121"/>
        <v>0</v>
      </c>
      <c r="N741" s="50"/>
      <c r="O741" s="79">
        <v>237</v>
      </c>
      <c r="P741" s="80">
        <f t="shared" si="124"/>
        <v>306867</v>
      </c>
      <c r="Q741" s="82">
        <f t="shared" si="117"/>
        <v>0</v>
      </c>
      <c r="R741" s="82">
        <f>IF(S740&lt;1,0,-Lease!$K$4/Lease!$L$4)</f>
        <v>0</v>
      </c>
      <c r="S741" s="82">
        <f t="shared" si="118"/>
        <v>0</v>
      </c>
      <c r="AE741" s="5"/>
      <c r="AF741" s="6"/>
    </row>
    <row r="742" spans="1:32" x14ac:dyDescent="0.25">
      <c r="A742" s="46">
        <f t="shared" si="122"/>
        <v>726</v>
      </c>
      <c r="B742" s="54">
        <f t="shared" si="119"/>
        <v>0</v>
      </c>
      <c r="C742" s="47">
        <f>IF(A742&gt;Lease!$E$4,0,Lease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D742" s="33" t="str">
        <f>IF(C742=0,"-",IF(Lease!$H$4="Yearly",EDATE(D741,12),IF(Lease!$H$4="Quarterly",EDATE(D741,3),EDATE(D741,1))))</f>
        <v>-</v>
      </c>
      <c r="E742" s="14">
        <f>IF(C742=0,0,1/((1+IF(Lease!$H$4="Yearly",Lease!$D$4,IF(Lease!$H$4="Quarterly",Lease!$D$4/4,Lease!$D$4/12)))^IF($E$17=1,A741,A742)))</f>
        <v>0</v>
      </c>
      <c r="F742" s="48">
        <f t="shared" si="115"/>
        <v>0</v>
      </c>
      <c r="G742" s="49"/>
      <c r="H742" s="13">
        <f t="shared" si="123"/>
        <v>726</v>
      </c>
      <c r="I742" s="33" t="str">
        <f t="shared" si="116"/>
        <v>-</v>
      </c>
      <c r="J742" s="38">
        <f>IF(H742&gt;Lease!$E$4,0,M741)</f>
        <v>0</v>
      </c>
      <c r="K742" s="38">
        <f>IF(IF(Lease!$H$4="Yearly",J742*Lease!$D$4,IF(Lease!$H$4="Quarterly",J742*(Lease!$D$4/4),J742*Lease!$D$4/12))&gt;0,IF(Lease!$H$4="Yearly",J742*Lease!$D$4,IF(Lease!$H$4="Quarterly",J742*(Lease!$D$4/4),J742*Lease!$D$4/12)),-L742-J742)</f>
        <v>0</v>
      </c>
      <c r="L742" s="38">
        <f t="shared" si="120"/>
        <v>0</v>
      </c>
      <c r="M742" s="38">
        <f t="shared" si="121"/>
        <v>0</v>
      </c>
      <c r="N742" s="50"/>
      <c r="O742" s="79">
        <v>237</v>
      </c>
      <c r="P742" s="80">
        <f t="shared" si="124"/>
        <v>307232</v>
      </c>
      <c r="Q742" s="82">
        <f t="shared" si="117"/>
        <v>0</v>
      </c>
      <c r="R742" s="82">
        <f>IF(S741&lt;1,0,-Lease!$K$4/Lease!$L$4)</f>
        <v>0</v>
      </c>
      <c r="S742" s="82">
        <f t="shared" si="118"/>
        <v>0</v>
      </c>
      <c r="AE742" s="5"/>
      <c r="AF742" s="6"/>
    </row>
    <row r="743" spans="1:32" x14ac:dyDescent="0.25">
      <c r="A743" s="46">
        <f t="shared" si="122"/>
        <v>727</v>
      </c>
      <c r="B743" s="54">
        <f t="shared" si="119"/>
        <v>0</v>
      </c>
      <c r="C743" s="47">
        <f>IF(A743&gt;Lease!$E$4,0,Lease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D743" s="33" t="str">
        <f>IF(C743=0,"-",IF(Lease!$H$4="Yearly",EDATE(D742,12),IF(Lease!$H$4="Quarterly",EDATE(D742,3),EDATE(D742,1))))</f>
        <v>-</v>
      </c>
      <c r="E743" s="14">
        <f>IF(C743=0,0,1/((1+IF(Lease!$H$4="Yearly",Lease!$D$4,IF(Lease!$H$4="Quarterly",Lease!$D$4/4,Lease!$D$4/12)))^IF($E$17=1,A742,A743)))</f>
        <v>0</v>
      </c>
      <c r="F743" s="48">
        <f t="shared" si="115"/>
        <v>0</v>
      </c>
      <c r="G743" s="49"/>
      <c r="H743" s="13">
        <f t="shared" si="123"/>
        <v>727</v>
      </c>
      <c r="I743" s="33" t="str">
        <f t="shared" si="116"/>
        <v>-</v>
      </c>
      <c r="J743" s="38">
        <f>IF(H743&gt;Lease!$E$4,0,M742)</f>
        <v>0</v>
      </c>
      <c r="K743" s="38">
        <f>IF(IF(Lease!$H$4="Yearly",J743*Lease!$D$4,IF(Lease!$H$4="Quarterly",J743*(Lease!$D$4/4),J743*Lease!$D$4/12))&gt;0,IF(Lease!$H$4="Yearly",J743*Lease!$D$4,IF(Lease!$H$4="Quarterly",J743*(Lease!$D$4/4),J743*Lease!$D$4/12)),-L743-J743)</f>
        <v>0</v>
      </c>
      <c r="L743" s="38">
        <f t="shared" si="120"/>
        <v>0</v>
      </c>
      <c r="M743" s="38">
        <f t="shared" si="121"/>
        <v>0</v>
      </c>
      <c r="N743" s="50"/>
      <c r="O743" s="79">
        <v>237</v>
      </c>
      <c r="P743" s="80">
        <f t="shared" si="124"/>
        <v>307597</v>
      </c>
      <c r="Q743" s="82">
        <f t="shared" si="117"/>
        <v>0</v>
      </c>
      <c r="R743" s="82">
        <f>IF(S742&lt;1,0,-Lease!$K$4/Lease!$L$4)</f>
        <v>0</v>
      </c>
      <c r="S743" s="82">
        <f t="shared" si="118"/>
        <v>0</v>
      </c>
      <c r="AE743" s="5"/>
      <c r="AF743" s="6"/>
    </row>
    <row r="744" spans="1:32" x14ac:dyDescent="0.25">
      <c r="A744" s="46">
        <f t="shared" si="122"/>
        <v>728</v>
      </c>
      <c r="B744" s="54">
        <f t="shared" si="119"/>
        <v>0</v>
      </c>
      <c r="C744" s="47">
        <f>IF(A744&gt;Lease!$E$4,0,Lease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D744" s="33" t="str">
        <f>IF(C744=0,"-",IF(Lease!$H$4="Yearly",EDATE(D743,12),IF(Lease!$H$4="Quarterly",EDATE(D743,3),EDATE(D743,1))))</f>
        <v>-</v>
      </c>
      <c r="E744" s="14">
        <f>IF(C744=0,0,1/((1+IF(Lease!$H$4="Yearly",Lease!$D$4,IF(Lease!$H$4="Quarterly",Lease!$D$4/4,Lease!$D$4/12)))^IF($E$17=1,A743,A744)))</f>
        <v>0</v>
      </c>
      <c r="F744" s="48">
        <f t="shared" si="115"/>
        <v>0</v>
      </c>
      <c r="G744" s="49"/>
      <c r="H744" s="13">
        <f t="shared" si="123"/>
        <v>728</v>
      </c>
      <c r="I744" s="33" t="str">
        <f t="shared" si="116"/>
        <v>-</v>
      </c>
      <c r="J744" s="38">
        <f>IF(H744&gt;Lease!$E$4,0,M743)</f>
        <v>0</v>
      </c>
      <c r="K744" s="38">
        <f>IF(IF(Lease!$H$4="Yearly",J744*Lease!$D$4,IF(Lease!$H$4="Quarterly",J744*(Lease!$D$4/4),J744*Lease!$D$4/12))&gt;0,IF(Lease!$H$4="Yearly",J744*Lease!$D$4,IF(Lease!$H$4="Quarterly",J744*(Lease!$D$4/4),J744*Lease!$D$4/12)),-L744-J744)</f>
        <v>0</v>
      </c>
      <c r="L744" s="38">
        <f t="shared" si="120"/>
        <v>0</v>
      </c>
      <c r="M744" s="38">
        <f t="shared" si="121"/>
        <v>0</v>
      </c>
      <c r="N744" s="50"/>
      <c r="O744" s="79">
        <v>237</v>
      </c>
      <c r="P744" s="80">
        <f t="shared" si="124"/>
        <v>307962</v>
      </c>
      <c r="Q744" s="82">
        <f t="shared" si="117"/>
        <v>0</v>
      </c>
      <c r="R744" s="82">
        <f>IF(S743&lt;1,0,-Lease!$K$4/Lease!$L$4)</f>
        <v>0</v>
      </c>
      <c r="S744" s="82">
        <f t="shared" si="118"/>
        <v>0</v>
      </c>
      <c r="AE744" s="5"/>
      <c r="AF744" s="6"/>
    </row>
    <row r="745" spans="1:32" x14ac:dyDescent="0.25">
      <c r="A745" s="46">
        <f t="shared" si="122"/>
        <v>729</v>
      </c>
      <c r="B745" s="54">
        <f t="shared" si="119"/>
        <v>0</v>
      </c>
      <c r="C745" s="47">
        <f>IF(A745&gt;Lease!$E$4,0,Lease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D745" s="33" t="str">
        <f>IF(C745=0,"-",IF(Lease!$H$4="Yearly",EDATE(D744,12),IF(Lease!$H$4="Quarterly",EDATE(D744,3),EDATE(D744,1))))</f>
        <v>-</v>
      </c>
      <c r="E745" s="14">
        <f>IF(C745=0,0,1/((1+IF(Lease!$H$4="Yearly",Lease!$D$4,IF(Lease!$H$4="Quarterly",Lease!$D$4/4,Lease!$D$4/12)))^IF($E$17=1,A744,A745)))</f>
        <v>0</v>
      </c>
      <c r="F745" s="48">
        <f t="shared" si="115"/>
        <v>0</v>
      </c>
      <c r="G745" s="49"/>
      <c r="H745" s="13">
        <f t="shared" si="123"/>
        <v>729</v>
      </c>
      <c r="I745" s="33" t="str">
        <f t="shared" si="116"/>
        <v>-</v>
      </c>
      <c r="J745" s="38">
        <f>IF(H745&gt;Lease!$E$4,0,M744)</f>
        <v>0</v>
      </c>
      <c r="K745" s="38">
        <f>IF(IF(Lease!$H$4="Yearly",J745*Lease!$D$4,IF(Lease!$H$4="Quarterly",J745*(Lease!$D$4/4),J745*Lease!$D$4/12))&gt;0,IF(Lease!$H$4="Yearly",J745*Lease!$D$4,IF(Lease!$H$4="Quarterly",J745*(Lease!$D$4/4),J745*Lease!$D$4/12)),-L745-J745)</f>
        <v>0</v>
      </c>
      <c r="L745" s="38">
        <f t="shared" si="120"/>
        <v>0</v>
      </c>
      <c r="M745" s="38">
        <f t="shared" si="121"/>
        <v>0</v>
      </c>
      <c r="N745" s="50"/>
      <c r="O745" s="79">
        <v>237</v>
      </c>
      <c r="P745" s="80">
        <f t="shared" si="124"/>
        <v>308328</v>
      </c>
      <c r="Q745" s="82">
        <f t="shared" si="117"/>
        <v>0</v>
      </c>
      <c r="R745" s="82">
        <f>IF(S744&lt;1,0,-Lease!$K$4/Lease!$L$4)</f>
        <v>0</v>
      </c>
      <c r="S745" s="82">
        <f t="shared" si="118"/>
        <v>0</v>
      </c>
      <c r="AE745" s="5"/>
      <c r="AF745" s="6"/>
    </row>
    <row r="746" spans="1:32" x14ac:dyDescent="0.25">
      <c r="A746" s="46">
        <f t="shared" si="122"/>
        <v>730</v>
      </c>
      <c r="B746" s="54">
        <f t="shared" si="119"/>
        <v>0</v>
      </c>
      <c r="C746" s="47">
        <f>IF(A746&gt;Lease!$E$4,0,Lease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D746" s="33" t="str">
        <f>IF(C746=0,"-",IF(Lease!$H$4="Yearly",EDATE(D745,12),IF(Lease!$H$4="Quarterly",EDATE(D745,3),EDATE(D745,1))))</f>
        <v>-</v>
      </c>
      <c r="E746" s="14">
        <f>IF(C746=0,0,1/((1+IF(Lease!$H$4="Yearly",Lease!$D$4,IF(Lease!$H$4="Quarterly",Lease!$D$4/4,Lease!$D$4/12)))^IF($E$17=1,A745,A746)))</f>
        <v>0</v>
      </c>
      <c r="F746" s="48">
        <f t="shared" si="115"/>
        <v>0</v>
      </c>
      <c r="G746" s="49"/>
      <c r="H746" s="13">
        <f t="shared" si="123"/>
        <v>730</v>
      </c>
      <c r="I746" s="33" t="str">
        <f t="shared" si="116"/>
        <v>-</v>
      </c>
      <c r="J746" s="38">
        <f>IF(H746&gt;Lease!$E$4,0,M745)</f>
        <v>0</v>
      </c>
      <c r="K746" s="38">
        <f>IF(IF(Lease!$H$4="Yearly",J746*Lease!$D$4,IF(Lease!$H$4="Quarterly",J746*(Lease!$D$4/4),J746*Lease!$D$4/12))&gt;0,IF(Lease!$H$4="Yearly",J746*Lease!$D$4,IF(Lease!$H$4="Quarterly",J746*(Lease!$D$4/4),J746*Lease!$D$4/12)),-L746-J746)</f>
        <v>0</v>
      </c>
      <c r="L746" s="38">
        <f t="shared" si="120"/>
        <v>0</v>
      </c>
      <c r="M746" s="38">
        <f t="shared" si="121"/>
        <v>0</v>
      </c>
      <c r="N746" s="50"/>
      <c r="O746" s="79">
        <v>237</v>
      </c>
      <c r="P746" s="80">
        <f t="shared" si="124"/>
        <v>308693</v>
      </c>
      <c r="Q746" s="82">
        <f t="shared" si="117"/>
        <v>0</v>
      </c>
      <c r="R746" s="82">
        <f>IF(S745&lt;1,0,-Lease!$K$4/Lease!$L$4)</f>
        <v>0</v>
      </c>
      <c r="S746" s="82">
        <f t="shared" si="118"/>
        <v>0</v>
      </c>
      <c r="AE746" s="5"/>
      <c r="AF746" s="6"/>
    </row>
    <row r="747" spans="1:32" x14ac:dyDescent="0.25">
      <c r="A747" s="46">
        <f t="shared" si="122"/>
        <v>731</v>
      </c>
      <c r="B747" s="54">
        <f t="shared" si="119"/>
        <v>0</v>
      </c>
      <c r="C747" s="47">
        <f>IF(A747&gt;Lease!$E$4,0,Lease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D747" s="33" t="str">
        <f>IF(C747=0,"-",IF(Lease!$H$4="Yearly",EDATE(D746,12),IF(Lease!$H$4="Quarterly",EDATE(D746,3),EDATE(D746,1))))</f>
        <v>-</v>
      </c>
      <c r="E747" s="14">
        <f>IF(C747=0,0,1/((1+IF(Lease!$H$4="Yearly",Lease!$D$4,IF(Lease!$H$4="Quarterly",Lease!$D$4/4,Lease!$D$4/12)))^IF($E$17=1,A746,A747)))</f>
        <v>0</v>
      </c>
      <c r="F747" s="48">
        <f t="shared" si="115"/>
        <v>0</v>
      </c>
      <c r="G747" s="49"/>
      <c r="H747" s="13">
        <f t="shared" si="123"/>
        <v>731</v>
      </c>
      <c r="I747" s="33" t="str">
        <f t="shared" si="116"/>
        <v>-</v>
      </c>
      <c r="J747" s="38">
        <f>IF(H747&gt;Lease!$E$4,0,M746)</f>
        <v>0</v>
      </c>
      <c r="K747" s="38">
        <f>IF(IF(Lease!$H$4="Yearly",J747*Lease!$D$4,IF(Lease!$H$4="Quarterly",J747*(Lease!$D$4/4),J747*Lease!$D$4/12))&gt;0,IF(Lease!$H$4="Yearly",J747*Lease!$D$4,IF(Lease!$H$4="Quarterly",J747*(Lease!$D$4/4),J747*Lease!$D$4/12)),-L747-J747)</f>
        <v>0</v>
      </c>
      <c r="L747" s="38">
        <f t="shared" si="120"/>
        <v>0</v>
      </c>
      <c r="M747" s="38">
        <f t="shared" si="121"/>
        <v>0</v>
      </c>
      <c r="N747" s="50"/>
      <c r="O747" s="79">
        <v>237</v>
      </c>
      <c r="P747" s="80">
        <f t="shared" si="124"/>
        <v>309058</v>
      </c>
      <c r="Q747" s="82">
        <f t="shared" si="117"/>
        <v>0</v>
      </c>
      <c r="R747" s="82">
        <f>IF(S746&lt;1,0,-Lease!$K$4/Lease!$L$4)</f>
        <v>0</v>
      </c>
      <c r="S747" s="82">
        <f t="shared" si="118"/>
        <v>0</v>
      </c>
      <c r="AE747" s="5"/>
      <c r="AF747" s="6"/>
    </row>
    <row r="748" spans="1:32" x14ac:dyDescent="0.25">
      <c r="A748" s="46">
        <f t="shared" si="122"/>
        <v>732</v>
      </c>
      <c r="B748" s="54">
        <f t="shared" si="119"/>
        <v>0</v>
      </c>
      <c r="C748" s="47">
        <f>IF(A748&gt;Lease!$E$4,0,Lease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D748" s="33" t="str">
        <f>IF(C748=0,"-",IF(Lease!$H$4="Yearly",EDATE(D747,12),IF(Lease!$H$4="Quarterly",EDATE(D747,3),EDATE(D747,1))))</f>
        <v>-</v>
      </c>
      <c r="E748" s="14">
        <f>IF(C748=0,0,1/((1+IF(Lease!$H$4="Yearly",Lease!$D$4,IF(Lease!$H$4="Quarterly",Lease!$D$4/4,Lease!$D$4/12)))^IF($E$17=1,A747,A748)))</f>
        <v>0</v>
      </c>
      <c r="F748" s="48">
        <f t="shared" si="115"/>
        <v>0</v>
      </c>
      <c r="G748" s="49"/>
      <c r="H748" s="13">
        <f t="shared" si="123"/>
        <v>732</v>
      </c>
      <c r="I748" s="33" t="str">
        <f t="shared" si="116"/>
        <v>-</v>
      </c>
      <c r="J748" s="38">
        <f>IF(H748&gt;Lease!$E$4,0,M747)</f>
        <v>0</v>
      </c>
      <c r="K748" s="38">
        <f>IF(IF(Lease!$H$4="Yearly",J748*Lease!$D$4,IF(Lease!$H$4="Quarterly",J748*(Lease!$D$4/4),J748*Lease!$D$4/12))&gt;0,IF(Lease!$H$4="Yearly",J748*Lease!$D$4,IF(Lease!$H$4="Quarterly",J748*(Lease!$D$4/4),J748*Lease!$D$4/12)),-L748-J748)</f>
        <v>0</v>
      </c>
      <c r="L748" s="38">
        <f t="shared" si="120"/>
        <v>0</v>
      </c>
      <c r="M748" s="38">
        <f t="shared" si="121"/>
        <v>0</v>
      </c>
      <c r="N748" s="50"/>
      <c r="O748" s="79">
        <v>237</v>
      </c>
      <c r="P748" s="80">
        <f t="shared" si="124"/>
        <v>309423</v>
      </c>
      <c r="Q748" s="82">
        <f t="shared" si="117"/>
        <v>0</v>
      </c>
      <c r="R748" s="82">
        <f>IF(S747&lt;1,0,-Lease!$K$4/Lease!$L$4)</f>
        <v>0</v>
      </c>
      <c r="S748" s="82">
        <f t="shared" si="118"/>
        <v>0</v>
      </c>
      <c r="AE748" s="5"/>
      <c r="AF748" s="6"/>
    </row>
    <row r="749" spans="1:32" x14ac:dyDescent="0.25">
      <c r="A749" s="46">
        <f t="shared" si="122"/>
        <v>733</v>
      </c>
      <c r="B749" s="54">
        <f t="shared" si="119"/>
        <v>0</v>
      </c>
      <c r="C749" s="47">
        <f>IF(A749&gt;Lease!$E$4,0,Lease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D749" s="33" t="str">
        <f>IF(C749=0,"-",IF(Lease!$H$4="Yearly",EDATE(D748,12),IF(Lease!$H$4="Quarterly",EDATE(D748,3),EDATE(D748,1))))</f>
        <v>-</v>
      </c>
      <c r="E749" s="14">
        <f>IF(C749=0,0,1/((1+IF(Lease!$H$4="Yearly",Lease!$D$4,IF(Lease!$H$4="Quarterly",Lease!$D$4/4,Lease!$D$4/12)))^IF($E$17=1,A748,A749)))</f>
        <v>0</v>
      </c>
      <c r="F749" s="48">
        <f t="shared" ref="F749:F812" si="125">C749*E749</f>
        <v>0</v>
      </c>
      <c r="G749" s="49"/>
      <c r="H749" s="13">
        <f t="shared" si="123"/>
        <v>733</v>
      </c>
      <c r="I749" s="33" t="str">
        <f t="shared" ref="I749:I812" si="126">D749</f>
        <v>-</v>
      </c>
      <c r="J749" s="38">
        <f>IF(H749&gt;Lease!$E$4,0,M748)</f>
        <v>0</v>
      </c>
      <c r="K749" s="38">
        <f>IF(IF(Lease!$H$4="Yearly",J749*Lease!$D$4,IF(Lease!$H$4="Quarterly",J749*(Lease!$D$4/4),J749*Lease!$D$4/12))&gt;0,IF(Lease!$H$4="Yearly",J749*Lease!$D$4,IF(Lease!$H$4="Quarterly",J749*(Lease!$D$4/4),J749*Lease!$D$4/12)),-L749-J749)</f>
        <v>0</v>
      </c>
      <c r="L749" s="38">
        <f t="shared" si="120"/>
        <v>0</v>
      </c>
      <c r="M749" s="38">
        <f t="shared" si="121"/>
        <v>0</v>
      </c>
      <c r="N749" s="50"/>
      <c r="O749" s="79">
        <v>237</v>
      </c>
      <c r="P749" s="80">
        <f t="shared" si="124"/>
        <v>309789</v>
      </c>
      <c r="Q749" s="82">
        <f t="shared" ref="Q749:Q812" si="127">S748</f>
        <v>0</v>
      </c>
      <c r="R749" s="82">
        <f>IF(S748&lt;1,0,-Lease!$K$4/Lease!$L$4)</f>
        <v>0</v>
      </c>
      <c r="S749" s="82">
        <f t="shared" ref="S749:S812" si="128">IF(S748&lt;1,0,SUM(Q749:R749))</f>
        <v>0</v>
      </c>
      <c r="AE749" s="5"/>
      <c r="AF749" s="6"/>
    </row>
    <row r="750" spans="1:32" x14ac:dyDescent="0.25">
      <c r="A750" s="46">
        <f t="shared" si="122"/>
        <v>734</v>
      </c>
      <c r="B750" s="54">
        <f t="shared" si="119"/>
        <v>0</v>
      </c>
      <c r="C750" s="47">
        <f>IF(A750&gt;Lease!$E$4,0,Lease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D750" s="33" t="str">
        <f>IF(C750=0,"-",IF(Lease!$H$4="Yearly",EDATE(D749,12),IF(Lease!$H$4="Quarterly",EDATE(D749,3),EDATE(D749,1))))</f>
        <v>-</v>
      </c>
      <c r="E750" s="14">
        <f>IF(C750=0,0,1/((1+IF(Lease!$H$4="Yearly",Lease!$D$4,IF(Lease!$H$4="Quarterly",Lease!$D$4/4,Lease!$D$4/12)))^IF($E$17=1,A749,A750)))</f>
        <v>0</v>
      </c>
      <c r="F750" s="48">
        <f t="shared" si="125"/>
        <v>0</v>
      </c>
      <c r="G750" s="49"/>
      <c r="H750" s="13">
        <f t="shared" si="123"/>
        <v>734</v>
      </c>
      <c r="I750" s="33" t="str">
        <f t="shared" si="126"/>
        <v>-</v>
      </c>
      <c r="J750" s="38">
        <f>IF(H750&gt;Lease!$E$4,0,M749)</f>
        <v>0</v>
      </c>
      <c r="K750" s="38">
        <f>IF(IF(Lease!$H$4="Yearly",J750*Lease!$D$4,IF(Lease!$H$4="Quarterly",J750*(Lease!$D$4/4),J750*Lease!$D$4/12))&gt;0,IF(Lease!$H$4="Yearly",J750*Lease!$D$4,IF(Lease!$H$4="Quarterly",J750*(Lease!$D$4/4),J750*Lease!$D$4/12)),-L750-J750)</f>
        <v>0</v>
      </c>
      <c r="L750" s="38">
        <f t="shared" si="120"/>
        <v>0</v>
      </c>
      <c r="M750" s="38">
        <f t="shared" si="121"/>
        <v>0</v>
      </c>
      <c r="N750" s="50"/>
      <c r="O750" s="79">
        <v>237</v>
      </c>
      <c r="P750" s="80">
        <f t="shared" si="124"/>
        <v>310154</v>
      </c>
      <c r="Q750" s="82">
        <f t="shared" si="127"/>
        <v>0</v>
      </c>
      <c r="R750" s="82">
        <f>IF(S749&lt;1,0,-Lease!$K$4/Lease!$L$4)</f>
        <v>0</v>
      </c>
      <c r="S750" s="82">
        <f t="shared" si="128"/>
        <v>0</v>
      </c>
      <c r="AE750" s="5"/>
      <c r="AF750" s="6"/>
    </row>
    <row r="751" spans="1:32" x14ac:dyDescent="0.25">
      <c r="A751" s="46">
        <f t="shared" si="122"/>
        <v>735</v>
      </c>
      <c r="B751" s="54">
        <f t="shared" si="119"/>
        <v>0</v>
      </c>
      <c r="C751" s="47">
        <f>IF(A751&gt;Lease!$E$4,0,Lease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D751" s="33" t="str">
        <f>IF(C751=0,"-",IF(Lease!$H$4="Yearly",EDATE(D750,12),IF(Lease!$H$4="Quarterly",EDATE(D750,3),EDATE(D750,1))))</f>
        <v>-</v>
      </c>
      <c r="E751" s="14">
        <f>IF(C751=0,0,1/((1+IF(Lease!$H$4="Yearly",Lease!$D$4,IF(Lease!$H$4="Quarterly",Lease!$D$4/4,Lease!$D$4/12)))^IF($E$17=1,A750,A751)))</f>
        <v>0</v>
      </c>
      <c r="F751" s="48">
        <f t="shared" si="125"/>
        <v>0</v>
      </c>
      <c r="G751" s="49"/>
      <c r="H751" s="13">
        <f t="shared" si="123"/>
        <v>735</v>
      </c>
      <c r="I751" s="33" t="str">
        <f t="shared" si="126"/>
        <v>-</v>
      </c>
      <c r="J751" s="38">
        <f>IF(H751&gt;Lease!$E$4,0,M750)</f>
        <v>0</v>
      </c>
      <c r="K751" s="38">
        <f>IF(IF(Lease!$H$4="Yearly",J751*Lease!$D$4,IF(Lease!$H$4="Quarterly",J751*(Lease!$D$4/4),J751*Lease!$D$4/12))&gt;0,IF(Lease!$H$4="Yearly",J751*Lease!$D$4,IF(Lease!$H$4="Quarterly",J751*(Lease!$D$4/4),J751*Lease!$D$4/12)),-L751-J751)</f>
        <v>0</v>
      </c>
      <c r="L751" s="38">
        <f t="shared" si="120"/>
        <v>0</v>
      </c>
      <c r="M751" s="38">
        <f t="shared" si="121"/>
        <v>0</v>
      </c>
      <c r="N751" s="50"/>
      <c r="O751" s="79">
        <v>237</v>
      </c>
      <c r="P751" s="80">
        <f t="shared" si="124"/>
        <v>310519</v>
      </c>
      <c r="Q751" s="82">
        <f t="shared" si="127"/>
        <v>0</v>
      </c>
      <c r="R751" s="82">
        <f>IF(S750&lt;1,0,-Lease!$K$4/Lease!$L$4)</f>
        <v>0</v>
      </c>
      <c r="S751" s="82">
        <f t="shared" si="128"/>
        <v>0</v>
      </c>
      <c r="AE751" s="5"/>
      <c r="AF751" s="6"/>
    </row>
    <row r="752" spans="1:32" x14ac:dyDescent="0.25">
      <c r="A752" s="46">
        <f t="shared" si="122"/>
        <v>736</v>
      </c>
      <c r="B752" s="54">
        <f t="shared" si="119"/>
        <v>0</v>
      </c>
      <c r="C752" s="47">
        <f>IF(A752&gt;Lease!$E$4,0,Lease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D752" s="33" t="str">
        <f>IF(C752=0,"-",IF(Lease!$H$4="Yearly",EDATE(D751,12),IF(Lease!$H$4="Quarterly",EDATE(D751,3),EDATE(D751,1))))</f>
        <v>-</v>
      </c>
      <c r="E752" s="14">
        <f>IF(C752=0,0,1/((1+IF(Lease!$H$4="Yearly",Lease!$D$4,IF(Lease!$H$4="Quarterly",Lease!$D$4/4,Lease!$D$4/12)))^IF($E$17=1,A751,A752)))</f>
        <v>0</v>
      </c>
      <c r="F752" s="48">
        <f t="shared" si="125"/>
        <v>0</v>
      </c>
      <c r="G752" s="49"/>
      <c r="H752" s="13">
        <f t="shared" si="123"/>
        <v>736</v>
      </c>
      <c r="I752" s="33" t="str">
        <f t="shared" si="126"/>
        <v>-</v>
      </c>
      <c r="J752" s="38">
        <f>IF(H752&gt;Lease!$E$4,0,M751)</f>
        <v>0</v>
      </c>
      <c r="K752" s="38">
        <f>IF(IF(Lease!$H$4="Yearly",J752*Lease!$D$4,IF(Lease!$H$4="Quarterly",J752*(Lease!$D$4/4),J752*Lease!$D$4/12))&gt;0,IF(Lease!$H$4="Yearly",J752*Lease!$D$4,IF(Lease!$H$4="Quarterly",J752*(Lease!$D$4/4),J752*Lease!$D$4/12)),-L752-J752)</f>
        <v>0</v>
      </c>
      <c r="L752" s="38">
        <f t="shared" si="120"/>
        <v>0</v>
      </c>
      <c r="M752" s="38">
        <f t="shared" si="121"/>
        <v>0</v>
      </c>
      <c r="N752" s="50"/>
      <c r="O752" s="79">
        <v>237</v>
      </c>
      <c r="P752" s="80">
        <f t="shared" si="124"/>
        <v>310884</v>
      </c>
      <c r="Q752" s="82">
        <f t="shared" si="127"/>
        <v>0</v>
      </c>
      <c r="R752" s="82">
        <f>IF(S751&lt;1,0,-Lease!$K$4/Lease!$L$4)</f>
        <v>0</v>
      </c>
      <c r="S752" s="82">
        <f t="shared" si="128"/>
        <v>0</v>
      </c>
      <c r="AE752" s="5"/>
      <c r="AF752" s="6"/>
    </row>
    <row r="753" spans="1:32" x14ac:dyDescent="0.25">
      <c r="A753" s="46">
        <f t="shared" si="122"/>
        <v>737</v>
      </c>
      <c r="B753" s="54">
        <f t="shared" si="119"/>
        <v>0</v>
      </c>
      <c r="C753" s="47">
        <f>IF(A753&gt;Lease!$E$4,0,Lease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D753" s="33" t="str">
        <f>IF(C753=0,"-",IF(Lease!$H$4="Yearly",EDATE(D752,12),IF(Lease!$H$4="Quarterly",EDATE(D752,3),EDATE(D752,1))))</f>
        <v>-</v>
      </c>
      <c r="E753" s="14">
        <f>IF(C753=0,0,1/((1+IF(Lease!$H$4="Yearly",Lease!$D$4,IF(Lease!$H$4="Quarterly",Lease!$D$4/4,Lease!$D$4/12)))^IF($E$17=1,A752,A753)))</f>
        <v>0</v>
      </c>
      <c r="F753" s="48">
        <f t="shared" si="125"/>
        <v>0</v>
      </c>
      <c r="G753" s="49"/>
      <c r="H753" s="13">
        <f t="shared" si="123"/>
        <v>737</v>
      </c>
      <c r="I753" s="33" t="str">
        <f t="shared" si="126"/>
        <v>-</v>
      </c>
      <c r="J753" s="38">
        <f>IF(H753&gt;Lease!$E$4,0,M752)</f>
        <v>0</v>
      </c>
      <c r="K753" s="38">
        <f>IF(IF(Lease!$H$4="Yearly",J753*Lease!$D$4,IF(Lease!$H$4="Quarterly",J753*(Lease!$D$4/4),J753*Lease!$D$4/12))&gt;0,IF(Lease!$H$4="Yearly",J753*Lease!$D$4,IF(Lease!$H$4="Quarterly",J753*(Lease!$D$4/4),J753*Lease!$D$4/12)),-L753-J753)</f>
        <v>0</v>
      </c>
      <c r="L753" s="38">
        <f t="shared" si="120"/>
        <v>0</v>
      </c>
      <c r="M753" s="38">
        <f t="shared" si="121"/>
        <v>0</v>
      </c>
      <c r="N753" s="50"/>
      <c r="O753" s="79">
        <v>237</v>
      </c>
      <c r="P753" s="80">
        <f t="shared" si="124"/>
        <v>311250</v>
      </c>
      <c r="Q753" s="82">
        <f t="shared" si="127"/>
        <v>0</v>
      </c>
      <c r="R753" s="82">
        <f>IF(S752&lt;1,0,-Lease!$K$4/Lease!$L$4)</f>
        <v>0</v>
      </c>
      <c r="S753" s="82">
        <f t="shared" si="128"/>
        <v>0</v>
      </c>
      <c r="AE753" s="5"/>
      <c r="AF753" s="6"/>
    </row>
    <row r="754" spans="1:32" x14ac:dyDescent="0.25">
      <c r="A754" s="46">
        <f t="shared" si="122"/>
        <v>738</v>
      </c>
      <c r="B754" s="54">
        <f t="shared" si="119"/>
        <v>0</v>
      </c>
      <c r="C754" s="47">
        <f>IF(A754&gt;Lease!$E$4,0,Lease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D754" s="33" t="str">
        <f>IF(C754=0,"-",IF(Lease!$H$4="Yearly",EDATE(D753,12),IF(Lease!$H$4="Quarterly",EDATE(D753,3),EDATE(D753,1))))</f>
        <v>-</v>
      </c>
      <c r="E754" s="14">
        <f>IF(C754=0,0,1/((1+IF(Lease!$H$4="Yearly",Lease!$D$4,IF(Lease!$H$4="Quarterly",Lease!$D$4/4,Lease!$D$4/12)))^IF($E$17=1,A753,A754)))</f>
        <v>0</v>
      </c>
      <c r="F754" s="48">
        <f t="shared" si="125"/>
        <v>0</v>
      </c>
      <c r="G754" s="49"/>
      <c r="H754" s="13">
        <f t="shared" si="123"/>
        <v>738</v>
      </c>
      <c r="I754" s="33" t="str">
        <f t="shared" si="126"/>
        <v>-</v>
      </c>
      <c r="J754" s="38">
        <f>IF(H754&gt;Lease!$E$4,0,M753)</f>
        <v>0</v>
      </c>
      <c r="K754" s="38">
        <f>IF(IF(Lease!$H$4="Yearly",J754*Lease!$D$4,IF(Lease!$H$4="Quarterly",J754*(Lease!$D$4/4),J754*Lease!$D$4/12))&gt;0,IF(Lease!$H$4="Yearly",J754*Lease!$D$4,IF(Lease!$H$4="Quarterly",J754*(Lease!$D$4/4),J754*Lease!$D$4/12)),-L754-J754)</f>
        <v>0</v>
      </c>
      <c r="L754" s="38">
        <f t="shared" si="120"/>
        <v>0</v>
      </c>
      <c r="M754" s="38">
        <f t="shared" si="121"/>
        <v>0</v>
      </c>
      <c r="N754" s="50"/>
      <c r="O754" s="79">
        <v>237</v>
      </c>
      <c r="P754" s="80">
        <f t="shared" si="124"/>
        <v>311615</v>
      </c>
      <c r="Q754" s="82">
        <f t="shared" si="127"/>
        <v>0</v>
      </c>
      <c r="R754" s="82">
        <f>IF(S753&lt;1,0,-Lease!$K$4/Lease!$L$4)</f>
        <v>0</v>
      </c>
      <c r="S754" s="82">
        <f t="shared" si="128"/>
        <v>0</v>
      </c>
      <c r="AE754" s="5"/>
      <c r="AF754" s="6"/>
    </row>
    <row r="755" spans="1:32" x14ac:dyDescent="0.25">
      <c r="A755" s="46">
        <f t="shared" si="122"/>
        <v>739</v>
      </c>
      <c r="B755" s="54">
        <f t="shared" si="119"/>
        <v>0</v>
      </c>
      <c r="C755" s="47">
        <f>IF(A755&gt;Lease!$E$4,0,Lease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D755" s="33" t="str">
        <f>IF(C755=0,"-",IF(Lease!$H$4="Yearly",EDATE(D754,12),IF(Lease!$H$4="Quarterly",EDATE(D754,3),EDATE(D754,1))))</f>
        <v>-</v>
      </c>
      <c r="E755" s="14">
        <f>IF(C755=0,0,1/((1+IF(Lease!$H$4="Yearly",Lease!$D$4,IF(Lease!$H$4="Quarterly",Lease!$D$4/4,Lease!$D$4/12)))^IF($E$17=1,A754,A755)))</f>
        <v>0</v>
      </c>
      <c r="F755" s="48">
        <f t="shared" si="125"/>
        <v>0</v>
      </c>
      <c r="G755" s="49"/>
      <c r="H755" s="13">
        <f t="shared" si="123"/>
        <v>739</v>
      </c>
      <c r="I755" s="33" t="str">
        <f t="shared" si="126"/>
        <v>-</v>
      </c>
      <c r="J755" s="38">
        <f>IF(H755&gt;Lease!$E$4,0,M754)</f>
        <v>0</v>
      </c>
      <c r="K755" s="38">
        <f>IF(IF(Lease!$H$4="Yearly",J755*Lease!$D$4,IF(Lease!$H$4="Quarterly",J755*(Lease!$D$4/4),J755*Lease!$D$4/12))&gt;0,IF(Lease!$H$4="Yearly",J755*Lease!$D$4,IF(Lease!$H$4="Quarterly",J755*(Lease!$D$4/4),J755*Lease!$D$4/12)),-L755-J755)</f>
        <v>0</v>
      </c>
      <c r="L755" s="38">
        <f t="shared" si="120"/>
        <v>0</v>
      </c>
      <c r="M755" s="38">
        <f t="shared" si="121"/>
        <v>0</v>
      </c>
      <c r="N755" s="50"/>
      <c r="O755" s="79">
        <v>237</v>
      </c>
      <c r="P755" s="80">
        <f t="shared" si="124"/>
        <v>311980</v>
      </c>
      <c r="Q755" s="82">
        <f t="shared" si="127"/>
        <v>0</v>
      </c>
      <c r="R755" s="82">
        <f>IF(S754&lt;1,0,-Lease!$K$4/Lease!$L$4)</f>
        <v>0</v>
      </c>
      <c r="S755" s="82">
        <f t="shared" si="128"/>
        <v>0</v>
      </c>
      <c r="AE755" s="5"/>
      <c r="AF755" s="6"/>
    </row>
    <row r="756" spans="1:32" x14ac:dyDescent="0.25">
      <c r="A756" s="46">
        <f t="shared" si="122"/>
        <v>740</v>
      </c>
      <c r="B756" s="54">
        <f t="shared" si="119"/>
        <v>0</v>
      </c>
      <c r="C756" s="47">
        <f>IF(A756&gt;Lease!$E$4,0,Lease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D756" s="33" t="str">
        <f>IF(C756=0,"-",IF(Lease!$H$4="Yearly",EDATE(D755,12),IF(Lease!$H$4="Quarterly",EDATE(D755,3),EDATE(D755,1))))</f>
        <v>-</v>
      </c>
      <c r="E756" s="14">
        <f>IF(C756=0,0,1/((1+IF(Lease!$H$4="Yearly",Lease!$D$4,IF(Lease!$H$4="Quarterly",Lease!$D$4/4,Lease!$D$4/12)))^IF($E$17=1,A755,A756)))</f>
        <v>0</v>
      </c>
      <c r="F756" s="48">
        <f t="shared" si="125"/>
        <v>0</v>
      </c>
      <c r="G756" s="49"/>
      <c r="H756" s="13">
        <f t="shared" si="123"/>
        <v>740</v>
      </c>
      <c r="I756" s="33" t="str">
        <f t="shared" si="126"/>
        <v>-</v>
      </c>
      <c r="J756" s="38">
        <f>IF(H756&gt;Lease!$E$4,0,M755)</f>
        <v>0</v>
      </c>
      <c r="K756" s="38">
        <f>IF(IF(Lease!$H$4="Yearly",J756*Lease!$D$4,IF(Lease!$H$4="Quarterly",J756*(Lease!$D$4/4),J756*Lease!$D$4/12))&gt;0,IF(Lease!$H$4="Yearly",J756*Lease!$D$4,IF(Lease!$H$4="Quarterly",J756*(Lease!$D$4/4),J756*Lease!$D$4/12)),-L756-J756)</f>
        <v>0</v>
      </c>
      <c r="L756" s="38">
        <f t="shared" si="120"/>
        <v>0</v>
      </c>
      <c r="M756" s="38">
        <f t="shared" si="121"/>
        <v>0</v>
      </c>
      <c r="N756" s="50"/>
      <c r="O756" s="79">
        <v>237</v>
      </c>
      <c r="P756" s="80">
        <f t="shared" si="124"/>
        <v>312345</v>
      </c>
      <c r="Q756" s="82">
        <f t="shared" si="127"/>
        <v>0</v>
      </c>
      <c r="R756" s="82">
        <f>IF(S755&lt;1,0,-Lease!$K$4/Lease!$L$4)</f>
        <v>0</v>
      </c>
      <c r="S756" s="82">
        <f t="shared" si="128"/>
        <v>0</v>
      </c>
      <c r="AE756" s="5"/>
      <c r="AF756" s="6"/>
    </row>
    <row r="757" spans="1:32" x14ac:dyDescent="0.25">
      <c r="A757" s="46">
        <f t="shared" si="122"/>
        <v>741</v>
      </c>
      <c r="B757" s="54">
        <f t="shared" si="119"/>
        <v>0</v>
      </c>
      <c r="C757" s="47">
        <f>IF(A757&gt;Lease!$E$4,0,Lease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D757" s="33" t="str">
        <f>IF(C757=0,"-",IF(Lease!$H$4="Yearly",EDATE(D756,12),IF(Lease!$H$4="Quarterly",EDATE(D756,3),EDATE(D756,1))))</f>
        <v>-</v>
      </c>
      <c r="E757" s="14">
        <f>IF(C757=0,0,1/((1+IF(Lease!$H$4="Yearly",Lease!$D$4,IF(Lease!$H$4="Quarterly",Lease!$D$4/4,Lease!$D$4/12)))^IF($E$17=1,A756,A757)))</f>
        <v>0</v>
      </c>
      <c r="F757" s="48">
        <f t="shared" si="125"/>
        <v>0</v>
      </c>
      <c r="G757" s="49"/>
      <c r="H757" s="13">
        <f t="shared" si="123"/>
        <v>741</v>
      </c>
      <c r="I757" s="33" t="str">
        <f t="shared" si="126"/>
        <v>-</v>
      </c>
      <c r="J757" s="38">
        <f>IF(H757&gt;Lease!$E$4,0,M756)</f>
        <v>0</v>
      </c>
      <c r="K757" s="38">
        <f>IF(IF(Lease!$H$4="Yearly",J757*Lease!$D$4,IF(Lease!$H$4="Quarterly",J757*(Lease!$D$4/4),J757*Lease!$D$4/12))&gt;0,IF(Lease!$H$4="Yearly",J757*Lease!$D$4,IF(Lease!$H$4="Quarterly",J757*(Lease!$D$4/4),J757*Lease!$D$4/12)),-L757-J757)</f>
        <v>0</v>
      </c>
      <c r="L757" s="38">
        <f t="shared" si="120"/>
        <v>0</v>
      </c>
      <c r="M757" s="38">
        <f t="shared" si="121"/>
        <v>0</v>
      </c>
      <c r="N757" s="50"/>
      <c r="O757" s="79">
        <v>237</v>
      </c>
      <c r="P757" s="80">
        <f t="shared" si="124"/>
        <v>312711</v>
      </c>
      <c r="Q757" s="82">
        <f t="shared" si="127"/>
        <v>0</v>
      </c>
      <c r="R757" s="82">
        <f>IF(S756&lt;1,0,-Lease!$K$4/Lease!$L$4)</f>
        <v>0</v>
      </c>
      <c r="S757" s="82">
        <f t="shared" si="128"/>
        <v>0</v>
      </c>
      <c r="AE757" s="5"/>
      <c r="AF757" s="6"/>
    </row>
    <row r="758" spans="1:32" x14ac:dyDescent="0.25">
      <c r="A758" s="46">
        <f t="shared" si="122"/>
        <v>742</v>
      </c>
      <c r="B758" s="54">
        <f t="shared" si="119"/>
        <v>0</v>
      </c>
      <c r="C758" s="47">
        <f>IF(A758&gt;Lease!$E$4,0,Lease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D758" s="33" t="str">
        <f>IF(C758=0,"-",IF(Lease!$H$4="Yearly",EDATE(D757,12),IF(Lease!$H$4="Quarterly",EDATE(D757,3),EDATE(D757,1))))</f>
        <v>-</v>
      </c>
      <c r="E758" s="14">
        <f>IF(C758=0,0,1/((1+IF(Lease!$H$4="Yearly",Lease!$D$4,IF(Lease!$H$4="Quarterly",Lease!$D$4/4,Lease!$D$4/12)))^IF($E$17=1,A757,A758)))</f>
        <v>0</v>
      </c>
      <c r="F758" s="48">
        <f t="shared" si="125"/>
        <v>0</v>
      </c>
      <c r="G758" s="49"/>
      <c r="H758" s="13">
        <f t="shared" si="123"/>
        <v>742</v>
      </c>
      <c r="I758" s="33" t="str">
        <f t="shared" si="126"/>
        <v>-</v>
      </c>
      <c r="J758" s="38">
        <f>IF(H758&gt;Lease!$E$4,0,M757)</f>
        <v>0</v>
      </c>
      <c r="K758" s="38">
        <f>IF(IF(Lease!$H$4="Yearly",J758*Lease!$D$4,IF(Lease!$H$4="Quarterly",J758*(Lease!$D$4/4),J758*Lease!$D$4/12))&gt;0,IF(Lease!$H$4="Yearly",J758*Lease!$D$4,IF(Lease!$H$4="Quarterly",J758*(Lease!$D$4/4),J758*Lease!$D$4/12)),-L758-J758)</f>
        <v>0</v>
      </c>
      <c r="L758" s="38">
        <f t="shared" si="120"/>
        <v>0</v>
      </c>
      <c r="M758" s="38">
        <f t="shared" si="121"/>
        <v>0</v>
      </c>
      <c r="N758" s="50"/>
      <c r="O758" s="79">
        <v>237</v>
      </c>
      <c r="P758" s="80">
        <f t="shared" si="124"/>
        <v>313076</v>
      </c>
      <c r="Q758" s="82">
        <f t="shared" si="127"/>
        <v>0</v>
      </c>
      <c r="R758" s="82">
        <f>IF(S757&lt;1,0,-Lease!$K$4/Lease!$L$4)</f>
        <v>0</v>
      </c>
      <c r="S758" s="82">
        <f t="shared" si="128"/>
        <v>0</v>
      </c>
      <c r="AE758" s="5"/>
      <c r="AF758" s="6"/>
    </row>
    <row r="759" spans="1:32" x14ac:dyDescent="0.25">
      <c r="A759" s="46">
        <f t="shared" si="122"/>
        <v>743</v>
      </c>
      <c r="B759" s="54">
        <f t="shared" si="119"/>
        <v>0</v>
      </c>
      <c r="C759" s="47">
        <f>IF(A759&gt;Lease!$E$4,0,Lease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D759" s="33" t="str">
        <f>IF(C759=0,"-",IF(Lease!$H$4="Yearly",EDATE(D758,12),IF(Lease!$H$4="Quarterly",EDATE(D758,3),EDATE(D758,1))))</f>
        <v>-</v>
      </c>
      <c r="E759" s="14">
        <f>IF(C759=0,0,1/((1+IF(Lease!$H$4="Yearly",Lease!$D$4,IF(Lease!$H$4="Quarterly",Lease!$D$4/4,Lease!$D$4/12)))^IF($E$17=1,A758,A759)))</f>
        <v>0</v>
      </c>
      <c r="F759" s="48">
        <f t="shared" si="125"/>
        <v>0</v>
      </c>
      <c r="G759" s="49"/>
      <c r="H759" s="13">
        <f t="shared" si="123"/>
        <v>743</v>
      </c>
      <c r="I759" s="33" t="str">
        <f t="shared" si="126"/>
        <v>-</v>
      </c>
      <c r="J759" s="38">
        <f>IF(H759&gt;Lease!$E$4,0,M758)</f>
        <v>0</v>
      </c>
      <c r="K759" s="38">
        <f>IF(IF(Lease!$H$4="Yearly",J759*Lease!$D$4,IF(Lease!$H$4="Quarterly",J759*(Lease!$D$4/4),J759*Lease!$D$4/12))&gt;0,IF(Lease!$H$4="Yearly",J759*Lease!$D$4,IF(Lease!$H$4="Quarterly",J759*(Lease!$D$4/4),J759*Lease!$D$4/12)),-L759-J759)</f>
        <v>0</v>
      </c>
      <c r="L759" s="38">
        <f t="shared" si="120"/>
        <v>0</v>
      </c>
      <c r="M759" s="38">
        <f t="shared" si="121"/>
        <v>0</v>
      </c>
      <c r="N759" s="50"/>
      <c r="O759" s="79">
        <v>237</v>
      </c>
      <c r="P759" s="80">
        <f t="shared" si="124"/>
        <v>313441</v>
      </c>
      <c r="Q759" s="82">
        <f t="shared" si="127"/>
        <v>0</v>
      </c>
      <c r="R759" s="82">
        <f>IF(S758&lt;1,0,-Lease!$K$4/Lease!$L$4)</f>
        <v>0</v>
      </c>
      <c r="S759" s="82">
        <f t="shared" si="128"/>
        <v>0</v>
      </c>
      <c r="AE759" s="5"/>
      <c r="AF759" s="6"/>
    </row>
    <row r="760" spans="1:32" x14ac:dyDescent="0.25">
      <c r="A760" s="46">
        <f t="shared" si="122"/>
        <v>744</v>
      </c>
      <c r="B760" s="54">
        <f t="shared" si="119"/>
        <v>0</v>
      </c>
      <c r="C760" s="47">
        <f>IF(A760&gt;Lease!$E$4,0,Lease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D760" s="33" t="str">
        <f>IF(C760=0,"-",IF(Lease!$H$4="Yearly",EDATE(D759,12),IF(Lease!$H$4="Quarterly",EDATE(D759,3),EDATE(D759,1))))</f>
        <v>-</v>
      </c>
      <c r="E760" s="14">
        <f>IF(C760=0,0,1/((1+IF(Lease!$H$4="Yearly",Lease!$D$4,IF(Lease!$H$4="Quarterly",Lease!$D$4/4,Lease!$D$4/12)))^IF($E$17=1,A759,A760)))</f>
        <v>0</v>
      </c>
      <c r="F760" s="48">
        <f t="shared" si="125"/>
        <v>0</v>
      </c>
      <c r="G760" s="49"/>
      <c r="H760" s="13">
        <f t="shared" si="123"/>
        <v>744</v>
      </c>
      <c r="I760" s="33" t="str">
        <f t="shared" si="126"/>
        <v>-</v>
      </c>
      <c r="J760" s="38">
        <f>IF(H760&gt;Lease!$E$4,0,M759)</f>
        <v>0</v>
      </c>
      <c r="K760" s="38">
        <f>IF(IF(Lease!$H$4="Yearly",J760*Lease!$D$4,IF(Lease!$H$4="Quarterly",J760*(Lease!$D$4/4),J760*Lease!$D$4/12))&gt;0,IF(Lease!$H$4="Yearly",J760*Lease!$D$4,IF(Lease!$H$4="Quarterly",J760*(Lease!$D$4/4),J760*Lease!$D$4/12)),-L760-J760)</f>
        <v>0</v>
      </c>
      <c r="L760" s="38">
        <f t="shared" si="120"/>
        <v>0</v>
      </c>
      <c r="M760" s="38">
        <f t="shared" si="121"/>
        <v>0</v>
      </c>
      <c r="N760" s="50"/>
      <c r="O760" s="79">
        <v>237</v>
      </c>
      <c r="P760" s="80">
        <f t="shared" si="124"/>
        <v>313806</v>
      </c>
      <c r="Q760" s="82">
        <f t="shared" si="127"/>
        <v>0</v>
      </c>
      <c r="R760" s="82">
        <f>IF(S759&lt;1,0,-Lease!$K$4/Lease!$L$4)</f>
        <v>0</v>
      </c>
      <c r="S760" s="82">
        <f t="shared" si="128"/>
        <v>0</v>
      </c>
      <c r="AE760" s="5"/>
      <c r="AF760" s="6"/>
    </row>
    <row r="761" spans="1:32" x14ac:dyDescent="0.25">
      <c r="A761" s="46">
        <f t="shared" si="122"/>
        <v>745</v>
      </c>
      <c r="B761" s="54">
        <f t="shared" si="119"/>
        <v>0</v>
      </c>
      <c r="C761" s="47">
        <f>IF(A761&gt;Lease!$E$4,0,Lease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D761" s="33" t="str">
        <f>IF(C761=0,"-",IF(Lease!$H$4="Yearly",EDATE(D760,12),IF(Lease!$H$4="Quarterly",EDATE(D760,3),EDATE(D760,1))))</f>
        <v>-</v>
      </c>
      <c r="E761" s="14">
        <f>IF(C761=0,0,1/((1+IF(Lease!$H$4="Yearly",Lease!$D$4,IF(Lease!$H$4="Quarterly",Lease!$D$4/4,Lease!$D$4/12)))^IF($E$17=1,A760,A761)))</f>
        <v>0</v>
      </c>
      <c r="F761" s="48">
        <f t="shared" si="125"/>
        <v>0</v>
      </c>
      <c r="G761" s="49"/>
      <c r="H761" s="13">
        <f t="shared" si="123"/>
        <v>745</v>
      </c>
      <c r="I761" s="33" t="str">
        <f t="shared" si="126"/>
        <v>-</v>
      </c>
      <c r="J761" s="38">
        <f>IF(H761&gt;Lease!$E$4,0,M760)</f>
        <v>0</v>
      </c>
      <c r="K761" s="38">
        <f>IF(IF(Lease!$H$4="Yearly",J761*Lease!$D$4,IF(Lease!$H$4="Quarterly",J761*(Lease!$D$4/4),J761*Lease!$D$4/12))&gt;0,IF(Lease!$H$4="Yearly",J761*Lease!$D$4,IF(Lease!$H$4="Quarterly",J761*(Lease!$D$4/4),J761*Lease!$D$4/12)),-L761-J761)</f>
        <v>0</v>
      </c>
      <c r="L761" s="38">
        <f t="shared" si="120"/>
        <v>0</v>
      </c>
      <c r="M761" s="38">
        <f t="shared" si="121"/>
        <v>0</v>
      </c>
      <c r="N761" s="50"/>
      <c r="O761" s="79">
        <v>237</v>
      </c>
      <c r="P761" s="80">
        <f t="shared" si="124"/>
        <v>314172</v>
      </c>
      <c r="Q761" s="82">
        <f t="shared" si="127"/>
        <v>0</v>
      </c>
      <c r="R761" s="82">
        <f>IF(S760&lt;1,0,-Lease!$K$4/Lease!$L$4)</f>
        <v>0</v>
      </c>
      <c r="S761" s="82">
        <f t="shared" si="128"/>
        <v>0</v>
      </c>
      <c r="AE761" s="5"/>
      <c r="AF761" s="6"/>
    </row>
    <row r="762" spans="1:32" x14ac:dyDescent="0.25">
      <c r="A762" s="46">
        <f t="shared" si="122"/>
        <v>746</v>
      </c>
      <c r="B762" s="54">
        <f t="shared" si="119"/>
        <v>0</v>
      </c>
      <c r="C762" s="47">
        <f>IF(A762&gt;Lease!$E$4,0,Lease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D762" s="33" t="str">
        <f>IF(C762=0,"-",IF(Lease!$H$4="Yearly",EDATE(D761,12),IF(Lease!$H$4="Quarterly",EDATE(D761,3),EDATE(D761,1))))</f>
        <v>-</v>
      </c>
      <c r="E762" s="14">
        <f>IF(C762=0,0,1/((1+IF(Lease!$H$4="Yearly",Lease!$D$4,IF(Lease!$H$4="Quarterly",Lease!$D$4/4,Lease!$D$4/12)))^IF($E$17=1,A761,A762)))</f>
        <v>0</v>
      </c>
      <c r="F762" s="48">
        <f t="shared" si="125"/>
        <v>0</v>
      </c>
      <c r="G762" s="49"/>
      <c r="H762" s="13">
        <f t="shared" si="123"/>
        <v>746</v>
      </c>
      <c r="I762" s="33" t="str">
        <f t="shared" si="126"/>
        <v>-</v>
      </c>
      <c r="J762" s="38">
        <f>IF(H762&gt;Lease!$E$4,0,M761)</f>
        <v>0</v>
      </c>
      <c r="K762" s="38">
        <f>IF(IF(Lease!$H$4="Yearly",J762*Lease!$D$4,IF(Lease!$H$4="Quarterly",J762*(Lease!$D$4/4),J762*Lease!$D$4/12))&gt;0,IF(Lease!$H$4="Yearly",J762*Lease!$D$4,IF(Lease!$H$4="Quarterly",J762*(Lease!$D$4/4),J762*Lease!$D$4/12)),-L762-J762)</f>
        <v>0</v>
      </c>
      <c r="L762" s="38">
        <f t="shared" si="120"/>
        <v>0</v>
      </c>
      <c r="M762" s="38">
        <f t="shared" si="121"/>
        <v>0</v>
      </c>
      <c r="N762" s="50"/>
      <c r="O762" s="79">
        <v>237</v>
      </c>
      <c r="P762" s="80">
        <f t="shared" si="124"/>
        <v>314537</v>
      </c>
      <c r="Q762" s="82">
        <f t="shared" si="127"/>
        <v>0</v>
      </c>
      <c r="R762" s="82">
        <f>IF(S761&lt;1,0,-Lease!$K$4/Lease!$L$4)</f>
        <v>0</v>
      </c>
      <c r="S762" s="82">
        <f t="shared" si="128"/>
        <v>0</v>
      </c>
      <c r="AE762" s="5"/>
      <c r="AF762" s="6"/>
    </row>
    <row r="763" spans="1:32" x14ac:dyDescent="0.25">
      <c r="A763" s="46">
        <f t="shared" si="122"/>
        <v>747</v>
      </c>
      <c r="B763" s="54">
        <f t="shared" si="119"/>
        <v>0</v>
      </c>
      <c r="C763" s="47">
        <f>IF(A763&gt;Lease!$E$4,0,Lease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D763" s="33" t="str">
        <f>IF(C763=0,"-",IF(Lease!$H$4="Yearly",EDATE(D762,12),IF(Lease!$H$4="Quarterly",EDATE(D762,3),EDATE(D762,1))))</f>
        <v>-</v>
      </c>
      <c r="E763" s="14">
        <f>IF(C763=0,0,1/((1+IF(Lease!$H$4="Yearly",Lease!$D$4,IF(Lease!$H$4="Quarterly",Lease!$D$4/4,Lease!$D$4/12)))^IF($E$17=1,A762,A763)))</f>
        <v>0</v>
      </c>
      <c r="F763" s="48">
        <f t="shared" si="125"/>
        <v>0</v>
      </c>
      <c r="G763" s="49"/>
      <c r="H763" s="13">
        <f t="shared" si="123"/>
        <v>747</v>
      </c>
      <c r="I763" s="33" t="str">
        <f t="shared" si="126"/>
        <v>-</v>
      </c>
      <c r="J763" s="38">
        <f>IF(H763&gt;Lease!$E$4,0,M762)</f>
        <v>0</v>
      </c>
      <c r="K763" s="38">
        <f>IF(IF(Lease!$H$4="Yearly",J763*Lease!$D$4,IF(Lease!$H$4="Quarterly",J763*(Lease!$D$4/4),J763*Lease!$D$4/12))&gt;0,IF(Lease!$H$4="Yearly",J763*Lease!$D$4,IF(Lease!$H$4="Quarterly",J763*(Lease!$D$4/4),J763*Lease!$D$4/12)),-L763-J763)</f>
        <v>0</v>
      </c>
      <c r="L763" s="38">
        <f t="shared" si="120"/>
        <v>0</v>
      </c>
      <c r="M763" s="38">
        <f t="shared" si="121"/>
        <v>0</v>
      </c>
      <c r="N763" s="50"/>
      <c r="O763" s="79">
        <v>237</v>
      </c>
      <c r="P763" s="80">
        <f t="shared" si="124"/>
        <v>314902</v>
      </c>
      <c r="Q763" s="82">
        <f t="shared" si="127"/>
        <v>0</v>
      </c>
      <c r="R763" s="82">
        <f>IF(S762&lt;1,0,-Lease!$K$4/Lease!$L$4)</f>
        <v>0</v>
      </c>
      <c r="S763" s="82">
        <f t="shared" si="128"/>
        <v>0</v>
      </c>
      <c r="AE763" s="5"/>
      <c r="AF763" s="6"/>
    </row>
    <row r="764" spans="1:32" x14ac:dyDescent="0.25">
      <c r="A764" s="46">
        <f t="shared" si="122"/>
        <v>748</v>
      </c>
      <c r="B764" s="54">
        <f t="shared" si="119"/>
        <v>0</v>
      </c>
      <c r="C764" s="47">
        <f>IF(A764&gt;Lease!$E$4,0,Lease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D764" s="33" t="str">
        <f>IF(C764=0,"-",IF(Lease!$H$4="Yearly",EDATE(D763,12),IF(Lease!$H$4="Quarterly",EDATE(D763,3),EDATE(D763,1))))</f>
        <v>-</v>
      </c>
      <c r="E764" s="14">
        <f>IF(C764=0,0,1/((1+IF(Lease!$H$4="Yearly",Lease!$D$4,IF(Lease!$H$4="Quarterly",Lease!$D$4/4,Lease!$D$4/12)))^IF($E$17=1,A763,A764)))</f>
        <v>0</v>
      </c>
      <c r="F764" s="48">
        <f t="shared" si="125"/>
        <v>0</v>
      </c>
      <c r="G764" s="49"/>
      <c r="H764" s="13">
        <f t="shared" si="123"/>
        <v>748</v>
      </c>
      <c r="I764" s="33" t="str">
        <f t="shared" si="126"/>
        <v>-</v>
      </c>
      <c r="J764" s="38">
        <f>IF(H764&gt;Lease!$E$4,0,M763)</f>
        <v>0</v>
      </c>
      <c r="K764" s="38">
        <f>IF(IF(Lease!$H$4="Yearly",J764*Lease!$D$4,IF(Lease!$H$4="Quarterly",J764*(Lease!$D$4/4),J764*Lease!$D$4/12))&gt;0,IF(Lease!$H$4="Yearly",J764*Lease!$D$4,IF(Lease!$H$4="Quarterly",J764*(Lease!$D$4/4),J764*Lease!$D$4/12)),-L764-J764)</f>
        <v>0</v>
      </c>
      <c r="L764" s="38">
        <f t="shared" si="120"/>
        <v>0</v>
      </c>
      <c r="M764" s="38">
        <f t="shared" si="121"/>
        <v>0</v>
      </c>
      <c r="N764" s="50"/>
      <c r="O764" s="79">
        <v>237</v>
      </c>
      <c r="P764" s="80">
        <f t="shared" si="124"/>
        <v>315267</v>
      </c>
      <c r="Q764" s="82">
        <f t="shared" si="127"/>
        <v>0</v>
      </c>
      <c r="R764" s="82">
        <f>IF(S763&lt;1,0,-Lease!$K$4/Lease!$L$4)</f>
        <v>0</v>
      </c>
      <c r="S764" s="82">
        <f t="shared" si="128"/>
        <v>0</v>
      </c>
      <c r="AE764" s="5"/>
      <c r="AF764" s="6"/>
    </row>
    <row r="765" spans="1:32" x14ac:dyDescent="0.25">
      <c r="A765" s="46">
        <f t="shared" si="122"/>
        <v>749</v>
      </c>
      <c r="B765" s="54">
        <f t="shared" si="119"/>
        <v>0</v>
      </c>
      <c r="C765" s="47">
        <f>IF(A765&gt;Lease!$E$4,0,Lease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D765" s="33" t="str">
        <f>IF(C765=0,"-",IF(Lease!$H$4="Yearly",EDATE(D764,12),IF(Lease!$H$4="Quarterly",EDATE(D764,3),EDATE(D764,1))))</f>
        <v>-</v>
      </c>
      <c r="E765" s="14">
        <f>IF(C765=0,0,1/((1+IF(Lease!$H$4="Yearly",Lease!$D$4,IF(Lease!$H$4="Quarterly",Lease!$D$4/4,Lease!$D$4/12)))^IF($E$17=1,A764,A765)))</f>
        <v>0</v>
      </c>
      <c r="F765" s="48">
        <f t="shared" si="125"/>
        <v>0</v>
      </c>
      <c r="G765" s="49"/>
      <c r="H765" s="13">
        <f t="shared" si="123"/>
        <v>749</v>
      </c>
      <c r="I765" s="33" t="str">
        <f t="shared" si="126"/>
        <v>-</v>
      </c>
      <c r="J765" s="38">
        <f>IF(H765&gt;Lease!$E$4,0,M764)</f>
        <v>0</v>
      </c>
      <c r="K765" s="38">
        <f>IF(IF(Lease!$H$4="Yearly",J765*Lease!$D$4,IF(Lease!$H$4="Quarterly",J765*(Lease!$D$4/4),J765*Lease!$D$4/12))&gt;0,IF(Lease!$H$4="Yearly",J765*Lease!$D$4,IF(Lease!$H$4="Quarterly",J765*(Lease!$D$4/4),J765*Lease!$D$4/12)),-L765-J765)</f>
        <v>0</v>
      </c>
      <c r="L765" s="38">
        <f t="shared" si="120"/>
        <v>0</v>
      </c>
      <c r="M765" s="38">
        <f t="shared" si="121"/>
        <v>0</v>
      </c>
      <c r="N765" s="50"/>
      <c r="O765" s="79">
        <v>237</v>
      </c>
      <c r="P765" s="80">
        <f t="shared" si="124"/>
        <v>315633</v>
      </c>
      <c r="Q765" s="82">
        <f t="shared" si="127"/>
        <v>0</v>
      </c>
      <c r="R765" s="82">
        <f>IF(S764&lt;1,0,-Lease!$K$4/Lease!$L$4)</f>
        <v>0</v>
      </c>
      <c r="S765" s="82">
        <f t="shared" si="128"/>
        <v>0</v>
      </c>
      <c r="AE765" s="5"/>
      <c r="AF765" s="6"/>
    </row>
    <row r="766" spans="1:32" x14ac:dyDescent="0.25">
      <c r="A766" s="46">
        <f t="shared" si="122"/>
        <v>750</v>
      </c>
      <c r="B766" s="54">
        <f t="shared" si="119"/>
        <v>0</v>
      </c>
      <c r="C766" s="47">
        <f>IF(A766&gt;Lease!$E$4,0,Lease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D766" s="33" t="str">
        <f>IF(C766=0,"-",IF(Lease!$H$4="Yearly",EDATE(D765,12),IF(Lease!$H$4="Quarterly",EDATE(D765,3),EDATE(D765,1))))</f>
        <v>-</v>
      </c>
      <c r="E766" s="14">
        <f>IF(C766=0,0,1/((1+IF(Lease!$H$4="Yearly",Lease!$D$4,IF(Lease!$H$4="Quarterly",Lease!$D$4/4,Lease!$D$4/12)))^IF($E$17=1,A765,A766)))</f>
        <v>0</v>
      </c>
      <c r="F766" s="48">
        <f t="shared" si="125"/>
        <v>0</v>
      </c>
      <c r="G766" s="49"/>
      <c r="H766" s="13">
        <f t="shared" si="123"/>
        <v>750</v>
      </c>
      <c r="I766" s="33" t="str">
        <f t="shared" si="126"/>
        <v>-</v>
      </c>
      <c r="J766" s="38">
        <f>IF(H766&gt;Lease!$E$4,0,M765)</f>
        <v>0</v>
      </c>
      <c r="K766" s="38">
        <f>IF(IF(Lease!$H$4="Yearly",J766*Lease!$D$4,IF(Lease!$H$4="Quarterly",J766*(Lease!$D$4/4),J766*Lease!$D$4/12))&gt;0,IF(Lease!$H$4="Yearly",J766*Lease!$D$4,IF(Lease!$H$4="Quarterly",J766*(Lease!$D$4/4),J766*Lease!$D$4/12)),-L766-J766)</f>
        <v>0</v>
      </c>
      <c r="L766" s="38">
        <f t="shared" si="120"/>
        <v>0</v>
      </c>
      <c r="M766" s="38">
        <f t="shared" si="121"/>
        <v>0</v>
      </c>
      <c r="N766" s="50"/>
      <c r="O766" s="79">
        <v>237</v>
      </c>
      <c r="P766" s="80">
        <f t="shared" si="124"/>
        <v>315998</v>
      </c>
      <c r="Q766" s="82">
        <f t="shared" si="127"/>
        <v>0</v>
      </c>
      <c r="R766" s="82">
        <f>IF(S765&lt;1,0,-Lease!$K$4/Lease!$L$4)</f>
        <v>0</v>
      </c>
      <c r="S766" s="82">
        <f t="shared" si="128"/>
        <v>0</v>
      </c>
      <c r="AE766" s="5"/>
      <c r="AF766" s="6"/>
    </row>
    <row r="767" spans="1:32" x14ac:dyDescent="0.25">
      <c r="A767" s="46">
        <f t="shared" si="122"/>
        <v>751</v>
      </c>
      <c r="B767" s="54">
        <f t="shared" si="119"/>
        <v>0</v>
      </c>
      <c r="C767" s="47">
        <f>IF(A767&gt;Lease!$E$4,0,Lease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D767" s="33" t="str">
        <f>IF(C767=0,"-",IF(Lease!$H$4="Yearly",EDATE(D766,12),IF(Lease!$H$4="Quarterly",EDATE(D766,3),EDATE(D766,1))))</f>
        <v>-</v>
      </c>
      <c r="E767" s="14">
        <f>IF(C767=0,0,1/((1+IF(Lease!$H$4="Yearly",Lease!$D$4,IF(Lease!$H$4="Quarterly",Lease!$D$4/4,Lease!$D$4/12)))^IF($E$17=1,A766,A767)))</f>
        <v>0</v>
      </c>
      <c r="F767" s="48">
        <f t="shared" si="125"/>
        <v>0</v>
      </c>
      <c r="G767" s="49"/>
      <c r="H767" s="13">
        <f t="shared" si="123"/>
        <v>751</v>
      </c>
      <c r="I767" s="33" t="str">
        <f t="shared" si="126"/>
        <v>-</v>
      </c>
      <c r="J767" s="38">
        <f>IF(H767&gt;Lease!$E$4,0,M766)</f>
        <v>0</v>
      </c>
      <c r="K767" s="38">
        <f>IF(IF(Lease!$H$4="Yearly",J767*Lease!$D$4,IF(Lease!$H$4="Quarterly",J767*(Lease!$D$4/4),J767*Lease!$D$4/12))&gt;0,IF(Lease!$H$4="Yearly",J767*Lease!$D$4,IF(Lease!$H$4="Quarterly",J767*(Lease!$D$4/4),J767*Lease!$D$4/12)),-L767-J767)</f>
        <v>0</v>
      </c>
      <c r="L767" s="38">
        <f t="shared" si="120"/>
        <v>0</v>
      </c>
      <c r="M767" s="38">
        <f t="shared" si="121"/>
        <v>0</v>
      </c>
      <c r="N767" s="50"/>
      <c r="O767" s="79">
        <v>237</v>
      </c>
      <c r="P767" s="80">
        <f t="shared" si="124"/>
        <v>316363</v>
      </c>
      <c r="Q767" s="82">
        <f t="shared" si="127"/>
        <v>0</v>
      </c>
      <c r="R767" s="82">
        <f>IF(S766&lt;1,0,-Lease!$K$4/Lease!$L$4)</f>
        <v>0</v>
      </c>
      <c r="S767" s="82">
        <f t="shared" si="128"/>
        <v>0</v>
      </c>
      <c r="AE767" s="5"/>
      <c r="AF767" s="6"/>
    </row>
    <row r="768" spans="1:32" x14ac:dyDescent="0.25">
      <c r="A768" s="46">
        <f t="shared" si="122"/>
        <v>752</v>
      </c>
      <c r="B768" s="54">
        <f t="shared" si="119"/>
        <v>0</v>
      </c>
      <c r="C768" s="47">
        <f>IF(A768&gt;Lease!$E$4,0,Lease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D768" s="33" t="str">
        <f>IF(C768=0,"-",IF(Lease!$H$4="Yearly",EDATE(D767,12),IF(Lease!$H$4="Quarterly",EDATE(D767,3),EDATE(D767,1))))</f>
        <v>-</v>
      </c>
      <c r="E768" s="14">
        <f>IF(C768=0,0,1/((1+IF(Lease!$H$4="Yearly",Lease!$D$4,IF(Lease!$H$4="Quarterly",Lease!$D$4/4,Lease!$D$4/12)))^IF($E$17=1,A767,A768)))</f>
        <v>0</v>
      </c>
      <c r="F768" s="48">
        <f t="shared" si="125"/>
        <v>0</v>
      </c>
      <c r="G768" s="49"/>
      <c r="H768" s="13">
        <f t="shared" si="123"/>
        <v>752</v>
      </c>
      <c r="I768" s="33" t="str">
        <f t="shared" si="126"/>
        <v>-</v>
      </c>
      <c r="J768" s="38">
        <f>IF(H768&gt;Lease!$E$4,0,M767)</f>
        <v>0</v>
      </c>
      <c r="K768" s="38">
        <f>IF(IF(Lease!$H$4="Yearly",J768*Lease!$D$4,IF(Lease!$H$4="Quarterly",J768*(Lease!$D$4/4),J768*Lease!$D$4/12))&gt;0,IF(Lease!$H$4="Yearly",J768*Lease!$D$4,IF(Lease!$H$4="Quarterly",J768*(Lease!$D$4/4),J768*Lease!$D$4/12)),-L768-J768)</f>
        <v>0</v>
      </c>
      <c r="L768" s="38">
        <f t="shared" si="120"/>
        <v>0</v>
      </c>
      <c r="M768" s="38">
        <f t="shared" si="121"/>
        <v>0</v>
      </c>
      <c r="N768" s="50"/>
      <c r="O768" s="79">
        <v>237</v>
      </c>
      <c r="P768" s="80">
        <f t="shared" si="124"/>
        <v>316728</v>
      </c>
      <c r="Q768" s="82">
        <f t="shared" si="127"/>
        <v>0</v>
      </c>
      <c r="R768" s="82">
        <f>IF(S767&lt;1,0,-Lease!$K$4/Lease!$L$4)</f>
        <v>0</v>
      </c>
      <c r="S768" s="82">
        <f t="shared" si="128"/>
        <v>0</v>
      </c>
      <c r="AE768" s="5"/>
      <c r="AF768" s="6"/>
    </row>
    <row r="769" spans="1:32" x14ac:dyDescent="0.25">
      <c r="A769" s="46">
        <f t="shared" si="122"/>
        <v>753</v>
      </c>
      <c r="B769" s="54">
        <f t="shared" si="119"/>
        <v>0</v>
      </c>
      <c r="C769" s="47">
        <f>IF(A769&gt;Lease!$E$4,0,Lease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D769" s="33" t="str">
        <f>IF(C769=0,"-",IF(Lease!$H$4="Yearly",EDATE(D768,12),IF(Lease!$H$4="Quarterly",EDATE(D768,3),EDATE(D768,1))))</f>
        <v>-</v>
      </c>
      <c r="E769" s="14">
        <f>IF(C769=0,0,1/((1+IF(Lease!$H$4="Yearly",Lease!$D$4,IF(Lease!$H$4="Quarterly",Lease!$D$4/4,Lease!$D$4/12)))^IF($E$17=1,A768,A769)))</f>
        <v>0</v>
      </c>
      <c r="F769" s="48">
        <f t="shared" si="125"/>
        <v>0</v>
      </c>
      <c r="G769" s="49"/>
      <c r="H769" s="13">
        <f t="shared" si="123"/>
        <v>753</v>
      </c>
      <c r="I769" s="33" t="str">
        <f t="shared" si="126"/>
        <v>-</v>
      </c>
      <c r="J769" s="38">
        <f>IF(H769&gt;Lease!$E$4,0,M768)</f>
        <v>0</v>
      </c>
      <c r="K769" s="38">
        <f>IF(IF(Lease!$H$4="Yearly",J769*Lease!$D$4,IF(Lease!$H$4="Quarterly",J769*(Lease!$D$4/4),J769*Lease!$D$4/12))&gt;0,IF(Lease!$H$4="Yearly",J769*Lease!$D$4,IF(Lease!$H$4="Quarterly",J769*(Lease!$D$4/4),J769*Lease!$D$4/12)),-L769-J769)</f>
        <v>0</v>
      </c>
      <c r="L769" s="38">
        <f t="shared" si="120"/>
        <v>0</v>
      </c>
      <c r="M769" s="38">
        <f t="shared" si="121"/>
        <v>0</v>
      </c>
      <c r="N769" s="50"/>
      <c r="O769" s="79">
        <v>237</v>
      </c>
      <c r="P769" s="80">
        <f t="shared" si="124"/>
        <v>317094</v>
      </c>
      <c r="Q769" s="82">
        <f t="shared" si="127"/>
        <v>0</v>
      </c>
      <c r="R769" s="82">
        <f>IF(S768&lt;1,0,-Lease!$K$4/Lease!$L$4)</f>
        <v>0</v>
      </c>
      <c r="S769" s="82">
        <f t="shared" si="128"/>
        <v>0</v>
      </c>
      <c r="AE769" s="5"/>
      <c r="AF769" s="6"/>
    </row>
    <row r="770" spans="1:32" x14ac:dyDescent="0.25">
      <c r="A770" s="46">
        <f t="shared" si="122"/>
        <v>754</v>
      </c>
      <c r="B770" s="54">
        <f t="shared" si="119"/>
        <v>0</v>
      </c>
      <c r="C770" s="47">
        <f>IF(A770&gt;Lease!$E$4,0,Lease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D770" s="33" t="str">
        <f>IF(C770=0,"-",IF(Lease!$H$4="Yearly",EDATE(D769,12),IF(Lease!$H$4="Quarterly",EDATE(D769,3),EDATE(D769,1))))</f>
        <v>-</v>
      </c>
      <c r="E770" s="14">
        <f>IF(C770=0,0,1/((1+IF(Lease!$H$4="Yearly",Lease!$D$4,IF(Lease!$H$4="Quarterly",Lease!$D$4/4,Lease!$D$4/12)))^IF($E$17=1,A769,A770)))</f>
        <v>0</v>
      </c>
      <c r="F770" s="48">
        <f t="shared" si="125"/>
        <v>0</v>
      </c>
      <c r="G770" s="49"/>
      <c r="H770" s="13">
        <f t="shared" si="123"/>
        <v>754</v>
      </c>
      <c r="I770" s="33" t="str">
        <f t="shared" si="126"/>
        <v>-</v>
      </c>
      <c r="J770" s="38">
        <f>IF(H770&gt;Lease!$E$4,0,M769)</f>
        <v>0</v>
      </c>
      <c r="K770" s="38">
        <f>IF(IF(Lease!$H$4="Yearly",J770*Lease!$D$4,IF(Lease!$H$4="Quarterly",J770*(Lease!$D$4/4),J770*Lease!$D$4/12))&gt;0,IF(Lease!$H$4="Yearly",J770*Lease!$D$4,IF(Lease!$H$4="Quarterly",J770*(Lease!$D$4/4),J770*Lease!$D$4/12)),-L770-J770)</f>
        <v>0</v>
      </c>
      <c r="L770" s="38">
        <f t="shared" si="120"/>
        <v>0</v>
      </c>
      <c r="M770" s="38">
        <f t="shared" si="121"/>
        <v>0</v>
      </c>
      <c r="N770" s="50"/>
      <c r="O770" s="79">
        <v>237</v>
      </c>
      <c r="P770" s="80">
        <f t="shared" si="124"/>
        <v>317459</v>
      </c>
      <c r="Q770" s="82">
        <f t="shared" si="127"/>
        <v>0</v>
      </c>
      <c r="R770" s="82">
        <f>IF(S769&lt;1,0,-Lease!$K$4/Lease!$L$4)</f>
        <v>0</v>
      </c>
      <c r="S770" s="82">
        <f t="shared" si="128"/>
        <v>0</v>
      </c>
      <c r="AE770" s="5"/>
      <c r="AF770" s="6"/>
    </row>
    <row r="771" spans="1:32" x14ac:dyDescent="0.25">
      <c r="A771" s="46">
        <f t="shared" si="122"/>
        <v>755</v>
      </c>
      <c r="B771" s="54">
        <f t="shared" si="119"/>
        <v>0</v>
      </c>
      <c r="C771" s="47">
        <f>IF(A771&gt;Lease!$E$4,0,Lease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D771" s="33" t="str">
        <f>IF(C771=0,"-",IF(Lease!$H$4="Yearly",EDATE(D770,12),IF(Lease!$H$4="Quarterly",EDATE(D770,3),EDATE(D770,1))))</f>
        <v>-</v>
      </c>
      <c r="E771" s="14">
        <f>IF(C771=0,0,1/((1+IF(Lease!$H$4="Yearly",Lease!$D$4,IF(Lease!$H$4="Quarterly",Lease!$D$4/4,Lease!$D$4/12)))^IF($E$17=1,A770,A771)))</f>
        <v>0</v>
      </c>
      <c r="F771" s="48">
        <f t="shared" si="125"/>
        <v>0</v>
      </c>
      <c r="G771" s="49"/>
      <c r="H771" s="13">
        <f t="shared" si="123"/>
        <v>755</v>
      </c>
      <c r="I771" s="33" t="str">
        <f t="shared" si="126"/>
        <v>-</v>
      </c>
      <c r="J771" s="38">
        <f>IF(H771&gt;Lease!$E$4,0,M770)</f>
        <v>0</v>
      </c>
      <c r="K771" s="38">
        <f>IF(IF(Lease!$H$4="Yearly",J771*Lease!$D$4,IF(Lease!$H$4="Quarterly",J771*(Lease!$D$4/4),J771*Lease!$D$4/12))&gt;0,IF(Lease!$H$4="Yearly",J771*Lease!$D$4,IF(Lease!$H$4="Quarterly",J771*(Lease!$D$4/4),J771*Lease!$D$4/12)),-L771-J771)</f>
        <v>0</v>
      </c>
      <c r="L771" s="38">
        <f t="shared" si="120"/>
        <v>0</v>
      </c>
      <c r="M771" s="38">
        <f t="shared" si="121"/>
        <v>0</v>
      </c>
      <c r="N771" s="50"/>
      <c r="O771" s="79">
        <v>237</v>
      </c>
      <c r="P771" s="80">
        <f t="shared" si="124"/>
        <v>317824</v>
      </c>
      <c r="Q771" s="82">
        <f t="shared" si="127"/>
        <v>0</v>
      </c>
      <c r="R771" s="82">
        <f>IF(S770&lt;1,0,-Lease!$K$4/Lease!$L$4)</f>
        <v>0</v>
      </c>
      <c r="S771" s="82">
        <f t="shared" si="128"/>
        <v>0</v>
      </c>
      <c r="AE771" s="5"/>
      <c r="AF771" s="6"/>
    </row>
    <row r="772" spans="1:32" x14ac:dyDescent="0.25">
      <c r="A772" s="46">
        <f t="shared" si="122"/>
        <v>756</v>
      </c>
      <c r="B772" s="54">
        <f t="shared" si="119"/>
        <v>0</v>
      </c>
      <c r="C772" s="47">
        <f>IF(A772&gt;Lease!$E$4,0,Lease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D772" s="33" t="str">
        <f>IF(C772=0,"-",IF(Lease!$H$4="Yearly",EDATE(D771,12),IF(Lease!$H$4="Quarterly",EDATE(D771,3),EDATE(D771,1))))</f>
        <v>-</v>
      </c>
      <c r="E772" s="14">
        <f>IF(C772=0,0,1/((1+IF(Lease!$H$4="Yearly",Lease!$D$4,IF(Lease!$H$4="Quarterly",Lease!$D$4/4,Lease!$D$4/12)))^IF($E$17=1,A771,A772)))</f>
        <v>0</v>
      </c>
      <c r="F772" s="48">
        <f t="shared" si="125"/>
        <v>0</v>
      </c>
      <c r="G772" s="49"/>
      <c r="H772" s="13">
        <f t="shared" si="123"/>
        <v>756</v>
      </c>
      <c r="I772" s="33" t="str">
        <f t="shared" si="126"/>
        <v>-</v>
      </c>
      <c r="J772" s="38">
        <f>IF(H772&gt;Lease!$E$4,0,M771)</f>
        <v>0</v>
      </c>
      <c r="K772" s="38">
        <f>IF(IF(Lease!$H$4="Yearly",J772*Lease!$D$4,IF(Lease!$H$4="Quarterly",J772*(Lease!$D$4/4),J772*Lease!$D$4/12))&gt;0,IF(Lease!$H$4="Yearly",J772*Lease!$D$4,IF(Lease!$H$4="Quarterly",J772*(Lease!$D$4/4),J772*Lease!$D$4/12)),-L772-J772)</f>
        <v>0</v>
      </c>
      <c r="L772" s="38">
        <f t="shared" si="120"/>
        <v>0</v>
      </c>
      <c r="M772" s="38">
        <f t="shared" si="121"/>
        <v>0</v>
      </c>
      <c r="N772" s="50"/>
      <c r="O772" s="79">
        <v>237</v>
      </c>
      <c r="P772" s="80">
        <f t="shared" si="124"/>
        <v>318189</v>
      </c>
      <c r="Q772" s="82">
        <f t="shared" si="127"/>
        <v>0</v>
      </c>
      <c r="R772" s="82">
        <f>IF(S771&lt;1,0,-Lease!$K$4/Lease!$L$4)</f>
        <v>0</v>
      </c>
      <c r="S772" s="82">
        <f t="shared" si="128"/>
        <v>0</v>
      </c>
      <c r="AE772" s="5"/>
      <c r="AF772" s="6"/>
    </row>
    <row r="773" spans="1:32" x14ac:dyDescent="0.25">
      <c r="A773" s="46">
        <f t="shared" si="122"/>
        <v>757</v>
      </c>
      <c r="B773" s="54">
        <f t="shared" si="119"/>
        <v>0</v>
      </c>
      <c r="C773" s="47">
        <f>IF(A773&gt;Lease!$E$4,0,Lease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D773" s="33" t="str">
        <f>IF(C773=0,"-",IF(Lease!$H$4="Yearly",EDATE(D772,12),IF(Lease!$H$4="Quarterly",EDATE(D772,3),EDATE(D772,1))))</f>
        <v>-</v>
      </c>
      <c r="E773" s="14">
        <f>IF(C773=0,0,1/((1+IF(Lease!$H$4="Yearly",Lease!$D$4,IF(Lease!$H$4="Quarterly",Lease!$D$4/4,Lease!$D$4/12)))^IF($E$17=1,A772,A773)))</f>
        <v>0</v>
      </c>
      <c r="F773" s="48">
        <f t="shared" si="125"/>
        <v>0</v>
      </c>
      <c r="G773" s="49"/>
      <c r="H773" s="13">
        <f t="shared" si="123"/>
        <v>757</v>
      </c>
      <c r="I773" s="33" t="str">
        <f t="shared" si="126"/>
        <v>-</v>
      </c>
      <c r="J773" s="38">
        <f>IF(H773&gt;Lease!$E$4,0,M772)</f>
        <v>0</v>
      </c>
      <c r="K773" s="38">
        <f>IF(IF(Lease!$H$4="Yearly",J773*Lease!$D$4,IF(Lease!$H$4="Quarterly",J773*(Lease!$D$4/4),J773*Lease!$D$4/12))&gt;0,IF(Lease!$H$4="Yearly",J773*Lease!$D$4,IF(Lease!$H$4="Quarterly",J773*(Lease!$D$4/4),J773*Lease!$D$4/12)),-L773-J773)</f>
        <v>0</v>
      </c>
      <c r="L773" s="38">
        <f t="shared" si="120"/>
        <v>0</v>
      </c>
      <c r="M773" s="38">
        <f t="shared" si="121"/>
        <v>0</v>
      </c>
      <c r="N773" s="50"/>
      <c r="O773" s="79">
        <v>237</v>
      </c>
      <c r="P773" s="80">
        <f t="shared" si="124"/>
        <v>318555</v>
      </c>
      <c r="Q773" s="82">
        <f t="shared" si="127"/>
        <v>0</v>
      </c>
      <c r="R773" s="82">
        <f>IF(S772&lt;1,0,-Lease!$K$4/Lease!$L$4)</f>
        <v>0</v>
      </c>
      <c r="S773" s="82">
        <f t="shared" si="128"/>
        <v>0</v>
      </c>
      <c r="AE773" s="5"/>
      <c r="AF773" s="6"/>
    </row>
    <row r="774" spans="1:32" x14ac:dyDescent="0.25">
      <c r="A774" s="46">
        <f t="shared" si="122"/>
        <v>758</v>
      </c>
      <c r="B774" s="54">
        <f t="shared" si="119"/>
        <v>0</v>
      </c>
      <c r="C774" s="47">
        <f>IF(A774&gt;Lease!$E$4,0,Lease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D774" s="33" t="str">
        <f>IF(C774=0,"-",IF(Lease!$H$4="Yearly",EDATE(D773,12),IF(Lease!$H$4="Quarterly",EDATE(D773,3),EDATE(D773,1))))</f>
        <v>-</v>
      </c>
      <c r="E774" s="14">
        <f>IF(C774=0,0,1/((1+IF(Lease!$H$4="Yearly",Lease!$D$4,IF(Lease!$H$4="Quarterly",Lease!$D$4/4,Lease!$D$4/12)))^IF($E$17=1,A773,A774)))</f>
        <v>0</v>
      </c>
      <c r="F774" s="48">
        <f t="shared" si="125"/>
        <v>0</v>
      </c>
      <c r="G774" s="49"/>
      <c r="H774" s="13">
        <f t="shared" si="123"/>
        <v>758</v>
      </c>
      <c r="I774" s="33" t="str">
        <f t="shared" si="126"/>
        <v>-</v>
      </c>
      <c r="J774" s="38">
        <f>IF(H774&gt;Lease!$E$4,0,M773)</f>
        <v>0</v>
      </c>
      <c r="K774" s="38">
        <f>IF(IF(Lease!$H$4="Yearly",J774*Lease!$D$4,IF(Lease!$H$4="Quarterly",J774*(Lease!$D$4/4),J774*Lease!$D$4/12))&gt;0,IF(Lease!$H$4="Yearly",J774*Lease!$D$4,IF(Lease!$H$4="Quarterly",J774*(Lease!$D$4/4),J774*Lease!$D$4/12)),-L774-J774)</f>
        <v>0</v>
      </c>
      <c r="L774" s="38">
        <f t="shared" si="120"/>
        <v>0</v>
      </c>
      <c r="M774" s="38">
        <f t="shared" si="121"/>
        <v>0</v>
      </c>
      <c r="N774" s="50"/>
      <c r="O774" s="79">
        <v>237</v>
      </c>
      <c r="P774" s="80">
        <f t="shared" si="124"/>
        <v>318920</v>
      </c>
      <c r="Q774" s="82">
        <f t="shared" si="127"/>
        <v>0</v>
      </c>
      <c r="R774" s="82">
        <f>IF(S773&lt;1,0,-Lease!$K$4/Lease!$L$4)</f>
        <v>0</v>
      </c>
      <c r="S774" s="82">
        <f t="shared" si="128"/>
        <v>0</v>
      </c>
      <c r="AE774" s="5"/>
      <c r="AF774" s="6"/>
    </row>
    <row r="775" spans="1:32" x14ac:dyDescent="0.25">
      <c r="A775" s="46">
        <f t="shared" si="122"/>
        <v>759</v>
      </c>
      <c r="B775" s="54">
        <f t="shared" si="119"/>
        <v>0</v>
      </c>
      <c r="C775" s="47">
        <f>IF(A775&gt;Lease!$E$4,0,Lease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D775" s="33" t="str">
        <f>IF(C775=0,"-",IF(Lease!$H$4="Yearly",EDATE(D774,12),IF(Lease!$H$4="Quarterly",EDATE(D774,3),EDATE(D774,1))))</f>
        <v>-</v>
      </c>
      <c r="E775" s="14">
        <f>IF(C775=0,0,1/((1+IF(Lease!$H$4="Yearly",Lease!$D$4,IF(Lease!$H$4="Quarterly",Lease!$D$4/4,Lease!$D$4/12)))^IF($E$17=1,A774,A775)))</f>
        <v>0</v>
      </c>
      <c r="F775" s="48">
        <f t="shared" si="125"/>
        <v>0</v>
      </c>
      <c r="G775" s="49"/>
      <c r="H775" s="13">
        <f t="shared" si="123"/>
        <v>759</v>
      </c>
      <c r="I775" s="33" t="str">
        <f t="shared" si="126"/>
        <v>-</v>
      </c>
      <c r="J775" s="38">
        <f>IF(H775&gt;Lease!$E$4,0,M774)</f>
        <v>0</v>
      </c>
      <c r="K775" s="38">
        <f>IF(IF(Lease!$H$4="Yearly",J775*Lease!$D$4,IF(Lease!$H$4="Quarterly",J775*(Lease!$D$4/4),J775*Lease!$D$4/12))&gt;0,IF(Lease!$H$4="Yearly",J775*Lease!$D$4,IF(Lease!$H$4="Quarterly",J775*(Lease!$D$4/4),J775*Lease!$D$4/12)),-L775-J775)</f>
        <v>0</v>
      </c>
      <c r="L775" s="38">
        <f t="shared" si="120"/>
        <v>0</v>
      </c>
      <c r="M775" s="38">
        <f t="shared" si="121"/>
        <v>0</v>
      </c>
      <c r="N775" s="50"/>
      <c r="O775" s="79">
        <v>237</v>
      </c>
      <c r="P775" s="80">
        <f t="shared" si="124"/>
        <v>319285</v>
      </c>
      <c r="Q775" s="82">
        <f t="shared" si="127"/>
        <v>0</v>
      </c>
      <c r="R775" s="82">
        <f>IF(S774&lt;1,0,-Lease!$K$4/Lease!$L$4)</f>
        <v>0</v>
      </c>
      <c r="S775" s="82">
        <f t="shared" si="128"/>
        <v>0</v>
      </c>
      <c r="AE775" s="5"/>
      <c r="AF775" s="6"/>
    </row>
    <row r="776" spans="1:32" x14ac:dyDescent="0.25">
      <c r="A776" s="46">
        <f t="shared" si="122"/>
        <v>760</v>
      </c>
      <c r="B776" s="54">
        <f t="shared" si="119"/>
        <v>0</v>
      </c>
      <c r="C776" s="47">
        <f>IF(A776&gt;Lease!$E$4,0,Lease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D776" s="33" t="str">
        <f>IF(C776=0,"-",IF(Lease!$H$4="Yearly",EDATE(D775,12),IF(Lease!$H$4="Quarterly",EDATE(D775,3),EDATE(D775,1))))</f>
        <v>-</v>
      </c>
      <c r="E776" s="14">
        <f>IF(C776=0,0,1/((1+IF(Lease!$H$4="Yearly",Lease!$D$4,IF(Lease!$H$4="Quarterly",Lease!$D$4/4,Lease!$D$4/12)))^IF($E$17=1,A775,A776)))</f>
        <v>0</v>
      </c>
      <c r="F776" s="48">
        <f t="shared" si="125"/>
        <v>0</v>
      </c>
      <c r="G776" s="49"/>
      <c r="H776" s="13">
        <f t="shared" si="123"/>
        <v>760</v>
      </c>
      <c r="I776" s="33" t="str">
        <f t="shared" si="126"/>
        <v>-</v>
      </c>
      <c r="J776" s="38">
        <f>IF(H776&gt;Lease!$E$4,0,M775)</f>
        <v>0</v>
      </c>
      <c r="K776" s="38">
        <f>IF(IF(Lease!$H$4="Yearly",J776*Lease!$D$4,IF(Lease!$H$4="Quarterly",J776*(Lease!$D$4/4),J776*Lease!$D$4/12))&gt;0,IF(Lease!$H$4="Yearly",J776*Lease!$D$4,IF(Lease!$H$4="Quarterly",J776*(Lease!$D$4/4),J776*Lease!$D$4/12)),-L776-J776)</f>
        <v>0</v>
      </c>
      <c r="L776" s="38">
        <f t="shared" si="120"/>
        <v>0</v>
      </c>
      <c r="M776" s="38">
        <f t="shared" si="121"/>
        <v>0</v>
      </c>
      <c r="N776" s="50"/>
      <c r="O776" s="79">
        <v>237</v>
      </c>
      <c r="P776" s="80">
        <f t="shared" si="124"/>
        <v>319650</v>
      </c>
      <c r="Q776" s="82">
        <f t="shared" si="127"/>
        <v>0</v>
      </c>
      <c r="R776" s="82">
        <f>IF(S775&lt;1,0,-Lease!$K$4/Lease!$L$4)</f>
        <v>0</v>
      </c>
      <c r="S776" s="82">
        <f t="shared" si="128"/>
        <v>0</v>
      </c>
      <c r="AE776" s="5"/>
      <c r="AF776" s="6"/>
    </row>
    <row r="777" spans="1:32" x14ac:dyDescent="0.25">
      <c r="A777" s="46">
        <f t="shared" si="122"/>
        <v>761</v>
      </c>
      <c r="B777" s="54">
        <f t="shared" si="119"/>
        <v>0</v>
      </c>
      <c r="C777" s="47">
        <f>IF(A777&gt;Lease!$E$4,0,Lease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D777" s="33" t="str">
        <f>IF(C777=0,"-",IF(Lease!$H$4="Yearly",EDATE(D776,12),IF(Lease!$H$4="Quarterly",EDATE(D776,3),EDATE(D776,1))))</f>
        <v>-</v>
      </c>
      <c r="E777" s="14">
        <f>IF(C777=0,0,1/((1+IF(Lease!$H$4="Yearly",Lease!$D$4,IF(Lease!$H$4="Quarterly",Lease!$D$4/4,Lease!$D$4/12)))^IF($E$17=1,A776,A777)))</f>
        <v>0</v>
      </c>
      <c r="F777" s="48">
        <f t="shared" si="125"/>
        <v>0</v>
      </c>
      <c r="G777" s="49"/>
      <c r="H777" s="13">
        <f t="shared" si="123"/>
        <v>761</v>
      </c>
      <c r="I777" s="33" t="str">
        <f t="shared" si="126"/>
        <v>-</v>
      </c>
      <c r="J777" s="38">
        <f>IF(H777&gt;Lease!$E$4,0,M776)</f>
        <v>0</v>
      </c>
      <c r="K777" s="38">
        <f>IF(IF(Lease!$H$4="Yearly",J777*Lease!$D$4,IF(Lease!$H$4="Quarterly",J777*(Lease!$D$4/4),J777*Lease!$D$4/12))&gt;0,IF(Lease!$H$4="Yearly",J777*Lease!$D$4,IF(Lease!$H$4="Quarterly",J777*(Lease!$D$4/4),J777*Lease!$D$4/12)),-L777-J777)</f>
        <v>0</v>
      </c>
      <c r="L777" s="38">
        <f t="shared" si="120"/>
        <v>0</v>
      </c>
      <c r="M777" s="38">
        <f t="shared" si="121"/>
        <v>0</v>
      </c>
      <c r="N777" s="50"/>
      <c r="O777" s="79">
        <v>237</v>
      </c>
      <c r="P777" s="80">
        <f t="shared" si="124"/>
        <v>320016</v>
      </c>
      <c r="Q777" s="82">
        <f t="shared" si="127"/>
        <v>0</v>
      </c>
      <c r="R777" s="82">
        <f>IF(S776&lt;1,0,-Lease!$K$4/Lease!$L$4)</f>
        <v>0</v>
      </c>
      <c r="S777" s="82">
        <f t="shared" si="128"/>
        <v>0</v>
      </c>
      <c r="AE777" s="5"/>
      <c r="AF777" s="6"/>
    </row>
    <row r="778" spans="1:32" x14ac:dyDescent="0.25">
      <c r="A778" s="46">
        <f t="shared" si="122"/>
        <v>762</v>
      </c>
      <c r="B778" s="54">
        <f t="shared" si="119"/>
        <v>0</v>
      </c>
      <c r="C778" s="47">
        <f>IF(A778&gt;Lease!$E$4,0,Lease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D778" s="33" t="str">
        <f>IF(C778=0,"-",IF(Lease!$H$4="Yearly",EDATE(D777,12),IF(Lease!$H$4="Quarterly",EDATE(D777,3),EDATE(D777,1))))</f>
        <v>-</v>
      </c>
      <c r="E778" s="14">
        <f>IF(C778=0,0,1/((1+IF(Lease!$H$4="Yearly",Lease!$D$4,IF(Lease!$H$4="Quarterly",Lease!$D$4/4,Lease!$D$4/12)))^IF($E$17=1,A777,A778)))</f>
        <v>0</v>
      </c>
      <c r="F778" s="48">
        <f t="shared" si="125"/>
        <v>0</v>
      </c>
      <c r="G778" s="49"/>
      <c r="H778" s="13">
        <f t="shared" si="123"/>
        <v>762</v>
      </c>
      <c r="I778" s="33" t="str">
        <f t="shared" si="126"/>
        <v>-</v>
      </c>
      <c r="J778" s="38">
        <f>IF(H778&gt;Lease!$E$4,0,M777)</f>
        <v>0</v>
      </c>
      <c r="K778" s="38">
        <f>IF(IF(Lease!$H$4="Yearly",J778*Lease!$D$4,IF(Lease!$H$4="Quarterly",J778*(Lease!$D$4/4),J778*Lease!$D$4/12))&gt;0,IF(Lease!$H$4="Yearly",J778*Lease!$D$4,IF(Lease!$H$4="Quarterly",J778*(Lease!$D$4/4),J778*Lease!$D$4/12)),-L778-J778)</f>
        <v>0</v>
      </c>
      <c r="L778" s="38">
        <f t="shared" si="120"/>
        <v>0</v>
      </c>
      <c r="M778" s="38">
        <f t="shared" si="121"/>
        <v>0</v>
      </c>
      <c r="N778" s="50"/>
      <c r="O778" s="79">
        <v>237</v>
      </c>
      <c r="P778" s="80">
        <f t="shared" si="124"/>
        <v>320381</v>
      </c>
      <c r="Q778" s="82">
        <f t="shared" si="127"/>
        <v>0</v>
      </c>
      <c r="R778" s="82">
        <f>IF(S777&lt;1,0,-Lease!$K$4/Lease!$L$4)</f>
        <v>0</v>
      </c>
      <c r="S778" s="82">
        <f t="shared" si="128"/>
        <v>0</v>
      </c>
      <c r="AE778" s="5"/>
      <c r="AF778" s="6"/>
    </row>
    <row r="779" spans="1:32" x14ac:dyDescent="0.25">
      <c r="A779" s="46">
        <f t="shared" si="122"/>
        <v>763</v>
      </c>
      <c r="B779" s="54">
        <f t="shared" si="119"/>
        <v>0</v>
      </c>
      <c r="C779" s="47">
        <f>IF(A779&gt;Lease!$E$4,0,Lease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D779" s="33" t="str">
        <f>IF(C779=0,"-",IF(Lease!$H$4="Yearly",EDATE(D778,12),IF(Lease!$H$4="Quarterly",EDATE(D778,3),EDATE(D778,1))))</f>
        <v>-</v>
      </c>
      <c r="E779" s="14">
        <f>IF(C779=0,0,1/((1+IF(Lease!$H$4="Yearly",Lease!$D$4,IF(Lease!$H$4="Quarterly",Lease!$D$4/4,Lease!$D$4/12)))^IF($E$17=1,A778,A779)))</f>
        <v>0</v>
      </c>
      <c r="F779" s="48">
        <f t="shared" si="125"/>
        <v>0</v>
      </c>
      <c r="G779" s="49"/>
      <c r="H779" s="13">
        <f t="shared" si="123"/>
        <v>763</v>
      </c>
      <c r="I779" s="33" t="str">
        <f t="shared" si="126"/>
        <v>-</v>
      </c>
      <c r="J779" s="38">
        <f>IF(H779&gt;Lease!$E$4,0,M778)</f>
        <v>0</v>
      </c>
      <c r="K779" s="38">
        <f>IF(IF(Lease!$H$4="Yearly",J779*Lease!$D$4,IF(Lease!$H$4="Quarterly",J779*(Lease!$D$4/4),J779*Lease!$D$4/12))&gt;0,IF(Lease!$H$4="Yearly",J779*Lease!$D$4,IF(Lease!$H$4="Quarterly",J779*(Lease!$D$4/4),J779*Lease!$D$4/12)),-L779-J779)</f>
        <v>0</v>
      </c>
      <c r="L779" s="38">
        <f t="shared" si="120"/>
        <v>0</v>
      </c>
      <c r="M779" s="38">
        <f t="shared" si="121"/>
        <v>0</v>
      </c>
      <c r="N779" s="50"/>
      <c r="O779" s="79">
        <v>237</v>
      </c>
      <c r="P779" s="80">
        <f t="shared" si="124"/>
        <v>320746</v>
      </c>
      <c r="Q779" s="82">
        <f t="shared" si="127"/>
        <v>0</v>
      </c>
      <c r="R779" s="82">
        <f>IF(S778&lt;1,0,-Lease!$K$4/Lease!$L$4)</f>
        <v>0</v>
      </c>
      <c r="S779" s="82">
        <f t="shared" si="128"/>
        <v>0</v>
      </c>
      <c r="AE779" s="5"/>
      <c r="AF779" s="6"/>
    </row>
    <row r="780" spans="1:32" x14ac:dyDescent="0.25">
      <c r="A780" s="46">
        <f t="shared" si="122"/>
        <v>764</v>
      </c>
      <c r="B780" s="54">
        <f t="shared" si="119"/>
        <v>0</v>
      </c>
      <c r="C780" s="47">
        <f>IF(A780&gt;Lease!$E$4,0,Lease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D780" s="33" t="str">
        <f>IF(C780=0,"-",IF(Lease!$H$4="Yearly",EDATE(D779,12),IF(Lease!$H$4="Quarterly",EDATE(D779,3),EDATE(D779,1))))</f>
        <v>-</v>
      </c>
      <c r="E780" s="14">
        <f>IF(C780=0,0,1/((1+IF(Lease!$H$4="Yearly",Lease!$D$4,IF(Lease!$H$4="Quarterly",Lease!$D$4/4,Lease!$D$4/12)))^IF($E$17=1,A779,A780)))</f>
        <v>0</v>
      </c>
      <c r="F780" s="48">
        <f t="shared" si="125"/>
        <v>0</v>
      </c>
      <c r="G780" s="49"/>
      <c r="H780" s="13">
        <f t="shared" si="123"/>
        <v>764</v>
      </c>
      <c r="I780" s="33" t="str">
        <f t="shared" si="126"/>
        <v>-</v>
      </c>
      <c r="J780" s="38">
        <f>IF(H780&gt;Lease!$E$4,0,M779)</f>
        <v>0</v>
      </c>
      <c r="K780" s="38">
        <f>IF(IF(Lease!$H$4="Yearly",J780*Lease!$D$4,IF(Lease!$H$4="Quarterly",J780*(Lease!$D$4/4),J780*Lease!$D$4/12))&gt;0,IF(Lease!$H$4="Yearly",J780*Lease!$D$4,IF(Lease!$H$4="Quarterly",J780*(Lease!$D$4/4),J780*Lease!$D$4/12)),-L780-J780)</f>
        <v>0</v>
      </c>
      <c r="L780" s="38">
        <f t="shared" si="120"/>
        <v>0</v>
      </c>
      <c r="M780" s="38">
        <f t="shared" si="121"/>
        <v>0</v>
      </c>
      <c r="N780" s="50"/>
      <c r="O780" s="79">
        <v>237</v>
      </c>
      <c r="P780" s="80">
        <f t="shared" si="124"/>
        <v>321111</v>
      </c>
      <c r="Q780" s="82">
        <f t="shared" si="127"/>
        <v>0</v>
      </c>
      <c r="R780" s="82">
        <f>IF(S779&lt;1,0,-Lease!$K$4/Lease!$L$4)</f>
        <v>0</v>
      </c>
      <c r="S780" s="82">
        <f t="shared" si="128"/>
        <v>0</v>
      </c>
      <c r="AE780" s="5"/>
      <c r="AF780" s="6"/>
    </row>
    <row r="781" spans="1:32" x14ac:dyDescent="0.25">
      <c r="A781" s="46">
        <f t="shared" si="122"/>
        <v>765</v>
      </c>
      <c r="B781" s="54">
        <f t="shared" si="119"/>
        <v>0</v>
      </c>
      <c r="C781" s="47">
        <f>IF(A781&gt;Lease!$E$4,0,Lease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D781" s="33" t="str">
        <f>IF(C781=0,"-",IF(Lease!$H$4="Yearly",EDATE(D780,12),IF(Lease!$H$4="Quarterly",EDATE(D780,3),EDATE(D780,1))))</f>
        <v>-</v>
      </c>
      <c r="E781" s="14">
        <f>IF(C781=0,0,1/((1+IF(Lease!$H$4="Yearly",Lease!$D$4,IF(Lease!$H$4="Quarterly",Lease!$D$4/4,Lease!$D$4/12)))^IF($E$17=1,A780,A781)))</f>
        <v>0</v>
      </c>
      <c r="F781" s="48">
        <f t="shared" si="125"/>
        <v>0</v>
      </c>
      <c r="G781" s="49"/>
      <c r="H781" s="13">
        <f t="shared" si="123"/>
        <v>765</v>
      </c>
      <c r="I781" s="33" t="str">
        <f t="shared" si="126"/>
        <v>-</v>
      </c>
      <c r="J781" s="38">
        <f>IF(H781&gt;Lease!$E$4,0,M780)</f>
        <v>0</v>
      </c>
      <c r="K781" s="38">
        <f>IF(IF(Lease!$H$4="Yearly",J781*Lease!$D$4,IF(Lease!$H$4="Quarterly",J781*(Lease!$D$4/4),J781*Lease!$D$4/12))&gt;0,IF(Lease!$H$4="Yearly",J781*Lease!$D$4,IF(Lease!$H$4="Quarterly",J781*(Lease!$D$4/4),J781*Lease!$D$4/12)),-L781-J781)</f>
        <v>0</v>
      </c>
      <c r="L781" s="38">
        <f t="shared" si="120"/>
        <v>0</v>
      </c>
      <c r="M781" s="38">
        <f t="shared" si="121"/>
        <v>0</v>
      </c>
      <c r="N781" s="50"/>
      <c r="O781" s="79">
        <v>237</v>
      </c>
      <c r="P781" s="80">
        <f t="shared" si="124"/>
        <v>321477</v>
      </c>
      <c r="Q781" s="82">
        <f t="shared" si="127"/>
        <v>0</v>
      </c>
      <c r="R781" s="82">
        <f>IF(S780&lt;1,0,-Lease!$K$4/Lease!$L$4)</f>
        <v>0</v>
      </c>
      <c r="S781" s="82">
        <f t="shared" si="128"/>
        <v>0</v>
      </c>
      <c r="AE781" s="5"/>
      <c r="AF781" s="6"/>
    </row>
    <row r="782" spans="1:32" x14ac:dyDescent="0.25">
      <c r="A782" s="46">
        <f t="shared" si="122"/>
        <v>766</v>
      </c>
      <c r="B782" s="54">
        <f t="shared" si="119"/>
        <v>0</v>
      </c>
      <c r="C782" s="47">
        <f>IF(A782&gt;Lease!$E$4,0,Lease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D782" s="33" t="str">
        <f>IF(C782=0,"-",IF(Lease!$H$4="Yearly",EDATE(D781,12),IF(Lease!$H$4="Quarterly",EDATE(D781,3),EDATE(D781,1))))</f>
        <v>-</v>
      </c>
      <c r="E782" s="14">
        <f>IF(C782=0,0,1/((1+IF(Lease!$H$4="Yearly",Lease!$D$4,IF(Lease!$H$4="Quarterly",Lease!$D$4/4,Lease!$D$4/12)))^IF($E$17=1,A781,A782)))</f>
        <v>0</v>
      </c>
      <c r="F782" s="48">
        <f t="shared" si="125"/>
        <v>0</v>
      </c>
      <c r="G782" s="49"/>
      <c r="H782" s="13">
        <f t="shared" si="123"/>
        <v>766</v>
      </c>
      <c r="I782" s="33" t="str">
        <f t="shared" si="126"/>
        <v>-</v>
      </c>
      <c r="J782" s="38">
        <f>IF(H782&gt;Lease!$E$4,0,M781)</f>
        <v>0</v>
      </c>
      <c r="K782" s="38">
        <f>IF(IF(Lease!$H$4="Yearly",J782*Lease!$D$4,IF(Lease!$H$4="Quarterly",J782*(Lease!$D$4/4),J782*Lease!$D$4/12))&gt;0,IF(Lease!$H$4="Yearly",J782*Lease!$D$4,IF(Lease!$H$4="Quarterly",J782*(Lease!$D$4/4),J782*Lease!$D$4/12)),-L782-J782)</f>
        <v>0</v>
      </c>
      <c r="L782" s="38">
        <f t="shared" si="120"/>
        <v>0</v>
      </c>
      <c r="M782" s="38">
        <f t="shared" si="121"/>
        <v>0</v>
      </c>
      <c r="N782" s="50"/>
      <c r="O782" s="79">
        <v>237</v>
      </c>
      <c r="P782" s="80">
        <f t="shared" si="124"/>
        <v>321842</v>
      </c>
      <c r="Q782" s="82">
        <f t="shared" si="127"/>
        <v>0</v>
      </c>
      <c r="R782" s="82">
        <f>IF(S781&lt;1,0,-Lease!$K$4/Lease!$L$4)</f>
        <v>0</v>
      </c>
      <c r="S782" s="82">
        <f t="shared" si="128"/>
        <v>0</v>
      </c>
      <c r="AE782" s="5"/>
      <c r="AF782" s="6"/>
    </row>
    <row r="783" spans="1:32" x14ac:dyDescent="0.25">
      <c r="A783" s="46">
        <f t="shared" si="122"/>
        <v>767</v>
      </c>
      <c r="B783" s="54">
        <f t="shared" si="119"/>
        <v>0</v>
      </c>
      <c r="C783" s="47">
        <f>IF(A783&gt;Lease!$E$4,0,Lease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D783" s="33" t="str">
        <f>IF(C783=0,"-",IF(Lease!$H$4="Yearly",EDATE(D782,12),IF(Lease!$H$4="Quarterly",EDATE(D782,3),EDATE(D782,1))))</f>
        <v>-</v>
      </c>
      <c r="E783" s="14">
        <f>IF(C783=0,0,1/((1+IF(Lease!$H$4="Yearly",Lease!$D$4,IF(Lease!$H$4="Quarterly",Lease!$D$4/4,Lease!$D$4/12)))^IF($E$17=1,A782,A783)))</f>
        <v>0</v>
      </c>
      <c r="F783" s="48">
        <f t="shared" si="125"/>
        <v>0</v>
      </c>
      <c r="G783" s="49"/>
      <c r="H783" s="13">
        <f t="shared" si="123"/>
        <v>767</v>
      </c>
      <c r="I783" s="33" t="str">
        <f t="shared" si="126"/>
        <v>-</v>
      </c>
      <c r="J783" s="38">
        <f>IF(H783&gt;Lease!$E$4,0,M782)</f>
        <v>0</v>
      </c>
      <c r="K783" s="38">
        <f>IF(IF(Lease!$H$4="Yearly",J783*Lease!$D$4,IF(Lease!$H$4="Quarterly",J783*(Lease!$D$4/4),J783*Lease!$D$4/12))&gt;0,IF(Lease!$H$4="Yearly",J783*Lease!$D$4,IF(Lease!$H$4="Quarterly",J783*(Lease!$D$4/4),J783*Lease!$D$4/12)),-L783-J783)</f>
        <v>0</v>
      </c>
      <c r="L783" s="38">
        <f t="shared" si="120"/>
        <v>0</v>
      </c>
      <c r="M783" s="38">
        <f t="shared" si="121"/>
        <v>0</v>
      </c>
      <c r="N783" s="50"/>
      <c r="O783" s="79">
        <v>237</v>
      </c>
      <c r="P783" s="80">
        <f t="shared" si="124"/>
        <v>322207</v>
      </c>
      <c r="Q783" s="82">
        <f t="shared" si="127"/>
        <v>0</v>
      </c>
      <c r="R783" s="82">
        <f>IF(S782&lt;1,0,-Lease!$K$4/Lease!$L$4)</f>
        <v>0</v>
      </c>
      <c r="S783" s="82">
        <f t="shared" si="128"/>
        <v>0</v>
      </c>
      <c r="AE783" s="5"/>
      <c r="AF783" s="6"/>
    </row>
    <row r="784" spans="1:32" x14ac:dyDescent="0.25">
      <c r="A784" s="46">
        <f t="shared" si="122"/>
        <v>768</v>
      </c>
      <c r="B784" s="54">
        <f t="shared" si="119"/>
        <v>0</v>
      </c>
      <c r="C784" s="47">
        <f>IF(A784&gt;Lease!$E$4,0,Lease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D784" s="33" t="str">
        <f>IF(C784=0,"-",IF(Lease!$H$4="Yearly",EDATE(D783,12),IF(Lease!$H$4="Quarterly",EDATE(D783,3),EDATE(D783,1))))</f>
        <v>-</v>
      </c>
      <c r="E784" s="14">
        <f>IF(C784=0,0,1/((1+IF(Lease!$H$4="Yearly",Lease!$D$4,IF(Lease!$H$4="Quarterly",Lease!$D$4/4,Lease!$D$4/12)))^IF($E$17=1,A783,A784)))</f>
        <v>0</v>
      </c>
      <c r="F784" s="48">
        <f t="shared" si="125"/>
        <v>0</v>
      </c>
      <c r="G784" s="49"/>
      <c r="H784" s="13">
        <f t="shared" si="123"/>
        <v>768</v>
      </c>
      <c r="I784" s="33" t="str">
        <f t="shared" si="126"/>
        <v>-</v>
      </c>
      <c r="J784" s="38">
        <f>IF(H784&gt;Lease!$E$4,0,M783)</f>
        <v>0</v>
      </c>
      <c r="K784" s="38">
        <f>IF(IF(Lease!$H$4="Yearly",J784*Lease!$D$4,IF(Lease!$H$4="Quarterly",J784*(Lease!$D$4/4),J784*Lease!$D$4/12))&gt;0,IF(Lease!$H$4="Yearly",J784*Lease!$D$4,IF(Lease!$H$4="Quarterly",J784*(Lease!$D$4/4),J784*Lease!$D$4/12)),-L784-J784)</f>
        <v>0</v>
      </c>
      <c r="L784" s="38">
        <f t="shared" si="120"/>
        <v>0</v>
      </c>
      <c r="M784" s="38">
        <f t="shared" si="121"/>
        <v>0</v>
      </c>
      <c r="N784" s="50"/>
      <c r="O784" s="79">
        <v>237</v>
      </c>
      <c r="P784" s="80">
        <f t="shared" si="124"/>
        <v>322572</v>
      </c>
      <c r="Q784" s="82">
        <f t="shared" si="127"/>
        <v>0</v>
      </c>
      <c r="R784" s="82">
        <f>IF(S783&lt;1,0,-Lease!$K$4/Lease!$L$4)</f>
        <v>0</v>
      </c>
      <c r="S784" s="82">
        <f t="shared" si="128"/>
        <v>0</v>
      </c>
      <c r="AE784" s="5"/>
      <c r="AF784" s="6"/>
    </row>
    <row r="785" spans="1:32" x14ac:dyDescent="0.25">
      <c r="A785" s="46">
        <f t="shared" si="122"/>
        <v>769</v>
      </c>
      <c r="B785" s="54">
        <f t="shared" si="119"/>
        <v>0</v>
      </c>
      <c r="C785" s="47">
        <f>IF(A785&gt;Lease!$E$4,0,Lease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D785" s="33" t="str">
        <f>IF(C785=0,"-",IF(Lease!$H$4="Yearly",EDATE(D784,12),IF(Lease!$H$4="Quarterly",EDATE(D784,3),EDATE(D784,1))))</f>
        <v>-</v>
      </c>
      <c r="E785" s="14">
        <f>IF(C785=0,0,1/((1+IF(Lease!$H$4="Yearly",Lease!$D$4,IF(Lease!$H$4="Quarterly",Lease!$D$4/4,Lease!$D$4/12)))^IF($E$17=1,A784,A785)))</f>
        <v>0</v>
      </c>
      <c r="F785" s="48">
        <f t="shared" si="125"/>
        <v>0</v>
      </c>
      <c r="G785" s="49"/>
      <c r="H785" s="13">
        <f t="shared" si="123"/>
        <v>769</v>
      </c>
      <c r="I785" s="33" t="str">
        <f t="shared" si="126"/>
        <v>-</v>
      </c>
      <c r="J785" s="38">
        <f>IF(H785&gt;Lease!$E$4,0,M784)</f>
        <v>0</v>
      </c>
      <c r="K785" s="38">
        <f>IF(IF(Lease!$H$4="Yearly",J785*Lease!$D$4,IF(Lease!$H$4="Quarterly",J785*(Lease!$D$4/4),J785*Lease!$D$4/12))&gt;0,IF(Lease!$H$4="Yearly",J785*Lease!$D$4,IF(Lease!$H$4="Quarterly",J785*(Lease!$D$4/4),J785*Lease!$D$4/12)),-L785-J785)</f>
        <v>0</v>
      </c>
      <c r="L785" s="38">
        <f t="shared" si="120"/>
        <v>0</v>
      </c>
      <c r="M785" s="38">
        <f t="shared" si="121"/>
        <v>0</v>
      </c>
      <c r="N785" s="50"/>
      <c r="O785" s="79">
        <v>237</v>
      </c>
      <c r="P785" s="80">
        <f t="shared" si="124"/>
        <v>322938</v>
      </c>
      <c r="Q785" s="82">
        <f t="shared" si="127"/>
        <v>0</v>
      </c>
      <c r="R785" s="82">
        <f>IF(S784&lt;1,0,-Lease!$K$4/Lease!$L$4)</f>
        <v>0</v>
      </c>
      <c r="S785" s="82">
        <f t="shared" si="128"/>
        <v>0</v>
      </c>
      <c r="AE785" s="5"/>
      <c r="AF785" s="6"/>
    </row>
    <row r="786" spans="1:32" x14ac:dyDescent="0.25">
      <c r="A786" s="46">
        <f t="shared" si="122"/>
        <v>770</v>
      </c>
      <c r="B786" s="54">
        <f t="shared" ref="B786:B849" si="129">IF(D786="-",0,YEAR(D786))</f>
        <v>0</v>
      </c>
      <c r="C786" s="47">
        <f>IF(A786&gt;Lease!$E$4,0,Lease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D786" s="33" t="str">
        <f>IF(C786=0,"-",IF(Lease!$H$4="Yearly",EDATE(D785,12),IF(Lease!$H$4="Quarterly",EDATE(D785,3),EDATE(D785,1))))</f>
        <v>-</v>
      </c>
      <c r="E786" s="14">
        <f>IF(C786=0,0,1/((1+IF(Lease!$H$4="Yearly",Lease!$D$4,IF(Lease!$H$4="Quarterly",Lease!$D$4/4,Lease!$D$4/12)))^IF($E$17=1,A785,A786)))</f>
        <v>0</v>
      </c>
      <c r="F786" s="48">
        <f t="shared" si="125"/>
        <v>0</v>
      </c>
      <c r="G786" s="49"/>
      <c r="H786" s="13">
        <f t="shared" si="123"/>
        <v>770</v>
      </c>
      <c r="I786" s="33" t="str">
        <f t="shared" si="126"/>
        <v>-</v>
      </c>
      <c r="J786" s="38">
        <f>IF(H786&gt;Lease!$E$4,0,M785)</f>
        <v>0</v>
      </c>
      <c r="K786" s="38">
        <f>IF(IF(Lease!$H$4="Yearly",J786*Lease!$D$4,IF(Lease!$H$4="Quarterly",J786*(Lease!$D$4/4),J786*Lease!$D$4/12))&gt;0,IF(Lease!$H$4="Yearly",J786*Lease!$D$4,IF(Lease!$H$4="Quarterly",J786*(Lease!$D$4/4),J786*Lease!$D$4/12)),-L786-J786)</f>
        <v>0</v>
      </c>
      <c r="L786" s="38">
        <f t="shared" ref="L786:L849" si="130">C786</f>
        <v>0</v>
      </c>
      <c r="M786" s="38">
        <f t="shared" ref="M786:M849" si="131">J786+K786-L786</f>
        <v>0</v>
      </c>
      <c r="N786" s="50"/>
      <c r="O786" s="79">
        <v>237</v>
      </c>
      <c r="P786" s="80">
        <f t="shared" si="124"/>
        <v>323303</v>
      </c>
      <c r="Q786" s="82">
        <f t="shared" si="127"/>
        <v>0</v>
      </c>
      <c r="R786" s="82">
        <f>IF(S785&lt;1,0,-Lease!$K$4/Lease!$L$4)</f>
        <v>0</v>
      </c>
      <c r="S786" s="82">
        <f t="shared" si="128"/>
        <v>0</v>
      </c>
      <c r="AE786" s="5"/>
      <c r="AF786" s="6"/>
    </row>
    <row r="787" spans="1:32" x14ac:dyDescent="0.25">
      <c r="A787" s="46">
        <f t="shared" ref="A787:A850" si="132">A786+1</f>
        <v>771</v>
      </c>
      <c r="B787" s="54">
        <f t="shared" si="129"/>
        <v>0</v>
      </c>
      <c r="C787" s="47">
        <f>IF(A787&gt;Lease!$E$4,0,Lease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D787" s="33" t="str">
        <f>IF(C787=0,"-",IF(Lease!$H$4="Yearly",EDATE(D786,12),IF(Lease!$H$4="Quarterly",EDATE(D786,3),EDATE(D786,1))))</f>
        <v>-</v>
      </c>
      <c r="E787" s="14">
        <f>IF(C787=0,0,1/((1+IF(Lease!$H$4="Yearly",Lease!$D$4,IF(Lease!$H$4="Quarterly",Lease!$D$4/4,Lease!$D$4/12)))^IF($E$17=1,A786,A787)))</f>
        <v>0</v>
      </c>
      <c r="F787" s="48">
        <f t="shared" si="125"/>
        <v>0</v>
      </c>
      <c r="G787" s="49"/>
      <c r="H787" s="13">
        <f t="shared" ref="H787:H850" si="133">H786+1</f>
        <v>771</v>
      </c>
      <c r="I787" s="33" t="str">
        <f t="shared" si="126"/>
        <v>-</v>
      </c>
      <c r="J787" s="38">
        <f>IF(H787&gt;Lease!$E$4,0,M786)</f>
        <v>0</v>
      </c>
      <c r="K787" s="38">
        <f>IF(IF(Lease!$H$4="Yearly",J787*Lease!$D$4,IF(Lease!$H$4="Quarterly",J787*(Lease!$D$4/4),J787*Lease!$D$4/12))&gt;0,IF(Lease!$H$4="Yearly",J787*Lease!$D$4,IF(Lease!$H$4="Quarterly",J787*(Lease!$D$4/4),J787*Lease!$D$4/12)),-L787-J787)</f>
        <v>0</v>
      </c>
      <c r="L787" s="38">
        <f t="shared" si="130"/>
        <v>0</v>
      </c>
      <c r="M787" s="38">
        <f t="shared" si="131"/>
        <v>0</v>
      </c>
      <c r="N787" s="50"/>
      <c r="O787" s="79">
        <v>237</v>
      </c>
      <c r="P787" s="80">
        <f t="shared" ref="P787:P850" si="134">DATE(YEAR(P786)+1,MONTH(P786),DAY(P786))</f>
        <v>323668</v>
      </c>
      <c r="Q787" s="82">
        <f t="shared" si="127"/>
        <v>0</v>
      </c>
      <c r="R787" s="82">
        <f>IF(S786&lt;1,0,-Lease!$K$4/Lease!$L$4)</f>
        <v>0</v>
      </c>
      <c r="S787" s="82">
        <f t="shared" si="128"/>
        <v>0</v>
      </c>
      <c r="AE787" s="5"/>
      <c r="AF787" s="6"/>
    </row>
    <row r="788" spans="1:32" x14ac:dyDescent="0.25">
      <c r="A788" s="46">
        <f t="shared" si="132"/>
        <v>772</v>
      </c>
      <c r="B788" s="54">
        <f t="shared" si="129"/>
        <v>0</v>
      </c>
      <c r="C788" s="47">
        <f>IF(A788&gt;Lease!$E$4,0,Lease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D788" s="33" t="str">
        <f>IF(C788=0,"-",IF(Lease!$H$4="Yearly",EDATE(D787,12),IF(Lease!$H$4="Quarterly",EDATE(D787,3),EDATE(D787,1))))</f>
        <v>-</v>
      </c>
      <c r="E788" s="14">
        <f>IF(C788=0,0,1/((1+IF(Lease!$H$4="Yearly",Lease!$D$4,IF(Lease!$H$4="Quarterly",Lease!$D$4/4,Lease!$D$4/12)))^IF($E$17=1,A787,A788)))</f>
        <v>0</v>
      </c>
      <c r="F788" s="48">
        <f t="shared" si="125"/>
        <v>0</v>
      </c>
      <c r="G788" s="49"/>
      <c r="H788" s="13">
        <f t="shared" si="133"/>
        <v>772</v>
      </c>
      <c r="I788" s="33" t="str">
        <f t="shared" si="126"/>
        <v>-</v>
      </c>
      <c r="J788" s="38">
        <f>IF(H788&gt;Lease!$E$4,0,M787)</f>
        <v>0</v>
      </c>
      <c r="K788" s="38">
        <f>IF(IF(Lease!$H$4="Yearly",J788*Lease!$D$4,IF(Lease!$H$4="Quarterly",J788*(Lease!$D$4/4),J788*Lease!$D$4/12))&gt;0,IF(Lease!$H$4="Yearly",J788*Lease!$D$4,IF(Lease!$H$4="Quarterly",J788*(Lease!$D$4/4),J788*Lease!$D$4/12)),-L788-J788)</f>
        <v>0</v>
      </c>
      <c r="L788" s="38">
        <f t="shared" si="130"/>
        <v>0</v>
      </c>
      <c r="M788" s="38">
        <f t="shared" si="131"/>
        <v>0</v>
      </c>
      <c r="N788" s="50"/>
      <c r="O788" s="79">
        <v>237</v>
      </c>
      <c r="P788" s="80">
        <f t="shared" si="134"/>
        <v>324033</v>
      </c>
      <c r="Q788" s="82">
        <f t="shared" si="127"/>
        <v>0</v>
      </c>
      <c r="R788" s="82">
        <f>IF(S787&lt;1,0,-Lease!$K$4/Lease!$L$4)</f>
        <v>0</v>
      </c>
      <c r="S788" s="82">
        <f t="shared" si="128"/>
        <v>0</v>
      </c>
      <c r="AE788" s="5"/>
      <c r="AF788" s="6"/>
    </row>
    <row r="789" spans="1:32" x14ac:dyDescent="0.25">
      <c r="A789" s="46">
        <f t="shared" si="132"/>
        <v>773</v>
      </c>
      <c r="B789" s="54">
        <f t="shared" si="129"/>
        <v>0</v>
      </c>
      <c r="C789" s="47">
        <f>IF(A789&gt;Lease!$E$4,0,Lease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D789" s="33" t="str">
        <f>IF(C789=0,"-",IF(Lease!$H$4="Yearly",EDATE(D788,12),IF(Lease!$H$4="Quarterly",EDATE(D788,3),EDATE(D788,1))))</f>
        <v>-</v>
      </c>
      <c r="E789" s="14">
        <f>IF(C789=0,0,1/((1+IF(Lease!$H$4="Yearly",Lease!$D$4,IF(Lease!$H$4="Quarterly",Lease!$D$4/4,Lease!$D$4/12)))^IF($E$17=1,A788,A789)))</f>
        <v>0</v>
      </c>
      <c r="F789" s="48">
        <f t="shared" si="125"/>
        <v>0</v>
      </c>
      <c r="G789" s="49"/>
      <c r="H789" s="13">
        <f t="shared" si="133"/>
        <v>773</v>
      </c>
      <c r="I789" s="33" t="str">
        <f t="shared" si="126"/>
        <v>-</v>
      </c>
      <c r="J789" s="38">
        <f>IF(H789&gt;Lease!$E$4,0,M788)</f>
        <v>0</v>
      </c>
      <c r="K789" s="38">
        <f>IF(IF(Lease!$H$4="Yearly",J789*Lease!$D$4,IF(Lease!$H$4="Quarterly",J789*(Lease!$D$4/4),J789*Lease!$D$4/12))&gt;0,IF(Lease!$H$4="Yearly",J789*Lease!$D$4,IF(Lease!$H$4="Quarterly",J789*(Lease!$D$4/4),J789*Lease!$D$4/12)),-L789-J789)</f>
        <v>0</v>
      </c>
      <c r="L789" s="38">
        <f t="shared" si="130"/>
        <v>0</v>
      </c>
      <c r="M789" s="38">
        <f t="shared" si="131"/>
        <v>0</v>
      </c>
      <c r="N789" s="50"/>
      <c r="O789" s="79">
        <v>237</v>
      </c>
      <c r="P789" s="80">
        <f t="shared" si="134"/>
        <v>324399</v>
      </c>
      <c r="Q789" s="82">
        <f t="shared" si="127"/>
        <v>0</v>
      </c>
      <c r="R789" s="82">
        <f>IF(S788&lt;1,0,-Lease!$K$4/Lease!$L$4)</f>
        <v>0</v>
      </c>
      <c r="S789" s="82">
        <f t="shared" si="128"/>
        <v>0</v>
      </c>
      <c r="AE789" s="5"/>
      <c r="AF789" s="6"/>
    </row>
    <row r="790" spans="1:32" x14ac:dyDescent="0.25">
      <c r="A790" s="46">
        <f t="shared" si="132"/>
        <v>774</v>
      </c>
      <c r="B790" s="54">
        <f t="shared" si="129"/>
        <v>0</v>
      </c>
      <c r="C790" s="47">
        <f>IF(A790&gt;Lease!$E$4,0,Lease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D790" s="33" t="str">
        <f>IF(C790=0,"-",IF(Lease!$H$4="Yearly",EDATE(D789,12),IF(Lease!$H$4="Quarterly",EDATE(D789,3),EDATE(D789,1))))</f>
        <v>-</v>
      </c>
      <c r="E790" s="14">
        <f>IF(C790=0,0,1/((1+IF(Lease!$H$4="Yearly",Lease!$D$4,IF(Lease!$H$4="Quarterly",Lease!$D$4/4,Lease!$D$4/12)))^IF($E$17=1,A789,A790)))</f>
        <v>0</v>
      </c>
      <c r="F790" s="48">
        <f t="shared" si="125"/>
        <v>0</v>
      </c>
      <c r="G790" s="49"/>
      <c r="H790" s="13">
        <f t="shared" si="133"/>
        <v>774</v>
      </c>
      <c r="I790" s="33" t="str">
        <f t="shared" si="126"/>
        <v>-</v>
      </c>
      <c r="J790" s="38">
        <f>IF(H790&gt;Lease!$E$4,0,M789)</f>
        <v>0</v>
      </c>
      <c r="K790" s="38">
        <f>IF(IF(Lease!$H$4="Yearly",J790*Lease!$D$4,IF(Lease!$H$4="Quarterly",J790*(Lease!$D$4/4),J790*Lease!$D$4/12))&gt;0,IF(Lease!$H$4="Yearly",J790*Lease!$D$4,IF(Lease!$H$4="Quarterly",J790*(Lease!$D$4/4),J790*Lease!$D$4/12)),-L790-J790)</f>
        <v>0</v>
      </c>
      <c r="L790" s="38">
        <f t="shared" si="130"/>
        <v>0</v>
      </c>
      <c r="M790" s="38">
        <f t="shared" si="131"/>
        <v>0</v>
      </c>
      <c r="N790" s="50"/>
      <c r="O790" s="79">
        <v>237</v>
      </c>
      <c r="P790" s="80">
        <f t="shared" si="134"/>
        <v>324764</v>
      </c>
      <c r="Q790" s="82">
        <f t="shared" si="127"/>
        <v>0</v>
      </c>
      <c r="R790" s="82">
        <f>IF(S789&lt;1,0,-Lease!$K$4/Lease!$L$4)</f>
        <v>0</v>
      </c>
      <c r="S790" s="82">
        <f t="shared" si="128"/>
        <v>0</v>
      </c>
      <c r="AE790" s="5"/>
      <c r="AF790" s="6"/>
    </row>
    <row r="791" spans="1:32" x14ac:dyDescent="0.25">
      <c r="A791" s="46">
        <f t="shared" si="132"/>
        <v>775</v>
      </c>
      <c r="B791" s="54">
        <f t="shared" si="129"/>
        <v>0</v>
      </c>
      <c r="C791" s="47">
        <f>IF(A791&gt;Lease!$E$4,0,Lease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D791" s="33" t="str">
        <f>IF(C791=0,"-",IF(Lease!$H$4="Yearly",EDATE(D790,12),IF(Lease!$H$4="Quarterly",EDATE(D790,3),EDATE(D790,1))))</f>
        <v>-</v>
      </c>
      <c r="E791" s="14">
        <f>IF(C791=0,0,1/((1+IF(Lease!$H$4="Yearly",Lease!$D$4,IF(Lease!$H$4="Quarterly",Lease!$D$4/4,Lease!$D$4/12)))^IF($E$17=1,A790,A791)))</f>
        <v>0</v>
      </c>
      <c r="F791" s="48">
        <f t="shared" si="125"/>
        <v>0</v>
      </c>
      <c r="G791" s="49"/>
      <c r="H791" s="13">
        <f t="shared" si="133"/>
        <v>775</v>
      </c>
      <c r="I791" s="33" t="str">
        <f t="shared" si="126"/>
        <v>-</v>
      </c>
      <c r="J791" s="38">
        <f>IF(H791&gt;Lease!$E$4,0,M790)</f>
        <v>0</v>
      </c>
      <c r="K791" s="38">
        <f>IF(IF(Lease!$H$4="Yearly",J791*Lease!$D$4,IF(Lease!$H$4="Quarterly",J791*(Lease!$D$4/4),J791*Lease!$D$4/12))&gt;0,IF(Lease!$H$4="Yearly",J791*Lease!$D$4,IF(Lease!$H$4="Quarterly",J791*(Lease!$D$4/4),J791*Lease!$D$4/12)),-L791-J791)</f>
        <v>0</v>
      </c>
      <c r="L791" s="38">
        <f t="shared" si="130"/>
        <v>0</v>
      </c>
      <c r="M791" s="38">
        <f t="shared" si="131"/>
        <v>0</v>
      </c>
      <c r="N791" s="50"/>
      <c r="O791" s="79">
        <v>237</v>
      </c>
      <c r="P791" s="80">
        <f t="shared" si="134"/>
        <v>325129</v>
      </c>
      <c r="Q791" s="82">
        <f t="shared" si="127"/>
        <v>0</v>
      </c>
      <c r="R791" s="82">
        <f>IF(S790&lt;1,0,-Lease!$K$4/Lease!$L$4)</f>
        <v>0</v>
      </c>
      <c r="S791" s="82">
        <f t="shared" si="128"/>
        <v>0</v>
      </c>
      <c r="AE791" s="5"/>
      <c r="AF791" s="6"/>
    </row>
    <row r="792" spans="1:32" x14ac:dyDescent="0.25">
      <c r="A792" s="46">
        <f t="shared" si="132"/>
        <v>776</v>
      </c>
      <c r="B792" s="54">
        <f t="shared" si="129"/>
        <v>0</v>
      </c>
      <c r="C792" s="47">
        <f>IF(A792&gt;Lease!$E$4,0,Lease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D792" s="33" t="str">
        <f>IF(C792=0,"-",IF(Lease!$H$4="Yearly",EDATE(D791,12),IF(Lease!$H$4="Quarterly",EDATE(D791,3),EDATE(D791,1))))</f>
        <v>-</v>
      </c>
      <c r="E792" s="14">
        <f>IF(C792=0,0,1/((1+IF(Lease!$H$4="Yearly",Lease!$D$4,IF(Lease!$H$4="Quarterly",Lease!$D$4/4,Lease!$D$4/12)))^IF($E$17=1,A791,A792)))</f>
        <v>0</v>
      </c>
      <c r="F792" s="48">
        <f t="shared" si="125"/>
        <v>0</v>
      </c>
      <c r="G792" s="49"/>
      <c r="H792" s="13">
        <f t="shared" si="133"/>
        <v>776</v>
      </c>
      <c r="I792" s="33" t="str">
        <f t="shared" si="126"/>
        <v>-</v>
      </c>
      <c r="J792" s="38">
        <f>IF(H792&gt;Lease!$E$4,0,M791)</f>
        <v>0</v>
      </c>
      <c r="K792" s="38">
        <f>IF(IF(Lease!$H$4="Yearly",J792*Lease!$D$4,IF(Lease!$H$4="Quarterly",J792*(Lease!$D$4/4),J792*Lease!$D$4/12))&gt;0,IF(Lease!$H$4="Yearly",J792*Lease!$D$4,IF(Lease!$H$4="Quarterly",J792*(Lease!$D$4/4),J792*Lease!$D$4/12)),-L792-J792)</f>
        <v>0</v>
      </c>
      <c r="L792" s="38">
        <f t="shared" si="130"/>
        <v>0</v>
      </c>
      <c r="M792" s="38">
        <f t="shared" si="131"/>
        <v>0</v>
      </c>
      <c r="N792" s="50"/>
      <c r="O792" s="79">
        <v>237</v>
      </c>
      <c r="P792" s="80">
        <f t="shared" si="134"/>
        <v>325494</v>
      </c>
      <c r="Q792" s="82">
        <f t="shared" si="127"/>
        <v>0</v>
      </c>
      <c r="R792" s="82">
        <f>IF(S791&lt;1,0,-Lease!$K$4/Lease!$L$4)</f>
        <v>0</v>
      </c>
      <c r="S792" s="82">
        <f t="shared" si="128"/>
        <v>0</v>
      </c>
      <c r="AE792" s="5"/>
      <c r="AF792" s="6"/>
    </row>
    <row r="793" spans="1:32" x14ac:dyDescent="0.25">
      <c r="A793" s="46">
        <f t="shared" si="132"/>
        <v>777</v>
      </c>
      <c r="B793" s="54">
        <f t="shared" si="129"/>
        <v>0</v>
      </c>
      <c r="C793" s="47">
        <f>IF(A793&gt;Lease!$E$4,0,Lease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D793" s="33" t="str">
        <f>IF(C793=0,"-",IF(Lease!$H$4="Yearly",EDATE(D792,12),IF(Lease!$H$4="Quarterly",EDATE(D792,3),EDATE(D792,1))))</f>
        <v>-</v>
      </c>
      <c r="E793" s="14">
        <f>IF(C793=0,0,1/((1+IF(Lease!$H$4="Yearly",Lease!$D$4,IF(Lease!$H$4="Quarterly",Lease!$D$4/4,Lease!$D$4/12)))^IF($E$17=1,A792,A793)))</f>
        <v>0</v>
      </c>
      <c r="F793" s="48">
        <f t="shared" si="125"/>
        <v>0</v>
      </c>
      <c r="G793" s="49"/>
      <c r="H793" s="13">
        <f t="shared" si="133"/>
        <v>777</v>
      </c>
      <c r="I793" s="33" t="str">
        <f t="shared" si="126"/>
        <v>-</v>
      </c>
      <c r="J793" s="38">
        <f>IF(H793&gt;Lease!$E$4,0,M792)</f>
        <v>0</v>
      </c>
      <c r="K793" s="38">
        <f>IF(IF(Lease!$H$4="Yearly",J793*Lease!$D$4,IF(Lease!$H$4="Quarterly",J793*(Lease!$D$4/4),J793*Lease!$D$4/12))&gt;0,IF(Lease!$H$4="Yearly",J793*Lease!$D$4,IF(Lease!$H$4="Quarterly",J793*(Lease!$D$4/4),J793*Lease!$D$4/12)),-L793-J793)</f>
        <v>0</v>
      </c>
      <c r="L793" s="38">
        <f t="shared" si="130"/>
        <v>0</v>
      </c>
      <c r="M793" s="38">
        <f t="shared" si="131"/>
        <v>0</v>
      </c>
      <c r="N793" s="50"/>
      <c r="O793" s="79">
        <v>237</v>
      </c>
      <c r="P793" s="80">
        <f t="shared" si="134"/>
        <v>325860</v>
      </c>
      <c r="Q793" s="82">
        <f t="shared" si="127"/>
        <v>0</v>
      </c>
      <c r="R793" s="82">
        <f>IF(S792&lt;1,0,-Lease!$K$4/Lease!$L$4)</f>
        <v>0</v>
      </c>
      <c r="S793" s="82">
        <f t="shared" si="128"/>
        <v>0</v>
      </c>
      <c r="AE793" s="5"/>
      <c r="AF793" s="6"/>
    </row>
    <row r="794" spans="1:32" x14ac:dyDescent="0.25">
      <c r="A794" s="46">
        <f t="shared" si="132"/>
        <v>778</v>
      </c>
      <c r="B794" s="54">
        <f t="shared" si="129"/>
        <v>0</v>
      </c>
      <c r="C794" s="47">
        <f>IF(A794&gt;Lease!$E$4,0,Lease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D794" s="33" t="str">
        <f>IF(C794=0,"-",IF(Lease!$H$4="Yearly",EDATE(D793,12),IF(Lease!$H$4="Quarterly",EDATE(D793,3),EDATE(D793,1))))</f>
        <v>-</v>
      </c>
      <c r="E794" s="14">
        <f>IF(C794=0,0,1/((1+IF(Lease!$H$4="Yearly",Lease!$D$4,IF(Lease!$H$4="Quarterly",Lease!$D$4/4,Lease!$D$4/12)))^IF($E$17=1,A793,A794)))</f>
        <v>0</v>
      </c>
      <c r="F794" s="48">
        <f t="shared" si="125"/>
        <v>0</v>
      </c>
      <c r="G794" s="49"/>
      <c r="H794" s="13">
        <f t="shared" si="133"/>
        <v>778</v>
      </c>
      <c r="I794" s="33" t="str">
        <f t="shared" si="126"/>
        <v>-</v>
      </c>
      <c r="J794" s="38">
        <f>IF(H794&gt;Lease!$E$4,0,M793)</f>
        <v>0</v>
      </c>
      <c r="K794" s="38">
        <f>IF(IF(Lease!$H$4="Yearly",J794*Lease!$D$4,IF(Lease!$H$4="Quarterly",J794*(Lease!$D$4/4),J794*Lease!$D$4/12))&gt;0,IF(Lease!$H$4="Yearly",J794*Lease!$D$4,IF(Lease!$H$4="Quarterly",J794*(Lease!$D$4/4),J794*Lease!$D$4/12)),-L794-J794)</f>
        <v>0</v>
      </c>
      <c r="L794" s="38">
        <f t="shared" si="130"/>
        <v>0</v>
      </c>
      <c r="M794" s="38">
        <f t="shared" si="131"/>
        <v>0</v>
      </c>
      <c r="N794" s="50"/>
      <c r="O794" s="79">
        <v>237</v>
      </c>
      <c r="P794" s="80">
        <f t="shared" si="134"/>
        <v>326225</v>
      </c>
      <c r="Q794" s="82">
        <f t="shared" si="127"/>
        <v>0</v>
      </c>
      <c r="R794" s="82">
        <f>IF(S793&lt;1,0,-Lease!$K$4/Lease!$L$4)</f>
        <v>0</v>
      </c>
      <c r="S794" s="82">
        <f t="shared" si="128"/>
        <v>0</v>
      </c>
      <c r="AE794" s="5"/>
      <c r="AF794" s="6"/>
    </row>
    <row r="795" spans="1:32" x14ac:dyDescent="0.25">
      <c r="A795" s="46">
        <f t="shared" si="132"/>
        <v>779</v>
      </c>
      <c r="B795" s="54">
        <f t="shared" si="129"/>
        <v>0</v>
      </c>
      <c r="C795" s="47">
        <f>IF(A795&gt;Lease!$E$4,0,Lease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D795" s="33" t="str">
        <f>IF(C795=0,"-",IF(Lease!$H$4="Yearly",EDATE(D794,12),IF(Lease!$H$4="Quarterly",EDATE(D794,3),EDATE(D794,1))))</f>
        <v>-</v>
      </c>
      <c r="E795" s="14">
        <f>IF(C795=0,0,1/((1+IF(Lease!$H$4="Yearly",Lease!$D$4,IF(Lease!$H$4="Quarterly",Lease!$D$4/4,Lease!$D$4/12)))^IF($E$17=1,A794,A795)))</f>
        <v>0</v>
      </c>
      <c r="F795" s="48">
        <f t="shared" si="125"/>
        <v>0</v>
      </c>
      <c r="G795" s="49"/>
      <c r="H795" s="13">
        <f t="shared" si="133"/>
        <v>779</v>
      </c>
      <c r="I795" s="33" t="str">
        <f t="shared" si="126"/>
        <v>-</v>
      </c>
      <c r="J795" s="38">
        <f>IF(H795&gt;Lease!$E$4,0,M794)</f>
        <v>0</v>
      </c>
      <c r="K795" s="38">
        <f>IF(IF(Lease!$H$4="Yearly",J795*Lease!$D$4,IF(Lease!$H$4="Quarterly",J795*(Lease!$D$4/4),J795*Lease!$D$4/12))&gt;0,IF(Lease!$H$4="Yearly",J795*Lease!$D$4,IF(Lease!$H$4="Quarterly",J795*(Lease!$D$4/4),J795*Lease!$D$4/12)),-L795-J795)</f>
        <v>0</v>
      </c>
      <c r="L795" s="38">
        <f t="shared" si="130"/>
        <v>0</v>
      </c>
      <c r="M795" s="38">
        <f t="shared" si="131"/>
        <v>0</v>
      </c>
      <c r="N795" s="50"/>
      <c r="O795" s="79">
        <v>237</v>
      </c>
      <c r="P795" s="80">
        <f t="shared" si="134"/>
        <v>326590</v>
      </c>
      <c r="Q795" s="82">
        <f t="shared" si="127"/>
        <v>0</v>
      </c>
      <c r="R795" s="82">
        <f>IF(S794&lt;1,0,-Lease!$K$4/Lease!$L$4)</f>
        <v>0</v>
      </c>
      <c r="S795" s="82">
        <f t="shared" si="128"/>
        <v>0</v>
      </c>
      <c r="AE795" s="5"/>
      <c r="AF795" s="6"/>
    </row>
    <row r="796" spans="1:32" x14ac:dyDescent="0.25">
      <c r="A796" s="46">
        <f t="shared" si="132"/>
        <v>780</v>
      </c>
      <c r="B796" s="54">
        <f t="shared" si="129"/>
        <v>0</v>
      </c>
      <c r="C796" s="47">
        <f>IF(A796&gt;Lease!$E$4,0,Lease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D796" s="33" t="str">
        <f>IF(C796=0,"-",IF(Lease!$H$4="Yearly",EDATE(D795,12),IF(Lease!$H$4="Quarterly",EDATE(D795,3),EDATE(D795,1))))</f>
        <v>-</v>
      </c>
      <c r="E796" s="14">
        <f>IF(C796=0,0,1/((1+IF(Lease!$H$4="Yearly",Lease!$D$4,IF(Lease!$H$4="Quarterly",Lease!$D$4/4,Lease!$D$4/12)))^IF($E$17=1,A795,A796)))</f>
        <v>0</v>
      </c>
      <c r="F796" s="48">
        <f t="shared" si="125"/>
        <v>0</v>
      </c>
      <c r="G796" s="49"/>
      <c r="H796" s="13">
        <f t="shared" si="133"/>
        <v>780</v>
      </c>
      <c r="I796" s="33" t="str">
        <f t="shared" si="126"/>
        <v>-</v>
      </c>
      <c r="J796" s="38">
        <f>IF(H796&gt;Lease!$E$4,0,M795)</f>
        <v>0</v>
      </c>
      <c r="K796" s="38">
        <f>IF(IF(Lease!$H$4="Yearly",J796*Lease!$D$4,IF(Lease!$H$4="Quarterly",J796*(Lease!$D$4/4),J796*Lease!$D$4/12))&gt;0,IF(Lease!$H$4="Yearly",J796*Lease!$D$4,IF(Lease!$H$4="Quarterly",J796*(Lease!$D$4/4),J796*Lease!$D$4/12)),-L796-J796)</f>
        <v>0</v>
      </c>
      <c r="L796" s="38">
        <f t="shared" si="130"/>
        <v>0</v>
      </c>
      <c r="M796" s="38">
        <f t="shared" si="131"/>
        <v>0</v>
      </c>
      <c r="N796" s="50"/>
      <c r="O796" s="79">
        <v>237</v>
      </c>
      <c r="P796" s="80">
        <f t="shared" si="134"/>
        <v>326955</v>
      </c>
      <c r="Q796" s="82">
        <f t="shared" si="127"/>
        <v>0</v>
      </c>
      <c r="R796" s="82">
        <f>IF(S795&lt;1,0,-Lease!$K$4/Lease!$L$4)</f>
        <v>0</v>
      </c>
      <c r="S796" s="82">
        <f t="shared" si="128"/>
        <v>0</v>
      </c>
      <c r="AE796" s="5"/>
      <c r="AF796" s="6"/>
    </row>
    <row r="797" spans="1:32" x14ac:dyDescent="0.25">
      <c r="A797" s="46">
        <f t="shared" si="132"/>
        <v>781</v>
      </c>
      <c r="B797" s="54">
        <f t="shared" si="129"/>
        <v>0</v>
      </c>
      <c r="C797" s="47">
        <f>IF(A797&gt;Lease!$E$4,0,Lease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D797" s="33" t="str">
        <f>IF(C797=0,"-",IF(Lease!$H$4="Yearly",EDATE(D796,12),IF(Lease!$H$4="Quarterly",EDATE(D796,3),EDATE(D796,1))))</f>
        <v>-</v>
      </c>
      <c r="E797" s="14">
        <f>IF(C797=0,0,1/((1+IF(Lease!$H$4="Yearly",Lease!$D$4,IF(Lease!$H$4="Quarterly",Lease!$D$4/4,Lease!$D$4/12)))^IF($E$17=1,A796,A797)))</f>
        <v>0</v>
      </c>
      <c r="F797" s="48">
        <f t="shared" si="125"/>
        <v>0</v>
      </c>
      <c r="G797" s="49"/>
      <c r="H797" s="13">
        <f t="shared" si="133"/>
        <v>781</v>
      </c>
      <c r="I797" s="33" t="str">
        <f t="shared" si="126"/>
        <v>-</v>
      </c>
      <c r="J797" s="38">
        <f>IF(H797&gt;Lease!$E$4,0,M796)</f>
        <v>0</v>
      </c>
      <c r="K797" s="38">
        <f>IF(IF(Lease!$H$4="Yearly",J797*Lease!$D$4,IF(Lease!$H$4="Quarterly",J797*(Lease!$D$4/4),J797*Lease!$D$4/12))&gt;0,IF(Lease!$H$4="Yearly",J797*Lease!$D$4,IF(Lease!$H$4="Quarterly",J797*(Lease!$D$4/4),J797*Lease!$D$4/12)),-L797-J797)</f>
        <v>0</v>
      </c>
      <c r="L797" s="38">
        <f t="shared" si="130"/>
        <v>0</v>
      </c>
      <c r="M797" s="38">
        <f t="shared" si="131"/>
        <v>0</v>
      </c>
      <c r="N797" s="50"/>
      <c r="O797" s="79">
        <v>237</v>
      </c>
      <c r="P797" s="80">
        <f t="shared" si="134"/>
        <v>327321</v>
      </c>
      <c r="Q797" s="82">
        <f t="shared" si="127"/>
        <v>0</v>
      </c>
      <c r="R797" s="82">
        <f>IF(S796&lt;1,0,-Lease!$K$4/Lease!$L$4)</f>
        <v>0</v>
      </c>
      <c r="S797" s="82">
        <f t="shared" si="128"/>
        <v>0</v>
      </c>
      <c r="AE797" s="5"/>
      <c r="AF797" s="6"/>
    </row>
    <row r="798" spans="1:32" x14ac:dyDescent="0.25">
      <c r="A798" s="46">
        <f t="shared" si="132"/>
        <v>782</v>
      </c>
      <c r="B798" s="54">
        <f t="shared" si="129"/>
        <v>0</v>
      </c>
      <c r="C798" s="47">
        <f>IF(A798&gt;Lease!$E$4,0,Lease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D798" s="33" t="str">
        <f>IF(C798=0,"-",IF(Lease!$H$4="Yearly",EDATE(D797,12),IF(Lease!$H$4="Quarterly",EDATE(D797,3),EDATE(D797,1))))</f>
        <v>-</v>
      </c>
      <c r="E798" s="14">
        <f>IF(C798=0,0,1/((1+IF(Lease!$H$4="Yearly",Lease!$D$4,IF(Lease!$H$4="Quarterly",Lease!$D$4/4,Lease!$D$4/12)))^IF($E$17=1,A797,A798)))</f>
        <v>0</v>
      </c>
      <c r="F798" s="48">
        <f t="shared" si="125"/>
        <v>0</v>
      </c>
      <c r="G798" s="49"/>
      <c r="H798" s="13">
        <f t="shared" si="133"/>
        <v>782</v>
      </c>
      <c r="I798" s="33" t="str">
        <f t="shared" si="126"/>
        <v>-</v>
      </c>
      <c r="J798" s="38">
        <f>IF(H798&gt;Lease!$E$4,0,M797)</f>
        <v>0</v>
      </c>
      <c r="K798" s="38">
        <f>IF(IF(Lease!$H$4="Yearly",J798*Lease!$D$4,IF(Lease!$H$4="Quarterly",J798*(Lease!$D$4/4),J798*Lease!$D$4/12))&gt;0,IF(Lease!$H$4="Yearly",J798*Lease!$D$4,IF(Lease!$H$4="Quarterly",J798*(Lease!$D$4/4),J798*Lease!$D$4/12)),-L798-J798)</f>
        <v>0</v>
      </c>
      <c r="L798" s="38">
        <f t="shared" si="130"/>
        <v>0</v>
      </c>
      <c r="M798" s="38">
        <f t="shared" si="131"/>
        <v>0</v>
      </c>
      <c r="N798" s="50"/>
      <c r="O798" s="79">
        <v>237</v>
      </c>
      <c r="P798" s="80">
        <f t="shared" si="134"/>
        <v>327686</v>
      </c>
      <c r="Q798" s="82">
        <f t="shared" si="127"/>
        <v>0</v>
      </c>
      <c r="R798" s="82">
        <f>IF(S797&lt;1,0,-Lease!$K$4/Lease!$L$4)</f>
        <v>0</v>
      </c>
      <c r="S798" s="82">
        <f t="shared" si="128"/>
        <v>0</v>
      </c>
      <c r="AE798" s="5"/>
      <c r="AF798" s="6"/>
    </row>
    <row r="799" spans="1:32" x14ac:dyDescent="0.25">
      <c r="A799" s="46">
        <f t="shared" si="132"/>
        <v>783</v>
      </c>
      <c r="B799" s="54">
        <f t="shared" si="129"/>
        <v>0</v>
      </c>
      <c r="C799" s="47">
        <f>IF(A799&gt;Lease!$E$4,0,Lease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D799" s="33" t="str">
        <f>IF(C799=0,"-",IF(Lease!$H$4="Yearly",EDATE(D798,12),IF(Lease!$H$4="Quarterly",EDATE(D798,3),EDATE(D798,1))))</f>
        <v>-</v>
      </c>
      <c r="E799" s="14">
        <f>IF(C799=0,0,1/((1+IF(Lease!$H$4="Yearly",Lease!$D$4,IF(Lease!$H$4="Quarterly",Lease!$D$4/4,Lease!$D$4/12)))^IF($E$17=1,A798,A799)))</f>
        <v>0</v>
      </c>
      <c r="F799" s="48">
        <f t="shared" si="125"/>
        <v>0</v>
      </c>
      <c r="G799" s="49"/>
      <c r="H799" s="13">
        <f t="shared" si="133"/>
        <v>783</v>
      </c>
      <c r="I799" s="33" t="str">
        <f t="shared" si="126"/>
        <v>-</v>
      </c>
      <c r="J799" s="38">
        <f>IF(H799&gt;Lease!$E$4,0,M798)</f>
        <v>0</v>
      </c>
      <c r="K799" s="38">
        <f>IF(IF(Lease!$H$4="Yearly",J799*Lease!$D$4,IF(Lease!$H$4="Quarterly",J799*(Lease!$D$4/4),J799*Lease!$D$4/12))&gt;0,IF(Lease!$H$4="Yearly",J799*Lease!$D$4,IF(Lease!$H$4="Quarterly",J799*(Lease!$D$4/4),J799*Lease!$D$4/12)),-L799-J799)</f>
        <v>0</v>
      </c>
      <c r="L799" s="38">
        <f t="shared" si="130"/>
        <v>0</v>
      </c>
      <c r="M799" s="38">
        <f t="shared" si="131"/>
        <v>0</v>
      </c>
      <c r="N799" s="50"/>
      <c r="O799" s="79">
        <v>237</v>
      </c>
      <c r="P799" s="80">
        <f t="shared" si="134"/>
        <v>328051</v>
      </c>
      <c r="Q799" s="82">
        <f t="shared" si="127"/>
        <v>0</v>
      </c>
      <c r="R799" s="82">
        <f>IF(S798&lt;1,0,-Lease!$K$4/Lease!$L$4)</f>
        <v>0</v>
      </c>
      <c r="S799" s="82">
        <f t="shared" si="128"/>
        <v>0</v>
      </c>
      <c r="AE799" s="5"/>
      <c r="AF799" s="6"/>
    </row>
    <row r="800" spans="1:32" x14ac:dyDescent="0.25">
      <c r="A800" s="46">
        <f t="shared" si="132"/>
        <v>784</v>
      </c>
      <c r="B800" s="54">
        <f t="shared" si="129"/>
        <v>0</v>
      </c>
      <c r="C800" s="47">
        <f>IF(A800&gt;Lease!$E$4,0,Lease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D800" s="33" t="str">
        <f>IF(C800=0,"-",IF(Lease!$H$4="Yearly",EDATE(D799,12),IF(Lease!$H$4="Quarterly",EDATE(D799,3),EDATE(D799,1))))</f>
        <v>-</v>
      </c>
      <c r="E800" s="14">
        <f>IF(C800=0,0,1/((1+IF(Lease!$H$4="Yearly",Lease!$D$4,IF(Lease!$H$4="Quarterly",Lease!$D$4/4,Lease!$D$4/12)))^IF($E$17=1,A799,A800)))</f>
        <v>0</v>
      </c>
      <c r="F800" s="48">
        <f t="shared" si="125"/>
        <v>0</v>
      </c>
      <c r="G800" s="49"/>
      <c r="H800" s="13">
        <f t="shared" si="133"/>
        <v>784</v>
      </c>
      <c r="I800" s="33" t="str">
        <f t="shared" si="126"/>
        <v>-</v>
      </c>
      <c r="J800" s="38">
        <f>IF(H800&gt;Lease!$E$4,0,M799)</f>
        <v>0</v>
      </c>
      <c r="K800" s="38">
        <f>IF(IF(Lease!$H$4="Yearly",J800*Lease!$D$4,IF(Lease!$H$4="Quarterly",J800*(Lease!$D$4/4),J800*Lease!$D$4/12))&gt;0,IF(Lease!$H$4="Yearly",J800*Lease!$D$4,IF(Lease!$H$4="Quarterly",J800*(Lease!$D$4/4),J800*Lease!$D$4/12)),-L800-J800)</f>
        <v>0</v>
      </c>
      <c r="L800" s="38">
        <f t="shared" si="130"/>
        <v>0</v>
      </c>
      <c r="M800" s="38">
        <f t="shared" si="131"/>
        <v>0</v>
      </c>
      <c r="N800" s="50"/>
      <c r="O800" s="79">
        <v>237</v>
      </c>
      <c r="P800" s="80">
        <f t="shared" si="134"/>
        <v>328416</v>
      </c>
      <c r="Q800" s="82">
        <f t="shared" si="127"/>
        <v>0</v>
      </c>
      <c r="R800" s="82">
        <f>IF(S799&lt;1,0,-Lease!$K$4/Lease!$L$4)</f>
        <v>0</v>
      </c>
      <c r="S800" s="82">
        <f t="shared" si="128"/>
        <v>0</v>
      </c>
      <c r="AE800" s="5"/>
      <c r="AF800" s="6"/>
    </row>
    <row r="801" spans="1:32" x14ac:dyDescent="0.25">
      <c r="A801" s="46">
        <f t="shared" si="132"/>
        <v>785</v>
      </c>
      <c r="B801" s="54">
        <f t="shared" si="129"/>
        <v>0</v>
      </c>
      <c r="C801" s="47">
        <f>IF(A801&gt;Lease!$E$4,0,Lease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D801" s="33" t="str">
        <f>IF(C801=0,"-",IF(Lease!$H$4="Yearly",EDATE(D800,12),IF(Lease!$H$4="Quarterly",EDATE(D800,3),EDATE(D800,1))))</f>
        <v>-</v>
      </c>
      <c r="E801" s="14">
        <f>IF(C801=0,0,1/((1+IF(Lease!$H$4="Yearly",Lease!$D$4,IF(Lease!$H$4="Quarterly",Lease!$D$4/4,Lease!$D$4/12)))^IF($E$17=1,A800,A801)))</f>
        <v>0</v>
      </c>
      <c r="F801" s="48">
        <f t="shared" si="125"/>
        <v>0</v>
      </c>
      <c r="G801" s="49"/>
      <c r="H801" s="13">
        <f t="shared" si="133"/>
        <v>785</v>
      </c>
      <c r="I801" s="33" t="str">
        <f t="shared" si="126"/>
        <v>-</v>
      </c>
      <c r="J801" s="38">
        <f>IF(H801&gt;Lease!$E$4,0,M800)</f>
        <v>0</v>
      </c>
      <c r="K801" s="38">
        <f>IF(IF(Lease!$H$4="Yearly",J801*Lease!$D$4,IF(Lease!$H$4="Quarterly",J801*(Lease!$D$4/4),J801*Lease!$D$4/12))&gt;0,IF(Lease!$H$4="Yearly",J801*Lease!$D$4,IF(Lease!$H$4="Quarterly",J801*(Lease!$D$4/4),J801*Lease!$D$4/12)),-L801-J801)</f>
        <v>0</v>
      </c>
      <c r="L801" s="38">
        <f t="shared" si="130"/>
        <v>0</v>
      </c>
      <c r="M801" s="38">
        <f t="shared" si="131"/>
        <v>0</v>
      </c>
      <c r="N801" s="50"/>
      <c r="O801" s="79">
        <v>237</v>
      </c>
      <c r="P801" s="80">
        <f t="shared" si="134"/>
        <v>328782</v>
      </c>
      <c r="Q801" s="82">
        <f t="shared" si="127"/>
        <v>0</v>
      </c>
      <c r="R801" s="82">
        <f>IF(S800&lt;1,0,-Lease!$K$4/Lease!$L$4)</f>
        <v>0</v>
      </c>
      <c r="S801" s="82">
        <f t="shared" si="128"/>
        <v>0</v>
      </c>
      <c r="AE801" s="5"/>
      <c r="AF801" s="6"/>
    </row>
    <row r="802" spans="1:32" x14ac:dyDescent="0.25">
      <c r="A802" s="46">
        <f t="shared" si="132"/>
        <v>786</v>
      </c>
      <c r="B802" s="54">
        <f t="shared" si="129"/>
        <v>0</v>
      </c>
      <c r="C802" s="47">
        <f>IF(A802&gt;Lease!$E$4,0,Lease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D802" s="33" t="str">
        <f>IF(C802=0,"-",IF(Lease!$H$4="Yearly",EDATE(D801,12),IF(Lease!$H$4="Quarterly",EDATE(D801,3),EDATE(D801,1))))</f>
        <v>-</v>
      </c>
      <c r="E802" s="14">
        <f>IF(C802=0,0,1/((1+IF(Lease!$H$4="Yearly",Lease!$D$4,IF(Lease!$H$4="Quarterly",Lease!$D$4/4,Lease!$D$4/12)))^IF($E$17=1,A801,A802)))</f>
        <v>0</v>
      </c>
      <c r="F802" s="48">
        <f t="shared" si="125"/>
        <v>0</v>
      </c>
      <c r="G802" s="49"/>
      <c r="H802" s="13">
        <f t="shared" si="133"/>
        <v>786</v>
      </c>
      <c r="I802" s="33" t="str">
        <f t="shared" si="126"/>
        <v>-</v>
      </c>
      <c r="J802" s="38">
        <f>IF(H802&gt;Lease!$E$4,0,M801)</f>
        <v>0</v>
      </c>
      <c r="K802" s="38">
        <f>IF(IF(Lease!$H$4="Yearly",J802*Lease!$D$4,IF(Lease!$H$4="Quarterly",J802*(Lease!$D$4/4),J802*Lease!$D$4/12))&gt;0,IF(Lease!$H$4="Yearly",J802*Lease!$D$4,IF(Lease!$H$4="Quarterly",J802*(Lease!$D$4/4),J802*Lease!$D$4/12)),-L802-J802)</f>
        <v>0</v>
      </c>
      <c r="L802" s="38">
        <f t="shared" si="130"/>
        <v>0</v>
      </c>
      <c r="M802" s="38">
        <f t="shared" si="131"/>
        <v>0</v>
      </c>
      <c r="N802" s="50"/>
      <c r="O802" s="79">
        <v>237</v>
      </c>
      <c r="P802" s="80">
        <f t="shared" si="134"/>
        <v>329147</v>
      </c>
      <c r="Q802" s="82">
        <f t="shared" si="127"/>
        <v>0</v>
      </c>
      <c r="R802" s="82">
        <f>IF(S801&lt;1,0,-Lease!$K$4/Lease!$L$4)</f>
        <v>0</v>
      </c>
      <c r="S802" s="82">
        <f t="shared" si="128"/>
        <v>0</v>
      </c>
      <c r="AE802" s="5"/>
      <c r="AF802" s="6"/>
    </row>
    <row r="803" spans="1:32" x14ac:dyDescent="0.25">
      <c r="A803" s="46">
        <f t="shared" si="132"/>
        <v>787</v>
      </c>
      <c r="B803" s="54">
        <f t="shared" si="129"/>
        <v>0</v>
      </c>
      <c r="C803" s="47">
        <f>IF(A803&gt;Lease!$E$4,0,Lease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D803" s="33" t="str">
        <f>IF(C803=0,"-",IF(Lease!$H$4="Yearly",EDATE(D802,12),IF(Lease!$H$4="Quarterly",EDATE(D802,3),EDATE(D802,1))))</f>
        <v>-</v>
      </c>
      <c r="E803" s="14">
        <f>IF(C803=0,0,1/((1+IF(Lease!$H$4="Yearly",Lease!$D$4,IF(Lease!$H$4="Quarterly",Lease!$D$4/4,Lease!$D$4/12)))^IF($E$17=1,A802,A803)))</f>
        <v>0</v>
      </c>
      <c r="F803" s="48">
        <f t="shared" si="125"/>
        <v>0</v>
      </c>
      <c r="G803" s="49"/>
      <c r="H803" s="13">
        <f t="shared" si="133"/>
        <v>787</v>
      </c>
      <c r="I803" s="33" t="str">
        <f t="shared" si="126"/>
        <v>-</v>
      </c>
      <c r="J803" s="38">
        <f>IF(H803&gt;Lease!$E$4,0,M802)</f>
        <v>0</v>
      </c>
      <c r="K803" s="38">
        <f>IF(IF(Lease!$H$4="Yearly",J803*Lease!$D$4,IF(Lease!$H$4="Quarterly",J803*(Lease!$D$4/4),J803*Lease!$D$4/12))&gt;0,IF(Lease!$H$4="Yearly",J803*Lease!$D$4,IF(Lease!$H$4="Quarterly",J803*(Lease!$D$4/4),J803*Lease!$D$4/12)),-L803-J803)</f>
        <v>0</v>
      </c>
      <c r="L803" s="38">
        <f t="shared" si="130"/>
        <v>0</v>
      </c>
      <c r="M803" s="38">
        <f t="shared" si="131"/>
        <v>0</v>
      </c>
      <c r="N803" s="50"/>
      <c r="O803" s="79">
        <v>237</v>
      </c>
      <c r="P803" s="80">
        <f t="shared" si="134"/>
        <v>329512</v>
      </c>
      <c r="Q803" s="82">
        <f t="shared" si="127"/>
        <v>0</v>
      </c>
      <c r="R803" s="82">
        <f>IF(S802&lt;1,0,-Lease!$K$4/Lease!$L$4)</f>
        <v>0</v>
      </c>
      <c r="S803" s="82">
        <f t="shared" si="128"/>
        <v>0</v>
      </c>
      <c r="AE803" s="5"/>
      <c r="AF803" s="6"/>
    </row>
    <row r="804" spans="1:32" x14ac:dyDescent="0.25">
      <c r="A804" s="46">
        <f t="shared" si="132"/>
        <v>788</v>
      </c>
      <c r="B804" s="54">
        <f t="shared" si="129"/>
        <v>0</v>
      </c>
      <c r="C804" s="47">
        <f>IF(A804&gt;Lease!$E$4,0,Lease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D804" s="33" t="str">
        <f>IF(C804=0,"-",IF(Lease!$H$4="Yearly",EDATE(D803,12),IF(Lease!$H$4="Quarterly",EDATE(D803,3),EDATE(D803,1))))</f>
        <v>-</v>
      </c>
      <c r="E804" s="14">
        <f>IF(C804=0,0,1/((1+IF(Lease!$H$4="Yearly",Lease!$D$4,IF(Lease!$H$4="Quarterly",Lease!$D$4/4,Lease!$D$4/12)))^IF($E$17=1,A803,A804)))</f>
        <v>0</v>
      </c>
      <c r="F804" s="48">
        <f t="shared" si="125"/>
        <v>0</v>
      </c>
      <c r="G804" s="49"/>
      <c r="H804" s="13">
        <f t="shared" si="133"/>
        <v>788</v>
      </c>
      <c r="I804" s="33" t="str">
        <f t="shared" si="126"/>
        <v>-</v>
      </c>
      <c r="J804" s="38">
        <f>IF(H804&gt;Lease!$E$4,0,M803)</f>
        <v>0</v>
      </c>
      <c r="K804" s="38">
        <f>IF(IF(Lease!$H$4="Yearly",J804*Lease!$D$4,IF(Lease!$H$4="Quarterly",J804*(Lease!$D$4/4),J804*Lease!$D$4/12))&gt;0,IF(Lease!$H$4="Yearly",J804*Lease!$D$4,IF(Lease!$H$4="Quarterly",J804*(Lease!$D$4/4),J804*Lease!$D$4/12)),-L804-J804)</f>
        <v>0</v>
      </c>
      <c r="L804" s="38">
        <f t="shared" si="130"/>
        <v>0</v>
      </c>
      <c r="M804" s="38">
        <f t="shared" si="131"/>
        <v>0</v>
      </c>
      <c r="N804" s="50"/>
      <c r="O804" s="79">
        <v>237</v>
      </c>
      <c r="P804" s="80">
        <f t="shared" si="134"/>
        <v>329877</v>
      </c>
      <c r="Q804" s="82">
        <f t="shared" si="127"/>
        <v>0</v>
      </c>
      <c r="R804" s="82">
        <f>IF(S803&lt;1,0,-Lease!$K$4/Lease!$L$4)</f>
        <v>0</v>
      </c>
      <c r="S804" s="82">
        <f t="shared" si="128"/>
        <v>0</v>
      </c>
      <c r="AE804" s="5"/>
      <c r="AF804" s="6"/>
    </row>
    <row r="805" spans="1:32" x14ac:dyDescent="0.25">
      <c r="A805" s="46">
        <f t="shared" si="132"/>
        <v>789</v>
      </c>
      <c r="B805" s="54">
        <f t="shared" si="129"/>
        <v>0</v>
      </c>
      <c r="C805" s="47">
        <f>IF(A805&gt;Lease!$E$4,0,Lease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D805" s="33" t="str">
        <f>IF(C805=0,"-",IF(Lease!$H$4="Yearly",EDATE(D804,12),IF(Lease!$H$4="Quarterly",EDATE(D804,3),EDATE(D804,1))))</f>
        <v>-</v>
      </c>
      <c r="E805" s="14">
        <f>IF(C805=0,0,1/((1+IF(Lease!$H$4="Yearly",Lease!$D$4,IF(Lease!$H$4="Quarterly",Lease!$D$4/4,Lease!$D$4/12)))^IF($E$17=1,A804,A805)))</f>
        <v>0</v>
      </c>
      <c r="F805" s="48">
        <f t="shared" si="125"/>
        <v>0</v>
      </c>
      <c r="G805" s="49"/>
      <c r="H805" s="13">
        <f t="shared" si="133"/>
        <v>789</v>
      </c>
      <c r="I805" s="33" t="str">
        <f t="shared" si="126"/>
        <v>-</v>
      </c>
      <c r="J805" s="38">
        <f>IF(H805&gt;Lease!$E$4,0,M804)</f>
        <v>0</v>
      </c>
      <c r="K805" s="38">
        <f>IF(IF(Lease!$H$4="Yearly",J805*Lease!$D$4,IF(Lease!$H$4="Quarterly",J805*(Lease!$D$4/4),J805*Lease!$D$4/12))&gt;0,IF(Lease!$H$4="Yearly",J805*Lease!$D$4,IF(Lease!$H$4="Quarterly",J805*(Lease!$D$4/4),J805*Lease!$D$4/12)),-L805-J805)</f>
        <v>0</v>
      </c>
      <c r="L805" s="38">
        <f t="shared" si="130"/>
        <v>0</v>
      </c>
      <c r="M805" s="38">
        <f t="shared" si="131"/>
        <v>0</v>
      </c>
      <c r="N805" s="50"/>
      <c r="O805" s="79">
        <v>237</v>
      </c>
      <c r="P805" s="80">
        <f t="shared" si="134"/>
        <v>330243</v>
      </c>
      <c r="Q805" s="82">
        <f t="shared" si="127"/>
        <v>0</v>
      </c>
      <c r="R805" s="82">
        <f>IF(S804&lt;1,0,-Lease!$K$4/Lease!$L$4)</f>
        <v>0</v>
      </c>
      <c r="S805" s="82">
        <f t="shared" si="128"/>
        <v>0</v>
      </c>
      <c r="AE805" s="5"/>
      <c r="AF805" s="6"/>
    </row>
    <row r="806" spans="1:32" x14ac:dyDescent="0.25">
      <c r="A806" s="46">
        <f t="shared" si="132"/>
        <v>790</v>
      </c>
      <c r="B806" s="54">
        <f t="shared" si="129"/>
        <v>0</v>
      </c>
      <c r="C806" s="47">
        <f>IF(A806&gt;Lease!$E$4,0,Lease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D806" s="33" t="str">
        <f>IF(C806=0,"-",IF(Lease!$H$4="Yearly",EDATE(D805,12),IF(Lease!$H$4="Quarterly",EDATE(D805,3),EDATE(D805,1))))</f>
        <v>-</v>
      </c>
      <c r="E806" s="14">
        <f>IF(C806=0,0,1/((1+IF(Lease!$H$4="Yearly",Lease!$D$4,IF(Lease!$H$4="Quarterly",Lease!$D$4/4,Lease!$D$4/12)))^IF($E$17=1,A805,A806)))</f>
        <v>0</v>
      </c>
      <c r="F806" s="48">
        <f t="shared" si="125"/>
        <v>0</v>
      </c>
      <c r="G806" s="49"/>
      <c r="H806" s="13">
        <f t="shared" si="133"/>
        <v>790</v>
      </c>
      <c r="I806" s="33" t="str">
        <f t="shared" si="126"/>
        <v>-</v>
      </c>
      <c r="J806" s="38">
        <f>IF(H806&gt;Lease!$E$4,0,M805)</f>
        <v>0</v>
      </c>
      <c r="K806" s="38">
        <f>IF(IF(Lease!$H$4="Yearly",J806*Lease!$D$4,IF(Lease!$H$4="Quarterly",J806*(Lease!$D$4/4),J806*Lease!$D$4/12))&gt;0,IF(Lease!$H$4="Yearly",J806*Lease!$D$4,IF(Lease!$H$4="Quarterly",J806*(Lease!$D$4/4),J806*Lease!$D$4/12)),-L806-J806)</f>
        <v>0</v>
      </c>
      <c r="L806" s="38">
        <f t="shared" si="130"/>
        <v>0</v>
      </c>
      <c r="M806" s="38">
        <f t="shared" si="131"/>
        <v>0</v>
      </c>
      <c r="N806" s="50"/>
      <c r="O806" s="79">
        <v>237</v>
      </c>
      <c r="P806" s="80">
        <f t="shared" si="134"/>
        <v>330608</v>
      </c>
      <c r="Q806" s="82">
        <f t="shared" si="127"/>
        <v>0</v>
      </c>
      <c r="R806" s="82">
        <f>IF(S805&lt;1,0,-Lease!$K$4/Lease!$L$4)</f>
        <v>0</v>
      </c>
      <c r="S806" s="82">
        <f t="shared" si="128"/>
        <v>0</v>
      </c>
      <c r="AE806" s="5"/>
      <c r="AF806" s="6"/>
    </row>
    <row r="807" spans="1:32" x14ac:dyDescent="0.25">
      <c r="A807" s="46">
        <f t="shared" si="132"/>
        <v>791</v>
      </c>
      <c r="B807" s="54">
        <f t="shared" si="129"/>
        <v>0</v>
      </c>
      <c r="C807" s="47">
        <f>IF(A807&gt;Lease!$E$4,0,Lease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D807" s="33" t="str">
        <f>IF(C807=0,"-",IF(Lease!$H$4="Yearly",EDATE(D806,12),IF(Lease!$H$4="Quarterly",EDATE(D806,3),EDATE(D806,1))))</f>
        <v>-</v>
      </c>
      <c r="E807" s="14">
        <f>IF(C807=0,0,1/((1+IF(Lease!$H$4="Yearly",Lease!$D$4,IF(Lease!$H$4="Quarterly",Lease!$D$4/4,Lease!$D$4/12)))^IF($E$17=1,A806,A807)))</f>
        <v>0</v>
      </c>
      <c r="F807" s="48">
        <f t="shared" si="125"/>
        <v>0</v>
      </c>
      <c r="G807" s="49"/>
      <c r="H807" s="13">
        <f t="shared" si="133"/>
        <v>791</v>
      </c>
      <c r="I807" s="33" t="str">
        <f t="shared" si="126"/>
        <v>-</v>
      </c>
      <c r="J807" s="38">
        <f>IF(H807&gt;Lease!$E$4,0,M806)</f>
        <v>0</v>
      </c>
      <c r="K807" s="38">
        <f>IF(IF(Lease!$H$4="Yearly",J807*Lease!$D$4,IF(Lease!$H$4="Quarterly",J807*(Lease!$D$4/4),J807*Lease!$D$4/12))&gt;0,IF(Lease!$H$4="Yearly",J807*Lease!$D$4,IF(Lease!$H$4="Quarterly",J807*(Lease!$D$4/4),J807*Lease!$D$4/12)),-L807-J807)</f>
        <v>0</v>
      </c>
      <c r="L807" s="38">
        <f t="shared" si="130"/>
        <v>0</v>
      </c>
      <c r="M807" s="38">
        <f t="shared" si="131"/>
        <v>0</v>
      </c>
      <c r="N807" s="50"/>
      <c r="O807" s="79">
        <v>237</v>
      </c>
      <c r="P807" s="80">
        <f t="shared" si="134"/>
        <v>330973</v>
      </c>
      <c r="Q807" s="82">
        <f t="shared" si="127"/>
        <v>0</v>
      </c>
      <c r="R807" s="82">
        <f>IF(S806&lt;1,0,-Lease!$K$4/Lease!$L$4)</f>
        <v>0</v>
      </c>
      <c r="S807" s="82">
        <f t="shared" si="128"/>
        <v>0</v>
      </c>
      <c r="AE807" s="5"/>
      <c r="AF807" s="6"/>
    </row>
    <row r="808" spans="1:32" x14ac:dyDescent="0.25">
      <c r="A808" s="46">
        <f t="shared" si="132"/>
        <v>792</v>
      </c>
      <c r="B808" s="54">
        <f t="shared" si="129"/>
        <v>0</v>
      </c>
      <c r="C808" s="47">
        <f>IF(A808&gt;Lease!$E$4,0,Lease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D808" s="33" t="str">
        <f>IF(C808=0,"-",IF(Lease!$H$4="Yearly",EDATE(D807,12),IF(Lease!$H$4="Quarterly",EDATE(D807,3),EDATE(D807,1))))</f>
        <v>-</v>
      </c>
      <c r="E808" s="14">
        <f>IF(C808=0,0,1/((1+IF(Lease!$H$4="Yearly",Lease!$D$4,IF(Lease!$H$4="Quarterly",Lease!$D$4/4,Lease!$D$4/12)))^IF($E$17=1,A807,A808)))</f>
        <v>0</v>
      </c>
      <c r="F808" s="48">
        <f t="shared" si="125"/>
        <v>0</v>
      </c>
      <c r="G808" s="49"/>
      <c r="H808" s="13">
        <f t="shared" si="133"/>
        <v>792</v>
      </c>
      <c r="I808" s="33" t="str">
        <f t="shared" si="126"/>
        <v>-</v>
      </c>
      <c r="J808" s="38">
        <f>IF(H808&gt;Lease!$E$4,0,M807)</f>
        <v>0</v>
      </c>
      <c r="K808" s="38">
        <f>IF(IF(Lease!$H$4="Yearly",J808*Lease!$D$4,IF(Lease!$H$4="Quarterly",J808*(Lease!$D$4/4),J808*Lease!$D$4/12))&gt;0,IF(Lease!$H$4="Yearly",J808*Lease!$D$4,IF(Lease!$H$4="Quarterly",J808*(Lease!$D$4/4),J808*Lease!$D$4/12)),-L808-J808)</f>
        <v>0</v>
      </c>
      <c r="L808" s="38">
        <f t="shared" si="130"/>
        <v>0</v>
      </c>
      <c r="M808" s="38">
        <f t="shared" si="131"/>
        <v>0</v>
      </c>
      <c r="N808" s="50"/>
      <c r="O808" s="79">
        <v>237</v>
      </c>
      <c r="P808" s="80">
        <f t="shared" si="134"/>
        <v>331338</v>
      </c>
      <c r="Q808" s="82">
        <f t="shared" si="127"/>
        <v>0</v>
      </c>
      <c r="R808" s="82">
        <f>IF(S807&lt;1,0,-Lease!$K$4/Lease!$L$4)</f>
        <v>0</v>
      </c>
      <c r="S808" s="82">
        <f t="shared" si="128"/>
        <v>0</v>
      </c>
      <c r="AE808" s="5"/>
      <c r="AF808" s="6"/>
    </row>
    <row r="809" spans="1:32" x14ac:dyDescent="0.25">
      <c r="A809" s="46">
        <f t="shared" si="132"/>
        <v>793</v>
      </c>
      <c r="B809" s="54">
        <f t="shared" si="129"/>
        <v>0</v>
      </c>
      <c r="C809" s="47">
        <f>IF(A809&gt;Lease!$E$4,0,Lease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D809" s="33" t="str">
        <f>IF(C809=0,"-",IF(Lease!$H$4="Yearly",EDATE(D808,12),IF(Lease!$H$4="Quarterly",EDATE(D808,3),EDATE(D808,1))))</f>
        <v>-</v>
      </c>
      <c r="E809" s="14">
        <f>IF(C809=0,0,1/((1+IF(Lease!$H$4="Yearly",Lease!$D$4,IF(Lease!$H$4="Quarterly",Lease!$D$4/4,Lease!$D$4/12)))^IF($E$17=1,A808,A809)))</f>
        <v>0</v>
      </c>
      <c r="F809" s="48">
        <f t="shared" si="125"/>
        <v>0</v>
      </c>
      <c r="G809" s="49"/>
      <c r="H809" s="13">
        <f t="shared" si="133"/>
        <v>793</v>
      </c>
      <c r="I809" s="33" t="str">
        <f t="shared" si="126"/>
        <v>-</v>
      </c>
      <c r="J809" s="38">
        <f>IF(H809&gt;Lease!$E$4,0,M808)</f>
        <v>0</v>
      </c>
      <c r="K809" s="38">
        <f>IF(IF(Lease!$H$4="Yearly",J809*Lease!$D$4,IF(Lease!$H$4="Quarterly",J809*(Lease!$D$4/4),J809*Lease!$D$4/12))&gt;0,IF(Lease!$H$4="Yearly",J809*Lease!$D$4,IF(Lease!$H$4="Quarterly",J809*(Lease!$D$4/4),J809*Lease!$D$4/12)),-L809-J809)</f>
        <v>0</v>
      </c>
      <c r="L809" s="38">
        <f t="shared" si="130"/>
        <v>0</v>
      </c>
      <c r="M809" s="38">
        <f t="shared" si="131"/>
        <v>0</v>
      </c>
      <c r="N809" s="50"/>
      <c r="O809" s="79">
        <v>237</v>
      </c>
      <c r="P809" s="80">
        <f t="shared" si="134"/>
        <v>331704</v>
      </c>
      <c r="Q809" s="82">
        <f t="shared" si="127"/>
        <v>0</v>
      </c>
      <c r="R809" s="82">
        <f>IF(S808&lt;1,0,-Lease!$K$4/Lease!$L$4)</f>
        <v>0</v>
      </c>
      <c r="S809" s="82">
        <f t="shared" si="128"/>
        <v>0</v>
      </c>
      <c r="AE809" s="5"/>
      <c r="AF809" s="6"/>
    </row>
    <row r="810" spans="1:32" x14ac:dyDescent="0.25">
      <c r="A810" s="46">
        <f t="shared" si="132"/>
        <v>794</v>
      </c>
      <c r="B810" s="54">
        <f t="shared" si="129"/>
        <v>0</v>
      </c>
      <c r="C810" s="47">
        <f>IF(A810&gt;Lease!$E$4,0,Lease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D810" s="33" t="str">
        <f>IF(C810=0,"-",IF(Lease!$H$4="Yearly",EDATE(D809,12),IF(Lease!$H$4="Quarterly",EDATE(D809,3),EDATE(D809,1))))</f>
        <v>-</v>
      </c>
      <c r="E810" s="14">
        <f>IF(C810=0,0,1/((1+IF(Lease!$H$4="Yearly",Lease!$D$4,IF(Lease!$H$4="Quarterly",Lease!$D$4/4,Lease!$D$4/12)))^IF($E$17=1,A809,A810)))</f>
        <v>0</v>
      </c>
      <c r="F810" s="48">
        <f t="shared" si="125"/>
        <v>0</v>
      </c>
      <c r="G810" s="49"/>
      <c r="H810" s="13">
        <f t="shared" si="133"/>
        <v>794</v>
      </c>
      <c r="I810" s="33" t="str">
        <f t="shared" si="126"/>
        <v>-</v>
      </c>
      <c r="J810" s="38">
        <f>IF(H810&gt;Lease!$E$4,0,M809)</f>
        <v>0</v>
      </c>
      <c r="K810" s="38">
        <f>IF(IF(Lease!$H$4="Yearly",J810*Lease!$D$4,IF(Lease!$H$4="Quarterly",J810*(Lease!$D$4/4),J810*Lease!$D$4/12))&gt;0,IF(Lease!$H$4="Yearly",J810*Lease!$D$4,IF(Lease!$H$4="Quarterly",J810*(Lease!$D$4/4),J810*Lease!$D$4/12)),-L810-J810)</f>
        <v>0</v>
      </c>
      <c r="L810" s="38">
        <f t="shared" si="130"/>
        <v>0</v>
      </c>
      <c r="M810" s="38">
        <f t="shared" si="131"/>
        <v>0</v>
      </c>
      <c r="N810" s="50"/>
      <c r="O810" s="79">
        <v>237</v>
      </c>
      <c r="P810" s="80">
        <f t="shared" si="134"/>
        <v>332069</v>
      </c>
      <c r="Q810" s="82">
        <f t="shared" si="127"/>
        <v>0</v>
      </c>
      <c r="R810" s="82">
        <f>IF(S809&lt;1,0,-Lease!$K$4/Lease!$L$4)</f>
        <v>0</v>
      </c>
      <c r="S810" s="82">
        <f t="shared" si="128"/>
        <v>0</v>
      </c>
      <c r="AE810" s="5"/>
      <c r="AF810" s="6"/>
    </row>
    <row r="811" spans="1:32" x14ac:dyDescent="0.25">
      <c r="A811" s="46">
        <f t="shared" si="132"/>
        <v>795</v>
      </c>
      <c r="B811" s="54">
        <f t="shared" si="129"/>
        <v>0</v>
      </c>
      <c r="C811" s="47">
        <f>IF(A811&gt;Lease!$E$4,0,Lease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D811" s="33" t="str">
        <f>IF(C811=0,"-",IF(Lease!$H$4="Yearly",EDATE(D810,12),IF(Lease!$H$4="Quarterly",EDATE(D810,3),EDATE(D810,1))))</f>
        <v>-</v>
      </c>
      <c r="E811" s="14">
        <f>IF(C811=0,0,1/((1+IF(Lease!$H$4="Yearly",Lease!$D$4,IF(Lease!$H$4="Quarterly",Lease!$D$4/4,Lease!$D$4/12)))^IF($E$17=1,A810,A811)))</f>
        <v>0</v>
      </c>
      <c r="F811" s="48">
        <f t="shared" si="125"/>
        <v>0</v>
      </c>
      <c r="G811" s="49"/>
      <c r="H811" s="13">
        <f t="shared" si="133"/>
        <v>795</v>
      </c>
      <c r="I811" s="33" t="str">
        <f t="shared" si="126"/>
        <v>-</v>
      </c>
      <c r="J811" s="38">
        <f>IF(H811&gt;Lease!$E$4,0,M810)</f>
        <v>0</v>
      </c>
      <c r="K811" s="38">
        <f>IF(IF(Lease!$H$4="Yearly",J811*Lease!$D$4,IF(Lease!$H$4="Quarterly",J811*(Lease!$D$4/4),J811*Lease!$D$4/12))&gt;0,IF(Lease!$H$4="Yearly",J811*Lease!$D$4,IF(Lease!$H$4="Quarterly",J811*(Lease!$D$4/4),J811*Lease!$D$4/12)),-L811-J811)</f>
        <v>0</v>
      </c>
      <c r="L811" s="38">
        <f t="shared" si="130"/>
        <v>0</v>
      </c>
      <c r="M811" s="38">
        <f t="shared" si="131"/>
        <v>0</v>
      </c>
      <c r="N811" s="50"/>
      <c r="O811" s="79">
        <v>237</v>
      </c>
      <c r="P811" s="80">
        <f t="shared" si="134"/>
        <v>332434</v>
      </c>
      <c r="Q811" s="82">
        <f t="shared" si="127"/>
        <v>0</v>
      </c>
      <c r="R811" s="82">
        <f>IF(S810&lt;1,0,-Lease!$K$4/Lease!$L$4)</f>
        <v>0</v>
      </c>
      <c r="S811" s="82">
        <f t="shared" si="128"/>
        <v>0</v>
      </c>
      <c r="AE811" s="5"/>
      <c r="AF811" s="6"/>
    </row>
    <row r="812" spans="1:32" x14ac:dyDescent="0.25">
      <c r="A812" s="46">
        <f t="shared" si="132"/>
        <v>796</v>
      </c>
      <c r="B812" s="54">
        <f t="shared" si="129"/>
        <v>0</v>
      </c>
      <c r="C812" s="47">
        <f>IF(A812&gt;Lease!$E$4,0,Lease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D812" s="33" t="str">
        <f>IF(C812=0,"-",IF(Lease!$H$4="Yearly",EDATE(D811,12),IF(Lease!$H$4="Quarterly",EDATE(D811,3),EDATE(D811,1))))</f>
        <v>-</v>
      </c>
      <c r="E812" s="14">
        <f>IF(C812=0,0,1/((1+IF(Lease!$H$4="Yearly",Lease!$D$4,IF(Lease!$H$4="Quarterly",Lease!$D$4/4,Lease!$D$4/12)))^IF($E$17=1,A811,A812)))</f>
        <v>0</v>
      </c>
      <c r="F812" s="48">
        <f t="shared" si="125"/>
        <v>0</v>
      </c>
      <c r="G812" s="49"/>
      <c r="H812" s="13">
        <f t="shared" si="133"/>
        <v>796</v>
      </c>
      <c r="I812" s="33" t="str">
        <f t="shared" si="126"/>
        <v>-</v>
      </c>
      <c r="J812" s="38">
        <f>IF(H812&gt;Lease!$E$4,0,M811)</f>
        <v>0</v>
      </c>
      <c r="K812" s="38">
        <f>IF(IF(Lease!$H$4="Yearly",J812*Lease!$D$4,IF(Lease!$H$4="Quarterly",J812*(Lease!$D$4/4),J812*Lease!$D$4/12))&gt;0,IF(Lease!$H$4="Yearly",J812*Lease!$D$4,IF(Lease!$H$4="Quarterly",J812*(Lease!$D$4/4),J812*Lease!$D$4/12)),-L812-J812)</f>
        <v>0</v>
      </c>
      <c r="L812" s="38">
        <f t="shared" si="130"/>
        <v>0</v>
      </c>
      <c r="M812" s="38">
        <f t="shared" si="131"/>
        <v>0</v>
      </c>
      <c r="N812" s="50"/>
      <c r="O812" s="79">
        <v>237</v>
      </c>
      <c r="P812" s="80">
        <f t="shared" si="134"/>
        <v>332799</v>
      </c>
      <c r="Q812" s="82">
        <f t="shared" si="127"/>
        <v>0</v>
      </c>
      <c r="R812" s="82">
        <f>IF(S811&lt;1,0,-Lease!$K$4/Lease!$L$4)</f>
        <v>0</v>
      </c>
      <c r="S812" s="82">
        <f t="shared" si="128"/>
        <v>0</v>
      </c>
      <c r="AE812" s="5"/>
      <c r="AF812" s="6"/>
    </row>
    <row r="813" spans="1:32" x14ac:dyDescent="0.25">
      <c r="A813" s="46">
        <f t="shared" si="132"/>
        <v>797</v>
      </c>
      <c r="B813" s="54">
        <f t="shared" si="129"/>
        <v>0</v>
      </c>
      <c r="C813" s="47">
        <f>IF(A813&gt;Lease!$E$4,0,Lease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D813" s="33" t="str">
        <f>IF(C813=0,"-",IF(Lease!$H$4="Yearly",EDATE(D812,12),IF(Lease!$H$4="Quarterly",EDATE(D812,3),EDATE(D812,1))))</f>
        <v>-</v>
      </c>
      <c r="E813" s="14">
        <f>IF(C813=0,0,1/((1+IF(Lease!$H$4="Yearly",Lease!$D$4,IF(Lease!$H$4="Quarterly",Lease!$D$4/4,Lease!$D$4/12)))^IF($E$17=1,A812,A813)))</f>
        <v>0</v>
      </c>
      <c r="F813" s="48">
        <f t="shared" ref="F813:F876" si="135">C813*E813</f>
        <v>0</v>
      </c>
      <c r="G813" s="49"/>
      <c r="H813" s="13">
        <f t="shared" si="133"/>
        <v>797</v>
      </c>
      <c r="I813" s="33" t="str">
        <f t="shared" ref="I813:I876" si="136">D813</f>
        <v>-</v>
      </c>
      <c r="J813" s="38">
        <f>IF(H813&gt;Lease!$E$4,0,M812)</f>
        <v>0</v>
      </c>
      <c r="K813" s="38">
        <f>IF(IF(Lease!$H$4="Yearly",J813*Lease!$D$4,IF(Lease!$H$4="Quarterly",J813*(Lease!$D$4/4),J813*Lease!$D$4/12))&gt;0,IF(Lease!$H$4="Yearly",J813*Lease!$D$4,IF(Lease!$H$4="Quarterly",J813*(Lease!$D$4/4),J813*Lease!$D$4/12)),-L813-J813)</f>
        <v>0</v>
      </c>
      <c r="L813" s="38">
        <f t="shared" si="130"/>
        <v>0</v>
      </c>
      <c r="M813" s="38">
        <f t="shared" si="131"/>
        <v>0</v>
      </c>
      <c r="N813" s="50"/>
      <c r="O813" s="79">
        <v>237</v>
      </c>
      <c r="P813" s="80">
        <f t="shared" si="134"/>
        <v>333165</v>
      </c>
      <c r="Q813" s="82">
        <f t="shared" ref="Q813:Q876" si="137">S812</f>
        <v>0</v>
      </c>
      <c r="R813" s="82">
        <f>IF(S812&lt;1,0,-Lease!$K$4/Lease!$L$4)</f>
        <v>0</v>
      </c>
      <c r="S813" s="82">
        <f t="shared" ref="S813:S876" si="138">IF(S812&lt;1,0,SUM(Q813:R813))</f>
        <v>0</v>
      </c>
      <c r="AE813" s="5"/>
      <c r="AF813" s="6"/>
    </row>
    <row r="814" spans="1:32" x14ac:dyDescent="0.25">
      <c r="A814" s="46">
        <f t="shared" si="132"/>
        <v>798</v>
      </c>
      <c r="B814" s="54">
        <f t="shared" si="129"/>
        <v>0</v>
      </c>
      <c r="C814" s="47">
        <f>IF(A814&gt;Lease!$E$4,0,Lease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D814" s="33" t="str">
        <f>IF(C814=0,"-",IF(Lease!$H$4="Yearly",EDATE(D813,12),IF(Lease!$H$4="Quarterly",EDATE(D813,3),EDATE(D813,1))))</f>
        <v>-</v>
      </c>
      <c r="E814" s="14">
        <f>IF(C814=0,0,1/((1+IF(Lease!$H$4="Yearly",Lease!$D$4,IF(Lease!$H$4="Quarterly",Lease!$D$4/4,Lease!$D$4/12)))^IF($E$17=1,A813,A814)))</f>
        <v>0</v>
      </c>
      <c r="F814" s="48">
        <f t="shared" si="135"/>
        <v>0</v>
      </c>
      <c r="G814" s="49"/>
      <c r="H814" s="13">
        <f t="shared" si="133"/>
        <v>798</v>
      </c>
      <c r="I814" s="33" t="str">
        <f t="shared" si="136"/>
        <v>-</v>
      </c>
      <c r="J814" s="38">
        <f>IF(H814&gt;Lease!$E$4,0,M813)</f>
        <v>0</v>
      </c>
      <c r="K814" s="38">
        <f>IF(IF(Lease!$H$4="Yearly",J814*Lease!$D$4,IF(Lease!$H$4="Quarterly",J814*(Lease!$D$4/4),J814*Lease!$D$4/12))&gt;0,IF(Lease!$H$4="Yearly",J814*Lease!$D$4,IF(Lease!$H$4="Quarterly",J814*(Lease!$D$4/4),J814*Lease!$D$4/12)),-L814-J814)</f>
        <v>0</v>
      </c>
      <c r="L814" s="38">
        <f t="shared" si="130"/>
        <v>0</v>
      </c>
      <c r="M814" s="38">
        <f t="shared" si="131"/>
        <v>0</v>
      </c>
      <c r="N814" s="50"/>
      <c r="O814" s="79">
        <v>237</v>
      </c>
      <c r="P814" s="80">
        <f t="shared" si="134"/>
        <v>333530</v>
      </c>
      <c r="Q814" s="82">
        <f t="shared" si="137"/>
        <v>0</v>
      </c>
      <c r="R814" s="82">
        <f>IF(S813&lt;1,0,-Lease!$K$4/Lease!$L$4)</f>
        <v>0</v>
      </c>
      <c r="S814" s="82">
        <f t="shared" si="138"/>
        <v>0</v>
      </c>
      <c r="AE814" s="5"/>
      <c r="AF814" s="6"/>
    </row>
    <row r="815" spans="1:32" x14ac:dyDescent="0.25">
      <c r="A815" s="46">
        <f t="shared" si="132"/>
        <v>799</v>
      </c>
      <c r="B815" s="54">
        <f t="shared" si="129"/>
        <v>0</v>
      </c>
      <c r="C815" s="47">
        <f>IF(A815&gt;Lease!$E$4,0,Lease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D815" s="33" t="str">
        <f>IF(C815=0,"-",IF(Lease!$H$4="Yearly",EDATE(D814,12),IF(Lease!$H$4="Quarterly",EDATE(D814,3),EDATE(D814,1))))</f>
        <v>-</v>
      </c>
      <c r="E815" s="14">
        <f>IF(C815=0,0,1/((1+IF(Lease!$H$4="Yearly",Lease!$D$4,IF(Lease!$H$4="Quarterly",Lease!$D$4/4,Lease!$D$4/12)))^IF($E$17=1,A814,A815)))</f>
        <v>0</v>
      </c>
      <c r="F815" s="48">
        <f t="shared" si="135"/>
        <v>0</v>
      </c>
      <c r="G815" s="49"/>
      <c r="H815" s="13">
        <f t="shared" si="133"/>
        <v>799</v>
      </c>
      <c r="I815" s="33" t="str">
        <f t="shared" si="136"/>
        <v>-</v>
      </c>
      <c r="J815" s="38">
        <f>IF(H815&gt;Lease!$E$4,0,M814)</f>
        <v>0</v>
      </c>
      <c r="K815" s="38">
        <f>IF(IF(Lease!$H$4="Yearly",J815*Lease!$D$4,IF(Lease!$H$4="Quarterly",J815*(Lease!$D$4/4),J815*Lease!$D$4/12))&gt;0,IF(Lease!$H$4="Yearly",J815*Lease!$D$4,IF(Lease!$H$4="Quarterly",J815*(Lease!$D$4/4),J815*Lease!$D$4/12)),-L815-J815)</f>
        <v>0</v>
      </c>
      <c r="L815" s="38">
        <f t="shared" si="130"/>
        <v>0</v>
      </c>
      <c r="M815" s="38">
        <f t="shared" si="131"/>
        <v>0</v>
      </c>
      <c r="N815" s="50"/>
      <c r="O815" s="79">
        <v>237</v>
      </c>
      <c r="P815" s="80">
        <f t="shared" si="134"/>
        <v>333895</v>
      </c>
      <c r="Q815" s="82">
        <f t="shared" si="137"/>
        <v>0</v>
      </c>
      <c r="R815" s="82">
        <f>IF(S814&lt;1,0,-Lease!$K$4/Lease!$L$4)</f>
        <v>0</v>
      </c>
      <c r="S815" s="82">
        <f t="shared" si="138"/>
        <v>0</v>
      </c>
      <c r="AE815" s="5"/>
      <c r="AF815" s="6"/>
    </row>
    <row r="816" spans="1:32" x14ac:dyDescent="0.25">
      <c r="A816" s="46">
        <f t="shared" si="132"/>
        <v>800</v>
      </c>
      <c r="B816" s="54">
        <f t="shared" si="129"/>
        <v>0</v>
      </c>
      <c r="C816" s="47">
        <f>IF(A816&gt;Lease!$E$4,0,Lease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D816" s="33" t="str">
        <f>IF(C816=0,"-",IF(Lease!$H$4="Yearly",EDATE(D815,12),IF(Lease!$H$4="Quarterly",EDATE(D815,3),EDATE(D815,1))))</f>
        <v>-</v>
      </c>
      <c r="E816" s="14">
        <f>IF(C816=0,0,1/((1+IF(Lease!$H$4="Yearly",Lease!$D$4,IF(Lease!$H$4="Quarterly",Lease!$D$4/4,Lease!$D$4/12)))^IF($E$17=1,A815,A816)))</f>
        <v>0</v>
      </c>
      <c r="F816" s="48">
        <f t="shared" si="135"/>
        <v>0</v>
      </c>
      <c r="G816" s="49"/>
      <c r="H816" s="13">
        <f t="shared" si="133"/>
        <v>800</v>
      </c>
      <c r="I816" s="33" t="str">
        <f t="shared" si="136"/>
        <v>-</v>
      </c>
      <c r="J816" s="38">
        <f>IF(H816&gt;Lease!$E$4,0,M815)</f>
        <v>0</v>
      </c>
      <c r="K816" s="38">
        <f>IF(IF(Lease!$H$4="Yearly",J816*Lease!$D$4,IF(Lease!$H$4="Quarterly",J816*(Lease!$D$4/4),J816*Lease!$D$4/12))&gt;0,IF(Lease!$H$4="Yearly",J816*Lease!$D$4,IF(Lease!$H$4="Quarterly",J816*(Lease!$D$4/4),J816*Lease!$D$4/12)),-L816-J816)</f>
        <v>0</v>
      </c>
      <c r="L816" s="38">
        <f t="shared" si="130"/>
        <v>0</v>
      </c>
      <c r="M816" s="38">
        <f t="shared" si="131"/>
        <v>0</v>
      </c>
      <c r="N816" s="50"/>
      <c r="O816" s="79">
        <v>237</v>
      </c>
      <c r="P816" s="80">
        <f t="shared" si="134"/>
        <v>334260</v>
      </c>
      <c r="Q816" s="82">
        <f t="shared" si="137"/>
        <v>0</v>
      </c>
      <c r="R816" s="82">
        <f>IF(S815&lt;1,0,-Lease!$K$4/Lease!$L$4)</f>
        <v>0</v>
      </c>
      <c r="S816" s="82">
        <f t="shared" si="138"/>
        <v>0</v>
      </c>
      <c r="AE816" s="5"/>
      <c r="AF816" s="6"/>
    </row>
    <row r="817" spans="1:32" x14ac:dyDescent="0.25">
      <c r="A817" s="46">
        <f t="shared" si="132"/>
        <v>801</v>
      </c>
      <c r="B817" s="54">
        <f t="shared" si="129"/>
        <v>0</v>
      </c>
      <c r="C817" s="47">
        <f>IF(A817&gt;Lease!$E$4,0,Lease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D817" s="33" t="str">
        <f>IF(C817=0,"-",IF(Lease!$H$4="Yearly",EDATE(D816,12),IF(Lease!$H$4="Quarterly",EDATE(D816,3),EDATE(D816,1))))</f>
        <v>-</v>
      </c>
      <c r="E817" s="14">
        <f>IF(C817=0,0,1/((1+IF(Lease!$H$4="Yearly",Lease!$D$4,IF(Lease!$H$4="Quarterly",Lease!$D$4/4,Lease!$D$4/12)))^IF($E$17=1,A816,A817)))</f>
        <v>0</v>
      </c>
      <c r="F817" s="48">
        <f t="shared" si="135"/>
        <v>0</v>
      </c>
      <c r="G817" s="49"/>
      <c r="H817" s="13">
        <f t="shared" si="133"/>
        <v>801</v>
      </c>
      <c r="I817" s="33" t="str">
        <f t="shared" si="136"/>
        <v>-</v>
      </c>
      <c r="J817" s="38">
        <f>IF(H817&gt;Lease!$E$4,0,M816)</f>
        <v>0</v>
      </c>
      <c r="K817" s="38">
        <f>IF(IF(Lease!$H$4="Yearly",J817*Lease!$D$4,IF(Lease!$H$4="Quarterly",J817*(Lease!$D$4/4),J817*Lease!$D$4/12))&gt;0,IF(Lease!$H$4="Yearly",J817*Lease!$D$4,IF(Lease!$H$4="Quarterly",J817*(Lease!$D$4/4),J817*Lease!$D$4/12)),-L817-J817)</f>
        <v>0</v>
      </c>
      <c r="L817" s="38">
        <f t="shared" si="130"/>
        <v>0</v>
      </c>
      <c r="M817" s="38">
        <f t="shared" si="131"/>
        <v>0</v>
      </c>
      <c r="N817" s="50"/>
      <c r="O817" s="79">
        <v>237</v>
      </c>
      <c r="P817" s="80">
        <f t="shared" si="134"/>
        <v>334626</v>
      </c>
      <c r="Q817" s="82">
        <f t="shared" si="137"/>
        <v>0</v>
      </c>
      <c r="R817" s="82">
        <f>IF(S816&lt;1,0,-Lease!$K$4/Lease!$L$4)</f>
        <v>0</v>
      </c>
      <c r="S817" s="82">
        <f t="shared" si="138"/>
        <v>0</v>
      </c>
      <c r="AE817" s="5"/>
      <c r="AF817" s="6"/>
    </row>
    <row r="818" spans="1:32" x14ac:dyDescent="0.25">
      <c r="A818" s="46">
        <f t="shared" si="132"/>
        <v>802</v>
      </c>
      <c r="B818" s="54">
        <f t="shared" si="129"/>
        <v>0</v>
      </c>
      <c r="C818" s="47">
        <f>IF(A818&gt;Lease!$E$4,0,Lease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D818" s="33" t="str">
        <f>IF(C818=0,"-",IF(Lease!$H$4="Yearly",EDATE(D817,12),IF(Lease!$H$4="Quarterly",EDATE(D817,3),EDATE(D817,1))))</f>
        <v>-</v>
      </c>
      <c r="E818" s="14">
        <f>IF(C818=0,0,1/((1+IF(Lease!$H$4="Yearly",Lease!$D$4,IF(Lease!$H$4="Quarterly",Lease!$D$4/4,Lease!$D$4/12)))^IF($E$17=1,A817,A818)))</f>
        <v>0</v>
      </c>
      <c r="F818" s="48">
        <f t="shared" si="135"/>
        <v>0</v>
      </c>
      <c r="G818" s="49"/>
      <c r="H818" s="13">
        <f t="shared" si="133"/>
        <v>802</v>
      </c>
      <c r="I818" s="33" t="str">
        <f t="shared" si="136"/>
        <v>-</v>
      </c>
      <c r="J818" s="38">
        <f>IF(H818&gt;Lease!$E$4,0,M817)</f>
        <v>0</v>
      </c>
      <c r="K818" s="38">
        <f>IF(IF(Lease!$H$4="Yearly",J818*Lease!$D$4,IF(Lease!$H$4="Quarterly",J818*(Lease!$D$4/4),J818*Lease!$D$4/12))&gt;0,IF(Lease!$H$4="Yearly",J818*Lease!$D$4,IF(Lease!$H$4="Quarterly",J818*(Lease!$D$4/4),J818*Lease!$D$4/12)),-L818-J818)</f>
        <v>0</v>
      </c>
      <c r="L818" s="38">
        <f t="shared" si="130"/>
        <v>0</v>
      </c>
      <c r="M818" s="38">
        <f t="shared" si="131"/>
        <v>0</v>
      </c>
      <c r="N818" s="50"/>
      <c r="O818" s="79">
        <v>237</v>
      </c>
      <c r="P818" s="80">
        <f t="shared" si="134"/>
        <v>334991</v>
      </c>
      <c r="Q818" s="82">
        <f t="shared" si="137"/>
        <v>0</v>
      </c>
      <c r="R818" s="82">
        <f>IF(S817&lt;1,0,-Lease!$K$4/Lease!$L$4)</f>
        <v>0</v>
      </c>
      <c r="S818" s="82">
        <f t="shared" si="138"/>
        <v>0</v>
      </c>
      <c r="AE818" s="5"/>
      <c r="AF818" s="6"/>
    </row>
    <row r="819" spans="1:32" x14ac:dyDescent="0.25">
      <c r="A819" s="46">
        <f t="shared" si="132"/>
        <v>803</v>
      </c>
      <c r="B819" s="54">
        <f t="shared" si="129"/>
        <v>0</v>
      </c>
      <c r="C819" s="47">
        <f>IF(A819&gt;Lease!$E$4,0,Lease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D819" s="33" t="str">
        <f>IF(C819=0,"-",IF(Lease!$H$4="Yearly",EDATE(D818,12),IF(Lease!$H$4="Quarterly",EDATE(D818,3),EDATE(D818,1))))</f>
        <v>-</v>
      </c>
      <c r="E819" s="14">
        <f>IF(C819=0,0,1/((1+IF(Lease!$H$4="Yearly",Lease!$D$4,IF(Lease!$H$4="Quarterly",Lease!$D$4/4,Lease!$D$4/12)))^IF($E$17=1,A818,A819)))</f>
        <v>0</v>
      </c>
      <c r="F819" s="48">
        <f t="shared" si="135"/>
        <v>0</v>
      </c>
      <c r="G819" s="49"/>
      <c r="H819" s="13">
        <f t="shared" si="133"/>
        <v>803</v>
      </c>
      <c r="I819" s="33" t="str">
        <f t="shared" si="136"/>
        <v>-</v>
      </c>
      <c r="J819" s="38">
        <f>IF(H819&gt;Lease!$E$4,0,M818)</f>
        <v>0</v>
      </c>
      <c r="K819" s="38">
        <f>IF(IF(Lease!$H$4="Yearly",J819*Lease!$D$4,IF(Lease!$H$4="Quarterly",J819*(Lease!$D$4/4),J819*Lease!$D$4/12))&gt;0,IF(Lease!$H$4="Yearly",J819*Lease!$D$4,IF(Lease!$H$4="Quarterly",J819*(Lease!$D$4/4),J819*Lease!$D$4/12)),-L819-J819)</f>
        <v>0</v>
      </c>
      <c r="L819" s="38">
        <f t="shared" si="130"/>
        <v>0</v>
      </c>
      <c r="M819" s="38">
        <f t="shared" si="131"/>
        <v>0</v>
      </c>
      <c r="N819" s="50"/>
      <c r="O819" s="79">
        <v>237</v>
      </c>
      <c r="P819" s="80">
        <f t="shared" si="134"/>
        <v>335356</v>
      </c>
      <c r="Q819" s="82">
        <f t="shared" si="137"/>
        <v>0</v>
      </c>
      <c r="R819" s="82">
        <f>IF(S818&lt;1,0,-Lease!$K$4/Lease!$L$4)</f>
        <v>0</v>
      </c>
      <c r="S819" s="82">
        <f t="shared" si="138"/>
        <v>0</v>
      </c>
      <c r="AE819" s="5"/>
      <c r="AF819" s="6"/>
    </row>
    <row r="820" spans="1:32" x14ac:dyDescent="0.25">
      <c r="A820" s="46">
        <f t="shared" si="132"/>
        <v>804</v>
      </c>
      <c r="B820" s="54">
        <f t="shared" si="129"/>
        <v>0</v>
      </c>
      <c r="C820" s="47">
        <f>IF(A820&gt;Lease!$E$4,0,Lease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D820" s="33" t="str">
        <f>IF(C820=0,"-",IF(Lease!$H$4="Yearly",EDATE(D819,12),IF(Lease!$H$4="Quarterly",EDATE(D819,3),EDATE(D819,1))))</f>
        <v>-</v>
      </c>
      <c r="E820" s="14">
        <f>IF(C820=0,0,1/((1+IF(Lease!$H$4="Yearly",Lease!$D$4,IF(Lease!$H$4="Quarterly",Lease!$D$4/4,Lease!$D$4/12)))^IF($E$17=1,A819,A820)))</f>
        <v>0</v>
      </c>
      <c r="F820" s="48">
        <f t="shared" si="135"/>
        <v>0</v>
      </c>
      <c r="G820" s="49"/>
      <c r="H820" s="13">
        <f t="shared" si="133"/>
        <v>804</v>
      </c>
      <c r="I820" s="33" t="str">
        <f t="shared" si="136"/>
        <v>-</v>
      </c>
      <c r="J820" s="38">
        <f>IF(H820&gt;Lease!$E$4,0,M819)</f>
        <v>0</v>
      </c>
      <c r="K820" s="38">
        <f>IF(IF(Lease!$H$4="Yearly",J820*Lease!$D$4,IF(Lease!$H$4="Quarterly",J820*(Lease!$D$4/4),J820*Lease!$D$4/12))&gt;0,IF(Lease!$H$4="Yearly",J820*Lease!$D$4,IF(Lease!$H$4="Quarterly",J820*(Lease!$D$4/4),J820*Lease!$D$4/12)),-L820-J820)</f>
        <v>0</v>
      </c>
      <c r="L820" s="38">
        <f t="shared" si="130"/>
        <v>0</v>
      </c>
      <c r="M820" s="38">
        <f t="shared" si="131"/>
        <v>0</v>
      </c>
      <c r="N820" s="50"/>
      <c r="O820" s="79">
        <v>237</v>
      </c>
      <c r="P820" s="80">
        <f t="shared" si="134"/>
        <v>335721</v>
      </c>
      <c r="Q820" s="82">
        <f t="shared" si="137"/>
        <v>0</v>
      </c>
      <c r="R820" s="82">
        <f>IF(S819&lt;1,0,-Lease!$K$4/Lease!$L$4)</f>
        <v>0</v>
      </c>
      <c r="S820" s="82">
        <f t="shared" si="138"/>
        <v>0</v>
      </c>
      <c r="AE820" s="5"/>
      <c r="AF820" s="6"/>
    </row>
    <row r="821" spans="1:32" x14ac:dyDescent="0.25">
      <c r="A821" s="46">
        <f t="shared" si="132"/>
        <v>805</v>
      </c>
      <c r="B821" s="54">
        <f t="shared" si="129"/>
        <v>0</v>
      </c>
      <c r="C821" s="47">
        <f>IF(A821&gt;Lease!$E$4,0,Lease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D821" s="33" t="str">
        <f>IF(C821=0,"-",IF(Lease!$H$4="Yearly",EDATE(D820,12),IF(Lease!$H$4="Quarterly",EDATE(D820,3),EDATE(D820,1))))</f>
        <v>-</v>
      </c>
      <c r="E821" s="14">
        <f>IF(C821=0,0,1/((1+IF(Lease!$H$4="Yearly",Lease!$D$4,IF(Lease!$H$4="Quarterly",Lease!$D$4/4,Lease!$D$4/12)))^IF($E$17=1,A820,A821)))</f>
        <v>0</v>
      </c>
      <c r="F821" s="48">
        <f t="shared" si="135"/>
        <v>0</v>
      </c>
      <c r="G821" s="49"/>
      <c r="H821" s="13">
        <f t="shared" si="133"/>
        <v>805</v>
      </c>
      <c r="I821" s="33" t="str">
        <f t="shared" si="136"/>
        <v>-</v>
      </c>
      <c r="J821" s="38">
        <f>IF(H821&gt;Lease!$E$4,0,M820)</f>
        <v>0</v>
      </c>
      <c r="K821" s="38">
        <f>IF(IF(Lease!$H$4="Yearly",J821*Lease!$D$4,IF(Lease!$H$4="Quarterly",J821*(Lease!$D$4/4),J821*Lease!$D$4/12))&gt;0,IF(Lease!$H$4="Yearly",J821*Lease!$D$4,IF(Lease!$H$4="Quarterly",J821*(Lease!$D$4/4),J821*Lease!$D$4/12)),-L821-J821)</f>
        <v>0</v>
      </c>
      <c r="L821" s="38">
        <f t="shared" si="130"/>
        <v>0</v>
      </c>
      <c r="M821" s="38">
        <f t="shared" si="131"/>
        <v>0</v>
      </c>
      <c r="N821" s="50"/>
      <c r="O821" s="79">
        <v>237</v>
      </c>
      <c r="P821" s="80">
        <f t="shared" si="134"/>
        <v>336087</v>
      </c>
      <c r="Q821" s="82">
        <f t="shared" si="137"/>
        <v>0</v>
      </c>
      <c r="R821" s="82">
        <f>IF(S820&lt;1,0,-Lease!$K$4/Lease!$L$4)</f>
        <v>0</v>
      </c>
      <c r="S821" s="82">
        <f t="shared" si="138"/>
        <v>0</v>
      </c>
      <c r="AE821" s="5"/>
      <c r="AF821" s="6"/>
    </row>
    <row r="822" spans="1:32" x14ac:dyDescent="0.25">
      <c r="A822" s="46">
        <f t="shared" si="132"/>
        <v>806</v>
      </c>
      <c r="B822" s="54">
        <f t="shared" si="129"/>
        <v>0</v>
      </c>
      <c r="C822" s="47">
        <f>IF(A822&gt;Lease!$E$4,0,Lease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D822" s="33" t="str">
        <f>IF(C822=0,"-",IF(Lease!$H$4="Yearly",EDATE(D821,12),IF(Lease!$H$4="Quarterly",EDATE(D821,3),EDATE(D821,1))))</f>
        <v>-</v>
      </c>
      <c r="E822" s="14">
        <f>IF(C822=0,0,1/((1+IF(Lease!$H$4="Yearly",Lease!$D$4,IF(Lease!$H$4="Quarterly",Lease!$D$4/4,Lease!$D$4/12)))^IF($E$17=1,A821,A822)))</f>
        <v>0</v>
      </c>
      <c r="F822" s="48">
        <f t="shared" si="135"/>
        <v>0</v>
      </c>
      <c r="G822" s="49"/>
      <c r="H822" s="13">
        <f t="shared" si="133"/>
        <v>806</v>
      </c>
      <c r="I822" s="33" t="str">
        <f t="shared" si="136"/>
        <v>-</v>
      </c>
      <c r="J822" s="38">
        <f>IF(H822&gt;Lease!$E$4,0,M821)</f>
        <v>0</v>
      </c>
      <c r="K822" s="38">
        <f>IF(IF(Lease!$H$4="Yearly",J822*Lease!$D$4,IF(Lease!$H$4="Quarterly",J822*(Lease!$D$4/4),J822*Lease!$D$4/12))&gt;0,IF(Lease!$H$4="Yearly",J822*Lease!$D$4,IF(Lease!$H$4="Quarterly",J822*(Lease!$D$4/4),J822*Lease!$D$4/12)),-L822-J822)</f>
        <v>0</v>
      </c>
      <c r="L822" s="38">
        <f t="shared" si="130"/>
        <v>0</v>
      </c>
      <c r="M822" s="38">
        <f t="shared" si="131"/>
        <v>0</v>
      </c>
      <c r="N822" s="50"/>
      <c r="O822" s="79">
        <v>237</v>
      </c>
      <c r="P822" s="80">
        <f t="shared" si="134"/>
        <v>336452</v>
      </c>
      <c r="Q822" s="82">
        <f t="shared" si="137"/>
        <v>0</v>
      </c>
      <c r="R822" s="82">
        <f>IF(S821&lt;1,0,-Lease!$K$4/Lease!$L$4)</f>
        <v>0</v>
      </c>
      <c r="S822" s="82">
        <f t="shared" si="138"/>
        <v>0</v>
      </c>
      <c r="AE822" s="5"/>
      <c r="AF822" s="6"/>
    </row>
    <row r="823" spans="1:32" x14ac:dyDescent="0.25">
      <c r="A823" s="46">
        <f t="shared" si="132"/>
        <v>807</v>
      </c>
      <c r="B823" s="54">
        <f t="shared" si="129"/>
        <v>0</v>
      </c>
      <c r="C823" s="47">
        <f>IF(A823&gt;Lease!$E$4,0,Lease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D823" s="33" t="str">
        <f>IF(C823=0,"-",IF(Lease!$H$4="Yearly",EDATE(D822,12),IF(Lease!$H$4="Quarterly",EDATE(D822,3),EDATE(D822,1))))</f>
        <v>-</v>
      </c>
      <c r="E823" s="14">
        <f>IF(C823=0,0,1/((1+IF(Lease!$H$4="Yearly",Lease!$D$4,IF(Lease!$H$4="Quarterly",Lease!$D$4/4,Lease!$D$4/12)))^IF($E$17=1,A822,A823)))</f>
        <v>0</v>
      </c>
      <c r="F823" s="48">
        <f t="shared" si="135"/>
        <v>0</v>
      </c>
      <c r="G823" s="49"/>
      <c r="H823" s="13">
        <f t="shared" si="133"/>
        <v>807</v>
      </c>
      <c r="I823" s="33" t="str">
        <f t="shared" si="136"/>
        <v>-</v>
      </c>
      <c r="J823" s="38">
        <f>IF(H823&gt;Lease!$E$4,0,M822)</f>
        <v>0</v>
      </c>
      <c r="K823" s="38">
        <f>IF(IF(Lease!$H$4="Yearly",J823*Lease!$D$4,IF(Lease!$H$4="Quarterly",J823*(Lease!$D$4/4),J823*Lease!$D$4/12))&gt;0,IF(Lease!$H$4="Yearly",J823*Lease!$D$4,IF(Lease!$H$4="Quarterly",J823*(Lease!$D$4/4),J823*Lease!$D$4/12)),-L823-J823)</f>
        <v>0</v>
      </c>
      <c r="L823" s="38">
        <f t="shared" si="130"/>
        <v>0</v>
      </c>
      <c r="M823" s="38">
        <f t="shared" si="131"/>
        <v>0</v>
      </c>
      <c r="N823" s="50"/>
      <c r="O823" s="79">
        <v>237</v>
      </c>
      <c r="P823" s="80">
        <f t="shared" si="134"/>
        <v>336817</v>
      </c>
      <c r="Q823" s="82">
        <f t="shared" si="137"/>
        <v>0</v>
      </c>
      <c r="R823" s="82">
        <f>IF(S822&lt;1,0,-Lease!$K$4/Lease!$L$4)</f>
        <v>0</v>
      </c>
      <c r="S823" s="82">
        <f t="shared" si="138"/>
        <v>0</v>
      </c>
      <c r="AE823" s="5"/>
      <c r="AF823" s="6"/>
    </row>
    <row r="824" spans="1:32" x14ac:dyDescent="0.25">
      <c r="A824" s="46">
        <f t="shared" si="132"/>
        <v>808</v>
      </c>
      <c r="B824" s="54">
        <f t="shared" si="129"/>
        <v>0</v>
      </c>
      <c r="C824" s="47">
        <f>IF(A824&gt;Lease!$E$4,0,Lease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D824" s="33" t="str">
        <f>IF(C824=0,"-",IF(Lease!$H$4="Yearly",EDATE(D823,12),IF(Lease!$H$4="Quarterly",EDATE(D823,3),EDATE(D823,1))))</f>
        <v>-</v>
      </c>
      <c r="E824" s="14">
        <f>IF(C824=0,0,1/((1+IF(Lease!$H$4="Yearly",Lease!$D$4,IF(Lease!$H$4="Quarterly",Lease!$D$4/4,Lease!$D$4/12)))^IF($E$17=1,A823,A824)))</f>
        <v>0</v>
      </c>
      <c r="F824" s="48">
        <f t="shared" si="135"/>
        <v>0</v>
      </c>
      <c r="G824" s="49"/>
      <c r="H824" s="13">
        <f t="shared" si="133"/>
        <v>808</v>
      </c>
      <c r="I824" s="33" t="str">
        <f t="shared" si="136"/>
        <v>-</v>
      </c>
      <c r="J824" s="38">
        <f>IF(H824&gt;Lease!$E$4,0,M823)</f>
        <v>0</v>
      </c>
      <c r="K824" s="38">
        <f>IF(IF(Lease!$H$4="Yearly",J824*Lease!$D$4,IF(Lease!$H$4="Quarterly",J824*(Lease!$D$4/4),J824*Lease!$D$4/12))&gt;0,IF(Lease!$H$4="Yearly",J824*Lease!$D$4,IF(Lease!$H$4="Quarterly",J824*(Lease!$D$4/4),J824*Lease!$D$4/12)),-L824-J824)</f>
        <v>0</v>
      </c>
      <c r="L824" s="38">
        <f t="shared" si="130"/>
        <v>0</v>
      </c>
      <c r="M824" s="38">
        <f t="shared" si="131"/>
        <v>0</v>
      </c>
      <c r="N824" s="50"/>
      <c r="O824" s="79">
        <v>237</v>
      </c>
      <c r="P824" s="80">
        <f t="shared" si="134"/>
        <v>337182</v>
      </c>
      <c r="Q824" s="82">
        <f t="shared" si="137"/>
        <v>0</v>
      </c>
      <c r="R824" s="82">
        <f>IF(S823&lt;1,0,-Lease!$K$4/Lease!$L$4)</f>
        <v>0</v>
      </c>
      <c r="S824" s="82">
        <f t="shared" si="138"/>
        <v>0</v>
      </c>
      <c r="AE824" s="5"/>
      <c r="AF824" s="6"/>
    </row>
    <row r="825" spans="1:32" x14ac:dyDescent="0.25">
      <c r="A825" s="46">
        <f t="shared" si="132"/>
        <v>809</v>
      </c>
      <c r="B825" s="54">
        <f t="shared" si="129"/>
        <v>0</v>
      </c>
      <c r="C825" s="47">
        <f>IF(A825&gt;Lease!$E$4,0,Lease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D825" s="33" t="str">
        <f>IF(C825=0,"-",IF(Lease!$H$4="Yearly",EDATE(D824,12),IF(Lease!$H$4="Quarterly",EDATE(D824,3),EDATE(D824,1))))</f>
        <v>-</v>
      </c>
      <c r="E825" s="14">
        <f>IF(C825=0,0,1/((1+IF(Lease!$H$4="Yearly",Lease!$D$4,IF(Lease!$H$4="Quarterly",Lease!$D$4/4,Lease!$D$4/12)))^IF($E$17=1,A824,A825)))</f>
        <v>0</v>
      </c>
      <c r="F825" s="48">
        <f t="shared" si="135"/>
        <v>0</v>
      </c>
      <c r="G825" s="49"/>
      <c r="H825" s="13">
        <f t="shared" si="133"/>
        <v>809</v>
      </c>
      <c r="I825" s="33" t="str">
        <f t="shared" si="136"/>
        <v>-</v>
      </c>
      <c r="J825" s="38">
        <f>IF(H825&gt;Lease!$E$4,0,M824)</f>
        <v>0</v>
      </c>
      <c r="K825" s="38">
        <f>IF(IF(Lease!$H$4="Yearly",J825*Lease!$D$4,IF(Lease!$H$4="Quarterly",J825*(Lease!$D$4/4),J825*Lease!$D$4/12))&gt;0,IF(Lease!$H$4="Yearly",J825*Lease!$D$4,IF(Lease!$H$4="Quarterly",J825*(Lease!$D$4/4),J825*Lease!$D$4/12)),-L825-J825)</f>
        <v>0</v>
      </c>
      <c r="L825" s="38">
        <f t="shared" si="130"/>
        <v>0</v>
      </c>
      <c r="M825" s="38">
        <f t="shared" si="131"/>
        <v>0</v>
      </c>
      <c r="N825" s="50"/>
      <c r="O825" s="79">
        <v>237</v>
      </c>
      <c r="P825" s="80">
        <f t="shared" si="134"/>
        <v>337548</v>
      </c>
      <c r="Q825" s="82">
        <f t="shared" si="137"/>
        <v>0</v>
      </c>
      <c r="R825" s="82">
        <f>IF(S824&lt;1,0,-Lease!$K$4/Lease!$L$4)</f>
        <v>0</v>
      </c>
      <c r="S825" s="82">
        <f t="shared" si="138"/>
        <v>0</v>
      </c>
      <c r="AE825" s="5"/>
      <c r="AF825" s="6"/>
    </row>
    <row r="826" spans="1:32" x14ac:dyDescent="0.25">
      <c r="A826" s="46">
        <f t="shared" si="132"/>
        <v>810</v>
      </c>
      <c r="B826" s="54">
        <f t="shared" si="129"/>
        <v>0</v>
      </c>
      <c r="C826" s="47">
        <f>IF(A826&gt;Lease!$E$4,0,Lease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D826" s="33" t="str">
        <f>IF(C826=0,"-",IF(Lease!$H$4="Yearly",EDATE(D825,12),IF(Lease!$H$4="Quarterly",EDATE(D825,3),EDATE(D825,1))))</f>
        <v>-</v>
      </c>
      <c r="E826" s="14">
        <f>IF(C826=0,0,1/((1+IF(Lease!$H$4="Yearly",Lease!$D$4,IF(Lease!$H$4="Quarterly",Lease!$D$4/4,Lease!$D$4/12)))^IF($E$17=1,A825,A826)))</f>
        <v>0</v>
      </c>
      <c r="F826" s="48">
        <f t="shared" si="135"/>
        <v>0</v>
      </c>
      <c r="G826" s="49"/>
      <c r="H826" s="13">
        <f t="shared" si="133"/>
        <v>810</v>
      </c>
      <c r="I826" s="33" t="str">
        <f t="shared" si="136"/>
        <v>-</v>
      </c>
      <c r="J826" s="38">
        <f>IF(H826&gt;Lease!$E$4,0,M825)</f>
        <v>0</v>
      </c>
      <c r="K826" s="38">
        <f>IF(IF(Lease!$H$4="Yearly",J826*Lease!$D$4,IF(Lease!$H$4="Quarterly",J826*(Lease!$D$4/4),J826*Lease!$D$4/12))&gt;0,IF(Lease!$H$4="Yearly",J826*Lease!$D$4,IF(Lease!$H$4="Quarterly",J826*(Lease!$D$4/4),J826*Lease!$D$4/12)),-L826-J826)</f>
        <v>0</v>
      </c>
      <c r="L826" s="38">
        <f t="shared" si="130"/>
        <v>0</v>
      </c>
      <c r="M826" s="38">
        <f t="shared" si="131"/>
        <v>0</v>
      </c>
      <c r="N826" s="50"/>
      <c r="O826" s="79">
        <v>237</v>
      </c>
      <c r="P826" s="80">
        <f t="shared" si="134"/>
        <v>337913</v>
      </c>
      <c r="Q826" s="82">
        <f t="shared" si="137"/>
        <v>0</v>
      </c>
      <c r="R826" s="82">
        <f>IF(S825&lt;1,0,-Lease!$K$4/Lease!$L$4)</f>
        <v>0</v>
      </c>
      <c r="S826" s="82">
        <f t="shared" si="138"/>
        <v>0</v>
      </c>
      <c r="AE826" s="5"/>
      <c r="AF826" s="6"/>
    </row>
    <row r="827" spans="1:32" x14ac:dyDescent="0.25">
      <c r="A827" s="46">
        <f t="shared" si="132"/>
        <v>811</v>
      </c>
      <c r="B827" s="54">
        <f t="shared" si="129"/>
        <v>0</v>
      </c>
      <c r="C827" s="47">
        <f>IF(A827&gt;Lease!$E$4,0,Lease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D827" s="33" t="str">
        <f>IF(C827=0,"-",IF(Lease!$H$4="Yearly",EDATE(D826,12),IF(Lease!$H$4="Quarterly",EDATE(D826,3),EDATE(D826,1))))</f>
        <v>-</v>
      </c>
      <c r="E827" s="14">
        <f>IF(C827=0,0,1/((1+IF(Lease!$H$4="Yearly",Lease!$D$4,IF(Lease!$H$4="Quarterly",Lease!$D$4/4,Lease!$D$4/12)))^IF($E$17=1,A826,A827)))</f>
        <v>0</v>
      </c>
      <c r="F827" s="48">
        <f t="shared" si="135"/>
        <v>0</v>
      </c>
      <c r="G827" s="49"/>
      <c r="H827" s="13">
        <f t="shared" si="133"/>
        <v>811</v>
      </c>
      <c r="I827" s="33" t="str">
        <f t="shared" si="136"/>
        <v>-</v>
      </c>
      <c r="J827" s="38">
        <f>IF(H827&gt;Lease!$E$4,0,M826)</f>
        <v>0</v>
      </c>
      <c r="K827" s="38">
        <f>IF(IF(Lease!$H$4="Yearly",J827*Lease!$D$4,IF(Lease!$H$4="Quarterly",J827*(Lease!$D$4/4),J827*Lease!$D$4/12))&gt;0,IF(Lease!$H$4="Yearly",J827*Lease!$D$4,IF(Lease!$H$4="Quarterly",J827*(Lease!$D$4/4),J827*Lease!$D$4/12)),-L827-J827)</f>
        <v>0</v>
      </c>
      <c r="L827" s="38">
        <f t="shared" si="130"/>
        <v>0</v>
      </c>
      <c r="M827" s="38">
        <f t="shared" si="131"/>
        <v>0</v>
      </c>
      <c r="N827" s="50"/>
      <c r="O827" s="79">
        <v>237</v>
      </c>
      <c r="P827" s="80">
        <f t="shared" si="134"/>
        <v>338278</v>
      </c>
      <c r="Q827" s="82">
        <f t="shared" si="137"/>
        <v>0</v>
      </c>
      <c r="R827" s="82">
        <f>IF(S826&lt;1,0,-Lease!$K$4/Lease!$L$4)</f>
        <v>0</v>
      </c>
      <c r="S827" s="82">
        <f t="shared" si="138"/>
        <v>0</v>
      </c>
      <c r="AE827" s="5"/>
      <c r="AF827" s="6"/>
    </row>
    <row r="828" spans="1:32" x14ac:dyDescent="0.25">
      <c r="A828" s="46">
        <f t="shared" si="132"/>
        <v>812</v>
      </c>
      <c r="B828" s="54">
        <f t="shared" si="129"/>
        <v>0</v>
      </c>
      <c r="C828" s="47">
        <f>IF(A828&gt;Lease!$E$4,0,Lease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D828" s="33" t="str">
        <f>IF(C828=0,"-",IF(Lease!$H$4="Yearly",EDATE(D827,12),IF(Lease!$H$4="Quarterly",EDATE(D827,3),EDATE(D827,1))))</f>
        <v>-</v>
      </c>
      <c r="E828" s="14">
        <f>IF(C828=0,0,1/((1+IF(Lease!$H$4="Yearly",Lease!$D$4,IF(Lease!$H$4="Quarterly",Lease!$D$4/4,Lease!$D$4/12)))^IF($E$17=1,A827,A828)))</f>
        <v>0</v>
      </c>
      <c r="F828" s="48">
        <f t="shared" si="135"/>
        <v>0</v>
      </c>
      <c r="G828" s="49"/>
      <c r="H828" s="13">
        <f t="shared" si="133"/>
        <v>812</v>
      </c>
      <c r="I828" s="33" t="str">
        <f t="shared" si="136"/>
        <v>-</v>
      </c>
      <c r="J828" s="38">
        <f>IF(H828&gt;Lease!$E$4,0,M827)</f>
        <v>0</v>
      </c>
      <c r="K828" s="38">
        <f>IF(IF(Lease!$H$4="Yearly",J828*Lease!$D$4,IF(Lease!$H$4="Quarterly",J828*(Lease!$D$4/4),J828*Lease!$D$4/12))&gt;0,IF(Lease!$H$4="Yearly",J828*Lease!$D$4,IF(Lease!$H$4="Quarterly",J828*(Lease!$D$4/4),J828*Lease!$D$4/12)),-L828-J828)</f>
        <v>0</v>
      </c>
      <c r="L828" s="38">
        <f t="shared" si="130"/>
        <v>0</v>
      </c>
      <c r="M828" s="38">
        <f t="shared" si="131"/>
        <v>0</v>
      </c>
      <c r="N828" s="50"/>
      <c r="O828" s="79">
        <v>237</v>
      </c>
      <c r="P828" s="80">
        <f t="shared" si="134"/>
        <v>338643</v>
      </c>
      <c r="Q828" s="82">
        <f t="shared" si="137"/>
        <v>0</v>
      </c>
      <c r="R828" s="82">
        <f>IF(S827&lt;1,0,-Lease!$K$4/Lease!$L$4)</f>
        <v>0</v>
      </c>
      <c r="S828" s="82">
        <f t="shared" si="138"/>
        <v>0</v>
      </c>
      <c r="AE828" s="5"/>
      <c r="AF828" s="6"/>
    </row>
    <row r="829" spans="1:32" x14ac:dyDescent="0.25">
      <c r="A829" s="46">
        <f t="shared" si="132"/>
        <v>813</v>
      </c>
      <c r="B829" s="54">
        <f t="shared" si="129"/>
        <v>0</v>
      </c>
      <c r="C829" s="47">
        <f>IF(A829&gt;Lease!$E$4,0,Lease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D829" s="33" t="str">
        <f>IF(C829=0,"-",IF(Lease!$H$4="Yearly",EDATE(D828,12),IF(Lease!$H$4="Quarterly",EDATE(D828,3),EDATE(D828,1))))</f>
        <v>-</v>
      </c>
      <c r="E829" s="14">
        <f>IF(C829=0,0,1/((1+IF(Lease!$H$4="Yearly",Lease!$D$4,IF(Lease!$H$4="Quarterly",Lease!$D$4/4,Lease!$D$4/12)))^IF($E$17=1,A828,A829)))</f>
        <v>0</v>
      </c>
      <c r="F829" s="48">
        <f t="shared" si="135"/>
        <v>0</v>
      </c>
      <c r="G829" s="49"/>
      <c r="H829" s="13">
        <f t="shared" si="133"/>
        <v>813</v>
      </c>
      <c r="I829" s="33" t="str">
        <f t="shared" si="136"/>
        <v>-</v>
      </c>
      <c r="J829" s="38">
        <f>IF(H829&gt;Lease!$E$4,0,M828)</f>
        <v>0</v>
      </c>
      <c r="K829" s="38">
        <f>IF(IF(Lease!$H$4="Yearly",J829*Lease!$D$4,IF(Lease!$H$4="Quarterly",J829*(Lease!$D$4/4),J829*Lease!$D$4/12))&gt;0,IF(Lease!$H$4="Yearly",J829*Lease!$D$4,IF(Lease!$H$4="Quarterly",J829*(Lease!$D$4/4),J829*Lease!$D$4/12)),-L829-J829)</f>
        <v>0</v>
      </c>
      <c r="L829" s="38">
        <f t="shared" si="130"/>
        <v>0</v>
      </c>
      <c r="M829" s="38">
        <f t="shared" si="131"/>
        <v>0</v>
      </c>
      <c r="N829" s="50"/>
      <c r="O829" s="79">
        <v>237</v>
      </c>
      <c r="P829" s="80">
        <f t="shared" si="134"/>
        <v>339009</v>
      </c>
      <c r="Q829" s="82">
        <f t="shared" si="137"/>
        <v>0</v>
      </c>
      <c r="R829" s="82">
        <f>IF(S828&lt;1,0,-Lease!$K$4/Lease!$L$4)</f>
        <v>0</v>
      </c>
      <c r="S829" s="82">
        <f t="shared" si="138"/>
        <v>0</v>
      </c>
      <c r="AE829" s="5"/>
      <c r="AF829" s="6"/>
    </row>
    <row r="830" spans="1:32" x14ac:dyDescent="0.25">
      <c r="A830" s="46">
        <f t="shared" si="132"/>
        <v>814</v>
      </c>
      <c r="B830" s="54">
        <f t="shared" si="129"/>
        <v>0</v>
      </c>
      <c r="C830" s="47">
        <f>IF(A830&gt;Lease!$E$4,0,Lease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D830" s="33" t="str">
        <f>IF(C830=0,"-",IF(Lease!$H$4="Yearly",EDATE(D829,12),IF(Lease!$H$4="Quarterly",EDATE(D829,3),EDATE(D829,1))))</f>
        <v>-</v>
      </c>
      <c r="E830" s="14">
        <f>IF(C830=0,0,1/((1+IF(Lease!$H$4="Yearly",Lease!$D$4,IF(Lease!$H$4="Quarterly",Lease!$D$4/4,Lease!$D$4/12)))^IF($E$17=1,A829,A830)))</f>
        <v>0</v>
      </c>
      <c r="F830" s="48">
        <f t="shared" si="135"/>
        <v>0</v>
      </c>
      <c r="G830" s="49"/>
      <c r="H830" s="13">
        <f t="shared" si="133"/>
        <v>814</v>
      </c>
      <c r="I830" s="33" t="str">
        <f t="shared" si="136"/>
        <v>-</v>
      </c>
      <c r="J830" s="38">
        <f>IF(H830&gt;Lease!$E$4,0,M829)</f>
        <v>0</v>
      </c>
      <c r="K830" s="38">
        <f>IF(IF(Lease!$H$4="Yearly",J830*Lease!$D$4,IF(Lease!$H$4="Quarterly",J830*(Lease!$D$4/4),J830*Lease!$D$4/12))&gt;0,IF(Lease!$H$4="Yearly",J830*Lease!$D$4,IF(Lease!$H$4="Quarterly",J830*(Lease!$D$4/4),J830*Lease!$D$4/12)),-L830-J830)</f>
        <v>0</v>
      </c>
      <c r="L830" s="38">
        <f t="shared" si="130"/>
        <v>0</v>
      </c>
      <c r="M830" s="38">
        <f t="shared" si="131"/>
        <v>0</v>
      </c>
      <c r="N830" s="50"/>
      <c r="O830" s="79">
        <v>237</v>
      </c>
      <c r="P830" s="80">
        <f t="shared" si="134"/>
        <v>339374</v>
      </c>
      <c r="Q830" s="82">
        <f t="shared" si="137"/>
        <v>0</v>
      </c>
      <c r="R830" s="82">
        <f>IF(S829&lt;1,0,-Lease!$K$4/Lease!$L$4)</f>
        <v>0</v>
      </c>
      <c r="S830" s="82">
        <f t="shared" si="138"/>
        <v>0</v>
      </c>
      <c r="AE830" s="5"/>
      <c r="AF830" s="6"/>
    </row>
    <row r="831" spans="1:32" x14ac:dyDescent="0.25">
      <c r="A831" s="46">
        <f t="shared" si="132"/>
        <v>815</v>
      </c>
      <c r="B831" s="54">
        <f t="shared" si="129"/>
        <v>0</v>
      </c>
      <c r="C831" s="47">
        <f>IF(A831&gt;Lease!$E$4,0,Lease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D831" s="33" t="str">
        <f>IF(C831=0,"-",IF(Lease!$H$4="Yearly",EDATE(D830,12),IF(Lease!$H$4="Quarterly",EDATE(D830,3),EDATE(D830,1))))</f>
        <v>-</v>
      </c>
      <c r="E831" s="14">
        <f>IF(C831=0,0,1/((1+IF(Lease!$H$4="Yearly",Lease!$D$4,IF(Lease!$H$4="Quarterly",Lease!$D$4/4,Lease!$D$4/12)))^IF($E$17=1,A830,A831)))</f>
        <v>0</v>
      </c>
      <c r="F831" s="48">
        <f t="shared" si="135"/>
        <v>0</v>
      </c>
      <c r="G831" s="49"/>
      <c r="H831" s="13">
        <f t="shared" si="133"/>
        <v>815</v>
      </c>
      <c r="I831" s="33" t="str">
        <f t="shared" si="136"/>
        <v>-</v>
      </c>
      <c r="J831" s="38">
        <f>IF(H831&gt;Lease!$E$4,0,M830)</f>
        <v>0</v>
      </c>
      <c r="K831" s="38">
        <f>IF(IF(Lease!$H$4="Yearly",J831*Lease!$D$4,IF(Lease!$H$4="Quarterly",J831*(Lease!$D$4/4),J831*Lease!$D$4/12))&gt;0,IF(Lease!$H$4="Yearly",J831*Lease!$D$4,IF(Lease!$H$4="Quarterly",J831*(Lease!$D$4/4),J831*Lease!$D$4/12)),-L831-J831)</f>
        <v>0</v>
      </c>
      <c r="L831" s="38">
        <f t="shared" si="130"/>
        <v>0</v>
      </c>
      <c r="M831" s="38">
        <f t="shared" si="131"/>
        <v>0</v>
      </c>
      <c r="N831" s="50"/>
      <c r="O831" s="79">
        <v>237</v>
      </c>
      <c r="P831" s="80">
        <f t="shared" si="134"/>
        <v>339739</v>
      </c>
      <c r="Q831" s="82">
        <f t="shared" si="137"/>
        <v>0</v>
      </c>
      <c r="R831" s="82">
        <f>IF(S830&lt;1,0,-Lease!$K$4/Lease!$L$4)</f>
        <v>0</v>
      </c>
      <c r="S831" s="82">
        <f t="shared" si="138"/>
        <v>0</v>
      </c>
      <c r="AE831" s="5"/>
      <c r="AF831" s="6"/>
    </row>
    <row r="832" spans="1:32" x14ac:dyDescent="0.25">
      <c r="A832" s="46">
        <f t="shared" si="132"/>
        <v>816</v>
      </c>
      <c r="B832" s="54">
        <f t="shared" si="129"/>
        <v>0</v>
      </c>
      <c r="C832" s="47">
        <f>IF(A832&gt;Lease!$E$4,0,Lease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D832" s="33" t="str">
        <f>IF(C832=0,"-",IF(Lease!$H$4="Yearly",EDATE(D831,12),IF(Lease!$H$4="Quarterly",EDATE(D831,3),EDATE(D831,1))))</f>
        <v>-</v>
      </c>
      <c r="E832" s="14">
        <f>IF(C832=0,0,1/((1+IF(Lease!$H$4="Yearly",Lease!$D$4,IF(Lease!$H$4="Quarterly",Lease!$D$4/4,Lease!$D$4/12)))^IF($E$17=1,A831,A832)))</f>
        <v>0</v>
      </c>
      <c r="F832" s="48">
        <f t="shared" si="135"/>
        <v>0</v>
      </c>
      <c r="G832" s="49"/>
      <c r="H832" s="13">
        <f t="shared" si="133"/>
        <v>816</v>
      </c>
      <c r="I832" s="33" t="str">
        <f t="shared" si="136"/>
        <v>-</v>
      </c>
      <c r="J832" s="38">
        <f>IF(H832&gt;Lease!$E$4,0,M831)</f>
        <v>0</v>
      </c>
      <c r="K832" s="38">
        <f>IF(IF(Lease!$H$4="Yearly",J832*Lease!$D$4,IF(Lease!$H$4="Quarterly",J832*(Lease!$D$4/4),J832*Lease!$D$4/12))&gt;0,IF(Lease!$H$4="Yearly",J832*Lease!$D$4,IF(Lease!$H$4="Quarterly",J832*(Lease!$D$4/4),J832*Lease!$D$4/12)),-L832-J832)</f>
        <v>0</v>
      </c>
      <c r="L832" s="38">
        <f t="shared" si="130"/>
        <v>0</v>
      </c>
      <c r="M832" s="38">
        <f t="shared" si="131"/>
        <v>0</v>
      </c>
      <c r="N832" s="50"/>
      <c r="O832" s="79">
        <v>237</v>
      </c>
      <c r="P832" s="80">
        <f t="shared" si="134"/>
        <v>340104</v>
      </c>
      <c r="Q832" s="82">
        <f t="shared" si="137"/>
        <v>0</v>
      </c>
      <c r="R832" s="82">
        <f>IF(S831&lt;1,0,-Lease!$K$4/Lease!$L$4)</f>
        <v>0</v>
      </c>
      <c r="S832" s="82">
        <f t="shared" si="138"/>
        <v>0</v>
      </c>
      <c r="AE832" s="5"/>
      <c r="AF832" s="6"/>
    </row>
    <row r="833" spans="1:32" x14ac:dyDescent="0.25">
      <c r="A833" s="46">
        <f t="shared" si="132"/>
        <v>817</v>
      </c>
      <c r="B833" s="54">
        <f t="shared" si="129"/>
        <v>0</v>
      </c>
      <c r="C833" s="47">
        <f>IF(A833&gt;Lease!$E$4,0,Lease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D833" s="33" t="str">
        <f>IF(C833=0,"-",IF(Lease!$H$4="Yearly",EDATE(D832,12),IF(Lease!$H$4="Quarterly",EDATE(D832,3),EDATE(D832,1))))</f>
        <v>-</v>
      </c>
      <c r="E833" s="14">
        <f>IF(C833=0,0,1/((1+IF(Lease!$H$4="Yearly",Lease!$D$4,IF(Lease!$H$4="Quarterly",Lease!$D$4/4,Lease!$D$4/12)))^IF($E$17=1,A832,A833)))</f>
        <v>0</v>
      </c>
      <c r="F833" s="48">
        <f t="shared" si="135"/>
        <v>0</v>
      </c>
      <c r="G833" s="49"/>
      <c r="H833" s="13">
        <f t="shared" si="133"/>
        <v>817</v>
      </c>
      <c r="I833" s="33" t="str">
        <f t="shared" si="136"/>
        <v>-</v>
      </c>
      <c r="J833" s="38">
        <f>IF(H833&gt;Lease!$E$4,0,M832)</f>
        <v>0</v>
      </c>
      <c r="K833" s="38">
        <f>IF(IF(Lease!$H$4="Yearly",J833*Lease!$D$4,IF(Lease!$H$4="Quarterly",J833*(Lease!$D$4/4),J833*Lease!$D$4/12))&gt;0,IF(Lease!$H$4="Yearly",J833*Lease!$D$4,IF(Lease!$H$4="Quarterly",J833*(Lease!$D$4/4),J833*Lease!$D$4/12)),-L833-J833)</f>
        <v>0</v>
      </c>
      <c r="L833" s="38">
        <f t="shared" si="130"/>
        <v>0</v>
      </c>
      <c r="M833" s="38">
        <f t="shared" si="131"/>
        <v>0</v>
      </c>
      <c r="N833" s="50"/>
      <c r="O833" s="79">
        <v>237</v>
      </c>
      <c r="P833" s="80">
        <f t="shared" si="134"/>
        <v>340470</v>
      </c>
      <c r="Q833" s="82">
        <f t="shared" si="137"/>
        <v>0</v>
      </c>
      <c r="R833" s="82">
        <f>IF(S832&lt;1,0,-Lease!$K$4/Lease!$L$4)</f>
        <v>0</v>
      </c>
      <c r="S833" s="82">
        <f t="shared" si="138"/>
        <v>0</v>
      </c>
      <c r="AE833" s="5"/>
      <c r="AF833" s="6"/>
    </row>
    <row r="834" spans="1:32" x14ac:dyDescent="0.25">
      <c r="A834" s="46">
        <f t="shared" si="132"/>
        <v>818</v>
      </c>
      <c r="B834" s="54">
        <f t="shared" si="129"/>
        <v>0</v>
      </c>
      <c r="C834" s="47">
        <f>IF(A834&gt;Lease!$E$4,0,Lease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D834" s="33" t="str">
        <f>IF(C834=0,"-",IF(Lease!$H$4="Yearly",EDATE(D833,12),IF(Lease!$H$4="Quarterly",EDATE(D833,3),EDATE(D833,1))))</f>
        <v>-</v>
      </c>
      <c r="E834" s="14">
        <f>IF(C834=0,0,1/((1+IF(Lease!$H$4="Yearly",Lease!$D$4,IF(Lease!$H$4="Quarterly",Lease!$D$4/4,Lease!$D$4/12)))^IF($E$17=1,A833,A834)))</f>
        <v>0</v>
      </c>
      <c r="F834" s="48">
        <f t="shared" si="135"/>
        <v>0</v>
      </c>
      <c r="G834" s="49"/>
      <c r="H834" s="13">
        <f t="shared" si="133"/>
        <v>818</v>
      </c>
      <c r="I834" s="33" t="str">
        <f t="shared" si="136"/>
        <v>-</v>
      </c>
      <c r="J834" s="38">
        <f>IF(H834&gt;Lease!$E$4,0,M833)</f>
        <v>0</v>
      </c>
      <c r="K834" s="38">
        <f>IF(IF(Lease!$H$4="Yearly",J834*Lease!$D$4,IF(Lease!$H$4="Quarterly",J834*(Lease!$D$4/4),J834*Lease!$D$4/12))&gt;0,IF(Lease!$H$4="Yearly",J834*Lease!$D$4,IF(Lease!$H$4="Quarterly",J834*(Lease!$D$4/4),J834*Lease!$D$4/12)),-L834-J834)</f>
        <v>0</v>
      </c>
      <c r="L834" s="38">
        <f t="shared" si="130"/>
        <v>0</v>
      </c>
      <c r="M834" s="38">
        <f t="shared" si="131"/>
        <v>0</v>
      </c>
      <c r="N834" s="50"/>
      <c r="O834" s="79">
        <v>237</v>
      </c>
      <c r="P834" s="80">
        <f t="shared" si="134"/>
        <v>340835</v>
      </c>
      <c r="Q834" s="82">
        <f t="shared" si="137"/>
        <v>0</v>
      </c>
      <c r="R834" s="82">
        <f>IF(S833&lt;1,0,-Lease!$K$4/Lease!$L$4)</f>
        <v>0</v>
      </c>
      <c r="S834" s="82">
        <f t="shared" si="138"/>
        <v>0</v>
      </c>
      <c r="AE834" s="5"/>
      <c r="AF834" s="6"/>
    </row>
    <row r="835" spans="1:32" x14ac:dyDescent="0.25">
      <c r="A835" s="46">
        <f t="shared" si="132"/>
        <v>819</v>
      </c>
      <c r="B835" s="54">
        <f t="shared" si="129"/>
        <v>0</v>
      </c>
      <c r="C835" s="47">
        <f>IF(A835&gt;Lease!$E$4,0,Lease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D835" s="33" t="str">
        <f>IF(C835=0,"-",IF(Lease!$H$4="Yearly",EDATE(D834,12),IF(Lease!$H$4="Quarterly",EDATE(D834,3),EDATE(D834,1))))</f>
        <v>-</v>
      </c>
      <c r="E835" s="14">
        <f>IF(C835=0,0,1/((1+IF(Lease!$H$4="Yearly",Lease!$D$4,IF(Lease!$H$4="Quarterly",Lease!$D$4/4,Lease!$D$4/12)))^IF($E$17=1,A834,A835)))</f>
        <v>0</v>
      </c>
      <c r="F835" s="48">
        <f t="shared" si="135"/>
        <v>0</v>
      </c>
      <c r="G835" s="49"/>
      <c r="H835" s="13">
        <f t="shared" si="133"/>
        <v>819</v>
      </c>
      <c r="I835" s="33" t="str">
        <f t="shared" si="136"/>
        <v>-</v>
      </c>
      <c r="J835" s="38">
        <f>IF(H835&gt;Lease!$E$4,0,M834)</f>
        <v>0</v>
      </c>
      <c r="K835" s="38">
        <f>IF(IF(Lease!$H$4="Yearly",J835*Lease!$D$4,IF(Lease!$H$4="Quarterly",J835*(Lease!$D$4/4),J835*Lease!$D$4/12))&gt;0,IF(Lease!$H$4="Yearly",J835*Lease!$D$4,IF(Lease!$H$4="Quarterly",J835*(Lease!$D$4/4),J835*Lease!$D$4/12)),-L835-J835)</f>
        <v>0</v>
      </c>
      <c r="L835" s="38">
        <f t="shared" si="130"/>
        <v>0</v>
      </c>
      <c r="M835" s="38">
        <f t="shared" si="131"/>
        <v>0</v>
      </c>
      <c r="N835" s="50"/>
      <c r="O835" s="79">
        <v>237</v>
      </c>
      <c r="P835" s="80">
        <f t="shared" si="134"/>
        <v>341200</v>
      </c>
      <c r="Q835" s="82">
        <f t="shared" si="137"/>
        <v>0</v>
      </c>
      <c r="R835" s="82">
        <f>IF(S834&lt;1,0,-Lease!$K$4/Lease!$L$4)</f>
        <v>0</v>
      </c>
      <c r="S835" s="82">
        <f t="shared" si="138"/>
        <v>0</v>
      </c>
      <c r="AE835" s="5"/>
      <c r="AF835" s="6"/>
    </row>
    <row r="836" spans="1:32" x14ac:dyDescent="0.25">
      <c r="A836" s="46">
        <f t="shared" si="132"/>
        <v>820</v>
      </c>
      <c r="B836" s="54">
        <f t="shared" si="129"/>
        <v>0</v>
      </c>
      <c r="C836" s="47">
        <f>IF(A836&gt;Lease!$E$4,0,Lease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D836" s="33" t="str">
        <f>IF(C836=0,"-",IF(Lease!$H$4="Yearly",EDATE(D835,12),IF(Lease!$H$4="Quarterly",EDATE(D835,3),EDATE(D835,1))))</f>
        <v>-</v>
      </c>
      <c r="E836" s="14">
        <f>IF(C836=0,0,1/((1+IF(Lease!$H$4="Yearly",Lease!$D$4,IF(Lease!$H$4="Quarterly",Lease!$D$4/4,Lease!$D$4/12)))^IF($E$17=1,A835,A836)))</f>
        <v>0</v>
      </c>
      <c r="F836" s="48">
        <f t="shared" si="135"/>
        <v>0</v>
      </c>
      <c r="G836" s="49"/>
      <c r="H836" s="13">
        <f t="shared" si="133"/>
        <v>820</v>
      </c>
      <c r="I836" s="33" t="str">
        <f t="shared" si="136"/>
        <v>-</v>
      </c>
      <c r="J836" s="38">
        <f>IF(H836&gt;Lease!$E$4,0,M835)</f>
        <v>0</v>
      </c>
      <c r="K836" s="38">
        <f>IF(IF(Lease!$H$4="Yearly",J836*Lease!$D$4,IF(Lease!$H$4="Quarterly",J836*(Lease!$D$4/4),J836*Lease!$D$4/12))&gt;0,IF(Lease!$H$4="Yearly",J836*Lease!$D$4,IF(Lease!$H$4="Quarterly",J836*(Lease!$D$4/4),J836*Lease!$D$4/12)),-L836-J836)</f>
        <v>0</v>
      </c>
      <c r="L836" s="38">
        <f t="shared" si="130"/>
        <v>0</v>
      </c>
      <c r="M836" s="38">
        <f t="shared" si="131"/>
        <v>0</v>
      </c>
      <c r="N836" s="50"/>
      <c r="O836" s="79">
        <v>237</v>
      </c>
      <c r="P836" s="80">
        <f t="shared" si="134"/>
        <v>341565</v>
      </c>
      <c r="Q836" s="82">
        <f t="shared" si="137"/>
        <v>0</v>
      </c>
      <c r="R836" s="82">
        <f>IF(S835&lt;1,0,-Lease!$K$4/Lease!$L$4)</f>
        <v>0</v>
      </c>
      <c r="S836" s="82">
        <f t="shared" si="138"/>
        <v>0</v>
      </c>
      <c r="AE836" s="5"/>
      <c r="AF836" s="6"/>
    </row>
    <row r="837" spans="1:32" x14ac:dyDescent="0.25">
      <c r="A837" s="46">
        <f t="shared" si="132"/>
        <v>821</v>
      </c>
      <c r="B837" s="54">
        <f t="shared" si="129"/>
        <v>0</v>
      </c>
      <c r="C837" s="47">
        <f>IF(A837&gt;Lease!$E$4,0,Lease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D837" s="33" t="str">
        <f>IF(C837=0,"-",IF(Lease!$H$4="Yearly",EDATE(D836,12),IF(Lease!$H$4="Quarterly",EDATE(D836,3),EDATE(D836,1))))</f>
        <v>-</v>
      </c>
      <c r="E837" s="14">
        <f>IF(C837=0,0,1/((1+IF(Lease!$H$4="Yearly",Lease!$D$4,IF(Lease!$H$4="Quarterly",Lease!$D$4/4,Lease!$D$4/12)))^IF($E$17=1,A836,A837)))</f>
        <v>0</v>
      </c>
      <c r="F837" s="48">
        <f t="shared" si="135"/>
        <v>0</v>
      </c>
      <c r="G837" s="49"/>
      <c r="H837" s="13">
        <f t="shared" si="133"/>
        <v>821</v>
      </c>
      <c r="I837" s="33" t="str">
        <f t="shared" si="136"/>
        <v>-</v>
      </c>
      <c r="J837" s="38">
        <f>IF(H837&gt;Lease!$E$4,0,M836)</f>
        <v>0</v>
      </c>
      <c r="K837" s="38">
        <f>IF(IF(Lease!$H$4="Yearly",J837*Lease!$D$4,IF(Lease!$H$4="Quarterly",J837*(Lease!$D$4/4),J837*Lease!$D$4/12))&gt;0,IF(Lease!$H$4="Yearly",J837*Lease!$D$4,IF(Lease!$H$4="Quarterly",J837*(Lease!$D$4/4),J837*Lease!$D$4/12)),-L837-J837)</f>
        <v>0</v>
      </c>
      <c r="L837" s="38">
        <f t="shared" si="130"/>
        <v>0</v>
      </c>
      <c r="M837" s="38">
        <f t="shared" si="131"/>
        <v>0</v>
      </c>
      <c r="N837" s="50"/>
      <c r="O837" s="79">
        <v>237</v>
      </c>
      <c r="P837" s="80">
        <f t="shared" si="134"/>
        <v>341931</v>
      </c>
      <c r="Q837" s="82">
        <f t="shared" si="137"/>
        <v>0</v>
      </c>
      <c r="R837" s="82">
        <f>IF(S836&lt;1,0,-Lease!$K$4/Lease!$L$4)</f>
        <v>0</v>
      </c>
      <c r="S837" s="82">
        <f t="shared" si="138"/>
        <v>0</v>
      </c>
      <c r="AE837" s="5"/>
      <c r="AF837" s="6"/>
    </row>
    <row r="838" spans="1:32" x14ac:dyDescent="0.25">
      <c r="A838" s="46">
        <f t="shared" si="132"/>
        <v>822</v>
      </c>
      <c r="B838" s="54">
        <f t="shared" si="129"/>
        <v>0</v>
      </c>
      <c r="C838" s="47">
        <f>IF(A838&gt;Lease!$E$4,0,Lease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D838" s="33" t="str">
        <f>IF(C838=0,"-",IF(Lease!$H$4="Yearly",EDATE(D837,12),IF(Lease!$H$4="Quarterly",EDATE(D837,3),EDATE(D837,1))))</f>
        <v>-</v>
      </c>
      <c r="E838" s="14">
        <f>IF(C838=0,0,1/((1+IF(Lease!$H$4="Yearly",Lease!$D$4,IF(Lease!$H$4="Quarterly",Lease!$D$4/4,Lease!$D$4/12)))^IF($E$17=1,A837,A838)))</f>
        <v>0</v>
      </c>
      <c r="F838" s="48">
        <f t="shared" si="135"/>
        <v>0</v>
      </c>
      <c r="G838" s="49"/>
      <c r="H838" s="13">
        <f t="shared" si="133"/>
        <v>822</v>
      </c>
      <c r="I838" s="33" t="str">
        <f t="shared" si="136"/>
        <v>-</v>
      </c>
      <c r="J838" s="38">
        <f>IF(H838&gt;Lease!$E$4,0,M837)</f>
        <v>0</v>
      </c>
      <c r="K838" s="38">
        <f>IF(IF(Lease!$H$4="Yearly",J838*Lease!$D$4,IF(Lease!$H$4="Quarterly",J838*(Lease!$D$4/4),J838*Lease!$D$4/12))&gt;0,IF(Lease!$H$4="Yearly",J838*Lease!$D$4,IF(Lease!$H$4="Quarterly",J838*(Lease!$D$4/4),J838*Lease!$D$4/12)),-L838-J838)</f>
        <v>0</v>
      </c>
      <c r="L838" s="38">
        <f t="shared" si="130"/>
        <v>0</v>
      </c>
      <c r="M838" s="38">
        <f t="shared" si="131"/>
        <v>0</v>
      </c>
      <c r="N838" s="50"/>
      <c r="O838" s="79">
        <v>237</v>
      </c>
      <c r="P838" s="80">
        <f t="shared" si="134"/>
        <v>342296</v>
      </c>
      <c r="Q838" s="82">
        <f t="shared" si="137"/>
        <v>0</v>
      </c>
      <c r="R838" s="82">
        <f>IF(S837&lt;1,0,-Lease!$K$4/Lease!$L$4)</f>
        <v>0</v>
      </c>
      <c r="S838" s="82">
        <f t="shared" si="138"/>
        <v>0</v>
      </c>
      <c r="AE838" s="5"/>
      <c r="AF838" s="6"/>
    </row>
    <row r="839" spans="1:32" x14ac:dyDescent="0.25">
      <c r="A839" s="46">
        <f t="shared" si="132"/>
        <v>823</v>
      </c>
      <c r="B839" s="54">
        <f t="shared" si="129"/>
        <v>0</v>
      </c>
      <c r="C839" s="47">
        <f>IF(A839&gt;Lease!$E$4,0,Lease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D839" s="33" t="str">
        <f>IF(C839=0,"-",IF(Lease!$H$4="Yearly",EDATE(D838,12),IF(Lease!$H$4="Quarterly",EDATE(D838,3),EDATE(D838,1))))</f>
        <v>-</v>
      </c>
      <c r="E839" s="14">
        <f>IF(C839=0,0,1/((1+IF(Lease!$H$4="Yearly",Lease!$D$4,IF(Lease!$H$4="Quarterly",Lease!$D$4/4,Lease!$D$4/12)))^IF($E$17=1,A838,A839)))</f>
        <v>0</v>
      </c>
      <c r="F839" s="48">
        <f t="shared" si="135"/>
        <v>0</v>
      </c>
      <c r="G839" s="49"/>
      <c r="H839" s="13">
        <f t="shared" si="133"/>
        <v>823</v>
      </c>
      <c r="I839" s="33" t="str">
        <f t="shared" si="136"/>
        <v>-</v>
      </c>
      <c r="J839" s="38">
        <f>IF(H839&gt;Lease!$E$4,0,M838)</f>
        <v>0</v>
      </c>
      <c r="K839" s="38">
        <f>IF(IF(Lease!$H$4="Yearly",J839*Lease!$D$4,IF(Lease!$H$4="Quarterly",J839*(Lease!$D$4/4),J839*Lease!$D$4/12))&gt;0,IF(Lease!$H$4="Yearly",J839*Lease!$D$4,IF(Lease!$H$4="Quarterly",J839*(Lease!$D$4/4),J839*Lease!$D$4/12)),-L839-J839)</f>
        <v>0</v>
      </c>
      <c r="L839" s="38">
        <f t="shared" si="130"/>
        <v>0</v>
      </c>
      <c r="M839" s="38">
        <f t="shared" si="131"/>
        <v>0</v>
      </c>
      <c r="N839" s="50"/>
      <c r="O839" s="79">
        <v>237</v>
      </c>
      <c r="P839" s="80">
        <f t="shared" si="134"/>
        <v>342661</v>
      </c>
      <c r="Q839" s="82">
        <f t="shared" si="137"/>
        <v>0</v>
      </c>
      <c r="R839" s="82">
        <f>IF(S838&lt;1,0,-Lease!$K$4/Lease!$L$4)</f>
        <v>0</v>
      </c>
      <c r="S839" s="82">
        <f t="shared" si="138"/>
        <v>0</v>
      </c>
      <c r="AE839" s="5"/>
      <c r="AF839" s="6"/>
    </row>
    <row r="840" spans="1:32" x14ac:dyDescent="0.25">
      <c r="A840" s="46">
        <f t="shared" si="132"/>
        <v>824</v>
      </c>
      <c r="B840" s="54">
        <f t="shared" si="129"/>
        <v>0</v>
      </c>
      <c r="C840" s="47">
        <f>IF(A840&gt;Lease!$E$4,0,Lease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D840" s="33" t="str">
        <f>IF(C840=0,"-",IF(Lease!$H$4="Yearly",EDATE(D839,12),IF(Lease!$H$4="Quarterly",EDATE(D839,3),EDATE(D839,1))))</f>
        <v>-</v>
      </c>
      <c r="E840" s="14">
        <f>IF(C840=0,0,1/((1+IF(Lease!$H$4="Yearly",Lease!$D$4,IF(Lease!$H$4="Quarterly",Lease!$D$4/4,Lease!$D$4/12)))^IF($E$17=1,A839,A840)))</f>
        <v>0</v>
      </c>
      <c r="F840" s="48">
        <f t="shared" si="135"/>
        <v>0</v>
      </c>
      <c r="G840" s="49"/>
      <c r="H840" s="13">
        <f t="shared" si="133"/>
        <v>824</v>
      </c>
      <c r="I840" s="33" t="str">
        <f t="shared" si="136"/>
        <v>-</v>
      </c>
      <c r="J840" s="38">
        <f>IF(H840&gt;Lease!$E$4,0,M839)</f>
        <v>0</v>
      </c>
      <c r="K840" s="38">
        <f>IF(IF(Lease!$H$4="Yearly",J840*Lease!$D$4,IF(Lease!$H$4="Quarterly",J840*(Lease!$D$4/4),J840*Lease!$D$4/12))&gt;0,IF(Lease!$H$4="Yearly",J840*Lease!$D$4,IF(Lease!$H$4="Quarterly",J840*(Lease!$D$4/4),J840*Lease!$D$4/12)),-L840-J840)</f>
        <v>0</v>
      </c>
      <c r="L840" s="38">
        <f t="shared" si="130"/>
        <v>0</v>
      </c>
      <c r="M840" s="38">
        <f t="shared" si="131"/>
        <v>0</v>
      </c>
      <c r="N840" s="50"/>
      <c r="O840" s="79">
        <v>237</v>
      </c>
      <c r="P840" s="80">
        <f t="shared" si="134"/>
        <v>343026</v>
      </c>
      <c r="Q840" s="82">
        <f t="shared" si="137"/>
        <v>0</v>
      </c>
      <c r="R840" s="82">
        <f>IF(S839&lt;1,0,-Lease!$K$4/Lease!$L$4)</f>
        <v>0</v>
      </c>
      <c r="S840" s="82">
        <f t="shared" si="138"/>
        <v>0</v>
      </c>
      <c r="AE840" s="5"/>
      <c r="AF840" s="6"/>
    </row>
    <row r="841" spans="1:32" x14ac:dyDescent="0.25">
      <c r="A841" s="46">
        <f t="shared" si="132"/>
        <v>825</v>
      </c>
      <c r="B841" s="54">
        <f t="shared" si="129"/>
        <v>0</v>
      </c>
      <c r="C841" s="47">
        <f>IF(A841&gt;Lease!$E$4,0,Lease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D841" s="33" t="str">
        <f>IF(C841=0,"-",IF(Lease!$H$4="Yearly",EDATE(D840,12),IF(Lease!$H$4="Quarterly",EDATE(D840,3),EDATE(D840,1))))</f>
        <v>-</v>
      </c>
      <c r="E841" s="14">
        <f>IF(C841=0,0,1/((1+IF(Lease!$H$4="Yearly",Lease!$D$4,IF(Lease!$H$4="Quarterly",Lease!$D$4/4,Lease!$D$4/12)))^IF($E$17=1,A840,A841)))</f>
        <v>0</v>
      </c>
      <c r="F841" s="48">
        <f t="shared" si="135"/>
        <v>0</v>
      </c>
      <c r="G841" s="49"/>
      <c r="H841" s="13">
        <f t="shared" si="133"/>
        <v>825</v>
      </c>
      <c r="I841" s="33" t="str">
        <f t="shared" si="136"/>
        <v>-</v>
      </c>
      <c r="J841" s="38">
        <f>IF(H841&gt;Lease!$E$4,0,M840)</f>
        <v>0</v>
      </c>
      <c r="K841" s="38">
        <f>IF(IF(Lease!$H$4="Yearly",J841*Lease!$D$4,IF(Lease!$H$4="Quarterly",J841*(Lease!$D$4/4),J841*Lease!$D$4/12))&gt;0,IF(Lease!$H$4="Yearly",J841*Lease!$D$4,IF(Lease!$H$4="Quarterly",J841*(Lease!$D$4/4),J841*Lease!$D$4/12)),-L841-J841)</f>
        <v>0</v>
      </c>
      <c r="L841" s="38">
        <f t="shared" si="130"/>
        <v>0</v>
      </c>
      <c r="M841" s="38">
        <f t="shared" si="131"/>
        <v>0</v>
      </c>
      <c r="N841" s="50"/>
      <c r="O841" s="79">
        <v>237</v>
      </c>
      <c r="P841" s="80">
        <f t="shared" si="134"/>
        <v>343392</v>
      </c>
      <c r="Q841" s="82">
        <f t="shared" si="137"/>
        <v>0</v>
      </c>
      <c r="R841" s="82">
        <f>IF(S840&lt;1,0,-Lease!$K$4/Lease!$L$4)</f>
        <v>0</v>
      </c>
      <c r="S841" s="82">
        <f t="shared" si="138"/>
        <v>0</v>
      </c>
      <c r="AE841" s="5"/>
      <c r="AF841" s="6"/>
    </row>
    <row r="842" spans="1:32" x14ac:dyDescent="0.25">
      <c r="A842" s="46">
        <f t="shared" si="132"/>
        <v>826</v>
      </c>
      <c r="B842" s="54">
        <f t="shared" si="129"/>
        <v>0</v>
      </c>
      <c r="C842" s="47">
        <f>IF(A842&gt;Lease!$E$4,0,Lease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D842" s="33" t="str">
        <f>IF(C842=0,"-",IF(Lease!$H$4="Yearly",EDATE(D841,12),IF(Lease!$H$4="Quarterly",EDATE(D841,3),EDATE(D841,1))))</f>
        <v>-</v>
      </c>
      <c r="E842" s="14">
        <f>IF(C842=0,0,1/((1+IF(Lease!$H$4="Yearly",Lease!$D$4,IF(Lease!$H$4="Quarterly",Lease!$D$4/4,Lease!$D$4/12)))^IF($E$17=1,A841,A842)))</f>
        <v>0</v>
      </c>
      <c r="F842" s="48">
        <f t="shared" si="135"/>
        <v>0</v>
      </c>
      <c r="G842" s="49"/>
      <c r="H842" s="13">
        <f t="shared" si="133"/>
        <v>826</v>
      </c>
      <c r="I842" s="33" t="str">
        <f t="shared" si="136"/>
        <v>-</v>
      </c>
      <c r="J842" s="38">
        <f>IF(H842&gt;Lease!$E$4,0,M841)</f>
        <v>0</v>
      </c>
      <c r="K842" s="38">
        <f>IF(IF(Lease!$H$4="Yearly",J842*Lease!$D$4,IF(Lease!$H$4="Quarterly",J842*(Lease!$D$4/4),J842*Lease!$D$4/12))&gt;0,IF(Lease!$H$4="Yearly",J842*Lease!$D$4,IF(Lease!$H$4="Quarterly",J842*(Lease!$D$4/4),J842*Lease!$D$4/12)),-L842-J842)</f>
        <v>0</v>
      </c>
      <c r="L842" s="38">
        <f t="shared" si="130"/>
        <v>0</v>
      </c>
      <c r="M842" s="38">
        <f t="shared" si="131"/>
        <v>0</v>
      </c>
      <c r="N842" s="50"/>
      <c r="O842" s="79">
        <v>237</v>
      </c>
      <c r="P842" s="80">
        <f t="shared" si="134"/>
        <v>343757</v>
      </c>
      <c r="Q842" s="82">
        <f t="shared" si="137"/>
        <v>0</v>
      </c>
      <c r="R842" s="82">
        <f>IF(S841&lt;1,0,-Lease!$K$4/Lease!$L$4)</f>
        <v>0</v>
      </c>
      <c r="S842" s="82">
        <f t="shared" si="138"/>
        <v>0</v>
      </c>
      <c r="AE842" s="5"/>
      <c r="AF842" s="6"/>
    </row>
    <row r="843" spans="1:32" x14ac:dyDescent="0.25">
      <c r="A843" s="46">
        <f t="shared" si="132"/>
        <v>827</v>
      </c>
      <c r="B843" s="54">
        <f t="shared" si="129"/>
        <v>0</v>
      </c>
      <c r="C843" s="47">
        <f>IF(A843&gt;Lease!$E$4,0,Lease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D843" s="33" t="str">
        <f>IF(C843=0,"-",IF(Lease!$H$4="Yearly",EDATE(D842,12),IF(Lease!$H$4="Quarterly",EDATE(D842,3),EDATE(D842,1))))</f>
        <v>-</v>
      </c>
      <c r="E843" s="14">
        <f>IF(C843=0,0,1/((1+IF(Lease!$H$4="Yearly",Lease!$D$4,IF(Lease!$H$4="Quarterly",Lease!$D$4/4,Lease!$D$4/12)))^IF($E$17=1,A842,A843)))</f>
        <v>0</v>
      </c>
      <c r="F843" s="48">
        <f t="shared" si="135"/>
        <v>0</v>
      </c>
      <c r="G843" s="49"/>
      <c r="H843" s="13">
        <f t="shared" si="133"/>
        <v>827</v>
      </c>
      <c r="I843" s="33" t="str">
        <f t="shared" si="136"/>
        <v>-</v>
      </c>
      <c r="J843" s="38">
        <f>IF(H843&gt;Lease!$E$4,0,M842)</f>
        <v>0</v>
      </c>
      <c r="K843" s="38">
        <f>IF(IF(Lease!$H$4="Yearly",J843*Lease!$D$4,IF(Lease!$H$4="Quarterly",J843*(Lease!$D$4/4),J843*Lease!$D$4/12))&gt;0,IF(Lease!$H$4="Yearly",J843*Lease!$D$4,IF(Lease!$H$4="Quarterly",J843*(Lease!$D$4/4),J843*Lease!$D$4/12)),-L843-J843)</f>
        <v>0</v>
      </c>
      <c r="L843" s="38">
        <f t="shared" si="130"/>
        <v>0</v>
      </c>
      <c r="M843" s="38">
        <f t="shared" si="131"/>
        <v>0</v>
      </c>
      <c r="N843" s="50"/>
      <c r="O843" s="79">
        <v>237</v>
      </c>
      <c r="P843" s="80">
        <f t="shared" si="134"/>
        <v>344122</v>
      </c>
      <c r="Q843" s="82">
        <f t="shared" si="137"/>
        <v>0</v>
      </c>
      <c r="R843" s="82">
        <f>IF(S842&lt;1,0,-Lease!$K$4/Lease!$L$4)</f>
        <v>0</v>
      </c>
      <c r="S843" s="82">
        <f t="shared" si="138"/>
        <v>0</v>
      </c>
      <c r="AE843" s="5"/>
      <c r="AF843" s="6"/>
    </row>
    <row r="844" spans="1:32" x14ac:dyDescent="0.25">
      <c r="A844" s="46">
        <f t="shared" si="132"/>
        <v>828</v>
      </c>
      <c r="B844" s="54">
        <f t="shared" si="129"/>
        <v>0</v>
      </c>
      <c r="C844" s="47">
        <f>IF(A844&gt;Lease!$E$4,0,Lease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D844" s="33" t="str">
        <f>IF(C844=0,"-",IF(Lease!$H$4="Yearly",EDATE(D843,12),IF(Lease!$H$4="Quarterly",EDATE(D843,3),EDATE(D843,1))))</f>
        <v>-</v>
      </c>
      <c r="E844" s="14">
        <f>IF(C844=0,0,1/((1+IF(Lease!$H$4="Yearly",Lease!$D$4,IF(Lease!$H$4="Quarterly",Lease!$D$4/4,Lease!$D$4/12)))^IF($E$17=1,A843,A844)))</f>
        <v>0</v>
      </c>
      <c r="F844" s="48">
        <f t="shared" si="135"/>
        <v>0</v>
      </c>
      <c r="G844" s="49"/>
      <c r="H844" s="13">
        <f t="shared" si="133"/>
        <v>828</v>
      </c>
      <c r="I844" s="33" t="str">
        <f t="shared" si="136"/>
        <v>-</v>
      </c>
      <c r="J844" s="38">
        <f>IF(H844&gt;Lease!$E$4,0,M843)</f>
        <v>0</v>
      </c>
      <c r="K844" s="38">
        <f>IF(IF(Lease!$H$4="Yearly",J844*Lease!$D$4,IF(Lease!$H$4="Quarterly",J844*(Lease!$D$4/4),J844*Lease!$D$4/12))&gt;0,IF(Lease!$H$4="Yearly",J844*Lease!$D$4,IF(Lease!$H$4="Quarterly",J844*(Lease!$D$4/4),J844*Lease!$D$4/12)),-L844-J844)</f>
        <v>0</v>
      </c>
      <c r="L844" s="38">
        <f t="shared" si="130"/>
        <v>0</v>
      </c>
      <c r="M844" s="38">
        <f t="shared" si="131"/>
        <v>0</v>
      </c>
      <c r="N844" s="50"/>
      <c r="O844" s="79">
        <v>237</v>
      </c>
      <c r="P844" s="80">
        <f t="shared" si="134"/>
        <v>344487</v>
      </c>
      <c r="Q844" s="82">
        <f t="shared" si="137"/>
        <v>0</v>
      </c>
      <c r="R844" s="82">
        <f>IF(S843&lt;1,0,-Lease!$K$4/Lease!$L$4)</f>
        <v>0</v>
      </c>
      <c r="S844" s="82">
        <f t="shared" si="138"/>
        <v>0</v>
      </c>
      <c r="AE844" s="5"/>
      <c r="AF844" s="6"/>
    </row>
    <row r="845" spans="1:32" x14ac:dyDescent="0.25">
      <c r="A845" s="46">
        <f t="shared" si="132"/>
        <v>829</v>
      </c>
      <c r="B845" s="54">
        <f t="shared" si="129"/>
        <v>0</v>
      </c>
      <c r="C845" s="47">
        <f>IF(A845&gt;Lease!$E$4,0,Lease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D845" s="33" t="str">
        <f>IF(C845=0,"-",IF(Lease!$H$4="Yearly",EDATE(D844,12),IF(Lease!$H$4="Quarterly",EDATE(D844,3),EDATE(D844,1))))</f>
        <v>-</v>
      </c>
      <c r="E845" s="14">
        <f>IF(C845=0,0,1/((1+IF(Lease!$H$4="Yearly",Lease!$D$4,IF(Lease!$H$4="Quarterly",Lease!$D$4/4,Lease!$D$4/12)))^IF($E$17=1,A844,A845)))</f>
        <v>0</v>
      </c>
      <c r="F845" s="48">
        <f t="shared" si="135"/>
        <v>0</v>
      </c>
      <c r="G845" s="49"/>
      <c r="H845" s="13">
        <f t="shared" si="133"/>
        <v>829</v>
      </c>
      <c r="I845" s="33" t="str">
        <f t="shared" si="136"/>
        <v>-</v>
      </c>
      <c r="J845" s="38">
        <f>IF(H845&gt;Lease!$E$4,0,M844)</f>
        <v>0</v>
      </c>
      <c r="K845" s="38">
        <f>IF(IF(Lease!$H$4="Yearly",J845*Lease!$D$4,IF(Lease!$H$4="Quarterly",J845*(Lease!$D$4/4),J845*Lease!$D$4/12))&gt;0,IF(Lease!$H$4="Yearly",J845*Lease!$D$4,IF(Lease!$H$4="Quarterly",J845*(Lease!$D$4/4),J845*Lease!$D$4/12)),-L845-J845)</f>
        <v>0</v>
      </c>
      <c r="L845" s="38">
        <f t="shared" si="130"/>
        <v>0</v>
      </c>
      <c r="M845" s="38">
        <f t="shared" si="131"/>
        <v>0</v>
      </c>
      <c r="N845" s="50"/>
      <c r="O845" s="79">
        <v>237</v>
      </c>
      <c r="P845" s="80">
        <f t="shared" si="134"/>
        <v>344853</v>
      </c>
      <c r="Q845" s="82">
        <f t="shared" si="137"/>
        <v>0</v>
      </c>
      <c r="R845" s="82">
        <f>IF(S844&lt;1,0,-Lease!$K$4/Lease!$L$4)</f>
        <v>0</v>
      </c>
      <c r="S845" s="82">
        <f t="shared" si="138"/>
        <v>0</v>
      </c>
      <c r="AE845" s="5"/>
      <c r="AF845" s="6"/>
    </row>
    <row r="846" spans="1:32" x14ac:dyDescent="0.25">
      <c r="A846" s="46">
        <f t="shared" si="132"/>
        <v>830</v>
      </c>
      <c r="B846" s="54">
        <f t="shared" si="129"/>
        <v>0</v>
      </c>
      <c r="C846" s="47">
        <f>IF(A846&gt;Lease!$E$4,0,Lease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D846" s="33" t="str">
        <f>IF(C846=0,"-",IF(Lease!$H$4="Yearly",EDATE(D845,12),IF(Lease!$H$4="Quarterly",EDATE(D845,3),EDATE(D845,1))))</f>
        <v>-</v>
      </c>
      <c r="E846" s="14">
        <f>IF(C846=0,0,1/((1+IF(Lease!$H$4="Yearly",Lease!$D$4,IF(Lease!$H$4="Quarterly",Lease!$D$4/4,Lease!$D$4/12)))^IF($E$17=1,A845,A846)))</f>
        <v>0</v>
      </c>
      <c r="F846" s="48">
        <f t="shared" si="135"/>
        <v>0</v>
      </c>
      <c r="G846" s="49"/>
      <c r="H846" s="13">
        <f t="shared" si="133"/>
        <v>830</v>
      </c>
      <c r="I846" s="33" t="str">
        <f t="shared" si="136"/>
        <v>-</v>
      </c>
      <c r="J846" s="38">
        <f>IF(H846&gt;Lease!$E$4,0,M845)</f>
        <v>0</v>
      </c>
      <c r="K846" s="38">
        <f>IF(IF(Lease!$H$4="Yearly",J846*Lease!$D$4,IF(Lease!$H$4="Quarterly",J846*(Lease!$D$4/4),J846*Lease!$D$4/12))&gt;0,IF(Lease!$H$4="Yearly",J846*Lease!$D$4,IF(Lease!$H$4="Quarterly",J846*(Lease!$D$4/4),J846*Lease!$D$4/12)),-L846-J846)</f>
        <v>0</v>
      </c>
      <c r="L846" s="38">
        <f t="shared" si="130"/>
        <v>0</v>
      </c>
      <c r="M846" s="38">
        <f t="shared" si="131"/>
        <v>0</v>
      </c>
      <c r="N846" s="50"/>
      <c r="O846" s="79">
        <v>237</v>
      </c>
      <c r="P846" s="80">
        <f t="shared" si="134"/>
        <v>345218</v>
      </c>
      <c r="Q846" s="82">
        <f t="shared" si="137"/>
        <v>0</v>
      </c>
      <c r="R846" s="82">
        <f>IF(S845&lt;1,0,-Lease!$K$4/Lease!$L$4)</f>
        <v>0</v>
      </c>
      <c r="S846" s="82">
        <f t="shared" si="138"/>
        <v>0</v>
      </c>
      <c r="AE846" s="5"/>
      <c r="AF846" s="6"/>
    </row>
    <row r="847" spans="1:32" x14ac:dyDescent="0.25">
      <c r="A847" s="46">
        <f t="shared" si="132"/>
        <v>831</v>
      </c>
      <c r="B847" s="54">
        <f t="shared" si="129"/>
        <v>0</v>
      </c>
      <c r="C847" s="47">
        <f>IF(A847&gt;Lease!$E$4,0,Lease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D847" s="33" t="str">
        <f>IF(C847=0,"-",IF(Lease!$H$4="Yearly",EDATE(D846,12),IF(Lease!$H$4="Quarterly",EDATE(D846,3),EDATE(D846,1))))</f>
        <v>-</v>
      </c>
      <c r="E847" s="14">
        <f>IF(C847=0,0,1/((1+IF(Lease!$H$4="Yearly",Lease!$D$4,IF(Lease!$H$4="Quarterly",Lease!$D$4/4,Lease!$D$4/12)))^IF($E$17=1,A846,A847)))</f>
        <v>0</v>
      </c>
      <c r="F847" s="48">
        <f t="shared" si="135"/>
        <v>0</v>
      </c>
      <c r="G847" s="49"/>
      <c r="H847" s="13">
        <f t="shared" si="133"/>
        <v>831</v>
      </c>
      <c r="I847" s="33" t="str">
        <f t="shared" si="136"/>
        <v>-</v>
      </c>
      <c r="J847" s="38">
        <f>IF(H847&gt;Lease!$E$4,0,M846)</f>
        <v>0</v>
      </c>
      <c r="K847" s="38">
        <f>IF(IF(Lease!$H$4="Yearly",J847*Lease!$D$4,IF(Lease!$H$4="Quarterly",J847*(Lease!$D$4/4),J847*Lease!$D$4/12))&gt;0,IF(Lease!$H$4="Yearly",J847*Lease!$D$4,IF(Lease!$H$4="Quarterly",J847*(Lease!$D$4/4),J847*Lease!$D$4/12)),-L847-J847)</f>
        <v>0</v>
      </c>
      <c r="L847" s="38">
        <f t="shared" si="130"/>
        <v>0</v>
      </c>
      <c r="M847" s="38">
        <f t="shared" si="131"/>
        <v>0</v>
      </c>
      <c r="N847" s="50"/>
      <c r="O847" s="79">
        <v>237</v>
      </c>
      <c r="P847" s="80">
        <f t="shared" si="134"/>
        <v>345583</v>
      </c>
      <c r="Q847" s="82">
        <f t="shared" si="137"/>
        <v>0</v>
      </c>
      <c r="R847" s="82">
        <f>IF(S846&lt;1,0,-Lease!$K$4/Lease!$L$4)</f>
        <v>0</v>
      </c>
      <c r="S847" s="82">
        <f t="shared" si="138"/>
        <v>0</v>
      </c>
      <c r="AE847" s="5"/>
      <c r="AF847" s="6"/>
    </row>
    <row r="848" spans="1:32" x14ac:dyDescent="0.25">
      <c r="A848" s="46">
        <f t="shared" si="132"/>
        <v>832</v>
      </c>
      <c r="B848" s="54">
        <f t="shared" si="129"/>
        <v>0</v>
      </c>
      <c r="C848" s="47">
        <f>IF(A848&gt;Lease!$E$4,0,Lease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D848" s="33" t="str">
        <f>IF(C848=0,"-",IF(Lease!$H$4="Yearly",EDATE(D847,12),IF(Lease!$H$4="Quarterly",EDATE(D847,3),EDATE(D847,1))))</f>
        <v>-</v>
      </c>
      <c r="E848" s="14">
        <f>IF(C848=0,0,1/((1+IF(Lease!$H$4="Yearly",Lease!$D$4,IF(Lease!$H$4="Quarterly",Lease!$D$4/4,Lease!$D$4/12)))^IF($E$17=1,A847,A848)))</f>
        <v>0</v>
      </c>
      <c r="F848" s="48">
        <f t="shared" si="135"/>
        <v>0</v>
      </c>
      <c r="G848" s="49"/>
      <c r="H848" s="13">
        <f t="shared" si="133"/>
        <v>832</v>
      </c>
      <c r="I848" s="33" t="str">
        <f t="shared" si="136"/>
        <v>-</v>
      </c>
      <c r="J848" s="38">
        <f>IF(H848&gt;Lease!$E$4,0,M847)</f>
        <v>0</v>
      </c>
      <c r="K848" s="38">
        <f>IF(IF(Lease!$H$4="Yearly",J848*Lease!$D$4,IF(Lease!$H$4="Quarterly",J848*(Lease!$D$4/4),J848*Lease!$D$4/12))&gt;0,IF(Lease!$H$4="Yearly",J848*Lease!$D$4,IF(Lease!$H$4="Quarterly",J848*(Lease!$D$4/4),J848*Lease!$D$4/12)),-L848-J848)</f>
        <v>0</v>
      </c>
      <c r="L848" s="38">
        <f t="shared" si="130"/>
        <v>0</v>
      </c>
      <c r="M848" s="38">
        <f t="shared" si="131"/>
        <v>0</v>
      </c>
      <c r="N848" s="50"/>
      <c r="O848" s="79">
        <v>237</v>
      </c>
      <c r="P848" s="80">
        <f t="shared" si="134"/>
        <v>345948</v>
      </c>
      <c r="Q848" s="82">
        <f t="shared" si="137"/>
        <v>0</v>
      </c>
      <c r="R848" s="82">
        <f>IF(S847&lt;1,0,-Lease!$K$4/Lease!$L$4)</f>
        <v>0</v>
      </c>
      <c r="S848" s="82">
        <f t="shared" si="138"/>
        <v>0</v>
      </c>
      <c r="AE848" s="5"/>
      <c r="AF848" s="6"/>
    </row>
    <row r="849" spans="1:32" x14ac:dyDescent="0.25">
      <c r="A849" s="46">
        <f t="shared" si="132"/>
        <v>833</v>
      </c>
      <c r="B849" s="54">
        <f t="shared" si="129"/>
        <v>0</v>
      </c>
      <c r="C849" s="47">
        <f>IF(A849&gt;Lease!$E$4,0,Lease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D849" s="33" t="str">
        <f>IF(C849=0,"-",IF(Lease!$H$4="Yearly",EDATE(D848,12),IF(Lease!$H$4="Quarterly",EDATE(D848,3),EDATE(D848,1))))</f>
        <v>-</v>
      </c>
      <c r="E849" s="14">
        <f>IF(C849=0,0,1/((1+IF(Lease!$H$4="Yearly",Lease!$D$4,IF(Lease!$H$4="Quarterly",Lease!$D$4/4,Lease!$D$4/12)))^IF($E$17=1,A848,A849)))</f>
        <v>0</v>
      </c>
      <c r="F849" s="48">
        <f t="shared" si="135"/>
        <v>0</v>
      </c>
      <c r="G849" s="49"/>
      <c r="H849" s="13">
        <f t="shared" si="133"/>
        <v>833</v>
      </c>
      <c r="I849" s="33" t="str">
        <f t="shared" si="136"/>
        <v>-</v>
      </c>
      <c r="J849" s="38">
        <f>IF(H849&gt;Lease!$E$4,0,M848)</f>
        <v>0</v>
      </c>
      <c r="K849" s="38">
        <f>IF(IF(Lease!$H$4="Yearly",J849*Lease!$D$4,IF(Lease!$H$4="Quarterly",J849*(Lease!$D$4/4),J849*Lease!$D$4/12))&gt;0,IF(Lease!$H$4="Yearly",J849*Lease!$D$4,IF(Lease!$H$4="Quarterly",J849*(Lease!$D$4/4),J849*Lease!$D$4/12)),-L849-J849)</f>
        <v>0</v>
      </c>
      <c r="L849" s="38">
        <f t="shared" si="130"/>
        <v>0</v>
      </c>
      <c r="M849" s="38">
        <f t="shared" si="131"/>
        <v>0</v>
      </c>
      <c r="N849" s="50"/>
      <c r="O849" s="79">
        <v>237</v>
      </c>
      <c r="P849" s="80">
        <f t="shared" si="134"/>
        <v>346314</v>
      </c>
      <c r="Q849" s="82">
        <f t="shared" si="137"/>
        <v>0</v>
      </c>
      <c r="R849" s="82">
        <f>IF(S848&lt;1,0,-Lease!$K$4/Lease!$L$4)</f>
        <v>0</v>
      </c>
      <c r="S849" s="82">
        <f t="shared" si="138"/>
        <v>0</v>
      </c>
      <c r="AE849" s="5"/>
      <c r="AF849" s="6"/>
    </row>
    <row r="850" spans="1:32" x14ac:dyDescent="0.25">
      <c r="A850" s="46">
        <f t="shared" si="132"/>
        <v>834</v>
      </c>
      <c r="B850" s="54">
        <f t="shared" ref="B850:B913" si="139">IF(D850="-",0,YEAR(D850))</f>
        <v>0</v>
      </c>
      <c r="C850" s="47">
        <f>IF(A850&gt;Lease!$E$4,0,Lease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D850" s="33" t="str">
        <f>IF(C850=0,"-",IF(Lease!$H$4="Yearly",EDATE(D849,12),IF(Lease!$H$4="Quarterly",EDATE(D849,3),EDATE(D849,1))))</f>
        <v>-</v>
      </c>
      <c r="E850" s="14">
        <f>IF(C850=0,0,1/((1+IF(Lease!$H$4="Yearly",Lease!$D$4,IF(Lease!$H$4="Quarterly",Lease!$D$4/4,Lease!$D$4/12)))^IF($E$17=1,A849,A850)))</f>
        <v>0</v>
      </c>
      <c r="F850" s="48">
        <f t="shared" si="135"/>
        <v>0</v>
      </c>
      <c r="G850" s="49"/>
      <c r="H850" s="13">
        <f t="shared" si="133"/>
        <v>834</v>
      </c>
      <c r="I850" s="33" t="str">
        <f t="shared" si="136"/>
        <v>-</v>
      </c>
      <c r="J850" s="38">
        <f>IF(H850&gt;Lease!$E$4,0,M849)</f>
        <v>0</v>
      </c>
      <c r="K850" s="38">
        <f>IF(IF(Lease!$H$4="Yearly",J850*Lease!$D$4,IF(Lease!$H$4="Quarterly",J850*(Lease!$D$4/4),J850*Lease!$D$4/12))&gt;0,IF(Lease!$H$4="Yearly",J850*Lease!$D$4,IF(Lease!$H$4="Quarterly",J850*(Lease!$D$4/4),J850*Lease!$D$4/12)),-L850-J850)</f>
        <v>0</v>
      </c>
      <c r="L850" s="38">
        <f t="shared" ref="L850:L913" si="140">C850</f>
        <v>0</v>
      </c>
      <c r="M850" s="38">
        <f t="shared" ref="M850:M913" si="141">J850+K850-L850</f>
        <v>0</v>
      </c>
      <c r="N850" s="50"/>
      <c r="O850" s="79">
        <v>237</v>
      </c>
      <c r="P850" s="80">
        <f t="shared" si="134"/>
        <v>346679</v>
      </c>
      <c r="Q850" s="82">
        <f t="shared" si="137"/>
        <v>0</v>
      </c>
      <c r="R850" s="82">
        <f>IF(S849&lt;1,0,-Lease!$K$4/Lease!$L$4)</f>
        <v>0</v>
      </c>
      <c r="S850" s="82">
        <f t="shared" si="138"/>
        <v>0</v>
      </c>
      <c r="AE850" s="5"/>
      <c r="AF850" s="6"/>
    </row>
    <row r="851" spans="1:32" x14ac:dyDescent="0.25">
      <c r="A851" s="46">
        <f t="shared" ref="A851:A914" si="142">A850+1</f>
        <v>835</v>
      </c>
      <c r="B851" s="54">
        <f t="shared" si="139"/>
        <v>0</v>
      </c>
      <c r="C851" s="47">
        <f>IF(A851&gt;Lease!$E$4,0,Lease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D851" s="33" t="str">
        <f>IF(C851=0,"-",IF(Lease!$H$4="Yearly",EDATE(D850,12),IF(Lease!$H$4="Quarterly",EDATE(D850,3),EDATE(D850,1))))</f>
        <v>-</v>
      </c>
      <c r="E851" s="14">
        <f>IF(C851=0,0,1/((1+IF(Lease!$H$4="Yearly",Lease!$D$4,IF(Lease!$H$4="Quarterly",Lease!$D$4/4,Lease!$D$4/12)))^IF($E$17=1,A850,A851)))</f>
        <v>0</v>
      </c>
      <c r="F851" s="48">
        <f t="shared" si="135"/>
        <v>0</v>
      </c>
      <c r="G851" s="49"/>
      <c r="H851" s="13">
        <f t="shared" ref="H851:H914" si="143">H850+1</f>
        <v>835</v>
      </c>
      <c r="I851" s="33" t="str">
        <f t="shared" si="136"/>
        <v>-</v>
      </c>
      <c r="J851" s="38">
        <f>IF(H851&gt;Lease!$E$4,0,M850)</f>
        <v>0</v>
      </c>
      <c r="K851" s="38">
        <f>IF(IF(Lease!$H$4="Yearly",J851*Lease!$D$4,IF(Lease!$H$4="Quarterly",J851*(Lease!$D$4/4),J851*Lease!$D$4/12))&gt;0,IF(Lease!$H$4="Yearly",J851*Lease!$D$4,IF(Lease!$H$4="Quarterly",J851*(Lease!$D$4/4),J851*Lease!$D$4/12)),-L851-J851)</f>
        <v>0</v>
      </c>
      <c r="L851" s="38">
        <f t="shared" si="140"/>
        <v>0</v>
      </c>
      <c r="M851" s="38">
        <f t="shared" si="141"/>
        <v>0</v>
      </c>
      <c r="N851" s="50"/>
      <c r="O851" s="79">
        <v>237</v>
      </c>
      <c r="P851" s="80">
        <f t="shared" ref="P851:P914" si="144">DATE(YEAR(P850)+1,MONTH(P850),DAY(P850))</f>
        <v>347044</v>
      </c>
      <c r="Q851" s="82">
        <f t="shared" si="137"/>
        <v>0</v>
      </c>
      <c r="R851" s="82">
        <f>IF(S850&lt;1,0,-Lease!$K$4/Lease!$L$4)</f>
        <v>0</v>
      </c>
      <c r="S851" s="82">
        <f t="shared" si="138"/>
        <v>0</v>
      </c>
      <c r="AE851" s="5"/>
      <c r="AF851" s="6"/>
    </row>
    <row r="852" spans="1:32" x14ac:dyDescent="0.25">
      <c r="A852" s="46">
        <f t="shared" si="142"/>
        <v>836</v>
      </c>
      <c r="B852" s="54">
        <f t="shared" si="139"/>
        <v>0</v>
      </c>
      <c r="C852" s="47">
        <f>IF(A852&gt;Lease!$E$4,0,Lease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D852" s="33" t="str">
        <f>IF(C852=0,"-",IF(Lease!$H$4="Yearly",EDATE(D851,12),IF(Lease!$H$4="Quarterly",EDATE(D851,3),EDATE(D851,1))))</f>
        <v>-</v>
      </c>
      <c r="E852" s="14">
        <f>IF(C852=0,0,1/((1+IF(Lease!$H$4="Yearly",Lease!$D$4,IF(Lease!$H$4="Quarterly",Lease!$D$4/4,Lease!$D$4/12)))^IF($E$17=1,A851,A852)))</f>
        <v>0</v>
      </c>
      <c r="F852" s="48">
        <f t="shared" si="135"/>
        <v>0</v>
      </c>
      <c r="G852" s="49"/>
      <c r="H852" s="13">
        <f t="shared" si="143"/>
        <v>836</v>
      </c>
      <c r="I852" s="33" t="str">
        <f t="shared" si="136"/>
        <v>-</v>
      </c>
      <c r="J852" s="38">
        <f>IF(H852&gt;Lease!$E$4,0,M851)</f>
        <v>0</v>
      </c>
      <c r="K852" s="38">
        <f>IF(IF(Lease!$H$4="Yearly",J852*Lease!$D$4,IF(Lease!$H$4="Quarterly",J852*(Lease!$D$4/4),J852*Lease!$D$4/12))&gt;0,IF(Lease!$H$4="Yearly",J852*Lease!$D$4,IF(Lease!$H$4="Quarterly",J852*(Lease!$D$4/4),J852*Lease!$D$4/12)),-L852-J852)</f>
        <v>0</v>
      </c>
      <c r="L852" s="38">
        <f t="shared" si="140"/>
        <v>0</v>
      </c>
      <c r="M852" s="38">
        <f t="shared" si="141"/>
        <v>0</v>
      </c>
      <c r="N852" s="50"/>
      <c r="O852" s="79">
        <v>237</v>
      </c>
      <c r="P852" s="80">
        <f t="shared" si="144"/>
        <v>347409</v>
      </c>
      <c r="Q852" s="82">
        <f t="shared" si="137"/>
        <v>0</v>
      </c>
      <c r="R852" s="82">
        <f>IF(S851&lt;1,0,-Lease!$K$4/Lease!$L$4)</f>
        <v>0</v>
      </c>
      <c r="S852" s="82">
        <f t="shared" si="138"/>
        <v>0</v>
      </c>
      <c r="AE852" s="5"/>
      <c r="AF852" s="6"/>
    </row>
    <row r="853" spans="1:32" x14ac:dyDescent="0.25">
      <c r="A853" s="46">
        <f t="shared" si="142"/>
        <v>837</v>
      </c>
      <c r="B853" s="54">
        <f t="shared" si="139"/>
        <v>0</v>
      </c>
      <c r="C853" s="47">
        <f>IF(A853&gt;Lease!$E$4,0,Lease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D853" s="33" t="str">
        <f>IF(C853=0,"-",IF(Lease!$H$4="Yearly",EDATE(D852,12),IF(Lease!$H$4="Quarterly",EDATE(D852,3),EDATE(D852,1))))</f>
        <v>-</v>
      </c>
      <c r="E853" s="14">
        <f>IF(C853=0,0,1/((1+IF(Lease!$H$4="Yearly",Lease!$D$4,IF(Lease!$H$4="Quarterly",Lease!$D$4/4,Lease!$D$4/12)))^IF($E$17=1,A852,A853)))</f>
        <v>0</v>
      </c>
      <c r="F853" s="48">
        <f t="shared" si="135"/>
        <v>0</v>
      </c>
      <c r="G853" s="49"/>
      <c r="H853" s="13">
        <f t="shared" si="143"/>
        <v>837</v>
      </c>
      <c r="I853" s="33" t="str">
        <f t="shared" si="136"/>
        <v>-</v>
      </c>
      <c r="J853" s="38">
        <f>IF(H853&gt;Lease!$E$4,0,M852)</f>
        <v>0</v>
      </c>
      <c r="K853" s="38">
        <f>IF(IF(Lease!$H$4="Yearly",J853*Lease!$D$4,IF(Lease!$H$4="Quarterly",J853*(Lease!$D$4/4),J853*Lease!$D$4/12))&gt;0,IF(Lease!$H$4="Yearly",J853*Lease!$D$4,IF(Lease!$H$4="Quarterly",J853*(Lease!$D$4/4),J853*Lease!$D$4/12)),-L853-J853)</f>
        <v>0</v>
      </c>
      <c r="L853" s="38">
        <f t="shared" si="140"/>
        <v>0</v>
      </c>
      <c r="M853" s="38">
        <f t="shared" si="141"/>
        <v>0</v>
      </c>
      <c r="N853" s="50"/>
      <c r="O853" s="79">
        <v>237</v>
      </c>
      <c r="P853" s="80">
        <f t="shared" si="144"/>
        <v>347775</v>
      </c>
      <c r="Q853" s="82">
        <f t="shared" si="137"/>
        <v>0</v>
      </c>
      <c r="R853" s="82">
        <f>IF(S852&lt;1,0,-Lease!$K$4/Lease!$L$4)</f>
        <v>0</v>
      </c>
      <c r="S853" s="82">
        <f t="shared" si="138"/>
        <v>0</v>
      </c>
      <c r="AE853" s="5"/>
      <c r="AF853" s="6"/>
    </row>
    <row r="854" spans="1:32" x14ac:dyDescent="0.25">
      <c r="A854" s="46">
        <f t="shared" si="142"/>
        <v>838</v>
      </c>
      <c r="B854" s="54">
        <f t="shared" si="139"/>
        <v>0</v>
      </c>
      <c r="C854" s="47">
        <f>IF(A854&gt;Lease!$E$4,0,Lease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D854" s="33" t="str">
        <f>IF(C854=0,"-",IF(Lease!$H$4="Yearly",EDATE(D853,12),IF(Lease!$H$4="Quarterly",EDATE(D853,3),EDATE(D853,1))))</f>
        <v>-</v>
      </c>
      <c r="E854" s="14">
        <f>IF(C854=0,0,1/((1+IF(Lease!$H$4="Yearly",Lease!$D$4,IF(Lease!$H$4="Quarterly",Lease!$D$4/4,Lease!$D$4/12)))^IF($E$17=1,A853,A854)))</f>
        <v>0</v>
      </c>
      <c r="F854" s="48">
        <f t="shared" si="135"/>
        <v>0</v>
      </c>
      <c r="G854" s="49"/>
      <c r="H854" s="13">
        <f t="shared" si="143"/>
        <v>838</v>
      </c>
      <c r="I854" s="33" t="str">
        <f t="shared" si="136"/>
        <v>-</v>
      </c>
      <c r="J854" s="38">
        <f>IF(H854&gt;Lease!$E$4,0,M853)</f>
        <v>0</v>
      </c>
      <c r="K854" s="38">
        <f>IF(IF(Lease!$H$4="Yearly",J854*Lease!$D$4,IF(Lease!$H$4="Quarterly",J854*(Lease!$D$4/4),J854*Lease!$D$4/12))&gt;0,IF(Lease!$H$4="Yearly",J854*Lease!$D$4,IF(Lease!$H$4="Quarterly",J854*(Lease!$D$4/4),J854*Lease!$D$4/12)),-L854-J854)</f>
        <v>0</v>
      </c>
      <c r="L854" s="38">
        <f t="shared" si="140"/>
        <v>0</v>
      </c>
      <c r="M854" s="38">
        <f t="shared" si="141"/>
        <v>0</v>
      </c>
      <c r="N854" s="50"/>
      <c r="O854" s="79">
        <v>237</v>
      </c>
      <c r="P854" s="80">
        <f t="shared" si="144"/>
        <v>348140</v>
      </c>
      <c r="Q854" s="82">
        <f t="shared" si="137"/>
        <v>0</v>
      </c>
      <c r="R854" s="82">
        <f>IF(S853&lt;1,0,-Lease!$K$4/Lease!$L$4)</f>
        <v>0</v>
      </c>
      <c r="S854" s="82">
        <f t="shared" si="138"/>
        <v>0</v>
      </c>
      <c r="AE854" s="5"/>
      <c r="AF854" s="6"/>
    </row>
    <row r="855" spans="1:32" x14ac:dyDescent="0.25">
      <c r="A855" s="46">
        <f t="shared" si="142"/>
        <v>839</v>
      </c>
      <c r="B855" s="54">
        <f t="shared" si="139"/>
        <v>0</v>
      </c>
      <c r="C855" s="47">
        <f>IF(A855&gt;Lease!$E$4,0,Lease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D855" s="33" t="str">
        <f>IF(C855=0,"-",IF(Lease!$H$4="Yearly",EDATE(D854,12),IF(Lease!$H$4="Quarterly",EDATE(D854,3),EDATE(D854,1))))</f>
        <v>-</v>
      </c>
      <c r="E855" s="14">
        <f>IF(C855=0,0,1/((1+IF(Lease!$H$4="Yearly",Lease!$D$4,IF(Lease!$H$4="Quarterly",Lease!$D$4/4,Lease!$D$4/12)))^IF($E$17=1,A854,A855)))</f>
        <v>0</v>
      </c>
      <c r="F855" s="48">
        <f t="shared" si="135"/>
        <v>0</v>
      </c>
      <c r="G855" s="49"/>
      <c r="H855" s="13">
        <f t="shared" si="143"/>
        <v>839</v>
      </c>
      <c r="I855" s="33" t="str">
        <f t="shared" si="136"/>
        <v>-</v>
      </c>
      <c r="J855" s="38">
        <f>IF(H855&gt;Lease!$E$4,0,M854)</f>
        <v>0</v>
      </c>
      <c r="K855" s="38">
        <f>IF(IF(Lease!$H$4="Yearly",J855*Lease!$D$4,IF(Lease!$H$4="Quarterly",J855*(Lease!$D$4/4),J855*Lease!$D$4/12))&gt;0,IF(Lease!$H$4="Yearly",J855*Lease!$D$4,IF(Lease!$H$4="Quarterly",J855*(Lease!$D$4/4),J855*Lease!$D$4/12)),-L855-J855)</f>
        <v>0</v>
      </c>
      <c r="L855" s="38">
        <f t="shared" si="140"/>
        <v>0</v>
      </c>
      <c r="M855" s="38">
        <f t="shared" si="141"/>
        <v>0</v>
      </c>
      <c r="N855" s="50"/>
      <c r="O855" s="79">
        <v>237</v>
      </c>
      <c r="P855" s="80">
        <f t="shared" si="144"/>
        <v>348505</v>
      </c>
      <c r="Q855" s="82">
        <f t="shared" si="137"/>
        <v>0</v>
      </c>
      <c r="R855" s="82">
        <f>IF(S854&lt;1,0,-Lease!$K$4/Lease!$L$4)</f>
        <v>0</v>
      </c>
      <c r="S855" s="82">
        <f t="shared" si="138"/>
        <v>0</v>
      </c>
      <c r="AE855" s="5"/>
      <c r="AF855" s="6"/>
    </row>
    <row r="856" spans="1:32" x14ac:dyDescent="0.25">
      <c r="A856" s="46">
        <f t="shared" si="142"/>
        <v>840</v>
      </c>
      <c r="B856" s="54">
        <f t="shared" si="139"/>
        <v>0</v>
      </c>
      <c r="C856" s="47">
        <f>IF(A856&gt;Lease!$E$4,0,Lease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D856" s="33" t="str">
        <f>IF(C856=0,"-",IF(Lease!$H$4="Yearly",EDATE(D855,12),IF(Lease!$H$4="Quarterly",EDATE(D855,3),EDATE(D855,1))))</f>
        <v>-</v>
      </c>
      <c r="E856" s="14">
        <f>IF(C856=0,0,1/((1+IF(Lease!$H$4="Yearly",Lease!$D$4,IF(Lease!$H$4="Quarterly",Lease!$D$4/4,Lease!$D$4/12)))^IF($E$17=1,A855,A856)))</f>
        <v>0</v>
      </c>
      <c r="F856" s="48">
        <f t="shared" si="135"/>
        <v>0</v>
      </c>
      <c r="G856" s="49"/>
      <c r="H856" s="13">
        <f t="shared" si="143"/>
        <v>840</v>
      </c>
      <c r="I856" s="33" t="str">
        <f t="shared" si="136"/>
        <v>-</v>
      </c>
      <c r="J856" s="38">
        <f>IF(H856&gt;Lease!$E$4,0,M855)</f>
        <v>0</v>
      </c>
      <c r="K856" s="38">
        <f>IF(IF(Lease!$H$4="Yearly",J856*Lease!$D$4,IF(Lease!$H$4="Quarterly",J856*(Lease!$D$4/4),J856*Lease!$D$4/12))&gt;0,IF(Lease!$H$4="Yearly",J856*Lease!$D$4,IF(Lease!$H$4="Quarterly",J856*(Lease!$D$4/4),J856*Lease!$D$4/12)),-L856-J856)</f>
        <v>0</v>
      </c>
      <c r="L856" s="38">
        <f t="shared" si="140"/>
        <v>0</v>
      </c>
      <c r="M856" s="38">
        <f t="shared" si="141"/>
        <v>0</v>
      </c>
      <c r="N856" s="50"/>
      <c r="O856" s="79">
        <v>237</v>
      </c>
      <c r="P856" s="80">
        <f t="shared" si="144"/>
        <v>348870</v>
      </c>
      <c r="Q856" s="82">
        <f t="shared" si="137"/>
        <v>0</v>
      </c>
      <c r="R856" s="82">
        <f>IF(S855&lt;1,0,-Lease!$K$4/Lease!$L$4)</f>
        <v>0</v>
      </c>
      <c r="S856" s="82">
        <f t="shared" si="138"/>
        <v>0</v>
      </c>
      <c r="AE856" s="5"/>
      <c r="AF856" s="6"/>
    </row>
    <row r="857" spans="1:32" x14ac:dyDescent="0.25">
      <c r="A857" s="46">
        <f t="shared" si="142"/>
        <v>841</v>
      </c>
      <c r="B857" s="54">
        <f t="shared" si="139"/>
        <v>0</v>
      </c>
      <c r="C857" s="47">
        <f>IF(A857&gt;Lease!$E$4,0,Lease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D857" s="33" t="str">
        <f>IF(C857=0,"-",IF(Lease!$H$4="Yearly",EDATE(D856,12),IF(Lease!$H$4="Quarterly",EDATE(D856,3),EDATE(D856,1))))</f>
        <v>-</v>
      </c>
      <c r="E857" s="14">
        <f>IF(C857=0,0,1/((1+IF(Lease!$H$4="Yearly",Lease!$D$4,IF(Lease!$H$4="Quarterly",Lease!$D$4/4,Lease!$D$4/12)))^IF($E$17=1,A856,A857)))</f>
        <v>0</v>
      </c>
      <c r="F857" s="48">
        <f t="shared" si="135"/>
        <v>0</v>
      </c>
      <c r="G857" s="49"/>
      <c r="H857" s="13">
        <f t="shared" si="143"/>
        <v>841</v>
      </c>
      <c r="I857" s="33" t="str">
        <f t="shared" si="136"/>
        <v>-</v>
      </c>
      <c r="J857" s="38">
        <f>IF(H857&gt;Lease!$E$4,0,M856)</f>
        <v>0</v>
      </c>
      <c r="K857" s="38">
        <f>IF(IF(Lease!$H$4="Yearly",J857*Lease!$D$4,IF(Lease!$H$4="Quarterly",J857*(Lease!$D$4/4),J857*Lease!$D$4/12))&gt;0,IF(Lease!$H$4="Yearly",J857*Lease!$D$4,IF(Lease!$H$4="Quarterly",J857*(Lease!$D$4/4),J857*Lease!$D$4/12)),-L857-J857)</f>
        <v>0</v>
      </c>
      <c r="L857" s="38">
        <f t="shared" si="140"/>
        <v>0</v>
      </c>
      <c r="M857" s="38">
        <f t="shared" si="141"/>
        <v>0</v>
      </c>
      <c r="N857" s="50"/>
      <c r="O857" s="79">
        <v>237</v>
      </c>
      <c r="P857" s="80">
        <f t="shared" si="144"/>
        <v>349236</v>
      </c>
      <c r="Q857" s="82">
        <f t="shared" si="137"/>
        <v>0</v>
      </c>
      <c r="R857" s="82">
        <f>IF(S856&lt;1,0,-Lease!$K$4/Lease!$L$4)</f>
        <v>0</v>
      </c>
      <c r="S857" s="82">
        <f t="shared" si="138"/>
        <v>0</v>
      </c>
      <c r="AE857" s="5"/>
      <c r="AF857" s="6"/>
    </row>
    <row r="858" spans="1:32" x14ac:dyDescent="0.25">
      <c r="A858" s="46">
        <f t="shared" si="142"/>
        <v>842</v>
      </c>
      <c r="B858" s="54">
        <f t="shared" si="139"/>
        <v>0</v>
      </c>
      <c r="C858" s="47">
        <f>IF(A858&gt;Lease!$E$4,0,Lease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D858" s="33" t="str">
        <f>IF(C858=0,"-",IF(Lease!$H$4="Yearly",EDATE(D857,12),IF(Lease!$H$4="Quarterly",EDATE(D857,3),EDATE(D857,1))))</f>
        <v>-</v>
      </c>
      <c r="E858" s="14">
        <f>IF(C858=0,0,1/((1+IF(Lease!$H$4="Yearly",Lease!$D$4,IF(Lease!$H$4="Quarterly",Lease!$D$4/4,Lease!$D$4/12)))^IF($E$17=1,A857,A858)))</f>
        <v>0</v>
      </c>
      <c r="F858" s="48">
        <f t="shared" si="135"/>
        <v>0</v>
      </c>
      <c r="G858" s="49"/>
      <c r="H858" s="13">
        <f t="shared" si="143"/>
        <v>842</v>
      </c>
      <c r="I858" s="33" t="str">
        <f t="shared" si="136"/>
        <v>-</v>
      </c>
      <c r="J858" s="38">
        <f>IF(H858&gt;Lease!$E$4,0,M857)</f>
        <v>0</v>
      </c>
      <c r="K858" s="38">
        <f>IF(IF(Lease!$H$4="Yearly",J858*Lease!$D$4,IF(Lease!$H$4="Quarterly",J858*(Lease!$D$4/4),J858*Lease!$D$4/12))&gt;0,IF(Lease!$H$4="Yearly",J858*Lease!$D$4,IF(Lease!$H$4="Quarterly",J858*(Lease!$D$4/4),J858*Lease!$D$4/12)),-L858-J858)</f>
        <v>0</v>
      </c>
      <c r="L858" s="38">
        <f t="shared" si="140"/>
        <v>0</v>
      </c>
      <c r="M858" s="38">
        <f t="shared" si="141"/>
        <v>0</v>
      </c>
      <c r="N858" s="50"/>
      <c r="O858" s="79">
        <v>237</v>
      </c>
      <c r="P858" s="80">
        <f t="shared" si="144"/>
        <v>349601</v>
      </c>
      <c r="Q858" s="82">
        <f t="shared" si="137"/>
        <v>0</v>
      </c>
      <c r="R858" s="82">
        <f>IF(S857&lt;1,0,-Lease!$K$4/Lease!$L$4)</f>
        <v>0</v>
      </c>
      <c r="S858" s="82">
        <f t="shared" si="138"/>
        <v>0</v>
      </c>
      <c r="AE858" s="5"/>
      <c r="AF858" s="6"/>
    </row>
    <row r="859" spans="1:32" x14ac:dyDescent="0.25">
      <c r="A859" s="46">
        <f t="shared" si="142"/>
        <v>843</v>
      </c>
      <c r="B859" s="54">
        <f t="shared" si="139"/>
        <v>0</v>
      </c>
      <c r="C859" s="47">
        <f>IF(A859&gt;Lease!$E$4,0,Lease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D859" s="33" t="str">
        <f>IF(C859=0,"-",IF(Lease!$H$4="Yearly",EDATE(D858,12),IF(Lease!$H$4="Quarterly",EDATE(D858,3),EDATE(D858,1))))</f>
        <v>-</v>
      </c>
      <c r="E859" s="14">
        <f>IF(C859=0,0,1/((1+IF(Lease!$H$4="Yearly",Lease!$D$4,IF(Lease!$H$4="Quarterly",Lease!$D$4/4,Lease!$D$4/12)))^IF($E$17=1,A858,A859)))</f>
        <v>0</v>
      </c>
      <c r="F859" s="48">
        <f t="shared" si="135"/>
        <v>0</v>
      </c>
      <c r="G859" s="49"/>
      <c r="H859" s="13">
        <f t="shared" si="143"/>
        <v>843</v>
      </c>
      <c r="I859" s="33" t="str">
        <f t="shared" si="136"/>
        <v>-</v>
      </c>
      <c r="J859" s="38">
        <f>IF(H859&gt;Lease!$E$4,0,M858)</f>
        <v>0</v>
      </c>
      <c r="K859" s="38">
        <f>IF(IF(Lease!$H$4="Yearly",J859*Lease!$D$4,IF(Lease!$H$4="Quarterly",J859*(Lease!$D$4/4),J859*Lease!$D$4/12))&gt;0,IF(Lease!$H$4="Yearly",J859*Lease!$D$4,IF(Lease!$H$4="Quarterly",J859*(Lease!$D$4/4),J859*Lease!$D$4/12)),-L859-J859)</f>
        <v>0</v>
      </c>
      <c r="L859" s="38">
        <f t="shared" si="140"/>
        <v>0</v>
      </c>
      <c r="M859" s="38">
        <f t="shared" si="141"/>
        <v>0</v>
      </c>
      <c r="N859" s="50"/>
      <c r="O859" s="79">
        <v>237</v>
      </c>
      <c r="P859" s="80">
        <f t="shared" si="144"/>
        <v>349966</v>
      </c>
      <c r="Q859" s="82">
        <f t="shared" si="137"/>
        <v>0</v>
      </c>
      <c r="R859" s="82">
        <f>IF(S858&lt;1,0,-Lease!$K$4/Lease!$L$4)</f>
        <v>0</v>
      </c>
      <c r="S859" s="82">
        <f t="shared" si="138"/>
        <v>0</v>
      </c>
      <c r="AE859" s="5"/>
      <c r="AF859" s="6"/>
    </row>
    <row r="860" spans="1:32" x14ac:dyDescent="0.25">
      <c r="A860" s="46">
        <f t="shared" si="142"/>
        <v>844</v>
      </c>
      <c r="B860" s="54">
        <f t="shared" si="139"/>
        <v>0</v>
      </c>
      <c r="C860" s="47">
        <f>IF(A860&gt;Lease!$E$4,0,Lease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D860" s="33" t="str">
        <f>IF(C860=0,"-",IF(Lease!$H$4="Yearly",EDATE(D859,12),IF(Lease!$H$4="Quarterly",EDATE(D859,3),EDATE(D859,1))))</f>
        <v>-</v>
      </c>
      <c r="E860" s="14">
        <f>IF(C860=0,0,1/((1+IF(Lease!$H$4="Yearly",Lease!$D$4,IF(Lease!$H$4="Quarterly",Lease!$D$4/4,Lease!$D$4/12)))^IF($E$17=1,A859,A860)))</f>
        <v>0</v>
      </c>
      <c r="F860" s="48">
        <f t="shared" si="135"/>
        <v>0</v>
      </c>
      <c r="G860" s="49"/>
      <c r="H860" s="13">
        <f t="shared" si="143"/>
        <v>844</v>
      </c>
      <c r="I860" s="33" t="str">
        <f t="shared" si="136"/>
        <v>-</v>
      </c>
      <c r="J860" s="38">
        <f>IF(H860&gt;Lease!$E$4,0,M859)</f>
        <v>0</v>
      </c>
      <c r="K860" s="38">
        <f>IF(IF(Lease!$H$4="Yearly",J860*Lease!$D$4,IF(Lease!$H$4="Quarterly",J860*(Lease!$D$4/4),J860*Lease!$D$4/12))&gt;0,IF(Lease!$H$4="Yearly",J860*Lease!$D$4,IF(Lease!$H$4="Quarterly",J860*(Lease!$D$4/4),J860*Lease!$D$4/12)),-L860-J860)</f>
        <v>0</v>
      </c>
      <c r="L860" s="38">
        <f t="shared" si="140"/>
        <v>0</v>
      </c>
      <c r="M860" s="38">
        <f t="shared" si="141"/>
        <v>0</v>
      </c>
      <c r="N860" s="50"/>
      <c r="O860" s="79">
        <v>237</v>
      </c>
      <c r="P860" s="80">
        <f t="shared" si="144"/>
        <v>350331</v>
      </c>
      <c r="Q860" s="82">
        <f t="shared" si="137"/>
        <v>0</v>
      </c>
      <c r="R860" s="82">
        <f>IF(S859&lt;1,0,-Lease!$K$4/Lease!$L$4)</f>
        <v>0</v>
      </c>
      <c r="S860" s="82">
        <f t="shared" si="138"/>
        <v>0</v>
      </c>
      <c r="AE860" s="5"/>
      <c r="AF860" s="6"/>
    </row>
    <row r="861" spans="1:32" x14ac:dyDescent="0.25">
      <c r="A861" s="46">
        <f t="shared" si="142"/>
        <v>845</v>
      </c>
      <c r="B861" s="54">
        <f t="shared" si="139"/>
        <v>0</v>
      </c>
      <c r="C861" s="47">
        <f>IF(A861&gt;Lease!$E$4,0,Lease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D861" s="33" t="str">
        <f>IF(C861=0,"-",IF(Lease!$H$4="Yearly",EDATE(D860,12),IF(Lease!$H$4="Quarterly",EDATE(D860,3),EDATE(D860,1))))</f>
        <v>-</v>
      </c>
      <c r="E861" s="14">
        <f>IF(C861=0,0,1/((1+IF(Lease!$H$4="Yearly",Lease!$D$4,IF(Lease!$H$4="Quarterly",Lease!$D$4/4,Lease!$D$4/12)))^IF($E$17=1,A860,A861)))</f>
        <v>0</v>
      </c>
      <c r="F861" s="48">
        <f t="shared" si="135"/>
        <v>0</v>
      </c>
      <c r="G861" s="49"/>
      <c r="H861" s="13">
        <f t="shared" si="143"/>
        <v>845</v>
      </c>
      <c r="I861" s="33" t="str">
        <f t="shared" si="136"/>
        <v>-</v>
      </c>
      <c r="J861" s="38">
        <f>IF(H861&gt;Lease!$E$4,0,M860)</f>
        <v>0</v>
      </c>
      <c r="K861" s="38">
        <f>IF(IF(Lease!$H$4="Yearly",J861*Lease!$D$4,IF(Lease!$H$4="Quarterly",J861*(Lease!$D$4/4),J861*Lease!$D$4/12))&gt;0,IF(Lease!$H$4="Yearly",J861*Lease!$D$4,IF(Lease!$H$4="Quarterly",J861*(Lease!$D$4/4),J861*Lease!$D$4/12)),-L861-J861)</f>
        <v>0</v>
      </c>
      <c r="L861" s="38">
        <f t="shared" si="140"/>
        <v>0</v>
      </c>
      <c r="M861" s="38">
        <f t="shared" si="141"/>
        <v>0</v>
      </c>
      <c r="N861" s="50"/>
      <c r="O861" s="79">
        <v>237</v>
      </c>
      <c r="P861" s="80">
        <f t="shared" si="144"/>
        <v>350697</v>
      </c>
      <c r="Q861" s="82">
        <f t="shared" si="137"/>
        <v>0</v>
      </c>
      <c r="R861" s="82">
        <f>IF(S860&lt;1,0,-Lease!$K$4/Lease!$L$4)</f>
        <v>0</v>
      </c>
      <c r="S861" s="82">
        <f t="shared" si="138"/>
        <v>0</v>
      </c>
      <c r="AE861" s="5"/>
      <c r="AF861" s="6"/>
    </row>
    <row r="862" spans="1:32" x14ac:dyDescent="0.25">
      <c r="A862" s="46">
        <f t="shared" si="142"/>
        <v>846</v>
      </c>
      <c r="B862" s="54">
        <f t="shared" si="139"/>
        <v>0</v>
      </c>
      <c r="C862" s="47">
        <f>IF(A862&gt;Lease!$E$4,0,Lease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D862" s="33" t="str">
        <f>IF(C862=0,"-",IF(Lease!$H$4="Yearly",EDATE(D861,12),IF(Lease!$H$4="Quarterly",EDATE(D861,3),EDATE(D861,1))))</f>
        <v>-</v>
      </c>
      <c r="E862" s="14">
        <f>IF(C862=0,0,1/((1+IF(Lease!$H$4="Yearly",Lease!$D$4,IF(Lease!$H$4="Quarterly",Lease!$D$4/4,Lease!$D$4/12)))^IF($E$17=1,A861,A862)))</f>
        <v>0</v>
      </c>
      <c r="F862" s="48">
        <f t="shared" si="135"/>
        <v>0</v>
      </c>
      <c r="G862" s="49"/>
      <c r="H862" s="13">
        <f t="shared" si="143"/>
        <v>846</v>
      </c>
      <c r="I862" s="33" t="str">
        <f t="shared" si="136"/>
        <v>-</v>
      </c>
      <c r="J862" s="38">
        <f>IF(H862&gt;Lease!$E$4,0,M861)</f>
        <v>0</v>
      </c>
      <c r="K862" s="38">
        <f>IF(IF(Lease!$H$4="Yearly",J862*Lease!$D$4,IF(Lease!$H$4="Quarterly",J862*(Lease!$D$4/4),J862*Lease!$D$4/12))&gt;0,IF(Lease!$H$4="Yearly",J862*Lease!$D$4,IF(Lease!$H$4="Quarterly",J862*(Lease!$D$4/4),J862*Lease!$D$4/12)),-L862-J862)</f>
        <v>0</v>
      </c>
      <c r="L862" s="38">
        <f t="shared" si="140"/>
        <v>0</v>
      </c>
      <c r="M862" s="38">
        <f t="shared" si="141"/>
        <v>0</v>
      </c>
      <c r="N862" s="50"/>
      <c r="O862" s="79">
        <v>237</v>
      </c>
      <c r="P862" s="80">
        <f t="shared" si="144"/>
        <v>351062</v>
      </c>
      <c r="Q862" s="82">
        <f t="shared" si="137"/>
        <v>0</v>
      </c>
      <c r="R862" s="82">
        <f>IF(S861&lt;1,0,-Lease!$K$4/Lease!$L$4)</f>
        <v>0</v>
      </c>
      <c r="S862" s="82">
        <f t="shared" si="138"/>
        <v>0</v>
      </c>
      <c r="AE862" s="5"/>
      <c r="AF862" s="6"/>
    </row>
    <row r="863" spans="1:32" x14ac:dyDescent="0.25">
      <c r="A863" s="46">
        <f t="shared" si="142"/>
        <v>847</v>
      </c>
      <c r="B863" s="54">
        <f t="shared" si="139"/>
        <v>0</v>
      </c>
      <c r="C863" s="47">
        <f>IF(A863&gt;Lease!$E$4,0,Lease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D863" s="33" t="str">
        <f>IF(C863=0,"-",IF(Lease!$H$4="Yearly",EDATE(D862,12),IF(Lease!$H$4="Quarterly",EDATE(D862,3),EDATE(D862,1))))</f>
        <v>-</v>
      </c>
      <c r="E863" s="14">
        <f>IF(C863=0,0,1/((1+IF(Lease!$H$4="Yearly",Lease!$D$4,IF(Lease!$H$4="Quarterly",Lease!$D$4/4,Lease!$D$4/12)))^IF($E$17=1,A862,A863)))</f>
        <v>0</v>
      </c>
      <c r="F863" s="48">
        <f t="shared" si="135"/>
        <v>0</v>
      </c>
      <c r="G863" s="49"/>
      <c r="H863" s="13">
        <f t="shared" si="143"/>
        <v>847</v>
      </c>
      <c r="I863" s="33" t="str">
        <f t="shared" si="136"/>
        <v>-</v>
      </c>
      <c r="J863" s="38">
        <f>IF(H863&gt;Lease!$E$4,0,M862)</f>
        <v>0</v>
      </c>
      <c r="K863" s="38">
        <f>IF(IF(Lease!$H$4="Yearly",J863*Lease!$D$4,IF(Lease!$H$4="Quarterly",J863*(Lease!$D$4/4),J863*Lease!$D$4/12))&gt;0,IF(Lease!$H$4="Yearly",J863*Lease!$D$4,IF(Lease!$H$4="Quarterly",J863*(Lease!$D$4/4),J863*Lease!$D$4/12)),-L863-J863)</f>
        <v>0</v>
      </c>
      <c r="L863" s="38">
        <f t="shared" si="140"/>
        <v>0</v>
      </c>
      <c r="M863" s="38">
        <f t="shared" si="141"/>
        <v>0</v>
      </c>
      <c r="N863" s="50"/>
      <c r="O863" s="79">
        <v>237</v>
      </c>
      <c r="P863" s="80">
        <f t="shared" si="144"/>
        <v>351427</v>
      </c>
      <c r="Q863" s="82">
        <f t="shared" si="137"/>
        <v>0</v>
      </c>
      <c r="R863" s="82">
        <f>IF(S862&lt;1,0,-Lease!$K$4/Lease!$L$4)</f>
        <v>0</v>
      </c>
      <c r="S863" s="82">
        <f t="shared" si="138"/>
        <v>0</v>
      </c>
      <c r="AE863" s="5"/>
      <c r="AF863" s="6"/>
    </row>
    <row r="864" spans="1:32" x14ac:dyDescent="0.25">
      <c r="A864" s="46">
        <f t="shared" si="142"/>
        <v>848</v>
      </c>
      <c r="B864" s="54">
        <f t="shared" si="139"/>
        <v>0</v>
      </c>
      <c r="C864" s="47">
        <f>IF(A864&gt;Lease!$E$4,0,Lease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D864" s="33" t="str">
        <f>IF(C864=0,"-",IF(Lease!$H$4="Yearly",EDATE(D863,12),IF(Lease!$H$4="Quarterly",EDATE(D863,3),EDATE(D863,1))))</f>
        <v>-</v>
      </c>
      <c r="E864" s="14">
        <f>IF(C864=0,0,1/((1+IF(Lease!$H$4="Yearly",Lease!$D$4,IF(Lease!$H$4="Quarterly",Lease!$D$4/4,Lease!$D$4/12)))^IF($E$17=1,A863,A864)))</f>
        <v>0</v>
      </c>
      <c r="F864" s="48">
        <f t="shared" si="135"/>
        <v>0</v>
      </c>
      <c r="G864" s="49"/>
      <c r="H864" s="13">
        <f t="shared" si="143"/>
        <v>848</v>
      </c>
      <c r="I864" s="33" t="str">
        <f t="shared" si="136"/>
        <v>-</v>
      </c>
      <c r="J864" s="38">
        <f>IF(H864&gt;Lease!$E$4,0,M863)</f>
        <v>0</v>
      </c>
      <c r="K864" s="38">
        <f>IF(IF(Lease!$H$4="Yearly",J864*Lease!$D$4,IF(Lease!$H$4="Quarterly",J864*(Lease!$D$4/4),J864*Lease!$D$4/12))&gt;0,IF(Lease!$H$4="Yearly",J864*Lease!$D$4,IF(Lease!$H$4="Quarterly",J864*(Lease!$D$4/4),J864*Lease!$D$4/12)),-L864-J864)</f>
        <v>0</v>
      </c>
      <c r="L864" s="38">
        <f t="shared" si="140"/>
        <v>0</v>
      </c>
      <c r="M864" s="38">
        <f t="shared" si="141"/>
        <v>0</v>
      </c>
      <c r="N864" s="50"/>
      <c r="O864" s="79">
        <v>237</v>
      </c>
      <c r="P864" s="80">
        <f t="shared" si="144"/>
        <v>351792</v>
      </c>
      <c r="Q864" s="82">
        <f t="shared" si="137"/>
        <v>0</v>
      </c>
      <c r="R864" s="82">
        <f>IF(S863&lt;1,0,-Lease!$K$4/Lease!$L$4)</f>
        <v>0</v>
      </c>
      <c r="S864" s="82">
        <f t="shared" si="138"/>
        <v>0</v>
      </c>
      <c r="AE864" s="5"/>
      <c r="AF864" s="6"/>
    </row>
    <row r="865" spans="1:32" x14ac:dyDescent="0.25">
      <c r="A865" s="46">
        <f t="shared" si="142"/>
        <v>849</v>
      </c>
      <c r="B865" s="54">
        <f t="shared" si="139"/>
        <v>0</v>
      </c>
      <c r="C865" s="47">
        <f>IF(A865&gt;Lease!$E$4,0,Lease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D865" s="33" t="str">
        <f>IF(C865=0,"-",IF(Lease!$H$4="Yearly",EDATE(D864,12),IF(Lease!$H$4="Quarterly",EDATE(D864,3),EDATE(D864,1))))</f>
        <v>-</v>
      </c>
      <c r="E865" s="14">
        <f>IF(C865=0,0,1/((1+IF(Lease!$H$4="Yearly",Lease!$D$4,IF(Lease!$H$4="Quarterly",Lease!$D$4/4,Lease!$D$4/12)))^IF($E$17=1,A864,A865)))</f>
        <v>0</v>
      </c>
      <c r="F865" s="48">
        <f t="shared" si="135"/>
        <v>0</v>
      </c>
      <c r="G865" s="49"/>
      <c r="H865" s="13">
        <f t="shared" si="143"/>
        <v>849</v>
      </c>
      <c r="I865" s="33" t="str">
        <f t="shared" si="136"/>
        <v>-</v>
      </c>
      <c r="J865" s="38">
        <f>IF(H865&gt;Lease!$E$4,0,M864)</f>
        <v>0</v>
      </c>
      <c r="K865" s="38">
        <f>IF(IF(Lease!$H$4="Yearly",J865*Lease!$D$4,IF(Lease!$H$4="Quarterly",J865*(Lease!$D$4/4),J865*Lease!$D$4/12))&gt;0,IF(Lease!$H$4="Yearly",J865*Lease!$D$4,IF(Lease!$H$4="Quarterly",J865*(Lease!$D$4/4),J865*Lease!$D$4/12)),-L865-J865)</f>
        <v>0</v>
      </c>
      <c r="L865" s="38">
        <f t="shared" si="140"/>
        <v>0</v>
      </c>
      <c r="M865" s="38">
        <f t="shared" si="141"/>
        <v>0</v>
      </c>
      <c r="N865" s="50"/>
      <c r="O865" s="79">
        <v>237</v>
      </c>
      <c r="P865" s="80">
        <f t="shared" si="144"/>
        <v>352158</v>
      </c>
      <c r="Q865" s="82">
        <f t="shared" si="137"/>
        <v>0</v>
      </c>
      <c r="R865" s="82">
        <f>IF(S864&lt;1,0,-Lease!$K$4/Lease!$L$4)</f>
        <v>0</v>
      </c>
      <c r="S865" s="82">
        <f t="shared" si="138"/>
        <v>0</v>
      </c>
      <c r="AE865" s="5"/>
      <c r="AF865" s="6"/>
    </row>
    <row r="866" spans="1:32" x14ac:dyDescent="0.25">
      <c r="A866" s="46">
        <f t="shared" si="142"/>
        <v>850</v>
      </c>
      <c r="B866" s="54">
        <f t="shared" si="139"/>
        <v>0</v>
      </c>
      <c r="C866" s="47">
        <f>IF(A866&gt;Lease!$E$4,0,Lease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D866" s="33" t="str">
        <f>IF(C866=0,"-",IF(Lease!$H$4="Yearly",EDATE(D865,12),IF(Lease!$H$4="Quarterly",EDATE(D865,3),EDATE(D865,1))))</f>
        <v>-</v>
      </c>
      <c r="E866" s="14">
        <f>IF(C866=0,0,1/((1+IF(Lease!$H$4="Yearly",Lease!$D$4,IF(Lease!$H$4="Quarterly",Lease!$D$4/4,Lease!$D$4/12)))^IF($E$17=1,A865,A866)))</f>
        <v>0</v>
      </c>
      <c r="F866" s="48">
        <f t="shared" si="135"/>
        <v>0</v>
      </c>
      <c r="G866" s="49"/>
      <c r="H866" s="13">
        <f t="shared" si="143"/>
        <v>850</v>
      </c>
      <c r="I866" s="33" t="str">
        <f t="shared" si="136"/>
        <v>-</v>
      </c>
      <c r="J866" s="38">
        <f>IF(H866&gt;Lease!$E$4,0,M865)</f>
        <v>0</v>
      </c>
      <c r="K866" s="38">
        <f>IF(IF(Lease!$H$4="Yearly",J866*Lease!$D$4,IF(Lease!$H$4="Quarterly",J866*(Lease!$D$4/4),J866*Lease!$D$4/12))&gt;0,IF(Lease!$H$4="Yearly",J866*Lease!$D$4,IF(Lease!$H$4="Quarterly",J866*(Lease!$D$4/4),J866*Lease!$D$4/12)),-L866-J866)</f>
        <v>0</v>
      </c>
      <c r="L866" s="38">
        <f t="shared" si="140"/>
        <v>0</v>
      </c>
      <c r="M866" s="38">
        <f t="shared" si="141"/>
        <v>0</v>
      </c>
      <c r="N866" s="50"/>
      <c r="O866" s="79">
        <v>237</v>
      </c>
      <c r="P866" s="80">
        <f t="shared" si="144"/>
        <v>352523</v>
      </c>
      <c r="Q866" s="82">
        <f t="shared" si="137"/>
        <v>0</v>
      </c>
      <c r="R866" s="82">
        <f>IF(S865&lt;1,0,-Lease!$K$4/Lease!$L$4)</f>
        <v>0</v>
      </c>
      <c r="S866" s="82">
        <f t="shared" si="138"/>
        <v>0</v>
      </c>
      <c r="AE866" s="5"/>
      <c r="AF866" s="6"/>
    </row>
    <row r="867" spans="1:32" x14ac:dyDescent="0.25">
      <c r="A867" s="46">
        <f t="shared" si="142"/>
        <v>851</v>
      </c>
      <c r="B867" s="54">
        <f t="shared" si="139"/>
        <v>0</v>
      </c>
      <c r="C867" s="47">
        <f>IF(A867&gt;Lease!$E$4,0,Lease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D867" s="33" t="str">
        <f>IF(C867=0,"-",IF(Lease!$H$4="Yearly",EDATE(D866,12),IF(Lease!$H$4="Quarterly",EDATE(D866,3),EDATE(D866,1))))</f>
        <v>-</v>
      </c>
      <c r="E867" s="14">
        <f>IF(C867=0,0,1/((1+IF(Lease!$H$4="Yearly",Lease!$D$4,IF(Lease!$H$4="Quarterly",Lease!$D$4/4,Lease!$D$4/12)))^IF($E$17=1,A866,A867)))</f>
        <v>0</v>
      </c>
      <c r="F867" s="48">
        <f t="shared" si="135"/>
        <v>0</v>
      </c>
      <c r="G867" s="49"/>
      <c r="H867" s="13">
        <f t="shared" si="143"/>
        <v>851</v>
      </c>
      <c r="I867" s="33" t="str">
        <f t="shared" si="136"/>
        <v>-</v>
      </c>
      <c r="J867" s="38">
        <f>IF(H867&gt;Lease!$E$4,0,M866)</f>
        <v>0</v>
      </c>
      <c r="K867" s="38">
        <f>IF(IF(Lease!$H$4="Yearly",J867*Lease!$D$4,IF(Lease!$H$4="Quarterly",J867*(Lease!$D$4/4),J867*Lease!$D$4/12))&gt;0,IF(Lease!$H$4="Yearly",J867*Lease!$D$4,IF(Lease!$H$4="Quarterly",J867*(Lease!$D$4/4),J867*Lease!$D$4/12)),-L867-J867)</f>
        <v>0</v>
      </c>
      <c r="L867" s="38">
        <f t="shared" si="140"/>
        <v>0</v>
      </c>
      <c r="M867" s="38">
        <f t="shared" si="141"/>
        <v>0</v>
      </c>
      <c r="N867" s="50"/>
      <c r="O867" s="79">
        <v>237</v>
      </c>
      <c r="P867" s="80">
        <f t="shared" si="144"/>
        <v>352888</v>
      </c>
      <c r="Q867" s="82">
        <f t="shared" si="137"/>
        <v>0</v>
      </c>
      <c r="R867" s="82">
        <f>IF(S866&lt;1,0,-Lease!$K$4/Lease!$L$4)</f>
        <v>0</v>
      </c>
      <c r="S867" s="82">
        <f t="shared" si="138"/>
        <v>0</v>
      </c>
      <c r="AE867" s="5"/>
      <c r="AF867" s="6"/>
    </row>
    <row r="868" spans="1:32" x14ac:dyDescent="0.25">
      <c r="A868" s="46">
        <f t="shared" si="142"/>
        <v>852</v>
      </c>
      <c r="B868" s="54">
        <f t="shared" si="139"/>
        <v>0</v>
      </c>
      <c r="C868" s="47">
        <f>IF(A868&gt;Lease!$E$4,0,Lease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D868" s="33" t="str">
        <f>IF(C868=0,"-",IF(Lease!$H$4="Yearly",EDATE(D867,12),IF(Lease!$H$4="Quarterly",EDATE(D867,3),EDATE(D867,1))))</f>
        <v>-</v>
      </c>
      <c r="E868" s="14">
        <f>IF(C868=0,0,1/((1+IF(Lease!$H$4="Yearly",Lease!$D$4,IF(Lease!$H$4="Quarterly",Lease!$D$4/4,Lease!$D$4/12)))^IF($E$17=1,A867,A868)))</f>
        <v>0</v>
      </c>
      <c r="F868" s="48">
        <f t="shared" si="135"/>
        <v>0</v>
      </c>
      <c r="G868" s="49"/>
      <c r="H868" s="13">
        <f t="shared" si="143"/>
        <v>852</v>
      </c>
      <c r="I868" s="33" t="str">
        <f t="shared" si="136"/>
        <v>-</v>
      </c>
      <c r="J868" s="38">
        <f>IF(H868&gt;Lease!$E$4,0,M867)</f>
        <v>0</v>
      </c>
      <c r="K868" s="38">
        <f>IF(IF(Lease!$H$4="Yearly",J868*Lease!$D$4,IF(Lease!$H$4="Quarterly",J868*(Lease!$D$4/4),J868*Lease!$D$4/12))&gt;0,IF(Lease!$H$4="Yearly",J868*Lease!$D$4,IF(Lease!$H$4="Quarterly",J868*(Lease!$D$4/4),J868*Lease!$D$4/12)),-L868-J868)</f>
        <v>0</v>
      </c>
      <c r="L868" s="38">
        <f t="shared" si="140"/>
        <v>0</v>
      </c>
      <c r="M868" s="38">
        <f t="shared" si="141"/>
        <v>0</v>
      </c>
      <c r="N868" s="50"/>
      <c r="O868" s="79">
        <v>237</v>
      </c>
      <c r="P868" s="80">
        <f t="shared" si="144"/>
        <v>353253</v>
      </c>
      <c r="Q868" s="82">
        <f t="shared" si="137"/>
        <v>0</v>
      </c>
      <c r="R868" s="82">
        <f>IF(S867&lt;1,0,-Lease!$K$4/Lease!$L$4)</f>
        <v>0</v>
      </c>
      <c r="S868" s="82">
        <f t="shared" si="138"/>
        <v>0</v>
      </c>
      <c r="AE868" s="5"/>
      <c r="AF868" s="6"/>
    </row>
    <row r="869" spans="1:32" x14ac:dyDescent="0.25">
      <c r="A869" s="46">
        <f t="shared" si="142"/>
        <v>853</v>
      </c>
      <c r="B869" s="54">
        <f t="shared" si="139"/>
        <v>0</v>
      </c>
      <c r="C869" s="47">
        <f>IF(A869&gt;Lease!$E$4,0,Lease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D869" s="33" t="str">
        <f>IF(C869=0,"-",IF(Lease!$H$4="Yearly",EDATE(D868,12),IF(Lease!$H$4="Quarterly",EDATE(D868,3),EDATE(D868,1))))</f>
        <v>-</v>
      </c>
      <c r="E869" s="14">
        <f>IF(C869=0,0,1/((1+IF(Lease!$H$4="Yearly",Lease!$D$4,IF(Lease!$H$4="Quarterly",Lease!$D$4/4,Lease!$D$4/12)))^IF($E$17=1,A868,A869)))</f>
        <v>0</v>
      </c>
      <c r="F869" s="48">
        <f t="shared" si="135"/>
        <v>0</v>
      </c>
      <c r="G869" s="49"/>
      <c r="H869" s="13">
        <f t="shared" si="143"/>
        <v>853</v>
      </c>
      <c r="I869" s="33" t="str">
        <f t="shared" si="136"/>
        <v>-</v>
      </c>
      <c r="J869" s="38">
        <f>IF(H869&gt;Lease!$E$4,0,M868)</f>
        <v>0</v>
      </c>
      <c r="K869" s="38">
        <f>IF(IF(Lease!$H$4="Yearly",J869*Lease!$D$4,IF(Lease!$H$4="Quarterly",J869*(Lease!$D$4/4),J869*Lease!$D$4/12))&gt;0,IF(Lease!$H$4="Yearly",J869*Lease!$D$4,IF(Lease!$H$4="Quarterly",J869*(Lease!$D$4/4),J869*Lease!$D$4/12)),-L869-J869)</f>
        <v>0</v>
      </c>
      <c r="L869" s="38">
        <f t="shared" si="140"/>
        <v>0</v>
      </c>
      <c r="M869" s="38">
        <f t="shared" si="141"/>
        <v>0</v>
      </c>
      <c r="N869" s="50"/>
      <c r="O869" s="79">
        <v>237</v>
      </c>
      <c r="P869" s="80">
        <f t="shared" si="144"/>
        <v>353619</v>
      </c>
      <c r="Q869" s="82">
        <f t="shared" si="137"/>
        <v>0</v>
      </c>
      <c r="R869" s="82">
        <f>IF(S868&lt;1,0,-Lease!$K$4/Lease!$L$4)</f>
        <v>0</v>
      </c>
      <c r="S869" s="82">
        <f t="shared" si="138"/>
        <v>0</v>
      </c>
      <c r="AE869" s="5"/>
      <c r="AF869" s="6"/>
    </row>
    <row r="870" spans="1:32" x14ac:dyDescent="0.25">
      <c r="A870" s="46">
        <f t="shared" si="142"/>
        <v>854</v>
      </c>
      <c r="B870" s="54">
        <f t="shared" si="139"/>
        <v>0</v>
      </c>
      <c r="C870" s="47">
        <f>IF(A870&gt;Lease!$E$4,0,Lease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D870" s="33" t="str">
        <f>IF(C870=0,"-",IF(Lease!$H$4="Yearly",EDATE(D869,12),IF(Lease!$H$4="Quarterly",EDATE(D869,3),EDATE(D869,1))))</f>
        <v>-</v>
      </c>
      <c r="E870" s="14">
        <f>IF(C870=0,0,1/((1+IF(Lease!$H$4="Yearly",Lease!$D$4,IF(Lease!$H$4="Quarterly",Lease!$D$4/4,Lease!$D$4/12)))^IF($E$17=1,A869,A870)))</f>
        <v>0</v>
      </c>
      <c r="F870" s="48">
        <f t="shared" si="135"/>
        <v>0</v>
      </c>
      <c r="G870" s="49"/>
      <c r="H870" s="13">
        <f t="shared" si="143"/>
        <v>854</v>
      </c>
      <c r="I870" s="33" t="str">
        <f t="shared" si="136"/>
        <v>-</v>
      </c>
      <c r="J870" s="38">
        <f>IF(H870&gt;Lease!$E$4,0,M869)</f>
        <v>0</v>
      </c>
      <c r="K870" s="38">
        <f>IF(IF(Lease!$H$4="Yearly",J870*Lease!$D$4,IF(Lease!$H$4="Quarterly",J870*(Lease!$D$4/4),J870*Lease!$D$4/12))&gt;0,IF(Lease!$H$4="Yearly",J870*Lease!$D$4,IF(Lease!$H$4="Quarterly",J870*(Lease!$D$4/4),J870*Lease!$D$4/12)),-L870-J870)</f>
        <v>0</v>
      </c>
      <c r="L870" s="38">
        <f t="shared" si="140"/>
        <v>0</v>
      </c>
      <c r="M870" s="38">
        <f t="shared" si="141"/>
        <v>0</v>
      </c>
      <c r="N870" s="50"/>
      <c r="O870" s="79">
        <v>237</v>
      </c>
      <c r="P870" s="80">
        <f t="shared" si="144"/>
        <v>353984</v>
      </c>
      <c r="Q870" s="82">
        <f t="shared" si="137"/>
        <v>0</v>
      </c>
      <c r="R870" s="82">
        <f>IF(S869&lt;1,0,-Lease!$K$4/Lease!$L$4)</f>
        <v>0</v>
      </c>
      <c r="S870" s="82">
        <f t="shared" si="138"/>
        <v>0</v>
      </c>
      <c r="AE870" s="5"/>
      <c r="AF870" s="6"/>
    </row>
    <row r="871" spans="1:32" x14ac:dyDescent="0.25">
      <c r="A871" s="46">
        <f t="shared" si="142"/>
        <v>855</v>
      </c>
      <c r="B871" s="54">
        <f t="shared" si="139"/>
        <v>0</v>
      </c>
      <c r="C871" s="47">
        <f>IF(A871&gt;Lease!$E$4,0,Lease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D871" s="33" t="str">
        <f>IF(C871=0,"-",IF(Lease!$H$4="Yearly",EDATE(D870,12),IF(Lease!$H$4="Quarterly",EDATE(D870,3),EDATE(D870,1))))</f>
        <v>-</v>
      </c>
      <c r="E871" s="14">
        <f>IF(C871=0,0,1/((1+IF(Lease!$H$4="Yearly",Lease!$D$4,IF(Lease!$H$4="Quarterly",Lease!$D$4/4,Lease!$D$4/12)))^IF($E$17=1,A870,A871)))</f>
        <v>0</v>
      </c>
      <c r="F871" s="48">
        <f t="shared" si="135"/>
        <v>0</v>
      </c>
      <c r="G871" s="49"/>
      <c r="H871" s="13">
        <f t="shared" si="143"/>
        <v>855</v>
      </c>
      <c r="I871" s="33" t="str">
        <f t="shared" si="136"/>
        <v>-</v>
      </c>
      <c r="J871" s="38">
        <f>IF(H871&gt;Lease!$E$4,0,M870)</f>
        <v>0</v>
      </c>
      <c r="K871" s="38">
        <f>IF(IF(Lease!$H$4="Yearly",J871*Lease!$D$4,IF(Lease!$H$4="Quarterly",J871*(Lease!$D$4/4),J871*Lease!$D$4/12))&gt;0,IF(Lease!$H$4="Yearly",J871*Lease!$D$4,IF(Lease!$H$4="Quarterly",J871*(Lease!$D$4/4),J871*Lease!$D$4/12)),-L871-J871)</f>
        <v>0</v>
      </c>
      <c r="L871" s="38">
        <f t="shared" si="140"/>
        <v>0</v>
      </c>
      <c r="M871" s="38">
        <f t="shared" si="141"/>
        <v>0</v>
      </c>
      <c r="N871" s="50"/>
      <c r="O871" s="79">
        <v>237</v>
      </c>
      <c r="P871" s="80">
        <f t="shared" si="144"/>
        <v>354349</v>
      </c>
      <c r="Q871" s="82">
        <f t="shared" si="137"/>
        <v>0</v>
      </c>
      <c r="R871" s="82">
        <f>IF(S870&lt;1,0,-Lease!$K$4/Lease!$L$4)</f>
        <v>0</v>
      </c>
      <c r="S871" s="82">
        <f t="shared" si="138"/>
        <v>0</v>
      </c>
      <c r="AE871" s="5"/>
      <c r="AF871" s="6"/>
    </row>
    <row r="872" spans="1:32" x14ac:dyDescent="0.25">
      <c r="A872" s="46">
        <f t="shared" si="142"/>
        <v>856</v>
      </c>
      <c r="B872" s="54">
        <f t="shared" si="139"/>
        <v>0</v>
      </c>
      <c r="C872" s="47">
        <f>IF(A872&gt;Lease!$E$4,0,Lease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D872" s="33" t="str">
        <f>IF(C872=0,"-",IF(Lease!$H$4="Yearly",EDATE(D871,12),IF(Lease!$H$4="Quarterly",EDATE(D871,3),EDATE(D871,1))))</f>
        <v>-</v>
      </c>
      <c r="E872" s="14">
        <f>IF(C872=0,0,1/((1+IF(Lease!$H$4="Yearly",Lease!$D$4,IF(Lease!$H$4="Quarterly",Lease!$D$4/4,Lease!$D$4/12)))^IF($E$17=1,A871,A872)))</f>
        <v>0</v>
      </c>
      <c r="F872" s="48">
        <f t="shared" si="135"/>
        <v>0</v>
      </c>
      <c r="G872" s="49"/>
      <c r="H872" s="13">
        <f t="shared" si="143"/>
        <v>856</v>
      </c>
      <c r="I872" s="33" t="str">
        <f t="shared" si="136"/>
        <v>-</v>
      </c>
      <c r="J872" s="38">
        <f>IF(H872&gt;Lease!$E$4,0,M871)</f>
        <v>0</v>
      </c>
      <c r="K872" s="38">
        <f>IF(IF(Lease!$H$4="Yearly",J872*Lease!$D$4,IF(Lease!$H$4="Quarterly",J872*(Lease!$D$4/4),J872*Lease!$D$4/12))&gt;0,IF(Lease!$H$4="Yearly",J872*Lease!$D$4,IF(Lease!$H$4="Quarterly",J872*(Lease!$D$4/4),J872*Lease!$D$4/12)),-L872-J872)</f>
        <v>0</v>
      </c>
      <c r="L872" s="38">
        <f t="shared" si="140"/>
        <v>0</v>
      </c>
      <c r="M872" s="38">
        <f t="shared" si="141"/>
        <v>0</v>
      </c>
      <c r="N872" s="50"/>
      <c r="O872" s="79">
        <v>237</v>
      </c>
      <c r="P872" s="80">
        <f t="shared" si="144"/>
        <v>354714</v>
      </c>
      <c r="Q872" s="82">
        <f t="shared" si="137"/>
        <v>0</v>
      </c>
      <c r="R872" s="82">
        <f>IF(S871&lt;1,0,-Lease!$K$4/Lease!$L$4)</f>
        <v>0</v>
      </c>
      <c r="S872" s="82">
        <f t="shared" si="138"/>
        <v>0</v>
      </c>
      <c r="AE872" s="5"/>
      <c r="AF872" s="6"/>
    </row>
    <row r="873" spans="1:32" x14ac:dyDescent="0.25">
      <c r="A873" s="46">
        <f t="shared" si="142"/>
        <v>857</v>
      </c>
      <c r="B873" s="54">
        <f t="shared" si="139"/>
        <v>0</v>
      </c>
      <c r="C873" s="47">
        <f>IF(A873&gt;Lease!$E$4,0,Lease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D873" s="33" t="str">
        <f>IF(C873=0,"-",IF(Lease!$H$4="Yearly",EDATE(D872,12),IF(Lease!$H$4="Quarterly",EDATE(D872,3),EDATE(D872,1))))</f>
        <v>-</v>
      </c>
      <c r="E873" s="14">
        <f>IF(C873=0,0,1/((1+IF(Lease!$H$4="Yearly",Lease!$D$4,IF(Lease!$H$4="Quarterly",Lease!$D$4/4,Lease!$D$4/12)))^IF($E$17=1,A872,A873)))</f>
        <v>0</v>
      </c>
      <c r="F873" s="48">
        <f t="shared" si="135"/>
        <v>0</v>
      </c>
      <c r="G873" s="49"/>
      <c r="H873" s="13">
        <f t="shared" si="143"/>
        <v>857</v>
      </c>
      <c r="I873" s="33" t="str">
        <f t="shared" si="136"/>
        <v>-</v>
      </c>
      <c r="J873" s="38">
        <f>IF(H873&gt;Lease!$E$4,0,M872)</f>
        <v>0</v>
      </c>
      <c r="K873" s="38">
        <f>IF(IF(Lease!$H$4="Yearly",J873*Lease!$D$4,IF(Lease!$H$4="Quarterly",J873*(Lease!$D$4/4),J873*Lease!$D$4/12))&gt;0,IF(Lease!$H$4="Yearly",J873*Lease!$D$4,IF(Lease!$H$4="Quarterly",J873*(Lease!$D$4/4),J873*Lease!$D$4/12)),-L873-J873)</f>
        <v>0</v>
      </c>
      <c r="L873" s="38">
        <f t="shared" si="140"/>
        <v>0</v>
      </c>
      <c r="M873" s="38">
        <f t="shared" si="141"/>
        <v>0</v>
      </c>
      <c r="N873" s="50"/>
      <c r="O873" s="79">
        <v>237</v>
      </c>
      <c r="P873" s="80">
        <f t="shared" si="144"/>
        <v>355080</v>
      </c>
      <c r="Q873" s="82">
        <f t="shared" si="137"/>
        <v>0</v>
      </c>
      <c r="R873" s="82">
        <f>IF(S872&lt;1,0,-Lease!$K$4/Lease!$L$4)</f>
        <v>0</v>
      </c>
      <c r="S873" s="82">
        <f t="shared" si="138"/>
        <v>0</v>
      </c>
      <c r="AE873" s="5"/>
      <c r="AF873" s="6"/>
    </row>
    <row r="874" spans="1:32" x14ac:dyDescent="0.25">
      <c r="A874" s="46">
        <f t="shared" si="142"/>
        <v>858</v>
      </c>
      <c r="B874" s="54">
        <f t="shared" si="139"/>
        <v>0</v>
      </c>
      <c r="C874" s="47">
        <f>IF(A874&gt;Lease!$E$4,0,Lease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D874" s="33" t="str">
        <f>IF(C874=0,"-",IF(Lease!$H$4="Yearly",EDATE(D873,12),IF(Lease!$H$4="Quarterly",EDATE(D873,3),EDATE(D873,1))))</f>
        <v>-</v>
      </c>
      <c r="E874" s="14">
        <f>IF(C874=0,0,1/((1+IF(Lease!$H$4="Yearly",Lease!$D$4,IF(Lease!$H$4="Quarterly",Lease!$D$4/4,Lease!$D$4/12)))^IF($E$17=1,A873,A874)))</f>
        <v>0</v>
      </c>
      <c r="F874" s="48">
        <f t="shared" si="135"/>
        <v>0</v>
      </c>
      <c r="G874" s="49"/>
      <c r="H874" s="13">
        <f t="shared" si="143"/>
        <v>858</v>
      </c>
      <c r="I874" s="33" t="str">
        <f t="shared" si="136"/>
        <v>-</v>
      </c>
      <c r="J874" s="38">
        <f>IF(H874&gt;Lease!$E$4,0,M873)</f>
        <v>0</v>
      </c>
      <c r="K874" s="38">
        <f>IF(IF(Lease!$H$4="Yearly",J874*Lease!$D$4,IF(Lease!$H$4="Quarterly",J874*(Lease!$D$4/4),J874*Lease!$D$4/12))&gt;0,IF(Lease!$H$4="Yearly",J874*Lease!$D$4,IF(Lease!$H$4="Quarterly",J874*(Lease!$D$4/4),J874*Lease!$D$4/12)),-L874-J874)</f>
        <v>0</v>
      </c>
      <c r="L874" s="38">
        <f t="shared" si="140"/>
        <v>0</v>
      </c>
      <c r="M874" s="38">
        <f t="shared" si="141"/>
        <v>0</v>
      </c>
      <c r="N874" s="50"/>
      <c r="O874" s="79">
        <v>237</v>
      </c>
      <c r="P874" s="80">
        <f t="shared" si="144"/>
        <v>355445</v>
      </c>
      <c r="Q874" s="82">
        <f t="shared" si="137"/>
        <v>0</v>
      </c>
      <c r="R874" s="82">
        <f>IF(S873&lt;1,0,-Lease!$K$4/Lease!$L$4)</f>
        <v>0</v>
      </c>
      <c r="S874" s="82">
        <f t="shared" si="138"/>
        <v>0</v>
      </c>
      <c r="AE874" s="5"/>
      <c r="AF874" s="6"/>
    </row>
    <row r="875" spans="1:32" x14ac:dyDescent="0.25">
      <c r="A875" s="46">
        <f t="shared" si="142"/>
        <v>859</v>
      </c>
      <c r="B875" s="54">
        <f t="shared" si="139"/>
        <v>0</v>
      </c>
      <c r="C875" s="47">
        <f>IF(A875&gt;Lease!$E$4,0,Lease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D875" s="33" t="str">
        <f>IF(C875=0,"-",IF(Lease!$H$4="Yearly",EDATE(D874,12),IF(Lease!$H$4="Quarterly",EDATE(D874,3),EDATE(D874,1))))</f>
        <v>-</v>
      </c>
      <c r="E875" s="14">
        <f>IF(C875=0,0,1/((1+IF(Lease!$H$4="Yearly",Lease!$D$4,IF(Lease!$H$4="Quarterly",Lease!$D$4/4,Lease!$D$4/12)))^IF($E$17=1,A874,A875)))</f>
        <v>0</v>
      </c>
      <c r="F875" s="48">
        <f t="shared" si="135"/>
        <v>0</v>
      </c>
      <c r="G875" s="49"/>
      <c r="H875" s="13">
        <f t="shared" si="143"/>
        <v>859</v>
      </c>
      <c r="I875" s="33" t="str">
        <f t="shared" si="136"/>
        <v>-</v>
      </c>
      <c r="J875" s="38">
        <f>IF(H875&gt;Lease!$E$4,0,M874)</f>
        <v>0</v>
      </c>
      <c r="K875" s="38">
        <f>IF(IF(Lease!$H$4="Yearly",J875*Lease!$D$4,IF(Lease!$H$4="Quarterly",J875*(Lease!$D$4/4),J875*Lease!$D$4/12))&gt;0,IF(Lease!$H$4="Yearly",J875*Lease!$D$4,IF(Lease!$H$4="Quarterly",J875*(Lease!$D$4/4),J875*Lease!$D$4/12)),-L875-J875)</f>
        <v>0</v>
      </c>
      <c r="L875" s="38">
        <f t="shared" si="140"/>
        <v>0</v>
      </c>
      <c r="M875" s="38">
        <f t="shared" si="141"/>
        <v>0</v>
      </c>
      <c r="N875" s="50"/>
      <c r="O875" s="79">
        <v>237</v>
      </c>
      <c r="P875" s="80">
        <f t="shared" si="144"/>
        <v>355810</v>
      </c>
      <c r="Q875" s="82">
        <f t="shared" si="137"/>
        <v>0</v>
      </c>
      <c r="R875" s="82">
        <f>IF(S874&lt;1,0,-Lease!$K$4/Lease!$L$4)</f>
        <v>0</v>
      </c>
      <c r="S875" s="82">
        <f t="shared" si="138"/>
        <v>0</v>
      </c>
      <c r="AE875" s="5"/>
      <c r="AF875" s="6"/>
    </row>
    <row r="876" spans="1:32" x14ac:dyDescent="0.25">
      <c r="A876" s="46">
        <f t="shared" si="142"/>
        <v>860</v>
      </c>
      <c r="B876" s="54">
        <f t="shared" si="139"/>
        <v>0</v>
      </c>
      <c r="C876" s="47">
        <f>IF(A876&gt;Lease!$E$4,0,Lease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D876" s="33" t="str">
        <f>IF(C876=0,"-",IF(Lease!$H$4="Yearly",EDATE(D875,12),IF(Lease!$H$4="Quarterly",EDATE(D875,3),EDATE(D875,1))))</f>
        <v>-</v>
      </c>
      <c r="E876" s="14">
        <f>IF(C876=0,0,1/((1+IF(Lease!$H$4="Yearly",Lease!$D$4,IF(Lease!$H$4="Quarterly",Lease!$D$4/4,Lease!$D$4/12)))^IF($E$17=1,A875,A876)))</f>
        <v>0</v>
      </c>
      <c r="F876" s="48">
        <f t="shared" si="135"/>
        <v>0</v>
      </c>
      <c r="G876" s="49"/>
      <c r="H876" s="13">
        <f t="shared" si="143"/>
        <v>860</v>
      </c>
      <c r="I876" s="33" t="str">
        <f t="shared" si="136"/>
        <v>-</v>
      </c>
      <c r="J876" s="38">
        <f>IF(H876&gt;Lease!$E$4,0,M875)</f>
        <v>0</v>
      </c>
      <c r="K876" s="38">
        <f>IF(IF(Lease!$H$4="Yearly",J876*Lease!$D$4,IF(Lease!$H$4="Quarterly",J876*(Lease!$D$4/4),J876*Lease!$D$4/12))&gt;0,IF(Lease!$H$4="Yearly",J876*Lease!$D$4,IF(Lease!$H$4="Quarterly",J876*(Lease!$D$4/4),J876*Lease!$D$4/12)),-L876-J876)</f>
        <v>0</v>
      </c>
      <c r="L876" s="38">
        <f t="shared" si="140"/>
        <v>0</v>
      </c>
      <c r="M876" s="38">
        <f t="shared" si="141"/>
        <v>0</v>
      </c>
      <c r="N876" s="50"/>
      <c r="O876" s="79">
        <v>237</v>
      </c>
      <c r="P876" s="80">
        <f t="shared" si="144"/>
        <v>356175</v>
      </c>
      <c r="Q876" s="82">
        <f t="shared" si="137"/>
        <v>0</v>
      </c>
      <c r="R876" s="82">
        <f>IF(S875&lt;1,0,-Lease!$K$4/Lease!$L$4)</f>
        <v>0</v>
      </c>
      <c r="S876" s="82">
        <f t="shared" si="138"/>
        <v>0</v>
      </c>
      <c r="AE876" s="5"/>
      <c r="AF876" s="6"/>
    </row>
    <row r="877" spans="1:32" x14ac:dyDescent="0.25">
      <c r="A877" s="46">
        <f t="shared" si="142"/>
        <v>861</v>
      </c>
      <c r="B877" s="54">
        <f t="shared" si="139"/>
        <v>0</v>
      </c>
      <c r="C877" s="47">
        <f>IF(A877&gt;Lease!$E$4,0,Lease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D877" s="33" t="str">
        <f>IF(C877=0,"-",IF(Lease!$H$4="Yearly",EDATE(D876,12),IF(Lease!$H$4="Quarterly",EDATE(D876,3),EDATE(D876,1))))</f>
        <v>-</v>
      </c>
      <c r="E877" s="14">
        <f>IF(C877=0,0,1/((1+IF(Lease!$H$4="Yearly",Lease!$D$4,IF(Lease!$H$4="Quarterly",Lease!$D$4/4,Lease!$D$4/12)))^IF($E$17=1,A876,A877)))</f>
        <v>0</v>
      </c>
      <c r="F877" s="48">
        <f t="shared" ref="F877:F940" si="145">C877*E877</f>
        <v>0</v>
      </c>
      <c r="G877" s="49"/>
      <c r="H877" s="13">
        <f t="shared" si="143"/>
        <v>861</v>
      </c>
      <c r="I877" s="33" t="str">
        <f t="shared" ref="I877:I940" si="146">D877</f>
        <v>-</v>
      </c>
      <c r="J877" s="38">
        <f>IF(H877&gt;Lease!$E$4,0,M876)</f>
        <v>0</v>
      </c>
      <c r="K877" s="38">
        <f>IF(IF(Lease!$H$4="Yearly",J877*Lease!$D$4,IF(Lease!$H$4="Quarterly",J877*(Lease!$D$4/4),J877*Lease!$D$4/12))&gt;0,IF(Lease!$H$4="Yearly",J877*Lease!$D$4,IF(Lease!$H$4="Quarterly",J877*(Lease!$D$4/4),J877*Lease!$D$4/12)),-L877-J877)</f>
        <v>0</v>
      </c>
      <c r="L877" s="38">
        <f t="shared" si="140"/>
        <v>0</v>
      </c>
      <c r="M877" s="38">
        <f t="shared" si="141"/>
        <v>0</v>
      </c>
      <c r="N877" s="50"/>
      <c r="O877" s="79">
        <v>237</v>
      </c>
      <c r="P877" s="80">
        <f t="shared" si="144"/>
        <v>356541</v>
      </c>
      <c r="Q877" s="82">
        <f t="shared" ref="Q877:Q940" si="147">S876</f>
        <v>0</v>
      </c>
      <c r="R877" s="82">
        <f>IF(S876&lt;1,0,-Lease!$K$4/Lease!$L$4)</f>
        <v>0</v>
      </c>
      <c r="S877" s="82">
        <f t="shared" ref="S877:S940" si="148">IF(S876&lt;1,0,SUM(Q877:R877))</f>
        <v>0</v>
      </c>
      <c r="AE877" s="5"/>
      <c r="AF877" s="6"/>
    </row>
    <row r="878" spans="1:32" x14ac:dyDescent="0.25">
      <c r="A878" s="46">
        <f t="shared" si="142"/>
        <v>862</v>
      </c>
      <c r="B878" s="54">
        <f t="shared" si="139"/>
        <v>0</v>
      </c>
      <c r="C878" s="47">
        <f>IF(A878&gt;Lease!$E$4,0,Lease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D878" s="33" t="str">
        <f>IF(C878=0,"-",IF(Lease!$H$4="Yearly",EDATE(D877,12),IF(Lease!$H$4="Quarterly",EDATE(D877,3),EDATE(D877,1))))</f>
        <v>-</v>
      </c>
      <c r="E878" s="14">
        <f>IF(C878=0,0,1/((1+IF(Lease!$H$4="Yearly",Lease!$D$4,IF(Lease!$H$4="Quarterly",Lease!$D$4/4,Lease!$D$4/12)))^IF($E$17=1,A877,A878)))</f>
        <v>0</v>
      </c>
      <c r="F878" s="48">
        <f t="shared" si="145"/>
        <v>0</v>
      </c>
      <c r="G878" s="49"/>
      <c r="H878" s="13">
        <f t="shared" si="143"/>
        <v>862</v>
      </c>
      <c r="I878" s="33" t="str">
        <f t="shared" si="146"/>
        <v>-</v>
      </c>
      <c r="J878" s="38">
        <f>IF(H878&gt;Lease!$E$4,0,M877)</f>
        <v>0</v>
      </c>
      <c r="K878" s="38">
        <f>IF(IF(Lease!$H$4="Yearly",J878*Lease!$D$4,IF(Lease!$H$4="Quarterly",J878*(Lease!$D$4/4),J878*Lease!$D$4/12))&gt;0,IF(Lease!$H$4="Yearly",J878*Lease!$D$4,IF(Lease!$H$4="Quarterly",J878*(Lease!$D$4/4),J878*Lease!$D$4/12)),-L878-J878)</f>
        <v>0</v>
      </c>
      <c r="L878" s="38">
        <f t="shared" si="140"/>
        <v>0</v>
      </c>
      <c r="M878" s="38">
        <f t="shared" si="141"/>
        <v>0</v>
      </c>
      <c r="N878" s="50"/>
      <c r="O878" s="79">
        <v>237</v>
      </c>
      <c r="P878" s="80">
        <f t="shared" si="144"/>
        <v>356906</v>
      </c>
      <c r="Q878" s="82">
        <f t="shared" si="147"/>
        <v>0</v>
      </c>
      <c r="R878" s="82">
        <f>IF(S877&lt;1,0,-Lease!$K$4/Lease!$L$4)</f>
        <v>0</v>
      </c>
      <c r="S878" s="82">
        <f t="shared" si="148"/>
        <v>0</v>
      </c>
      <c r="AE878" s="5"/>
      <c r="AF878" s="6"/>
    </row>
    <row r="879" spans="1:32" x14ac:dyDescent="0.25">
      <c r="A879" s="46">
        <f t="shared" si="142"/>
        <v>863</v>
      </c>
      <c r="B879" s="54">
        <f t="shared" si="139"/>
        <v>0</v>
      </c>
      <c r="C879" s="47">
        <f>IF(A879&gt;Lease!$E$4,0,Lease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D879" s="33" t="str">
        <f>IF(C879=0,"-",IF(Lease!$H$4="Yearly",EDATE(D878,12),IF(Lease!$H$4="Quarterly",EDATE(D878,3),EDATE(D878,1))))</f>
        <v>-</v>
      </c>
      <c r="E879" s="14">
        <f>IF(C879=0,0,1/((1+IF(Lease!$H$4="Yearly",Lease!$D$4,IF(Lease!$H$4="Quarterly",Lease!$D$4/4,Lease!$D$4/12)))^IF($E$17=1,A878,A879)))</f>
        <v>0</v>
      </c>
      <c r="F879" s="48">
        <f t="shared" si="145"/>
        <v>0</v>
      </c>
      <c r="G879" s="49"/>
      <c r="H879" s="13">
        <f t="shared" si="143"/>
        <v>863</v>
      </c>
      <c r="I879" s="33" t="str">
        <f t="shared" si="146"/>
        <v>-</v>
      </c>
      <c r="J879" s="38">
        <f>IF(H879&gt;Lease!$E$4,0,M878)</f>
        <v>0</v>
      </c>
      <c r="K879" s="38">
        <f>IF(IF(Lease!$H$4="Yearly",J879*Lease!$D$4,IF(Lease!$H$4="Quarterly",J879*(Lease!$D$4/4),J879*Lease!$D$4/12))&gt;0,IF(Lease!$H$4="Yearly",J879*Lease!$D$4,IF(Lease!$H$4="Quarterly",J879*(Lease!$D$4/4),J879*Lease!$D$4/12)),-L879-J879)</f>
        <v>0</v>
      </c>
      <c r="L879" s="38">
        <f t="shared" si="140"/>
        <v>0</v>
      </c>
      <c r="M879" s="38">
        <f t="shared" si="141"/>
        <v>0</v>
      </c>
      <c r="N879" s="50"/>
      <c r="O879" s="79">
        <v>237</v>
      </c>
      <c r="P879" s="80">
        <f t="shared" si="144"/>
        <v>357271</v>
      </c>
      <c r="Q879" s="82">
        <f t="shared" si="147"/>
        <v>0</v>
      </c>
      <c r="R879" s="82">
        <f>IF(S878&lt;1,0,-Lease!$K$4/Lease!$L$4)</f>
        <v>0</v>
      </c>
      <c r="S879" s="82">
        <f t="shared" si="148"/>
        <v>0</v>
      </c>
      <c r="AE879" s="5"/>
      <c r="AF879" s="6"/>
    </row>
    <row r="880" spans="1:32" x14ac:dyDescent="0.25">
      <c r="A880" s="46">
        <f t="shared" si="142"/>
        <v>864</v>
      </c>
      <c r="B880" s="54">
        <f t="shared" si="139"/>
        <v>0</v>
      </c>
      <c r="C880" s="47">
        <f>IF(A880&gt;Lease!$E$4,0,Lease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D880" s="33" t="str">
        <f>IF(C880=0,"-",IF(Lease!$H$4="Yearly",EDATE(D879,12),IF(Lease!$H$4="Quarterly",EDATE(D879,3),EDATE(D879,1))))</f>
        <v>-</v>
      </c>
      <c r="E880" s="14">
        <f>IF(C880=0,0,1/((1+IF(Lease!$H$4="Yearly",Lease!$D$4,IF(Lease!$H$4="Quarterly",Lease!$D$4/4,Lease!$D$4/12)))^IF($E$17=1,A879,A880)))</f>
        <v>0</v>
      </c>
      <c r="F880" s="48">
        <f t="shared" si="145"/>
        <v>0</v>
      </c>
      <c r="G880" s="49"/>
      <c r="H880" s="13">
        <f t="shared" si="143"/>
        <v>864</v>
      </c>
      <c r="I880" s="33" t="str">
        <f t="shared" si="146"/>
        <v>-</v>
      </c>
      <c r="J880" s="38">
        <f>IF(H880&gt;Lease!$E$4,0,M879)</f>
        <v>0</v>
      </c>
      <c r="K880" s="38">
        <f>IF(IF(Lease!$H$4="Yearly",J880*Lease!$D$4,IF(Lease!$H$4="Quarterly",J880*(Lease!$D$4/4),J880*Lease!$D$4/12))&gt;0,IF(Lease!$H$4="Yearly",J880*Lease!$D$4,IF(Lease!$H$4="Quarterly",J880*(Lease!$D$4/4),J880*Lease!$D$4/12)),-L880-J880)</f>
        <v>0</v>
      </c>
      <c r="L880" s="38">
        <f t="shared" si="140"/>
        <v>0</v>
      </c>
      <c r="M880" s="38">
        <f t="shared" si="141"/>
        <v>0</v>
      </c>
      <c r="N880" s="50"/>
      <c r="O880" s="79">
        <v>237</v>
      </c>
      <c r="P880" s="80">
        <f t="shared" si="144"/>
        <v>357636</v>
      </c>
      <c r="Q880" s="82">
        <f t="shared" si="147"/>
        <v>0</v>
      </c>
      <c r="R880" s="82">
        <f>IF(S879&lt;1,0,-Lease!$K$4/Lease!$L$4)</f>
        <v>0</v>
      </c>
      <c r="S880" s="82">
        <f t="shared" si="148"/>
        <v>0</v>
      </c>
      <c r="AE880" s="5"/>
      <c r="AF880" s="6"/>
    </row>
    <row r="881" spans="1:32" x14ac:dyDescent="0.25">
      <c r="A881" s="46">
        <f t="shared" si="142"/>
        <v>865</v>
      </c>
      <c r="B881" s="54">
        <f t="shared" si="139"/>
        <v>0</v>
      </c>
      <c r="C881" s="47">
        <f>IF(A881&gt;Lease!$E$4,0,Lease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D881" s="33" t="str">
        <f>IF(C881=0,"-",IF(Lease!$H$4="Yearly",EDATE(D880,12),IF(Lease!$H$4="Quarterly",EDATE(D880,3),EDATE(D880,1))))</f>
        <v>-</v>
      </c>
      <c r="E881" s="14">
        <f>IF(C881=0,0,1/((1+IF(Lease!$H$4="Yearly",Lease!$D$4,IF(Lease!$H$4="Quarterly",Lease!$D$4/4,Lease!$D$4/12)))^IF($E$17=1,A880,A881)))</f>
        <v>0</v>
      </c>
      <c r="F881" s="48">
        <f t="shared" si="145"/>
        <v>0</v>
      </c>
      <c r="G881" s="49"/>
      <c r="H881" s="13">
        <f t="shared" si="143"/>
        <v>865</v>
      </c>
      <c r="I881" s="33" t="str">
        <f t="shared" si="146"/>
        <v>-</v>
      </c>
      <c r="J881" s="38">
        <f>IF(H881&gt;Lease!$E$4,0,M880)</f>
        <v>0</v>
      </c>
      <c r="K881" s="38">
        <f>IF(IF(Lease!$H$4="Yearly",J881*Lease!$D$4,IF(Lease!$H$4="Quarterly",J881*(Lease!$D$4/4),J881*Lease!$D$4/12))&gt;0,IF(Lease!$H$4="Yearly",J881*Lease!$D$4,IF(Lease!$H$4="Quarterly",J881*(Lease!$D$4/4),J881*Lease!$D$4/12)),-L881-J881)</f>
        <v>0</v>
      </c>
      <c r="L881" s="38">
        <f t="shared" si="140"/>
        <v>0</v>
      </c>
      <c r="M881" s="38">
        <f t="shared" si="141"/>
        <v>0</v>
      </c>
      <c r="N881" s="50"/>
      <c r="O881" s="79">
        <v>237</v>
      </c>
      <c r="P881" s="80">
        <f t="shared" si="144"/>
        <v>358002</v>
      </c>
      <c r="Q881" s="82">
        <f t="shared" si="147"/>
        <v>0</v>
      </c>
      <c r="R881" s="82">
        <f>IF(S880&lt;1,0,-Lease!$K$4/Lease!$L$4)</f>
        <v>0</v>
      </c>
      <c r="S881" s="82">
        <f t="shared" si="148"/>
        <v>0</v>
      </c>
      <c r="AE881" s="5"/>
      <c r="AF881" s="6"/>
    </row>
    <row r="882" spans="1:32" x14ac:dyDescent="0.25">
      <c r="A882" s="46">
        <f t="shared" si="142"/>
        <v>866</v>
      </c>
      <c r="B882" s="54">
        <f t="shared" si="139"/>
        <v>0</v>
      </c>
      <c r="C882" s="47">
        <f>IF(A882&gt;Lease!$E$4,0,Lease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D882" s="33" t="str">
        <f>IF(C882=0,"-",IF(Lease!$H$4="Yearly",EDATE(D881,12),IF(Lease!$H$4="Quarterly",EDATE(D881,3),EDATE(D881,1))))</f>
        <v>-</v>
      </c>
      <c r="E882" s="14">
        <f>IF(C882=0,0,1/((1+IF(Lease!$H$4="Yearly",Lease!$D$4,IF(Lease!$H$4="Quarterly",Lease!$D$4/4,Lease!$D$4/12)))^IF($E$17=1,A881,A882)))</f>
        <v>0</v>
      </c>
      <c r="F882" s="48">
        <f t="shared" si="145"/>
        <v>0</v>
      </c>
      <c r="G882" s="49"/>
      <c r="H882" s="13">
        <f t="shared" si="143"/>
        <v>866</v>
      </c>
      <c r="I882" s="33" t="str">
        <f t="shared" si="146"/>
        <v>-</v>
      </c>
      <c r="J882" s="38">
        <f>IF(H882&gt;Lease!$E$4,0,M881)</f>
        <v>0</v>
      </c>
      <c r="K882" s="38">
        <f>IF(IF(Lease!$H$4="Yearly",J882*Lease!$D$4,IF(Lease!$H$4="Quarterly",J882*(Lease!$D$4/4),J882*Lease!$D$4/12))&gt;0,IF(Lease!$H$4="Yearly",J882*Lease!$D$4,IF(Lease!$H$4="Quarterly",J882*(Lease!$D$4/4),J882*Lease!$D$4/12)),-L882-J882)</f>
        <v>0</v>
      </c>
      <c r="L882" s="38">
        <f t="shared" si="140"/>
        <v>0</v>
      </c>
      <c r="M882" s="38">
        <f t="shared" si="141"/>
        <v>0</v>
      </c>
      <c r="N882" s="50"/>
      <c r="O882" s="79">
        <v>237</v>
      </c>
      <c r="P882" s="80">
        <f t="shared" si="144"/>
        <v>358367</v>
      </c>
      <c r="Q882" s="82">
        <f t="shared" si="147"/>
        <v>0</v>
      </c>
      <c r="R882" s="82">
        <f>IF(S881&lt;1,0,-Lease!$K$4/Lease!$L$4)</f>
        <v>0</v>
      </c>
      <c r="S882" s="82">
        <f t="shared" si="148"/>
        <v>0</v>
      </c>
      <c r="AE882" s="5"/>
      <c r="AF882" s="6"/>
    </row>
    <row r="883" spans="1:32" x14ac:dyDescent="0.25">
      <c r="A883" s="46">
        <f t="shared" si="142"/>
        <v>867</v>
      </c>
      <c r="B883" s="54">
        <f t="shared" si="139"/>
        <v>0</v>
      </c>
      <c r="C883" s="47">
        <f>IF(A883&gt;Lease!$E$4,0,Lease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D883" s="33" t="str">
        <f>IF(C883=0,"-",IF(Lease!$H$4="Yearly",EDATE(D882,12),IF(Lease!$H$4="Quarterly",EDATE(D882,3),EDATE(D882,1))))</f>
        <v>-</v>
      </c>
      <c r="E883" s="14">
        <f>IF(C883=0,0,1/((1+IF(Lease!$H$4="Yearly",Lease!$D$4,IF(Lease!$H$4="Quarterly",Lease!$D$4/4,Lease!$D$4/12)))^IF($E$17=1,A882,A883)))</f>
        <v>0</v>
      </c>
      <c r="F883" s="48">
        <f t="shared" si="145"/>
        <v>0</v>
      </c>
      <c r="G883" s="49"/>
      <c r="H883" s="13">
        <f t="shared" si="143"/>
        <v>867</v>
      </c>
      <c r="I883" s="33" t="str">
        <f t="shared" si="146"/>
        <v>-</v>
      </c>
      <c r="J883" s="38">
        <f>IF(H883&gt;Lease!$E$4,0,M882)</f>
        <v>0</v>
      </c>
      <c r="K883" s="38">
        <f>IF(IF(Lease!$H$4="Yearly",J883*Lease!$D$4,IF(Lease!$H$4="Quarterly",J883*(Lease!$D$4/4),J883*Lease!$D$4/12))&gt;0,IF(Lease!$H$4="Yearly",J883*Lease!$D$4,IF(Lease!$H$4="Quarterly",J883*(Lease!$D$4/4),J883*Lease!$D$4/12)),-L883-J883)</f>
        <v>0</v>
      </c>
      <c r="L883" s="38">
        <f t="shared" si="140"/>
        <v>0</v>
      </c>
      <c r="M883" s="38">
        <f t="shared" si="141"/>
        <v>0</v>
      </c>
      <c r="N883" s="50"/>
      <c r="O883" s="79">
        <v>237</v>
      </c>
      <c r="P883" s="80">
        <f t="shared" si="144"/>
        <v>358732</v>
      </c>
      <c r="Q883" s="82">
        <f t="shared" si="147"/>
        <v>0</v>
      </c>
      <c r="R883" s="82">
        <f>IF(S882&lt;1,0,-Lease!$K$4/Lease!$L$4)</f>
        <v>0</v>
      </c>
      <c r="S883" s="82">
        <f t="shared" si="148"/>
        <v>0</v>
      </c>
      <c r="AE883" s="5"/>
      <c r="AF883" s="6"/>
    </row>
    <row r="884" spans="1:32" x14ac:dyDescent="0.25">
      <c r="A884" s="46">
        <f t="shared" si="142"/>
        <v>868</v>
      </c>
      <c r="B884" s="54">
        <f t="shared" si="139"/>
        <v>0</v>
      </c>
      <c r="C884" s="47">
        <f>IF(A884&gt;Lease!$E$4,0,Lease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D884" s="33" t="str">
        <f>IF(C884=0,"-",IF(Lease!$H$4="Yearly",EDATE(D883,12),IF(Lease!$H$4="Quarterly",EDATE(D883,3),EDATE(D883,1))))</f>
        <v>-</v>
      </c>
      <c r="E884" s="14">
        <f>IF(C884=0,0,1/((1+IF(Lease!$H$4="Yearly",Lease!$D$4,IF(Lease!$H$4="Quarterly",Lease!$D$4/4,Lease!$D$4/12)))^IF($E$17=1,A883,A884)))</f>
        <v>0</v>
      </c>
      <c r="F884" s="48">
        <f t="shared" si="145"/>
        <v>0</v>
      </c>
      <c r="G884" s="49"/>
      <c r="H884" s="13">
        <f t="shared" si="143"/>
        <v>868</v>
      </c>
      <c r="I884" s="33" t="str">
        <f t="shared" si="146"/>
        <v>-</v>
      </c>
      <c r="J884" s="38">
        <f>IF(H884&gt;Lease!$E$4,0,M883)</f>
        <v>0</v>
      </c>
      <c r="K884" s="38">
        <f>IF(IF(Lease!$H$4="Yearly",J884*Lease!$D$4,IF(Lease!$H$4="Quarterly",J884*(Lease!$D$4/4),J884*Lease!$D$4/12))&gt;0,IF(Lease!$H$4="Yearly",J884*Lease!$D$4,IF(Lease!$H$4="Quarterly",J884*(Lease!$D$4/4),J884*Lease!$D$4/12)),-L884-J884)</f>
        <v>0</v>
      </c>
      <c r="L884" s="38">
        <f t="shared" si="140"/>
        <v>0</v>
      </c>
      <c r="M884" s="38">
        <f t="shared" si="141"/>
        <v>0</v>
      </c>
      <c r="N884" s="50"/>
      <c r="O884" s="79">
        <v>237</v>
      </c>
      <c r="P884" s="80">
        <f t="shared" si="144"/>
        <v>359097</v>
      </c>
      <c r="Q884" s="82">
        <f t="shared" si="147"/>
        <v>0</v>
      </c>
      <c r="R884" s="82">
        <f>IF(S883&lt;1,0,-Lease!$K$4/Lease!$L$4)</f>
        <v>0</v>
      </c>
      <c r="S884" s="82">
        <f t="shared" si="148"/>
        <v>0</v>
      </c>
      <c r="AE884" s="5"/>
      <c r="AF884" s="6"/>
    </row>
    <row r="885" spans="1:32" x14ac:dyDescent="0.25">
      <c r="A885" s="46">
        <f t="shared" si="142"/>
        <v>869</v>
      </c>
      <c r="B885" s="54">
        <f t="shared" si="139"/>
        <v>0</v>
      </c>
      <c r="C885" s="47">
        <f>IF(A885&gt;Lease!$E$4,0,Lease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D885" s="33" t="str">
        <f>IF(C885=0,"-",IF(Lease!$H$4="Yearly",EDATE(D884,12),IF(Lease!$H$4="Quarterly",EDATE(D884,3),EDATE(D884,1))))</f>
        <v>-</v>
      </c>
      <c r="E885" s="14">
        <f>IF(C885=0,0,1/((1+IF(Lease!$H$4="Yearly",Lease!$D$4,IF(Lease!$H$4="Quarterly",Lease!$D$4/4,Lease!$D$4/12)))^IF($E$17=1,A884,A885)))</f>
        <v>0</v>
      </c>
      <c r="F885" s="48">
        <f t="shared" si="145"/>
        <v>0</v>
      </c>
      <c r="G885" s="49"/>
      <c r="H885" s="13">
        <f t="shared" si="143"/>
        <v>869</v>
      </c>
      <c r="I885" s="33" t="str">
        <f t="shared" si="146"/>
        <v>-</v>
      </c>
      <c r="J885" s="38">
        <f>IF(H885&gt;Lease!$E$4,0,M884)</f>
        <v>0</v>
      </c>
      <c r="K885" s="38">
        <f>IF(IF(Lease!$H$4="Yearly",J885*Lease!$D$4,IF(Lease!$H$4="Quarterly",J885*(Lease!$D$4/4),J885*Lease!$D$4/12))&gt;0,IF(Lease!$H$4="Yearly",J885*Lease!$D$4,IF(Lease!$H$4="Quarterly",J885*(Lease!$D$4/4),J885*Lease!$D$4/12)),-L885-J885)</f>
        <v>0</v>
      </c>
      <c r="L885" s="38">
        <f t="shared" si="140"/>
        <v>0</v>
      </c>
      <c r="M885" s="38">
        <f t="shared" si="141"/>
        <v>0</v>
      </c>
      <c r="N885" s="50"/>
      <c r="O885" s="79">
        <v>237</v>
      </c>
      <c r="P885" s="80">
        <f t="shared" si="144"/>
        <v>359463</v>
      </c>
      <c r="Q885" s="82">
        <f t="shared" si="147"/>
        <v>0</v>
      </c>
      <c r="R885" s="82">
        <f>IF(S884&lt;1,0,-Lease!$K$4/Lease!$L$4)</f>
        <v>0</v>
      </c>
      <c r="S885" s="82">
        <f t="shared" si="148"/>
        <v>0</v>
      </c>
      <c r="AE885" s="5"/>
      <c r="AF885" s="6"/>
    </row>
    <row r="886" spans="1:32" x14ac:dyDescent="0.25">
      <c r="A886" s="46">
        <f t="shared" si="142"/>
        <v>870</v>
      </c>
      <c r="B886" s="54">
        <f t="shared" si="139"/>
        <v>0</v>
      </c>
      <c r="C886" s="47">
        <f>IF(A886&gt;Lease!$E$4,0,Lease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D886" s="33" t="str">
        <f>IF(C886=0,"-",IF(Lease!$H$4="Yearly",EDATE(D885,12),IF(Lease!$H$4="Quarterly",EDATE(D885,3),EDATE(D885,1))))</f>
        <v>-</v>
      </c>
      <c r="E886" s="14">
        <f>IF(C886=0,0,1/((1+IF(Lease!$H$4="Yearly",Lease!$D$4,IF(Lease!$H$4="Quarterly",Lease!$D$4/4,Lease!$D$4/12)))^IF($E$17=1,A885,A886)))</f>
        <v>0</v>
      </c>
      <c r="F886" s="48">
        <f t="shared" si="145"/>
        <v>0</v>
      </c>
      <c r="G886" s="49"/>
      <c r="H886" s="13">
        <f t="shared" si="143"/>
        <v>870</v>
      </c>
      <c r="I886" s="33" t="str">
        <f t="shared" si="146"/>
        <v>-</v>
      </c>
      <c r="J886" s="38">
        <f>IF(H886&gt;Lease!$E$4,0,M885)</f>
        <v>0</v>
      </c>
      <c r="K886" s="38">
        <f>IF(IF(Lease!$H$4="Yearly",J886*Lease!$D$4,IF(Lease!$H$4="Quarterly",J886*(Lease!$D$4/4),J886*Lease!$D$4/12))&gt;0,IF(Lease!$H$4="Yearly",J886*Lease!$D$4,IF(Lease!$H$4="Quarterly",J886*(Lease!$D$4/4),J886*Lease!$D$4/12)),-L886-J886)</f>
        <v>0</v>
      </c>
      <c r="L886" s="38">
        <f t="shared" si="140"/>
        <v>0</v>
      </c>
      <c r="M886" s="38">
        <f t="shared" si="141"/>
        <v>0</v>
      </c>
      <c r="N886" s="50"/>
      <c r="O886" s="79">
        <v>237</v>
      </c>
      <c r="P886" s="80">
        <f t="shared" si="144"/>
        <v>359828</v>
      </c>
      <c r="Q886" s="82">
        <f t="shared" si="147"/>
        <v>0</v>
      </c>
      <c r="R886" s="82">
        <f>IF(S885&lt;1,0,-Lease!$K$4/Lease!$L$4)</f>
        <v>0</v>
      </c>
      <c r="S886" s="82">
        <f t="shared" si="148"/>
        <v>0</v>
      </c>
      <c r="AE886" s="5"/>
      <c r="AF886" s="6"/>
    </row>
    <row r="887" spans="1:32" x14ac:dyDescent="0.25">
      <c r="A887" s="46">
        <f t="shared" si="142"/>
        <v>871</v>
      </c>
      <c r="B887" s="54">
        <f t="shared" si="139"/>
        <v>0</v>
      </c>
      <c r="C887" s="47">
        <f>IF(A887&gt;Lease!$E$4,0,Lease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D887" s="33" t="str">
        <f>IF(C887=0,"-",IF(Lease!$H$4="Yearly",EDATE(D886,12),IF(Lease!$H$4="Quarterly",EDATE(D886,3),EDATE(D886,1))))</f>
        <v>-</v>
      </c>
      <c r="E887" s="14">
        <f>IF(C887=0,0,1/((1+IF(Lease!$H$4="Yearly",Lease!$D$4,IF(Lease!$H$4="Quarterly",Lease!$D$4/4,Lease!$D$4/12)))^IF($E$17=1,A886,A887)))</f>
        <v>0</v>
      </c>
      <c r="F887" s="48">
        <f t="shared" si="145"/>
        <v>0</v>
      </c>
      <c r="G887" s="49"/>
      <c r="H887" s="13">
        <f t="shared" si="143"/>
        <v>871</v>
      </c>
      <c r="I887" s="33" t="str">
        <f t="shared" si="146"/>
        <v>-</v>
      </c>
      <c r="J887" s="38">
        <f>IF(H887&gt;Lease!$E$4,0,M886)</f>
        <v>0</v>
      </c>
      <c r="K887" s="38">
        <f>IF(IF(Lease!$H$4="Yearly",J887*Lease!$D$4,IF(Lease!$H$4="Quarterly",J887*(Lease!$D$4/4),J887*Lease!$D$4/12))&gt;0,IF(Lease!$H$4="Yearly",J887*Lease!$D$4,IF(Lease!$H$4="Quarterly",J887*(Lease!$D$4/4),J887*Lease!$D$4/12)),-L887-J887)</f>
        <v>0</v>
      </c>
      <c r="L887" s="38">
        <f t="shared" si="140"/>
        <v>0</v>
      </c>
      <c r="M887" s="38">
        <f t="shared" si="141"/>
        <v>0</v>
      </c>
      <c r="N887" s="50"/>
      <c r="O887" s="79">
        <v>237</v>
      </c>
      <c r="P887" s="80">
        <f t="shared" si="144"/>
        <v>360193</v>
      </c>
      <c r="Q887" s="82">
        <f t="shared" si="147"/>
        <v>0</v>
      </c>
      <c r="R887" s="82">
        <f>IF(S886&lt;1,0,-Lease!$K$4/Lease!$L$4)</f>
        <v>0</v>
      </c>
      <c r="S887" s="82">
        <f t="shared" si="148"/>
        <v>0</v>
      </c>
      <c r="AE887" s="5"/>
      <c r="AF887" s="6"/>
    </row>
    <row r="888" spans="1:32" x14ac:dyDescent="0.25">
      <c r="A888" s="46">
        <f t="shared" si="142"/>
        <v>872</v>
      </c>
      <c r="B888" s="54">
        <f t="shared" si="139"/>
        <v>0</v>
      </c>
      <c r="C888" s="47">
        <f>IF(A888&gt;Lease!$E$4,0,Lease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D888" s="33" t="str">
        <f>IF(C888=0,"-",IF(Lease!$H$4="Yearly",EDATE(D887,12),IF(Lease!$H$4="Quarterly",EDATE(D887,3),EDATE(D887,1))))</f>
        <v>-</v>
      </c>
      <c r="E888" s="14">
        <f>IF(C888=0,0,1/((1+IF(Lease!$H$4="Yearly",Lease!$D$4,IF(Lease!$H$4="Quarterly",Lease!$D$4/4,Lease!$D$4/12)))^IF($E$17=1,A887,A888)))</f>
        <v>0</v>
      </c>
      <c r="F888" s="48">
        <f t="shared" si="145"/>
        <v>0</v>
      </c>
      <c r="G888" s="49"/>
      <c r="H888" s="13">
        <f t="shared" si="143"/>
        <v>872</v>
      </c>
      <c r="I888" s="33" t="str">
        <f t="shared" si="146"/>
        <v>-</v>
      </c>
      <c r="J888" s="38">
        <f>IF(H888&gt;Lease!$E$4,0,M887)</f>
        <v>0</v>
      </c>
      <c r="K888" s="38">
        <f>IF(IF(Lease!$H$4="Yearly",J888*Lease!$D$4,IF(Lease!$H$4="Quarterly",J888*(Lease!$D$4/4),J888*Lease!$D$4/12))&gt;0,IF(Lease!$H$4="Yearly",J888*Lease!$D$4,IF(Lease!$H$4="Quarterly",J888*(Lease!$D$4/4),J888*Lease!$D$4/12)),-L888-J888)</f>
        <v>0</v>
      </c>
      <c r="L888" s="38">
        <f t="shared" si="140"/>
        <v>0</v>
      </c>
      <c r="M888" s="38">
        <f t="shared" si="141"/>
        <v>0</v>
      </c>
      <c r="N888" s="50"/>
      <c r="O888" s="79">
        <v>237</v>
      </c>
      <c r="P888" s="80">
        <f t="shared" si="144"/>
        <v>360558</v>
      </c>
      <c r="Q888" s="82">
        <f t="shared" si="147"/>
        <v>0</v>
      </c>
      <c r="R888" s="82">
        <f>IF(S887&lt;1,0,-Lease!$K$4/Lease!$L$4)</f>
        <v>0</v>
      </c>
      <c r="S888" s="82">
        <f t="shared" si="148"/>
        <v>0</v>
      </c>
      <c r="AE888" s="5"/>
      <c r="AF888" s="6"/>
    </row>
    <row r="889" spans="1:32" x14ac:dyDescent="0.25">
      <c r="A889" s="46">
        <f t="shared" si="142"/>
        <v>873</v>
      </c>
      <c r="B889" s="54">
        <f t="shared" si="139"/>
        <v>0</v>
      </c>
      <c r="C889" s="47">
        <f>IF(A889&gt;Lease!$E$4,0,Lease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D889" s="33" t="str">
        <f>IF(C889=0,"-",IF(Lease!$H$4="Yearly",EDATE(D888,12),IF(Lease!$H$4="Quarterly",EDATE(D888,3),EDATE(D888,1))))</f>
        <v>-</v>
      </c>
      <c r="E889" s="14">
        <f>IF(C889=0,0,1/((1+IF(Lease!$H$4="Yearly",Lease!$D$4,IF(Lease!$H$4="Quarterly",Lease!$D$4/4,Lease!$D$4/12)))^IF($E$17=1,A888,A889)))</f>
        <v>0</v>
      </c>
      <c r="F889" s="48">
        <f t="shared" si="145"/>
        <v>0</v>
      </c>
      <c r="G889" s="49"/>
      <c r="H889" s="13">
        <f t="shared" si="143"/>
        <v>873</v>
      </c>
      <c r="I889" s="33" t="str">
        <f t="shared" si="146"/>
        <v>-</v>
      </c>
      <c r="J889" s="38">
        <f>IF(H889&gt;Lease!$E$4,0,M888)</f>
        <v>0</v>
      </c>
      <c r="K889" s="38">
        <f>IF(IF(Lease!$H$4="Yearly",J889*Lease!$D$4,IF(Lease!$H$4="Quarterly",J889*(Lease!$D$4/4),J889*Lease!$D$4/12))&gt;0,IF(Lease!$H$4="Yearly",J889*Lease!$D$4,IF(Lease!$H$4="Quarterly",J889*(Lease!$D$4/4),J889*Lease!$D$4/12)),-L889-J889)</f>
        <v>0</v>
      </c>
      <c r="L889" s="38">
        <f t="shared" si="140"/>
        <v>0</v>
      </c>
      <c r="M889" s="38">
        <f t="shared" si="141"/>
        <v>0</v>
      </c>
      <c r="N889" s="50"/>
      <c r="O889" s="79">
        <v>237</v>
      </c>
      <c r="P889" s="80">
        <f t="shared" si="144"/>
        <v>360924</v>
      </c>
      <c r="Q889" s="82">
        <f t="shared" si="147"/>
        <v>0</v>
      </c>
      <c r="R889" s="82">
        <f>IF(S888&lt;1,0,-Lease!$K$4/Lease!$L$4)</f>
        <v>0</v>
      </c>
      <c r="S889" s="82">
        <f t="shared" si="148"/>
        <v>0</v>
      </c>
      <c r="AE889" s="5"/>
      <c r="AF889" s="6"/>
    </row>
    <row r="890" spans="1:32" x14ac:dyDescent="0.25">
      <c r="A890" s="46">
        <f t="shared" si="142"/>
        <v>874</v>
      </c>
      <c r="B890" s="54">
        <f t="shared" si="139"/>
        <v>0</v>
      </c>
      <c r="C890" s="47">
        <f>IF(A890&gt;Lease!$E$4,0,Lease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D890" s="33" t="str">
        <f>IF(C890=0,"-",IF(Lease!$H$4="Yearly",EDATE(D889,12),IF(Lease!$H$4="Quarterly",EDATE(D889,3),EDATE(D889,1))))</f>
        <v>-</v>
      </c>
      <c r="E890" s="14">
        <f>IF(C890=0,0,1/((1+IF(Lease!$H$4="Yearly",Lease!$D$4,IF(Lease!$H$4="Quarterly",Lease!$D$4/4,Lease!$D$4/12)))^IF($E$17=1,A889,A890)))</f>
        <v>0</v>
      </c>
      <c r="F890" s="48">
        <f t="shared" si="145"/>
        <v>0</v>
      </c>
      <c r="G890" s="49"/>
      <c r="H890" s="13">
        <f t="shared" si="143"/>
        <v>874</v>
      </c>
      <c r="I890" s="33" t="str">
        <f t="shared" si="146"/>
        <v>-</v>
      </c>
      <c r="J890" s="38">
        <f>IF(H890&gt;Lease!$E$4,0,M889)</f>
        <v>0</v>
      </c>
      <c r="K890" s="38">
        <f>IF(IF(Lease!$H$4="Yearly",J890*Lease!$D$4,IF(Lease!$H$4="Quarterly",J890*(Lease!$D$4/4),J890*Lease!$D$4/12))&gt;0,IF(Lease!$H$4="Yearly",J890*Lease!$D$4,IF(Lease!$H$4="Quarterly",J890*(Lease!$D$4/4),J890*Lease!$D$4/12)),-L890-J890)</f>
        <v>0</v>
      </c>
      <c r="L890" s="38">
        <f t="shared" si="140"/>
        <v>0</v>
      </c>
      <c r="M890" s="38">
        <f t="shared" si="141"/>
        <v>0</v>
      </c>
      <c r="N890" s="50"/>
      <c r="O890" s="79">
        <v>237</v>
      </c>
      <c r="P890" s="80">
        <f t="shared" si="144"/>
        <v>361289</v>
      </c>
      <c r="Q890" s="82">
        <f t="shared" si="147"/>
        <v>0</v>
      </c>
      <c r="R890" s="82">
        <f>IF(S889&lt;1,0,-Lease!$K$4/Lease!$L$4)</f>
        <v>0</v>
      </c>
      <c r="S890" s="82">
        <f t="shared" si="148"/>
        <v>0</v>
      </c>
      <c r="AE890" s="5"/>
      <c r="AF890" s="6"/>
    </row>
    <row r="891" spans="1:32" x14ac:dyDescent="0.25">
      <c r="A891" s="46">
        <f t="shared" si="142"/>
        <v>875</v>
      </c>
      <c r="B891" s="54">
        <f t="shared" si="139"/>
        <v>0</v>
      </c>
      <c r="C891" s="47">
        <f>IF(A891&gt;Lease!$E$4,0,Lease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D891" s="33" t="str">
        <f>IF(C891=0,"-",IF(Lease!$H$4="Yearly",EDATE(D890,12),IF(Lease!$H$4="Quarterly",EDATE(D890,3),EDATE(D890,1))))</f>
        <v>-</v>
      </c>
      <c r="E891" s="14">
        <f>IF(C891=0,0,1/((1+IF(Lease!$H$4="Yearly",Lease!$D$4,IF(Lease!$H$4="Quarterly",Lease!$D$4/4,Lease!$D$4/12)))^IF($E$17=1,A890,A891)))</f>
        <v>0</v>
      </c>
      <c r="F891" s="48">
        <f t="shared" si="145"/>
        <v>0</v>
      </c>
      <c r="G891" s="49"/>
      <c r="H891" s="13">
        <f t="shared" si="143"/>
        <v>875</v>
      </c>
      <c r="I891" s="33" t="str">
        <f t="shared" si="146"/>
        <v>-</v>
      </c>
      <c r="J891" s="38">
        <f>IF(H891&gt;Lease!$E$4,0,M890)</f>
        <v>0</v>
      </c>
      <c r="K891" s="38">
        <f>IF(IF(Lease!$H$4="Yearly",J891*Lease!$D$4,IF(Lease!$H$4="Quarterly",J891*(Lease!$D$4/4),J891*Lease!$D$4/12))&gt;0,IF(Lease!$H$4="Yearly",J891*Lease!$D$4,IF(Lease!$H$4="Quarterly",J891*(Lease!$D$4/4),J891*Lease!$D$4/12)),-L891-J891)</f>
        <v>0</v>
      </c>
      <c r="L891" s="38">
        <f t="shared" si="140"/>
        <v>0</v>
      </c>
      <c r="M891" s="38">
        <f t="shared" si="141"/>
        <v>0</v>
      </c>
      <c r="N891" s="50"/>
      <c r="O891" s="79">
        <v>237</v>
      </c>
      <c r="P891" s="80">
        <f t="shared" si="144"/>
        <v>361654</v>
      </c>
      <c r="Q891" s="82">
        <f t="shared" si="147"/>
        <v>0</v>
      </c>
      <c r="R891" s="82">
        <f>IF(S890&lt;1,0,-Lease!$K$4/Lease!$L$4)</f>
        <v>0</v>
      </c>
      <c r="S891" s="82">
        <f t="shared" si="148"/>
        <v>0</v>
      </c>
      <c r="AE891" s="5"/>
      <c r="AF891" s="6"/>
    </row>
    <row r="892" spans="1:32" x14ac:dyDescent="0.25">
      <c r="A892" s="46">
        <f t="shared" si="142"/>
        <v>876</v>
      </c>
      <c r="B892" s="54">
        <f t="shared" si="139"/>
        <v>0</v>
      </c>
      <c r="C892" s="47">
        <f>IF(A892&gt;Lease!$E$4,0,Lease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D892" s="33" t="str">
        <f>IF(C892=0,"-",IF(Lease!$H$4="Yearly",EDATE(D891,12),IF(Lease!$H$4="Quarterly",EDATE(D891,3),EDATE(D891,1))))</f>
        <v>-</v>
      </c>
      <c r="E892" s="14">
        <f>IF(C892=0,0,1/((1+IF(Lease!$H$4="Yearly",Lease!$D$4,IF(Lease!$H$4="Quarterly",Lease!$D$4/4,Lease!$D$4/12)))^IF($E$17=1,A891,A892)))</f>
        <v>0</v>
      </c>
      <c r="F892" s="48">
        <f t="shared" si="145"/>
        <v>0</v>
      </c>
      <c r="G892" s="49"/>
      <c r="H892" s="13">
        <f t="shared" si="143"/>
        <v>876</v>
      </c>
      <c r="I892" s="33" t="str">
        <f t="shared" si="146"/>
        <v>-</v>
      </c>
      <c r="J892" s="38">
        <f>IF(H892&gt;Lease!$E$4,0,M891)</f>
        <v>0</v>
      </c>
      <c r="K892" s="38">
        <f>IF(IF(Lease!$H$4="Yearly",J892*Lease!$D$4,IF(Lease!$H$4="Quarterly",J892*(Lease!$D$4/4),J892*Lease!$D$4/12))&gt;0,IF(Lease!$H$4="Yearly",J892*Lease!$D$4,IF(Lease!$H$4="Quarterly",J892*(Lease!$D$4/4),J892*Lease!$D$4/12)),-L892-J892)</f>
        <v>0</v>
      </c>
      <c r="L892" s="38">
        <f t="shared" si="140"/>
        <v>0</v>
      </c>
      <c r="M892" s="38">
        <f t="shared" si="141"/>
        <v>0</v>
      </c>
      <c r="N892" s="50"/>
      <c r="O892" s="79">
        <v>237</v>
      </c>
      <c r="P892" s="80">
        <f t="shared" si="144"/>
        <v>362019</v>
      </c>
      <c r="Q892" s="82">
        <f t="shared" si="147"/>
        <v>0</v>
      </c>
      <c r="R892" s="82">
        <f>IF(S891&lt;1,0,-Lease!$K$4/Lease!$L$4)</f>
        <v>0</v>
      </c>
      <c r="S892" s="82">
        <f t="shared" si="148"/>
        <v>0</v>
      </c>
      <c r="AE892" s="5"/>
      <c r="AF892" s="6"/>
    </row>
    <row r="893" spans="1:32" x14ac:dyDescent="0.25">
      <c r="A893" s="46">
        <f t="shared" si="142"/>
        <v>877</v>
      </c>
      <c r="B893" s="54">
        <f t="shared" si="139"/>
        <v>0</v>
      </c>
      <c r="C893" s="47">
        <f>IF(A893&gt;Lease!$E$4,0,Lease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D893" s="33" t="str">
        <f>IF(C893=0,"-",IF(Lease!$H$4="Yearly",EDATE(D892,12),IF(Lease!$H$4="Quarterly",EDATE(D892,3),EDATE(D892,1))))</f>
        <v>-</v>
      </c>
      <c r="E893" s="14">
        <f>IF(C893=0,0,1/((1+IF(Lease!$H$4="Yearly",Lease!$D$4,IF(Lease!$H$4="Quarterly",Lease!$D$4/4,Lease!$D$4/12)))^IF($E$17=1,A892,A893)))</f>
        <v>0</v>
      </c>
      <c r="F893" s="48">
        <f t="shared" si="145"/>
        <v>0</v>
      </c>
      <c r="G893" s="49"/>
      <c r="H893" s="13">
        <f t="shared" si="143"/>
        <v>877</v>
      </c>
      <c r="I893" s="33" t="str">
        <f t="shared" si="146"/>
        <v>-</v>
      </c>
      <c r="J893" s="38">
        <f>IF(H893&gt;Lease!$E$4,0,M892)</f>
        <v>0</v>
      </c>
      <c r="K893" s="38">
        <f>IF(IF(Lease!$H$4="Yearly",J893*Lease!$D$4,IF(Lease!$H$4="Quarterly",J893*(Lease!$D$4/4),J893*Lease!$D$4/12))&gt;0,IF(Lease!$H$4="Yearly",J893*Lease!$D$4,IF(Lease!$H$4="Quarterly",J893*(Lease!$D$4/4),J893*Lease!$D$4/12)),-L893-J893)</f>
        <v>0</v>
      </c>
      <c r="L893" s="38">
        <f t="shared" si="140"/>
        <v>0</v>
      </c>
      <c r="M893" s="38">
        <f t="shared" si="141"/>
        <v>0</v>
      </c>
      <c r="N893" s="50"/>
      <c r="O893" s="79">
        <v>237</v>
      </c>
      <c r="P893" s="80">
        <f t="shared" si="144"/>
        <v>362385</v>
      </c>
      <c r="Q893" s="82">
        <f t="shared" si="147"/>
        <v>0</v>
      </c>
      <c r="R893" s="82">
        <f>IF(S892&lt;1,0,-Lease!$K$4/Lease!$L$4)</f>
        <v>0</v>
      </c>
      <c r="S893" s="82">
        <f t="shared" si="148"/>
        <v>0</v>
      </c>
      <c r="AE893" s="5"/>
      <c r="AF893" s="6"/>
    </row>
    <row r="894" spans="1:32" x14ac:dyDescent="0.25">
      <c r="A894" s="46">
        <f t="shared" si="142"/>
        <v>878</v>
      </c>
      <c r="B894" s="54">
        <f t="shared" si="139"/>
        <v>0</v>
      </c>
      <c r="C894" s="47">
        <f>IF(A894&gt;Lease!$E$4,0,Lease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D894" s="33" t="str">
        <f>IF(C894=0,"-",IF(Lease!$H$4="Yearly",EDATE(D893,12),IF(Lease!$H$4="Quarterly",EDATE(D893,3),EDATE(D893,1))))</f>
        <v>-</v>
      </c>
      <c r="E894" s="14">
        <f>IF(C894=0,0,1/((1+IF(Lease!$H$4="Yearly",Lease!$D$4,IF(Lease!$H$4="Quarterly",Lease!$D$4/4,Lease!$D$4/12)))^IF($E$17=1,A893,A894)))</f>
        <v>0</v>
      </c>
      <c r="F894" s="48">
        <f t="shared" si="145"/>
        <v>0</v>
      </c>
      <c r="G894" s="49"/>
      <c r="H894" s="13">
        <f t="shared" si="143"/>
        <v>878</v>
      </c>
      <c r="I894" s="33" t="str">
        <f t="shared" si="146"/>
        <v>-</v>
      </c>
      <c r="J894" s="38">
        <f>IF(H894&gt;Lease!$E$4,0,M893)</f>
        <v>0</v>
      </c>
      <c r="K894" s="38">
        <f>IF(IF(Lease!$H$4="Yearly",J894*Lease!$D$4,IF(Lease!$H$4="Quarterly",J894*(Lease!$D$4/4),J894*Lease!$D$4/12))&gt;0,IF(Lease!$H$4="Yearly",J894*Lease!$D$4,IF(Lease!$H$4="Quarterly",J894*(Lease!$D$4/4),J894*Lease!$D$4/12)),-L894-J894)</f>
        <v>0</v>
      </c>
      <c r="L894" s="38">
        <f t="shared" si="140"/>
        <v>0</v>
      </c>
      <c r="M894" s="38">
        <f t="shared" si="141"/>
        <v>0</v>
      </c>
      <c r="N894" s="50"/>
      <c r="O894" s="79">
        <v>237</v>
      </c>
      <c r="P894" s="80">
        <f t="shared" si="144"/>
        <v>362750</v>
      </c>
      <c r="Q894" s="82">
        <f t="shared" si="147"/>
        <v>0</v>
      </c>
      <c r="R894" s="82">
        <f>IF(S893&lt;1,0,-Lease!$K$4/Lease!$L$4)</f>
        <v>0</v>
      </c>
      <c r="S894" s="82">
        <f t="shared" si="148"/>
        <v>0</v>
      </c>
      <c r="AE894" s="5"/>
      <c r="AF894" s="6"/>
    </row>
    <row r="895" spans="1:32" x14ac:dyDescent="0.25">
      <c r="A895" s="46">
        <f t="shared" si="142"/>
        <v>879</v>
      </c>
      <c r="B895" s="54">
        <f t="shared" si="139"/>
        <v>0</v>
      </c>
      <c r="C895" s="47">
        <f>IF(A895&gt;Lease!$E$4,0,Lease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D895" s="33" t="str">
        <f>IF(C895=0,"-",IF(Lease!$H$4="Yearly",EDATE(D894,12),IF(Lease!$H$4="Quarterly",EDATE(D894,3),EDATE(D894,1))))</f>
        <v>-</v>
      </c>
      <c r="E895" s="14">
        <f>IF(C895=0,0,1/((1+IF(Lease!$H$4="Yearly",Lease!$D$4,IF(Lease!$H$4="Quarterly",Lease!$D$4/4,Lease!$D$4/12)))^IF($E$17=1,A894,A895)))</f>
        <v>0</v>
      </c>
      <c r="F895" s="48">
        <f t="shared" si="145"/>
        <v>0</v>
      </c>
      <c r="G895" s="49"/>
      <c r="H895" s="13">
        <f t="shared" si="143"/>
        <v>879</v>
      </c>
      <c r="I895" s="33" t="str">
        <f t="shared" si="146"/>
        <v>-</v>
      </c>
      <c r="J895" s="38">
        <f>IF(H895&gt;Lease!$E$4,0,M894)</f>
        <v>0</v>
      </c>
      <c r="K895" s="38">
        <f>IF(IF(Lease!$H$4="Yearly",J895*Lease!$D$4,IF(Lease!$H$4="Quarterly",J895*(Lease!$D$4/4),J895*Lease!$D$4/12))&gt;0,IF(Lease!$H$4="Yearly",J895*Lease!$D$4,IF(Lease!$H$4="Quarterly",J895*(Lease!$D$4/4),J895*Lease!$D$4/12)),-L895-J895)</f>
        <v>0</v>
      </c>
      <c r="L895" s="38">
        <f t="shared" si="140"/>
        <v>0</v>
      </c>
      <c r="M895" s="38">
        <f t="shared" si="141"/>
        <v>0</v>
      </c>
      <c r="N895" s="50"/>
      <c r="O895" s="79">
        <v>237</v>
      </c>
      <c r="P895" s="80">
        <f t="shared" si="144"/>
        <v>363115</v>
      </c>
      <c r="Q895" s="82">
        <f t="shared" si="147"/>
        <v>0</v>
      </c>
      <c r="R895" s="82">
        <f>IF(S894&lt;1,0,-Lease!$K$4/Lease!$L$4)</f>
        <v>0</v>
      </c>
      <c r="S895" s="82">
        <f t="shared" si="148"/>
        <v>0</v>
      </c>
      <c r="AE895" s="5"/>
      <c r="AF895" s="6"/>
    </row>
    <row r="896" spans="1:32" x14ac:dyDescent="0.25">
      <c r="A896" s="46">
        <f t="shared" si="142"/>
        <v>880</v>
      </c>
      <c r="B896" s="54">
        <f t="shared" si="139"/>
        <v>0</v>
      </c>
      <c r="C896" s="47">
        <f>IF(A896&gt;Lease!$E$4,0,Lease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D896" s="33" t="str">
        <f>IF(C896=0,"-",IF(Lease!$H$4="Yearly",EDATE(D895,12),IF(Lease!$H$4="Quarterly",EDATE(D895,3),EDATE(D895,1))))</f>
        <v>-</v>
      </c>
      <c r="E896" s="14">
        <f>IF(C896=0,0,1/((1+IF(Lease!$H$4="Yearly",Lease!$D$4,IF(Lease!$H$4="Quarterly",Lease!$D$4/4,Lease!$D$4/12)))^IF($E$17=1,A895,A896)))</f>
        <v>0</v>
      </c>
      <c r="F896" s="48">
        <f t="shared" si="145"/>
        <v>0</v>
      </c>
      <c r="G896" s="49"/>
      <c r="H896" s="13">
        <f t="shared" si="143"/>
        <v>880</v>
      </c>
      <c r="I896" s="33" t="str">
        <f t="shared" si="146"/>
        <v>-</v>
      </c>
      <c r="J896" s="38">
        <f>IF(H896&gt;Lease!$E$4,0,M895)</f>
        <v>0</v>
      </c>
      <c r="K896" s="38">
        <f>IF(IF(Lease!$H$4="Yearly",J896*Lease!$D$4,IF(Lease!$H$4="Quarterly",J896*(Lease!$D$4/4),J896*Lease!$D$4/12))&gt;0,IF(Lease!$H$4="Yearly",J896*Lease!$D$4,IF(Lease!$H$4="Quarterly",J896*(Lease!$D$4/4),J896*Lease!$D$4/12)),-L896-J896)</f>
        <v>0</v>
      </c>
      <c r="L896" s="38">
        <f t="shared" si="140"/>
        <v>0</v>
      </c>
      <c r="M896" s="38">
        <f t="shared" si="141"/>
        <v>0</v>
      </c>
      <c r="N896" s="50"/>
      <c r="O896" s="79">
        <v>237</v>
      </c>
      <c r="P896" s="80">
        <f t="shared" si="144"/>
        <v>363480</v>
      </c>
      <c r="Q896" s="82">
        <f t="shared" si="147"/>
        <v>0</v>
      </c>
      <c r="R896" s="82">
        <f>IF(S895&lt;1,0,-Lease!$K$4/Lease!$L$4)</f>
        <v>0</v>
      </c>
      <c r="S896" s="82">
        <f t="shared" si="148"/>
        <v>0</v>
      </c>
      <c r="AE896" s="5"/>
      <c r="AF896" s="6"/>
    </row>
    <row r="897" spans="1:32" x14ac:dyDescent="0.25">
      <c r="A897" s="46">
        <f t="shared" si="142"/>
        <v>881</v>
      </c>
      <c r="B897" s="54">
        <f t="shared" si="139"/>
        <v>0</v>
      </c>
      <c r="C897" s="47">
        <f>IF(A897&gt;Lease!$E$4,0,Lease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D897" s="33" t="str">
        <f>IF(C897=0,"-",IF(Lease!$H$4="Yearly",EDATE(D896,12),IF(Lease!$H$4="Quarterly",EDATE(D896,3),EDATE(D896,1))))</f>
        <v>-</v>
      </c>
      <c r="E897" s="14">
        <f>IF(C897=0,0,1/((1+IF(Lease!$H$4="Yearly",Lease!$D$4,IF(Lease!$H$4="Quarterly",Lease!$D$4/4,Lease!$D$4/12)))^IF($E$17=1,A896,A897)))</f>
        <v>0</v>
      </c>
      <c r="F897" s="48">
        <f t="shared" si="145"/>
        <v>0</v>
      </c>
      <c r="G897" s="49"/>
      <c r="H897" s="13">
        <f t="shared" si="143"/>
        <v>881</v>
      </c>
      <c r="I897" s="33" t="str">
        <f t="shared" si="146"/>
        <v>-</v>
      </c>
      <c r="J897" s="38">
        <f>IF(H897&gt;Lease!$E$4,0,M896)</f>
        <v>0</v>
      </c>
      <c r="K897" s="38">
        <f>IF(IF(Lease!$H$4="Yearly",J897*Lease!$D$4,IF(Lease!$H$4="Quarterly",J897*(Lease!$D$4/4),J897*Lease!$D$4/12))&gt;0,IF(Lease!$H$4="Yearly",J897*Lease!$D$4,IF(Lease!$H$4="Quarterly",J897*(Lease!$D$4/4),J897*Lease!$D$4/12)),-L897-J897)</f>
        <v>0</v>
      </c>
      <c r="L897" s="38">
        <f t="shared" si="140"/>
        <v>0</v>
      </c>
      <c r="M897" s="38">
        <f t="shared" si="141"/>
        <v>0</v>
      </c>
      <c r="N897" s="50"/>
      <c r="O897" s="79">
        <v>237</v>
      </c>
      <c r="P897" s="80">
        <f t="shared" si="144"/>
        <v>363846</v>
      </c>
      <c r="Q897" s="82">
        <f t="shared" si="147"/>
        <v>0</v>
      </c>
      <c r="R897" s="82">
        <f>IF(S896&lt;1,0,-Lease!$K$4/Lease!$L$4)</f>
        <v>0</v>
      </c>
      <c r="S897" s="82">
        <f t="shared" si="148"/>
        <v>0</v>
      </c>
      <c r="AE897" s="5"/>
      <c r="AF897" s="6"/>
    </row>
    <row r="898" spans="1:32" x14ac:dyDescent="0.25">
      <c r="A898" s="46">
        <f t="shared" si="142"/>
        <v>882</v>
      </c>
      <c r="B898" s="54">
        <f t="shared" si="139"/>
        <v>0</v>
      </c>
      <c r="C898" s="47">
        <f>IF(A898&gt;Lease!$E$4,0,Lease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D898" s="33" t="str">
        <f>IF(C898=0,"-",IF(Lease!$H$4="Yearly",EDATE(D897,12),IF(Lease!$H$4="Quarterly",EDATE(D897,3),EDATE(D897,1))))</f>
        <v>-</v>
      </c>
      <c r="E898" s="14">
        <f>IF(C898=0,0,1/((1+IF(Lease!$H$4="Yearly",Lease!$D$4,IF(Lease!$H$4="Quarterly",Lease!$D$4/4,Lease!$D$4/12)))^IF($E$17=1,A897,A898)))</f>
        <v>0</v>
      </c>
      <c r="F898" s="48">
        <f t="shared" si="145"/>
        <v>0</v>
      </c>
      <c r="G898" s="49"/>
      <c r="H898" s="13">
        <f t="shared" si="143"/>
        <v>882</v>
      </c>
      <c r="I898" s="33" t="str">
        <f t="shared" si="146"/>
        <v>-</v>
      </c>
      <c r="J898" s="38">
        <f>IF(H898&gt;Lease!$E$4,0,M897)</f>
        <v>0</v>
      </c>
      <c r="K898" s="38">
        <f>IF(IF(Lease!$H$4="Yearly",J898*Lease!$D$4,IF(Lease!$H$4="Quarterly",J898*(Lease!$D$4/4),J898*Lease!$D$4/12))&gt;0,IF(Lease!$H$4="Yearly",J898*Lease!$D$4,IF(Lease!$H$4="Quarterly",J898*(Lease!$D$4/4),J898*Lease!$D$4/12)),-L898-J898)</f>
        <v>0</v>
      </c>
      <c r="L898" s="38">
        <f t="shared" si="140"/>
        <v>0</v>
      </c>
      <c r="M898" s="38">
        <f t="shared" si="141"/>
        <v>0</v>
      </c>
      <c r="N898" s="50"/>
      <c r="O898" s="79">
        <v>237</v>
      </c>
      <c r="P898" s="80">
        <f t="shared" si="144"/>
        <v>364211</v>
      </c>
      <c r="Q898" s="82">
        <f t="shared" si="147"/>
        <v>0</v>
      </c>
      <c r="R898" s="82">
        <f>IF(S897&lt;1,0,-Lease!$K$4/Lease!$L$4)</f>
        <v>0</v>
      </c>
      <c r="S898" s="82">
        <f t="shared" si="148"/>
        <v>0</v>
      </c>
      <c r="AE898" s="5"/>
      <c r="AF898" s="6"/>
    </row>
    <row r="899" spans="1:32" x14ac:dyDescent="0.25">
      <c r="A899" s="46">
        <f t="shared" si="142"/>
        <v>883</v>
      </c>
      <c r="B899" s="54">
        <f t="shared" si="139"/>
        <v>0</v>
      </c>
      <c r="C899" s="47">
        <f>IF(A899&gt;Lease!$E$4,0,Lease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D899" s="33" t="str">
        <f>IF(C899=0,"-",IF(Lease!$H$4="Yearly",EDATE(D898,12),IF(Lease!$H$4="Quarterly",EDATE(D898,3),EDATE(D898,1))))</f>
        <v>-</v>
      </c>
      <c r="E899" s="14">
        <f>IF(C899=0,0,1/((1+IF(Lease!$H$4="Yearly",Lease!$D$4,IF(Lease!$H$4="Quarterly",Lease!$D$4/4,Lease!$D$4/12)))^IF($E$17=1,A898,A899)))</f>
        <v>0</v>
      </c>
      <c r="F899" s="48">
        <f t="shared" si="145"/>
        <v>0</v>
      </c>
      <c r="G899" s="49"/>
      <c r="H899" s="13">
        <f t="shared" si="143"/>
        <v>883</v>
      </c>
      <c r="I899" s="33" t="str">
        <f t="shared" si="146"/>
        <v>-</v>
      </c>
      <c r="J899" s="38">
        <f>IF(H899&gt;Lease!$E$4,0,M898)</f>
        <v>0</v>
      </c>
      <c r="K899" s="38">
        <f>IF(IF(Lease!$H$4="Yearly",J899*Lease!$D$4,IF(Lease!$H$4="Quarterly",J899*(Lease!$D$4/4),J899*Lease!$D$4/12))&gt;0,IF(Lease!$H$4="Yearly",J899*Lease!$D$4,IF(Lease!$H$4="Quarterly",J899*(Lease!$D$4/4),J899*Lease!$D$4/12)),-L899-J899)</f>
        <v>0</v>
      </c>
      <c r="L899" s="38">
        <f t="shared" si="140"/>
        <v>0</v>
      </c>
      <c r="M899" s="38">
        <f t="shared" si="141"/>
        <v>0</v>
      </c>
      <c r="N899" s="50"/>
      <c r="O899" s="79">
        <v>237</v>
      </c>
      <c r="P899" s="80">
        <f t="shared" si="144"/>
        <v>364576</v>
      </c>
      <c r="Q899" s="82">
        <f t="shared" si="147"/>
        <v>0</v>
      </c>
      <c r="R899" s="82">
        <f>IF(S898&lt;1,0,-Lease!$K$4/Lease!$L$4)</f>
        <v>0</v>
      </c>
      <c r="S899" s="82">
        <f t="shared" si="148"/>
        <v>0</v>
      </c>
      <c r="AE899" s="5"/>
      <c r="AF899" s="6"/>
    </row>
    <row r="900" spans="1:32" x14ac:dyDescent="0.25">
      <c r="A900" s="46">
        <f t="shared" si="142"/>
        <v>884</v>
      </c>
      <c r="B900" s="54">
        <f t="shared" si="139"/>
        <v>0</v>
      </c>
      <c r="C900" s="47">
        <f>IF(A900&gt;Lease!$E$4,0,Lease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D900" s="33" t="str">
        <f>IF(C900=0,"-",IF(Lease!$H$4="Yearly",EDATE(D899,12),IF(Lease!$H$4="Quarterly",EDATE(D899,3),EDATE(D899,1))))</f>
        <v>-</v>
      </c>
      <c r="E900" s="14">
        <f>IF(C900=0,0,1/((1+IF(Lease!$H$4="Yearly",Lease!$D$4,IF(Lease!$H$4="Quarterly",Lease!$D$4/4,Lease!$D$4/12)))^IF($E$17=1,A899,A900)))</f>
        <v>0</v>
      </c>
      <c r="F900" s="48">
        <f t="shared" si="145"/>
        <v>0</v>
      </c>
      <c r="G900" s="49"/>
      <c r="H900" s="13">
        <f t="shared" si="143"/>
        <v>884</v>
      </c>
      <c r="I900" s="33" t="str">
        <f t="shared" si="146"/>
        <v>-</v>
      </c>
      <c r="J900" s="38">
        <f>IF(H900&gt;Lease!$E$4,0,M899)</f>
        <v>0</v>
      </c>
      <c r="K900" s="38">
        <f>IF(IF(Lease!$H$4="Yearly",J900*Lease!$D$4,IF(Lease!$H$4="Quarterly",J900*(Lease!$D$4/4),J900*Lease!$D$4/12))&gt;0,IF(Lease!$H$4="Yearly",J900*Lease!$D$4,IF(Lease!$H$4="Quarterly",J900*(Lease!$D$4/4),J900*Lease!$D$4/12)),-L900-J900)</f>
        <v>0</v>
      </c>
      <c r="L900" s="38">
        <f t="shared" si="140"/>
        <v>0</v>
      </c>
      <c r="M900" s="38">
        <f t="shared" si="141"/>
        <v>0</v>
      </c>
      <c r="N900" s="50"/>
      <c r="O900" s="79">
        <v>237</v>
      </c>
      <c r="P900" s="80">
        <f t="shared" si="144"/>
        <v>364941</v>
      </c>
      <c r="Q900" s="82">
        <f t="shared" si="147"/>
        <v>0</v>
      </c>
      <c r="R900" s="82">
        <f>IF(S899&lt;1,0,-Lease!$K$4/Lease!$L$4)</f>
        <v>0</v>
      </c>
      <c r="S900" s="82">
        <f t="shared" si="148"/>
        <v>0</v>
      </c>
      <c r="AE900" s="5"/>
      <c r="AF900" s="6"/>
    </row>
    <row r="901" spans="1:32" x14ac:dyDescent="0.25">
      <c r="A901" s="46">
        <f t="shared" si="142"/>
        <v>885</v>
      </c>
      <c r="B901" s="54">
        <f t="shared" si="139"/>
        <v>0</v>
      </c>
      <c r="C901" s="47">
        <f>IF(A901&gt;Lease!$E$4,0,Lease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D901" s="33" t="str">
        <f>IF(C901=0,"-",IF(Lease!$H$4="Yearly",EDATE(D900,12),IF(Lease!$H$4="Quarterly",EDATE(D900,3),EDATE(D900,1))))</f>
        <v>-</v>
      </c>
      <c r="E901" s="14">
        <f>IF(C901=0,0,1/((1+IF(Lease!$H$4="Yearly",Lease!$D$4,IF(Lease!$H$4="Quarterly",Lease!$D$4/4,Lease!$D$4/12)))^IF($E$17=1,A900,A901)))</f>
        <v>0</v>
      </c>
      <c r="F901" s="48">
        <f t="shared" si="145"/>
        <v>0</v>
      </c>
      <c r="G901" s="49"/>
      <c r="H901" s="13">
        <f t="shared" si="143"/>
        <v>885</v>
      </c>
      <c r="I901" s="33" t="str">
        <f t="shared" si="146"/>
        <v>-</v>
      </c>
      <c r="J901" s="38">
        <f>IF(H901&gt;Lease!$E$4,0,M900)</f>
        <v>0</v>
      </c>
      <c r="K901" s="38">
        <f>IF(IF(Lease!$H$4="Yearly",J901*Lease!$D$4,IF(Lease!$H$4="Quarterly",J901*(Lease!$D$4/4),J901*Lease!$D$4/12))&gt;0,IF(Lease!$H$4="Yearly",J901*Lease!$D$4,IF(Lease!$H$4="Quarterly",J901*(Lease!$D$4/4),J901*Lease!$D$4/12)),-L901-J901)</f>
        <v>0</v>
      </c>
      <c r="L901" s="38">
        <f t="shared" si="140"/>
        <v>0</v>
      </c>
      <c r="M901" s="38">
        <f t="shared" si="141"/>
        <v>0</v>
      </c>
      <c r="N901" s="50"/>
      <c r="O901" s="79">
        <v>237</v>
      </c>
      <c r="P901" s="80">
        <f t="shared" si="144"/>
        <v>365306</v>
      </c>
      <c r="Q901" s="82">
        <f t="shared" si="147"/>
        <v>0</v>
      </c>
      <c r="R901" s="82">
        <f>IF(S900&lt;1,0,-Lease!$K$4/Lease!$L$4)</f>
        <v>0</v>
      </c>
      <c r="S901" s="82">
        <f t="shared" si="148"/>
        <v>0</v>
      </c>
      <c r="AE901" s="5"/>
      <c r="AF901" s="6"/>
    </row>
    <row r="902" spans="1:32" x14ac:dyDescent="0.25">
      <c r="A902" s="46">
        <f t="shared" si="142"/>
        <v>886</v>
      </c>
      <c r="B902" s="54">
        <f t="shared" si="139"/>
        <v>0</v>
      </c>
      <c r="C902" s="47">
        <f>IF(A902&gt;Lease!$E$4,0,Lease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D902" s="33" t="str">
        <f>IF(C902=0,"-",IF(Lease!$H$4="Yearly",EDATE(D901,12),IF(Lease!$H$4="Quarterly",EDATE(D901,3),EDATE(D901,1))))</f>
        <v>-</v>
      </c>
      <c r="E902" s="14">
        <f>IF(C902=0,0,1/((1+IF(Lease!$H$4="Yearly",Lease!$D$4,IF(Lease!$H$4="Quarterly",Lease!$D$4/4,Lease!$D$4/12)))^IF($E$17=1,A901,A902)))</f>
        <v>0</v>
      </c>
      <c r="F902" s="48">
        <f t="shared" si="145"/>
        <v>0</v>
      </c>
      <c r="G902" s="49"/>
      <c r="H902" s="13">
        <f t="shared" si="143"/>
        <v>886</v>
      </c>
      <c r="I902" s="33" t="str">
        <f t="shared" si="146"/>
        <v>-</v>
      </c>
      <c r="J902" s="38">
        <f>IF(H902&gt;Lease!$E$4,0,M901)</f>
        <v>0</v>
      </c>
      <c r="K902" s="38">
        <f>IF(IF(Lease!$H$4="Yearly",J902*Lease!$D$4,IF(Lease!$H$4="Quarterly",J902*(Lease!$D$4/4),J902*Lease!$D$4/12))&gt;0,IF(Lease!$H$4="Yearly",J902*Lease!$D$4,IF(Lease!$H$4="Quarterly",J902*(Lease!$D$4/4),J902*Lease!$D$4/12)),-L902-J902)</f>
        <v>0</v>
      </c>
      <c r="L902" s="38">
        <f t="shared" si="140"/>
        <v>0</v>
      </c>
      <c r="M902" s="38">
        <f t="shared" si="141"/>
        <v>0</v>
      </c>
      <c r="N902" s="50"/>
      <c r="O902" s="79">
        <v>237</v>
      </c>
      <c r="P902" s="80">
        <f t="shared" si="144"/>
        <v>365671</v>
      </c>
      <c r="Q902" s="82">
        <f t="shared" si="147"/>
        <v>0</v>
      </c>
      <c r="R902" s="82">
        <f>IF(S901&lt;1,0,-Lease!$K$4/Lease!$L$4)</f>
        <v>0</v>
      </c>
      <c r="S902" s="82">
        <f t="shared" si="148"/>
        <v>0</v>
      </c>
      <c r="AE902" s="5"/>
      <c r="AF902" s="6"/>
    </row>
    <row r="903" spans="1:32" x14ac:dyDescent="0.25">
      <c r="A903" s="46">
        <f t="shared" si="142"/>
        <v>887</v>
      </c>
      <c r="B903" s="54">
        <f t="shared" si="139"/>
        <v>0</v>
      </c>
      <c r="C903" s="47">
        <f>IF(A903&gt;Lease!$E$4,0,Lease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D903" s="33" t="str">
        <f>IF(C903=0,"-",IF(Lease!$H$4="Yearly",EDATE(D902,12),IF(Lease!$H$4="Quarterly",EDATE(D902,3),EDATE(D902,1))))</f>
        <v>-</v>
      </c>
      <c r="E903" s="14">
        <f>IF(C903=0,0,1/((1+IF(Lease!$H$4="Yearly",Lease!$D$4,IF(Lease!$H$4="Quarterly",Lease!$D$4/4,Lease!$D$4/12)))^IF($E$17=1,A902,A903)))</f>
        <v>0</v>
      </c>
      <c r="F903" s="48">
        <f t="shared" si="145"/>
        <v>0</v>
      </c>
      <c r="G903" s="49"/>
      <c r="H903" s="13">
        <f t="shared" si="143"/>
        <v>887</v>
      </c>
      <c r="I903" s="33" t="str">
        <f t="shared" si="146"/>
        <v>-</v>
      </c>
      <c r="J903" s="38">
        <f>IF(H903&gt;Lease!$E$4,0,M902)</f>
        <v>0</v>
      </c>
      <c r="K903" s="38">
        <f>IF(IF(Lease!$H$4="Yearly",J903*Lease!$D$4,IF(Lease!$H$4="Quarterly",J903*(Lease!$D$4/4),J903*Lease!$D$4/12))&gt;0,IF(Lease!$H$4="Yearly",J903*Lease!$D$4,IF(Lease!$H$4="Quarterly",J903*(Lease!$D$4/4),J903*Lease!$D$4/12)),-L903-J903)</f>
        <v>0</v>
      </c>
      <c r="L903" s="38">
        <f t="shared" si="140"/>
        <v>0</v>
      </c>
      <c r="M903" s="38">
        <f t="shared" si="141"/>
        <v>0</v>
      </c>
      <c r="N903" s="50"/>
      <c r="O903" s="79">
        <v>237</v>
      </c>
      <c r="P903" s="80">
        <f t="shared" si="144"/>
        <v>366036</v>
      </c>
      <c r="Q903" s="82">
        <f t="shared" si="147"/>
        <v>0</v>
      </c>
      <c r="R903" s="82">
        <f>IF(S902&lt;1,0,-Lease!$K$4/Lease!$L$4)</f>
        <v>0</v>
      </c>
      <c r="S903" s="82">
        <f t="shared" si="148"/>
        <v>0</v>
      </c>
      <c r="AE903" s="5"/>
      <c r="AF903" s="6"/>
    </row>
    <row r="904" spans="1:32" x14ac:dyDescent="0.25">
      <c r="A904" s="46">
        <f t="shared" si="142"/>
        <v>888</v>
      </c>
      <c r="B904" s="54">
        <f t="shared" si="139"/>
        <v>0</v>
      </c>
      <c r="C904" s="47">
        <f>IF(A904&gt;Lease!$E$4,0,Lease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D904" s="33" t="str">
        <f>IF(C904=0,"-",IF(Lease!$H$4="Yearly",EDATE(D903,12),IF(Lease!$H$4="Quarterly",EDATE(D903,3),EDATE(D903,1))))</f>
        <v>-</v>
      </c>
      <c r="E904" s="14">
        <f>IF(C904=0,0,1/((1+IF(Lease!$H$4="Yearly",Lease!$D$4,IF(Lease!$H$4="Quarterly",Lease!$D$4/4,Lease!$D$4/12)))^IF($E$17=1,A903,A904)))</f>
        <v>0</v>
      </c>
      <c r="F904" s="48">
        <f t="shared" si="145"/>
        <v>0</v>
      </c>
      <c r="G904" s="49"/>
      <c r="H904" s="13">
        <f t="shared" si="143"/>
        <v>888</v>
      </c>
      <c r="I904" s="33" t="str">
        <f t="shared" si="146"/>
        <v>-</v>
      </c>
      <c r="J904" s="38">
        <f>IF(H904&gt;Lease!$E$4,0,M903)</f>
        <v>0</v>
      </c>
      <c r="K904" s="38">
        <f>IF(IF(Lease!$H$4="Yearly",J904*Lease!$D$4,IF(Lease!$H$4="Quarterly",J904*(Lease!$D$4/4),J904*Lease!$D$4/12))&gt;0,IF(Lease!$H$4="Yearly",J904*Lease!$D$4,IF(Lease!$H$4="Quarterly",J904*(Lease!$D$4/4),J904*Lease!$D$4/12)),-L904-J904)</f>
        <v>0</v>
      </c>
      <c r="L904" s="38">
        <f t="shared" si="140"/>
        <v>0</v>
      </c>
      <c r="M904" s="38">
        <f t="shared" si="141"/>
        <v>0</v>
      </c>
      <c r="N904" s="50"/>
      <c r="O904" s="79">
        <v>237</v>
      </c>
      <c r="P904" s="80">
        <f t="shared" si="144"/>
        <v>366401</v>
      </c>
      <c r="Q904" s="82">
        <f t="shared" si="147"/>
        <v>0</v>
      </c>
      <c r="R904" s="82">
        <f>IF(S903&lt;1,0,-Lease!$K$4/Lease!$L$4)</f>
        <v>0</v>
      </c>
      <c r="S904" s="82">
        <f t="shared" si="148"/>
        <v>0</v>
      </c>
      <c r="AE904" s="5"/>
      <c r="AF904" s="6"/>
    </row>
    <row r="905" spans="1:32" x14ac:dyDescent="0.25">
      <c r="A905" s="46">
        <f t="shared" si="142"/>
        <v>889</v>
      </c>
      <c r="B905" s="54">
        <f t="shared" si="139"/>
        <v>0</v>
      </c>
      <c r="C905" s="47">
        <f>IF(A905&gt;Lease!$E$4,0,Lease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D905" s="33" t="str">
        <f>IF(C905=0,"-",IF(Lease!$H$4="Yearly",EDATE(D904,12),IF(Lease!$H$4="Quarterly",EDATE(D904,3),EDATE(D904,1))))</f>
        <v>-</v>
      </c>
      <c r="E905" s="14">
        <f>IF(C905=0,0,1/((1+IF(Lease!$H$4="Yearly",Lease!$D$4,IF(Lease!$H$4="Quarterly",Lease!$D$4/4,Lease!$D$4/12)))^IF($E$17=1,A904,A905)))</f>
        <v>0</v>
      </c>
      <c r="F905" s="48">
        <f t="shared" si="145"/>
        <v>0</v>
      </c>
      <c r="G905" s="49"/>
      <c r="H905" s="13">
        <f t="shared" si="143"/>
        <v>889</v>
      </c>
      <c r="I905" s="33" t="str">
        <f t="shared" si="146"/>
        <v>-</v>
      </c>
      <c r="J905" s="38">
        <f>IF(H905&gt;Lease!$E$4,0,M904)</f>
        <v>0</v>
      </c>
      <c r="K905" s="38">
        <f>IF(IF(Lease!$H$4="Yearly",J905*Lease!$D$4,IF(Lease!$H$4="Quarterly",J905*(Lease!$D$4/4),J905*Lease!$D$4/12))&gt;0,IF(Lease!$H$4="Yearly",J905*Lease!$D$4,IF(Lease!$H$4="Quarterly",J905*(Lease!$D$4/4),J905*Lease!$D$4/12)),-L905-J905)</f>
        <v>0</v>
      </c>
      <c r="L905" s="38">
        <f t="shared" si="140"/>
        <v>0</v>
      </c>
      <c r="M905" s="38">
        <f t="shared" si="141"/>
        <v>0</v>
      </c>
      <c r="N905" s="50"/>
      <c r="O905" s="79">
        <v>237</v>
      </c>
      <c r="P905" s="80">
        <f t="shared" si="144"/>
        <v>366767</v>
      </c>
      <c r="Q905" s="82">
        <f t="shared" si="147"/>
        <v>0</v>
      </c>
      <c r="R905" s="82">
        <f>IF(S904&lt;1,0,-Lease!$K$4/Lease!$L$4)</f>
        <v>0</v>
      </c>
      <c r="S905" s="82">
        <f t="shared" si="148"/>
        <v>0</v>
      </c>
      <c r="AE905" s="5"/>
      <c r="AF905" s="6"/>
    </row>
    <row r="906" spans="1:32" x14ac:dyDescent="0.25">
      <c r="A906" s="46">
        <f t="shared" si="142"/>
        <v>890</v>
      </c>
      <c r="B906" s="54">
        <f t="shared" si="139"/>
        <v>0</v>
      </c>
      <c r="C906" s="47">
        <f>IF(A906&gt;Lease!$E$4,0,Lease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D906" s="33" t="str">
        <f>IF(C906=0,"-",IF(Lease!$H$4="Yearly",EDATE(D905,12),IF(Lease!$H$4="Quarterly",EDATE(D905,3),EDATE(D905,1))))</f>
        <v>-</v>
      </c>
      <c r="E906" s="14">
        <f>IF(C906=0,0,1/((1+IF(Lease!$H$4="Yearly",Lease!$D$4,IF(Lease!$H$4="Quarterly",Lease!$D$4/4,Lease!$D$4/12)))^IF($E$17=1,A905,A906)))</f>
        <v>0</v>
      </c>
      <c r="F906" s="48">
        <f t="shared" si="145"/>
        <v>0</v>
      </c>
      <c r="G906" s="49"/>
      <c r="H906" s="13">
        <f t="shared" si="143"/>
        <v>890</v>
      </c>
      <c r="I906" s="33" t="str">
        <f t="shared" si="146"/>
        <v>-</v>
      </c>
      <c r="J906" s="38">
        <f>IF(H906&gt;Lease!$E$4,0,M905)</f>
        <v>0</v>
      </c>
      <c r="K906" s="38">
        <f>IF(IF(Lease!$H$4="Yearly",J906*Lease!$D$4,IF(Lease!$H$4="Quarterly",J906*(Lease!$D$4/4),J906*Lease!$D$4/12))&gt;0,IF(Lease!$H$4="Yearly",J906*Lease!$D$4,IF(Lease!$H$4="Quarterly",J906*(Lease!$D$4/4),J906*Lease!$D$4/12)),-L906-J906)</f>
        <v>0</v>
      </c>
      <c r="L906" s="38">
        <f t="shared" si="140"/>
        <v>0</v>
      </c>
      <c r="M906" s="38">
        <f t="shared" si="141"/>
        <v>0</v>
      </c>
      <c r="N906" s="50"/>
      <c r="O906" s="79">
        <v>237</v>
      </c>
      <c r="P906" s="80">
        <f t="shared" si="144"/>
        <v>367132</v>
      </c>
      <c r="Q906" s="82">
        <f t="shared" si="147"/>
        <v>0</v>
      </c>
      <c r="R906" s="82">
        <f>IF(S905&lt;1,0,-Lease!$K$4/Lease!$L$4)</f>
        <v>0</v>
      </c>
      <c r="S906" s="82">
        <f t="shared" si="148"/>
        <v>0</v>
      </c>
      <c r="AE906" s="5"/>
      <c r="AF906" s="6"/>
    </row>
    <row r="907" spans="1:32" x14ac:dyDescent="0.25">
      <c r="A907" s="46">
        <f t="shared" si="142"/>
        <v>891</v>
      </c>
      <c r="B907" s="54">
        <f t="shared" si="139"/>
        <v>0</v>
      </c>
      <c r="C907" s="47">
        <f>IF(A907&gt;Lease!$E$4,0,Lease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D907" s="33" t="str">
        <f>IF(C907=0,"-",IF(Lease!$H$4="Yearly",EDATE(D906,12),IF(Lease!$H$4="Quarterly",EDATE(D906,3),EDATE(D906,1))))</f>
        <v>-</v>
      </c>
      <c r="E907" s="14">
        <f>IF(C907=0,0,1/((1+IF(Lease!$H$4="Yearly",Lease!$D$4,IF(Lease!$H$4="Quarterly",Lease!$D$4/4,Lease!$D$4/12)))^IF($E$17=1,A906,A907)))</f>
        <v>0</v>
      </c>
      <c r="F907" s="48">
        <f t="shared" si="145"/>
        <v>0</v>
      </c>
      <c r="G907" s="49"/>
      <c r="H907" s="13">
        <f t="shared" si="143"/>
        <v>891</v>
      </c>
      <c r="I907" s="33" t="str">
        <f t="shared" si="146"/>
        <v>-</v>
      </c>
      <c r="J907" s="38">
        <f>IF(H907&gt;Lease!$E$4,0,M906)</f>
        <v>0</v>
      </c>
      <c r="K907" s="38">
        <f>IF(IF(Lease!$H$4="Yearly",J907*Lease!$D$4,IF(Lease!$H$4="Quarterly",J907*(Lease!$D$4/4),J907*Lease!$D$4/12))&gt;0,IF(Lease!$H$4="Yearly",J907*Lease!$D$4,IF(Lease!$H$4="Quarterly",J907*(Lease!$D$4/4),J907*Lease!$D$4/12)),-L907-J907)</f>
        <v>0</v>
      </c>
      <c r="L907" s="38">
        <f t="shared" si="140"/>
        <v>0</v>
      </c>
      <c r="M907" s="38">
        <f t="shared" si="141"/>
        <v>0</v>
      </c>
      <c r="N907" s="50"/>
      <c r="O907" s="79">
        <v>237</v>
      </c>
      <c r="P907" s="80">
        <f t="shared" si="144"/>
        <v>367497</v>
      </c>
      <c r="Q907" s="82">
        <f t="shared" si="147"/>
        <v>0</v>
      </c>
      <c r="R907" s="82">
        <f>IF(S906&lt;1,0,-Lease!$K$4/Lease!$L$4)</f>
        <v>0</v>
      </c>
      <c r="S907" s="82">
        <f t="shared" si="148"/>
        <v>0</v>
      </c>
      <c r="AE907" s="5"/>
      <c r="AF907" s="6"/>
    </row>
    <row r="908" spans="1:32" x14ac:dyDescent="0.25">
      <c r="A908" s="46">
        <f t="shared" si="142"/>
        <v>892</v>
      </c>
      <c r="B908" s="54">
        <f t="shared" si="139"/>
        <v>0</v>
      </c>
      <c r="C908" s="47">
        <f>IF(A908&gt;Lease!$E$4,0,Lease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D908" s="33" t="str">
        <f>IF(C908=0,"-",IF(Lease!$H$4="Yearly",EDATE(D907,12),IF(Lease!$H$4="Quarterly",EDATE(D907,3),EDATE(D907,1))))</f>
        <v>-</v>
      </c>
      <c r="E908" s="14">
        <f>IF(C908=0,0,1/((1+IF(Lease!$H$4="Yearly",Lease!$D$4,IF(Lease!$H$4="Quarterly",Lease!$D$4/4,Lease!$D$4/12)))^IF($E$17=1,A907,A908)))</f>
        <v>0</v>
      </c>
      <c r="F908" s="48">
        <f t="shared" si="145"/>
        <v>0</v>
      </c>
      <c r="G908" s="49"/>
      <c r="H908" s="13">
        <f t="shared" si="143"/>
        <v>892</v>
      </c>
      <c r="I908" s="33" t="str">
        <f t="shared" si="146"/>
        <v>-</v>
      </c>
      <c r="J908" s="38">
        <f>IF(H908&gt;Lease!$E$4,0,M907)</f>
        <v>0</v>
      </c>
      <c r="K908" s="38">
        <f>IF(IF(Lease!$H$4="Yearly",J908*Lease!$D$4,IF(Lease!$H$4="Quarterly",J908*(Lease!$D$4/4),J908*Lease!$D$4/12))&gt;0,IF(Lease!$H$4="Yearly",J908*Lease!$D$4,IF(Lease!$H$4="Quarterly",J908*(Lease!$D$4/4),J908*Lease!$D$4/12)),-L908-J908)</f>
        <v>0</v>
      </c>
      <c r="L908" s="38">
        <f t="shared" si="140"/>
        <v>0</v>
      </c>
      <c r="M908" s="38">
        <f t="shared" si="141"/>
        <v>0</v>
      </c>
      <c r="N908" s="50"/>
      <c r="O908" s="79">
        <v>237</v>
      </c>
      <c r="P908" s="80">
        <f t="shared" si="144"/>
        <v>367862</v>
      </c>
      <c r="Q908" s="82">
        <f t="shared" si="147"/>
        <v>0</v>
      </c>
      <c r="R908" s="82">
        <f>IF(S907&lt;1,0,-Lease!$K$4/Lease!$L$4)</f>
        <v>0</v>
      </c>
      <c r="S908" s="82">
        <f t="shared" si="148"/>
        <v>0</v>
      </c>
      <c r="AE908" s="5"/>
      <c r="AF908" s="6"/>
    </row>
    <row r="909" spans="1:32" x14ac:dyDescent="0.25">
      <c r="A909" s="46">
        <f t="shared" si="142"/>
        <v>893</v>
      </c>
      <c r="B909" s="54">
        <f t="shared" si="139"/>
        <v>0</v>
      </c>
      <c r="C909" s="47">
        <f>IF(A909&gt;Lease!$E$4,0,Lease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D909" s="33" t="str">
        <f>IF(C909=0,"-",IF(Lease!$H$4="Yearly",EDATE(D908,12),IF(Lease!$H$4="Quarterly",EDATE(D908,3),EDATE(D908,1))))</f>
        <v>-</v>
      </c>
      <c r="E909" s="14">
        <f>IF(C909=0,0,1/((1+IF(Lease!$H$4="Yearly",Lease!$D$4,IF(Lease!$H$4="Quarterly",Lease!$D$4/4,Lease!$D$4/12)))^IF($E$17=1,A908,A909)))</f>
        <v>0</v>
      </c>
      <c r="F909" s="48">
        <f t="shared" si="145"/>
        <v>0</v>
      </c>
      <c r="G909" s="49"/>
      <c r="H909" s="13">
        <f t="shared" si="143"/>
        <v>893</v>
      </c>
      <c r="I909" s="33" t="str">
        <f t="shared" si="146"/>
        <v>-</v>
      </c>
      <c r="J909" s="38">
        <f>IF(H909&gt;Lease!$E$4,0,M908)</f>
        <v>0</v>
      </c>
      <c r="K909" s="38">
        <f>IF(IF(Lease!$H$4="Yearly",J909*Lease!$D$4,IF(Lease!$H$4="Quarterly",J909*(Lease!$D$4/4),J909*Lease!$D$4/12))&gt;0,IF(Lease!$H$4="Yearly",J909*Lease!$D$4,IF(Lease!$H$4="Quarterly",J909*(Lease!$D$4/4),J909*Lease!$D$4/12)),-L909-J909)</f>
        <v>0</v>
      </c>
      <c r="L909" s="38">
        <f t="shared" si="140"/>
        <v>0</v>
      </c>
      <c r="M909" s="38">
        <f t="shared" si="141"/>
        <v>0</v>
      </c>
      <c r="N909" s="50"/>
      <c r="O909" s="79">
        <v>237</v>
      </c>
      <c r="P909" s="80">
        <f t="shared" si="144"/>
        <v>368228</v>
      </c>
      <c r="Q909" s="82">
        <f t="shared" si="147"/>
        <v>0</v>
      </c>
      <c r="R909" s="82">
        <f>IF(S908&lt;1,0,-Lease!$K$4/Lease!$L$4)</f>
        <v>0</v>
      </c>
      <c r="S909" s="82">
        <f t="shared" si="148"/>
        <v>0</v>
      </c>
      <c r="AE909" s="5"/>
      <c r="AF909" s="6"/>
    </row>
    <row r="910" spans="1:32" x14ac:dyDescent="0.25">
      <c r="A910" s="46">
        <f t="shared" si="142"/>
        <v>894</v>
      </c>
      <c r="B910" s="54">
        <f t="shared" si="139"/>
        <v>0</v>
      </c>
      <c r="C910" s="47">
        <f>IF(A910&gt;Lease!$E$4,0,Lease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D910" s="33" t="str">
        <f>IF(C910=0,"-",IF(Lease!$H$4="Yearly",EDATE(D909,12),IF(Lease!$H$4="Quarterly",EDATE(D909,3),EDATE(D909,1))))</f>
        <v>-</v>
      </c>
      <c r="E910" s="14">
        <f>IF(C910=0,0,1/((1+IF(Lease!$H$4="Yearly",Lease!$D$4,IF(Lease!$H$4="Quarterly",Lease!$D$4/4,Lease!$D$4/12)))^IF($E$17=1,A909,A910)))</f>
        <v>0</v>
      </c>
      <c r="F910" s="48">
        <f t="shared" si="145"/>
        <v>0</v>
      </c>
      <c r="G910" s="49"/>
      <c r="H910" s="13">
        <f t="shared" si="143"/>
        <v>894</v>
      </c>
      <c r="I910" s="33" t="str">
        <f t="shared" si="146"/>
        <v>-</v>
      </c>
      <c r="J910" s="38">
        <f>IF(H910&gt;Lease!$E$4,0,M909)</f>
        <v>0</v>
      </c>
      <c r="K910" s="38">
        <f>IF(IF(Lease!$H$4="Yearly",J910*Lease!$D$4,IF(Lease!$H$4="Quarterly",J910*(Lease!$D$4/4),J910*Lease!$D$4/12))&gt;0,IF(Lease!$H$4="Yearly",J910*Lease!$D$4,IF(Lease!$H$4="Quarterly",J910*(Lease!$D$4/4),J910*Lease!$D$4/12)),-L910-J910)</f>
        <v>0</v>
      </c>
      <c r="L910" s="38">
        <f t="shared" si="140"/>
        <v>0</v>
      </c>
      <c r="M910" s="38">
        <f t="shared" si="141"/>
        <v>0</v>
      </c>
      <c r="N910" s="50"/>
      <c r="O910" s="79">
        <v>237</v>
      </c>
      <c r="P910" s="80">
        <f t="shared" si="144"/>
        <v>368593</v>
      </c>
      <c r="Q910" s="82">
        <f t="shared" si="147"/>
        <v>0</v>
      </c>
      <c r="R910" s="82">
        <f>IF(S909&lt;1,0,-Lease!$K$4/Lease!$L$4)</f>
        <v>0</v>
      </c>
      <c r="S910" s="82">
        <f t="shared" si="148"/>
        <v>0</v>
      </c>
      <c r="AE910" s="5"/>
      <c r="AF910" s="6"/>
    </row>
    <row r="911" spans="1:32" x14ac:dyDescent="0.25">
      <c r="A911" s="46">
        <f t="shared" si="142"/>
        <v>895</v>
      </c>
      <c r="B911" s="54">
        <f t="shared" si="139"/>
        <v>0</v>
      </c>
      <c r="C911" s="47">
        <f>IF(A911&gt;Lease!$E$4,0,Lease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D911" s="33" t="str">
        <f>IF(C911=0,"-",IF(Lease!$H$4="Yearly",EDATE(D910,12),IF(Lease!$H$4="Quarterly",EDATE(D910,3),EDATE(D910,1))))</f>
        <v>-</v>
      </c>
      <c r="E911" s="14">
        <f>IF(C911=0,0,1/((1+IF(Lease!$H$4="Yearly",Lease!$D$4,IF(Lease!$H$4="Quarterly",Lease!$D$4/4,Lease!$D$4/12)))^IF($E$17=1,A910,A911)))</f>
        <v>0</v>
      </c>
      <c r="F911" s="48">
        <f t="shared" si="145"/>
        <v>0</v>
      </c>
      <c r="G911" s="49"/>
      <c r="H911" s="13">
        <f t="shared" si="143"/>
        <v>895</v>
      </c>
      <c r="I911" s="33" t="str">
        <f t="shared" si="146"/>
        <v>-</v>
      </c>
      <c r="J911" s="38">
        <f>IF(H911&gt;Lease!$E$4,0,M910)</f>
        <v>0</v>
      </c>
      <c r="K911" s="38">
        <f>IF(IF(Lease!$H$4="Yearly",J911*Lease!$D$4,IF(Lease!$H$4="Quarterly",J911*(Lease!$D$4/4),J911*Lease!$D$4/12))&gt;0,IF(Lease!$H$4="Yearly",J911*Lease!$D$4,IF(Lease!$H$4="Quarterly",J911*(Lease!$D$4/4),J911*Lease!$D$4/12)),-L911-J911)</f>
        <v>0</v>
      </c>
      <c r="L911" s="38">
        <f t="shared" si="140"/>
        <v>0</v>
      </c>
      <c r="M911" s="38">
        <f t="shared" si="141"/>
        <v>0</v>
      </c>
      <c r="N911" s="50"/>
      <c r="O911" s="79">
        <v>237</v>
      </c>
      <c r="P911" s="80">
        <f t="shared" si="144"/>
        <v>368958</v>
      </c>
      <c r="Q911" s="82">
        <f t="shared" si="147"/>
        <v>0</v>
      </c>
      <c r="R911" s="82">
        <f>IF(S910&lt;1,0,-Lease!$K$4/Lease!$L$4)</f>
        <v>0</v>
      </c>
      <c r="S911" s="82">
        <f t="shared" si="148"/>
        <v>0</v>
      </c>
      <c r="AE911" s="5"/>
      <c r="AF911" s="6"/>
    </row>
    <row r="912" spans="1:32" x14ac:dyDescent="0.25">
      <c r="A912" s="46">
        <f t="shared" si="142"/>
        <v>896</v>
      </c>
      <c r="B912" s="54">
        <f t="shared" si="139"/>
        <v>0</v>
      </c>
      <c r="C912" s="47">
        <f>IF(A912&gt;Lease!$E$4,0,Lease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D912" s="33" t="str">
        <f>IF(C912=0,"-",IF(Lease!$H$4="Yearly",EDATE(D911,12),IF(Lease!$H$4="Quarterly",EDATE(D911,3),EDATE(D911,1))))</f>
        <v>-</v>
      </c>
      <c r="E912" s="14">
        <f>IF(C912=0,0,1/((1+IF(Lease!$H$4="Yearly",Lease!$D$4,IF(Lease!$H$4="Quarterly",Lease!$D$4/4,Lease!$D$4/12)))^IF($E$17=1,A911,A912)))</f>
        <v>0</v>
      </c>
      <c r="F912" s="48">
        <f t="shared" si="145"/>
        <v>0</v>
      </c>
      <c r="G912" s="49"/>
      <c r="H912" s="13">
        <f t="shared" si="143"/>
        <v>896</v>
      </c>
      <c r="I912" s="33" t="str">
        <f t="shared" si="146"/>
        <v>-</v>
      </c>
      <c r="J912" s="38">
        <f>IF(H912&gt;Lease!$E$4,0,M911)</f>
        <v>0</v>
      </c>
      <c r="K912" s="38">
        <f>IF(IF(Lease!$H$4="Yearly",J912*Lease!$D$4,IF(Lease!$H$4="Quarterly",J912*(Lease!$D$4/4),J912*Lease!$D$4/12))&gt;0,IF(Lease!$H$4="Yearly",J912*Lease!$D$4,IF(Lease!$H$4="Quarterly",J912*(Lease!$D$4/4),J912*Lease!$D$4/12)),-L912-J912)</f>
        <v>0</v>
      </c>
      <c r="L912" s="38">
        <f t="shared" si="140"/>
        <v>0</v>
      </c>
      <c r="M912" s="38">
        <f t="shared" si="141"/>
        <v>0</v>
      </c>
      <c r="N912" s="50"/>
      <c r="O912" s="79">
        <v>237</v>
      </c>
      <c r="P912" s="80">
        <f t="shared" si="144"/>
        <v>369323</v>
      </c>
      <c r="Q912" s="82">
        <f t="shared" si="147"/>
        <v>0</v>
      </c>
      <c r="R912" s="82">
        <f>IF(S911&lt;1,0,-Lease!$K$4/Lease!$L$4)</f>
        <v>0</v>
      </c>
      <c r="S912" s="82">
        <f t="shared" si="148"/>
        <v>0</v>
      </c>
      <c r="AE912" s="5"/>
      <c r="AF912" s="6"/>
    </row>
    <row r="913" spans="1:32" x14ac:dyDescent="0.25">
      <c r="A913" s="46">
        <f t="shared" si="142"/>
        <v>897</v>
      </c>
      <c r="B913" s="54">
        <f t="shared" si="139"/>
        <v>0</v>
      </c>
      <c r="C913" s="47">
        <f>IF(A913&gt;Lease!$E$4,0,Lease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D913" s="33" t="str">
        <f>IF(C913=0,"-",IF(Lease!$H$4="Yearly",EDATE(D912,12),IF(Lease!$H$4="Quarterly",EDATE(D912,3),EDATE(D912,1))))</f>
        <v>-</v>
      </c>
      <c r="E913" s="14">
        <f>IF(C913=0,0,1/((1+IF(Lease!$H$4="Yearly",Lease!$D$4,IF(Lease!$H$4="Quarterly",Lease!$D$4/4,Lease!$D$4/12)))^IF($E$17=1,A912,A913)))</f>
        <v>0</v>
      </c>
      <c r="F913" s="48">
        <f t="shared" si="145"/>
        <v>0</v>
      </c>
      <c r="G913" s="49"/>
      <c r="H913" s="13">
        <f t="shared" si="143"/>
        <v>897</v>
      </c>
      <c r="I913" s="33" t="str">
        <f t="shared" si="146"/>
        <v>-</v>
      </c>
      <c r="J913" s="38">
        <f>IF(H913&gt;Lease!$E$4,0,M912)</f>
        <v>0</v>
      </c>
      <c r="K913" s="38">
        <f>IF(IF(Lease!$H$4="Yearly",J913*Lease!$D$4,IF(Lease!$H$4="Quarterly",J913*(Lease!$D$4/4),J913*Lease!$D$4/12))&gt;0,IF(Lease!$H$4="Yearly",J913*Lease!$D$4,IF(Lease!$H$4="Quarterly",J913*(Lease!$D$4/4),J913*Lease!$D$4/12)),-L913-J913)</f>
        <v>0</v>
      </c>
      <c r="L913" s="38">
        <f t="shared" si="140"/>
        <v>0</v>
      </c>
      <c r="M913" s="38">
        <f t="shared" si="141"/>
        <v>0</v>
      </c>
      <c r="N913" s="50"/>
      <c r="O913" s="79">
        <v>237</v>
      </c>
      <c r="P913" s="80">
        <f t="shared" si="144"/>
        <v>369689</v>
      </c>
      <c r="Q913" s="82">
        <f t="shared" si="147"/>
        <v>0</v>
      </c>
      <c r="R913" s="82">
        <f>IF(S912&lt;1,0,-Lease!$K$4/Lease!$L$4)</f>
        <v>0</v>
      </c>
      <c r="S913" s="82">
        <f t="shared" si="148"/>
        <v>0</v>
      </c>
      <c r="AE913" s="5"/>
      <c r="AF913" s="6"/>
    </row>
    <row r="914" spans="1:32" x14ac:dyDescent="0.25">
      <c r="A914" s="46">
        <f t="shared" si="142"/>
        <v>898</v>
      </c>
      <c r="B914" s="54">
        <f t="shared" ref="B914:B977" si="149">IF(D914="-",0,YEAR(D914))</f>
        <v>0</v>
      </c>
      <c r="C914" s="47">
        <f>IF(A914&gt;Lease!$E$4,0,Lease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D914" s="33" t="str">
        <f>IF(C914=0,"-",IF(Lease!$H$4="Yearly",EDATE(D913,12),IF(Lease!$H$4="Quarterly",EDATE(D913,3),EDATE(D913,1))))</f>
        <v>-</v>
      </c>
      <c r="E914" s="14">
        <f>IF(C914=0,0,1/((1+IF(Lease!$H$4="Yearly",Lease!$D$4,IF(Lease!$H$4="Quarterly",Lease!$D$4/4,Lease!$D$4/12)))^IF($E$17=1,A913,A914)))</f>
        <v>0</v>
      </c>
      <c r="F914" s="48">
        <f t="shared" si="145"/>
        <v>0</v>
      </c>
      <c r="G914" s="49"/>
      <c r="H914" s="13">
        <f t="shared" si="143"/>
        <v>898</v>
      </c>
      <c r="I914" s="33" t="str">
        <f t="shared" si="146"/>
        <v>-</v>
      </c>
      <c r="J914" s="38">
        <f>IF(H914&gt;Lease!$E$4,0,M913)</f>
        <v>0</v>
      </c>
      <c r="K914" s="38">
        <f>IF(IF(Lease!$H$4="Yearly",J914*Lease!$D$4,IF(Lease!$H$4="Quarterly",J914*(Lease!$D$4/4),J914*Lease!$D$4/12))&gt;0,IF(Lease!$H$4="Yearly",J914*Lease!$D$4,IF(Lease!$H$4="Quarterly",J914*(Lease!$D$4/4),J914*Lease!$D$4/12)),-L914-J914)</f>
        <v>0</v>
      </c>
      <c r="L914" s="38">
        <f t="shared" ref="L914:L977" si="150">C914</f>
        <v>0</v>
      </c>
      <c r="M914" s="38">
        <f t="shared" ref="M914:M977" si="151">J914+K914-L914</f>
        <v>0</v>
      </c>
      <c r="N914" s="50"/>
      <c r="O914" s="79">
        <v>237</v>
      </c>
      <c r="P914" s="80">
        <f t="shared" si="144"/>
        <v>370054</v>
      </c>
      <c r="Q914" s="82">
        <f t="shared" si="147"/>
        <v>0</v>
      </c>
      <c r="R914" s="82">
        <f>IF(S913&lt;1,0,-Lease!$K$4/Lease!$L$4)</f>
        <v>0</v>
      </c>
      <c r="S914" s="82">
        <f t="shared" si="148"/>
        <v>0</v>
      </c>
      <c r="AE914" s="5"/>
      <c r="AF914" s="6"/>
    </row>
    <row r="915" spans="1:32" x14ac:dyDescent="0.25">
      <c r="A915" s="46">
        <f t="shared" ref="A915:A978" si="152">A914+1</f>
        <v>899</v>
      </c>
      <c r="B915" s="54">
        <f t="shared" si="149"/>
        <v>0</v>
      </c>
      <c r="C915" s="47">
        <f>IF(A915&gt;Lease!$E$4,0,Lease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D915" s="33" t="str">
        <f>IF(C915=0,"-",IF(Lease!$H$4="Yearly",EDATE(D914,12),IF(Lease!$H$4="Quarterly",EDATE(D914,3),EDATE(D914,1))))</f>
        <v>-</v>
      </c>
      <c r="E915" s="14">
        <f>IF(C915=0,0,1/((1+IF(Lease!$H$4="Yearly",Lease!$D$4,IF(Lease!$H$4="Quarterly",Lease!$D$4/4,Lease!$D$4/12)))^IF($E$17=1,A914,A915)))</f>
        <v>0</v>
      </c>
      <c r="F915" s="48">
        <f t="shared" si="145"/>
        <v>0</v>
      </c>
      <c r="G915" s="49"/>
      <c r="H915" s="13">
        <f t="shared" ref="H915:H978" si="153">H914+1</f>
        <v>899</v>
      </c>
      <c r="I915" s="33" t="str">
        <f t="shared" si="146"/>
        <v>-</v>
      </c>
      <c r="J915" s="38">
        <f>IF(H915&gt;Lease!$E$4,0,M914)</f>
        <v>0</v>
      </c>
      <c r="K915" s="38">
        <f>IF(IF(Lease!$H$4="Yearly",J915*Lease!$D$4,IF(Lease!$H$4="Quarterly",J915*(Lease!$D$4/4),J915*Lease!$D$4/12))&gt;0,IF(Lease!$H$4="Yearly",J915*Lease!$D$4,IF(Lease!$H$4="Quarterly",J915*(Lease!$D$4/4),J915*Lease!$D$4/12)),-L915-J915)</f>
        <v>0</v>
      </c>
      <c r="L915" s="38">
        <f t="shared" si="150"/>
        <v>0</v>
      </c>
      <c r="M915" s="38">
        <f t="shared" si="151"/>
        <v>0</v>
      </c>
      <c r="N915" s="50"/>
      <c r="O915" s="79">
        <v>237</v>
      </c>
      <c r="P915" s="80">
        <f t="shared" ref="P915:P978" si="154">DATE(YEAR(P914)+1,MONTH(P914),DAY(P914))</f>
        <v>370419</v>
      </c>
      <c r="Q915" s="82">
        <f t="shared" si="147"/>
        <v>0</v>
      </c>
      <c r="R915" s="82">
        <f>IF(S914&lt;1,0,-Lease!$K$4/Lease!$L$4)</f>
        <v>0</v>
      </c>
      <c r="S915" s="82">
        <f t="shared" si="148"/>
        <v>0</v>
      </c>
      <c r="AE915" s="5"/>
      <c r="AF915" s="6"/>
    </row>
    <row r="916" spans="1:32" x14ac:dyDescent="0.25">
      <c r="A916" s="46">
        <f t="shared" si="152"/>
        <v>900</v>
      </c>
      <c r="B916" s="54">
        <f t="shared" si="149"/>
        <v>0</v>
      </c>
      <c r="C916" s="47">
        <f>IF(A916&gt;Lease!$E$4,0,Lease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D916" s="33" t="str">
        <f>IF(C916=0,"-",IF(Lease!$H$4="Yearly",EDATE(D915,12),IF(Lease!$H$4="Quarterly",EDATE(D915,3),EDATE(D915,1))))</f>
        <v>-</v>
      </c>
      <c r="E916" s="14">
        <f>IF(C916=0,0,1/((1+IF(Lease!$H$4="Yearly",Lease!$D$4,IF(Lease!$H$4="Quarterly",Lease!$D$4/4,Lease!$D$4/12)))^IF($E$17=1,A915,A916)))</f>
        <v>0</v>
      </c>
      <c r="F916" s="48">
        <f t="shared" si="145"/>
        <v>0</v>
      </c>
      <c r="G916" s="49"/>
      <c r="H916" s="13">
        <f t="shared" si="153"/>
        <v>900</v>
      </c>
      <c r="I916" s="33" t="str">
        <f t="shared" si="146"/>
        <v>-</v>
      </c>
      <c r="J916" s="38">
        <f>IF(H916&gt;Lease!$E$4,0,M915)</f>
        <v>0</v>
      </c>
      <c r="K916" s="38">
        <f>IF(IF(Lease!$H$4="Yearly",J916*Lease!$D$4,IF(Lease!$H$4="Quarterly",J916*(Lease!$D$4/4),J916*Lease!$D$4/12))&gt;0,IF(Lease!$H$4="Yearly",J916*Lease!$D$4,IF(Lease!$H$4="Quarterly",J916*(Lease!$D$4/4),J916*Lease!$D$4/12)),-L916-J916)</f>
        <v>0</v>
      </c>
      <c r="L916" s="38">
        <f t="shared" si="150"/>
        <v>0</v>
      </c>
      <c r="M916" s="38">
        <f t="shared" si="151"/>
        <v>0</v>
      </c>
      <c r="N916" s="50"/>
      <c r="O916" s="79">
        <v>237</v>
      </c>
      <c r="P916" s="80">
        <f t="shared" si="154"/>
        <v>370784</v>
      </c>
      <c r="Q916" s="82">
        <f t="shared" si="147"/>
        <v>0</v>
      </c>
      <c r="R916" s="82">
        <f>IF(S915&lt;1,0,-Lease!$K$4/Lease!$L$4)</f>
        <v>0</v>
      </c>
      <c r="S916" s="82">
        <f t="shared" si="148"/>
        <v>0</v>
      </c>
      <c r="AE916" s="5"/>
      <c r="AF916" s="6"/>
    </row>
    <row r="917" spans="1:32" x14ac:dyDescent="0.25">
      <c r="A917" s="46">
        <f t="shared" si="152"/>
        <v>901</v>
      </c>
      <c r="B917" s="54">
        <f t="shared" si="149"/>
        <v>0</v>
      </c>
      <c r="C917" s="47">
        <f>IF(A917&gt;Lease!$E$4,0,Lease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D917" s="33" t="str">
        <f>IF(C917=0,"-",IF(Lease!$H$4="Yearly",EDATE(D916,12),IF(Lease!$H$4="Quarterly",EDATE(D916,3),EDATE(D916,1))))</f>
        <v>-</v>
      </c>
      <c r="E917" s="14">
        <f>IF(C917=0,0,1/((1+IF(Lease!$H$4="Yearly",Lease!$D$4,IF(Lease!$H$4="Quarterly",Lease!$D$4/4,Lease!$D$4/12)))^IF($E$17=1,A916,A917)))</f>
        <v>0</v>
      </c>
      <c r="F917" s="48">
        <f t="shared" si="145"/>
        <v>0</v>
      </c>
      <c r="G917" s="49"/>
      <c r="H917" s="13">
        <f t="shared" si="153"/>
        <v>901</v>
      </c>
      <c r="I917" s="33" t="str">
        <f t="shared" si="146"/>
        <v>-</v>
      </c>
      <c r="J917" s="38">
        <f>IF(H917&gt;Lease!$E$4,0,M916)</f>
        <v>0</v>
      </c>
      <c r="K917" s="38">
        <f>IF(IF(Lease!$H$4="Yearly",J917*Lease!$D$4,IF(Lease!$H$4="Quarterly",J917*(Lease!$D$4/4),J917*Lease!$D$4/12))&gt;0,IF(Lease!$H$4="Yearly",J917*Lease!$D$4,IF(Lease!$H$4="Quarterly",J917*(Lease!$D$4/4),J917*Lease!$D$4/12)),-L917-J917)</f>
        <v>0</v>
      </c>
      <c r="L917" s="38">
        <f t="shared" si="150"/>
        <v>0</v>
      </c>
      <c r="M917" s="38">
        <f t="shared" si="151"/>
        <v>0</v>
      </c>
      <c r="N917" s="50"/>
      <c r="O917" s="79">
        <v>237</v>
      </c>
      <c r="P917" s="80">
        <f t="shared" si="154"/>
        <v>371150</v>
      </c>
      <c r="Q917" s="82">
        <f t="shared" si="147"/>
        <v>0</v>
      </c>
      <c r="R917" s="82">
        <f>IF(S916&lt;1,0,-Lease!$K$4/Lease!$L$4)</f>
        <v>0</v>
      </c>
      <c r="S917" s="82">
        <f t="shared" si="148"/>
        <v>0</v>
      </c>
      <c r="AE917" s="5"/>
      <c r="AF917" s="6"/>
    </row>
    <row r="918" spans="1:32" x14ac:dyDescent="0.25">
      <c r="A918" s="46">
        <f t="shared" si="152"/>
        <v>902</v>
      </c>
      <c r="B918" s="54">
        <f t="shared" si="149"/>
        <v>0</v>
      </c>
      <c r="C918" s="47">
        <f>IF(A918&gt;Lease!$E$4,0,Lease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D918" s="33" t="str">
        <f>IF(C918=0,"-",IF(Lease!$H$4="Yearly",EDATE(D917,12),IF(Lease!$H$4="Quarterly",EDATE(D917,3),EDATE(D917,1))))</f>
        <v>-</v>
      </c>
      <c r="E918" s="14">
        <f>IF(C918=0,0,1/((1+IF(Lease!$H$4="Yearly",Lease!$D$4,IF(Lease!$H$4="Quarterly",Lease!$D$4/4,Lease!$D$4/12)))^IF($E$17=1,A917,A918)))</f>
        <v>0</v>
      </c>
      <c r="F918" s="48">
        <f t="shared" si="145"/>
        <v>0</v>
      </c>
      <c r="G918" s="49"/>
      <c r="H918" s="13">
        <f t="shared" si="153"/>
        <v>902</v>
      </c>
      <c r="I918" s="33" t="str">
        <f t="shared" si="146"/>
        <v>-</v>
      </c>
      <c r="J918" s="38">
        <f>IF(H918&gt;Lease!$E$4,0,M917)</f>
        <v>0</v>
      </c>
      <c r="K918" s="38">
        <f>IF(IF(Lease!$H$4="Yearly",J918*Lease!$D$4,IF(Lease!$H$4="Quarterly",J918*(Lease!$D$4/4),J918*Lease!$D$4/12))&gt;0,IF(Lease!$H$4="Yearly",J918*Lease!$D$4,IF(Lease!$H$4="Quarterly",J918*(Lease!$D$4/4),J918*Lease!$D$4/12)),-L918-J918)</f>
        <v>0</v>
      </c>
      <c r="L918" s="38">
        <f t="shared" si="150"/>
        <v>0</v>
      </c>
      <c r="M918" s="38">
        <f t="shared" si="151"/>
        <v>0</v>
      </c>
      <c r="N918" s="50"/>
      <c r="O918" s="79">
        <v>237</v>
      </c>
      <c r="P918" s="80">
        <f t="shared" si="154"/>
        <v>371515</v>
      </c>
      <c r="Q918" s="82">
        <f t="shared" si="147"/>
        <v>0</v>
      </c>
      <c r="R918" s="82">
        <f>IF(S917&lt;1,0,-Lease!$K$4/Lease!$L$4)</f>
        <v>0</v>
      </c>
      <c r="S918" s="82">
        <f t="shared" si="148"/>
        <v>0</v>
      </c>
      <c r="AE918" s="5"/>
      <c r="AF918" s="6"/>
    </row>
    <row r="919" spans="1:32" x14ac:dyDescent="0.25">
      <c r="A919" s="46">
        <f t="shared" si="152"/>
        <v>903</v>
      </c>
      <c r="B919" s="54">
        <f t="shared" si="149"/>
        <v>0</v>
      </c>
      <c r="C919" s="47">
        <f>IF(A919&gt;Lease!$E$4,0,Lease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D919" s="33" t="str">
        <f>IF(C919=0,"-",IF(Lease!$H$4="Yearly",EDATE(D918,12),IF(Lease!$H$4="Quarterly",EDATE(D918,3),EDATE(D918,1))))</f>
        <v>-</v>
      </c>
      <c r="E919" s="14">
        <f>IF(C919=0,0,1/((1+IF(Lease!$H$4="Yearly",Lease!$D$4,IF(Lease!$H$4="Quarterly",Lease!$D$4/4,Lease!$D$4/12)))^IF($E$17=1,A918,A919)))</f>
        <v>0</v>
      </c>
      <c r="F919" s="48">
        <f t="shared" si="145"/>
        <v>0</v>
      </c>
      <c r="G919" s="49"/>
      <c r="H919" s="13">
        <f t="shared" si="153"/>
        <v>903</v>
      </c>
      <c r="I919" s="33" t="str">
        <f t="shared" si="146"/>
        <v>-</v>
      </c>
      <c r="J919" s="38">
        <f>IF(H919&gt;Lease!$E$4,0,M918)</f>
        <v>0</v>
      </c>
      <c r="K919" s="38">
        <f>IF(IF(Lease!$H$4="Yearly",J919*Lease!$D$4,IF(Lease!$H$4="Quarterly",J919*(Lease!$D$4/4),J919*Lease!$D$4/12))&gt;0,IF(Lease!$H$4="Yearly",J919*Lease!$D$4,IF(Lease!$H$4="Quarterly",J919*(Lease!$D$4/4),J919*Lease!$D$4/12)),-L919-J919)</f>
        <v>0</v>
      </c>
      <c r="L919" s="38">
        <f t="shared" si="150"/>
        <v>0</v>
      </c>
      <c r="M919" s="38">
        <f t="shared" si="151"/>
        <v>0</v>
      </c>
      <c r="N919" s="50"/>
      <c r="O919" s="79">
        <v>237</v>
      </c>
      <c r="P919" s="80">
        <f t="shared" si="154"/>
        <v>371880</v>
      </c>
      <c r="Q919" s="82">
        <f t="shared" si="147"/>
        <v>0</v>
      </c>
      <c r="R919" s="82">
        <f>IF(S918&lt;1,0,-Lease!$K$4/Lease!$L$4)</f>
        <v>0</v>
      </c>
      <c r="S919" s="82">
        <f t="shared" si="148"/>
        <v>0</v>
      </c>
      <c r="AE919" s="5"/>
      <c r="AF919" s="6"/>
    </row>
    <row r="920" spans="1:32" x14ac:dyDescent="0.25">
      <c r="A920" s="46">
        <f t="shared" si="152"/>
        <v>904</v>
      </c>
      <c r="B920" s="54">
        <f t="shared" si="149"/>
        <v>0</v>
      </c>
      <c r="C920" s="47">
        <f>IF(A920&gt;Lease!$E$4,0,Lease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D920" s="33" t="str">
        <f>IF(C920=0,"-",IF(Lease!$H$4="Yearly",EDATE(D919,12),IF(Lease!$H$4="Quarterly",EDATE(D919,3),EDATE(D919,1))))</f>
        <v>-</v>
      </c>
      <c r="E920" s="14">
        <f>IF(C920=0,0,1/((1+IF(Lease!$H$4="Yearly",Lease!$D$4,IF(Lease!$H$4="Quarterly",Lease!$D$4/4,Lease!$D$4/12)))^IF($E$17=1,A919,A920)))</f>
        <v>0</v>
      </c>
      <c r="F920" s="48">
        <f t="shared" si="145"/>
        <v>0</v>
      </c>
      <c r="G920" s="49"/>
      <c r="H920" s="13">
        <f t="shared" si="153"/>
        <v>904</v>
      </c>
      <c r="I920" s="33" t="str">
        <f t="shared" si="146"/>
        <v>-</v>
      </c>
      <c r="J920" s="38">
        <f>IF(H920&gt;Lease!$E$4,0,M919)</f>
        <v>0</v>
      </c>
      <c r="K920" s="38">
        <f>IF(IF(Lease!$H$4="Yearly",J920*Lease!$D$4,IF(Lease!$H$4="Quarterly",J920*(Lease!$D$4/4),J920*Lease!$D$4/12))&gt;0,IF(Lease!$H$4="Yearly",J920*Lease!$D$4,IF(Lease!$H$4="Quarterly",J920*(Lease!$D$4/4),J920*Lease!$D$4/12)),-L920-J920)</f>
        <v>0</v>
      </c>
      <c r="L920" s="38">
        <f t="shared" si="150"/>
        <v>0</v>
      </c>
      <c r="M920" s="38">
        <f t="shared" si="151"/>
        <v>0</v>
      </c>
      <c r="N920" s="50"/>
      <c r="O920" s="79">
        <v>237</v>
      </c>
      <c r="P920" s="80">
        <f t="shared" si="154"/>
        <v>372245</v>
      </c>
      <c r="Q920" s="82">
        <f t="shared" si="147"/>
        <v>0</v>
      </c>
      <c r="R920" s="82">
        <f>IF(S919&lt;1,0,-Lease!$K$4/Lease!$L$4)</f>
        <v>0</v>
      </c>
      <c r="S920" s="82">
        <f t="shared" si="148"/>
        <v>0</v>
      </c>
      <c r="AE920" s="5"/>
      <c r="AF920" s="6"/>
    </row>
    <row r="921" spans="1:32" x14ac:dyDescent="0.25">
      <c r="A921" s="46">
        <f t="shared" si="152"/>
        <v>905</v>
      </c>
      <c r="B921" s="54">
        <f t="shared" si="149"/>
        <v>0</v>
      </c>
      <c r="C921" s="47">
        <f>IF(A921&gt;Lease!$E$4,0,Lease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D921" s="33" t="str">
        <f>IF(C921=0,"-",IF(Lease!$H$4="Yearly",EDATE(D920,12),IF(Lease!$H$4="Quarterly",EDATE(D920,3),EDATE(D920,1))))</f>
        <v>-</v>
      </c>
      <c r="E921" s="14">
        <f>IF(C921=0,0,1/((1+IF(Lease!$H$4="Yearly",Lease!$D$4,IF(Lease!$H$4="Quarterly",Lease!$D$4/4,Lease!$D$4/12)))^IF($E$17=1,A920,A921)))</f>
        <v>0</v>
      </c>
      <c r="F921" s="48">
        <f t="shared" si="145"/>
        <v>0</v>
      </c>
      <c r="G921" s="49"/>
      <c r="H921" s="13">
        <f t="shared" si="153"/>
        <v>905</v>
      </c>
      <c r="I921" s="33" t="str">
        <f t="shared" si="146"/>
        <v>-</v>
      </c>
      <c r="J921" s="38">
        <f>IF(H921&gt;Lease!$E$4,0,M920)</f>
        <v>0</v>
      </c>
      <c r="K921" s="38">
        <f>IF(IF(Lease!$H$4="Yearly",J921*Lease!$D$4,IF(Lease!$H$4="Quarterly",J921*(Lease!$D$4/4),J921*Lease!$D$4/12))&gt;0,IF(Lease!$H$4="Yearly",J921*Lease!$D$4,IF(Lease!$H$4="Quarterly",J921*(Lease!$D$4/4),J921*Lease!$D$4/12)),-L921-J921)</f>
        <v>0</v>
      </c>
      <c r="L921" s="38">
        <f t="shared" si="150"/>
        <v>0</v>
      </c>
      <c r="M921" s="38">
        <f t="shared" si="151"/>
        <v>0</v>
      </c>
      <c r="N921" s="50"/>
      <c r="O921" s="79">
        <v>237</v>
      </c>
      <c r="P921" s="80">
        <f t="shared" si="154"/>
        <v>372611</v>
      </c>
      <c r="Q921" s="82">
        <f t="shared" si="147"/>
        <v>0</v>
      </c>
      <c r="R921" s="82">
        <f>IF(S920&lt;1,0,-Lease!$K$4/Lease!$L$4)</f>
        <v>0</v>
      </c>
      <c r="S921" s="82">
        <f t="shared" si="148"/>
        <v>0</v>
      </c>
      <c r="AE921" s="5"/>
      <c r="AF921" s="6"/>
    </row>
    <row r="922" spans="1:32" x14ac:dyDescent="0.25">
      <c r="A922" s="46">
        <f t="shared" si="152"/>
        <v>906</v>
      </c>
      <c r="B922" s="54">
        <f t="shared" si="149"/>
        <v>0</v>
      </c>
      <c r="C922" s="47">
        <f>IF(A922&gt;Lease!$E$4,0,Lease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D922" s="33" t="str">
        <f>IF(C922=0,"-",IF(Lease!$H$4="Yearly",EDATE(D921,12),IF(Lease!$H$4="Quarterly",EDATE(D921,3),EDATE(D921,1))))</f>
        <v>-</v>
      </c>
      <c r="E922" s="14">
        <f>IF(C922=0,0,1/((1+IF(Lease!$H$4="Yearly",Lease!$D$4,IF(Lease!$H$4="Quarterly",Lease!$D$4/4,Lease!$D$4/12)))^IF($E$17=1,A921,A922)))</f>
        <v>0</v>
      </c>
      <c r="F922" s="48">
        <f t="shared" si="145"/>
        <v>0</v>
      </c>
      <c r="G922" s="49"/>
      <c r="H922" s="13">
        <f t="shared" si="153"/>
        <v>906</v>
      </c>
      <c r="I922" s="33" t="str">
        <f t="shared" si="146"/>
        <v>-</v>
      </c>
      <c r="J922" s="38">
        <f>IF(H922&gt;Lease!$E$4,0,M921)</f>
        <v>0</v>
      </c>
      <c r="K922" s="38">
        <f>IF(IF(Lease!$H$4="Yearly",J922*Lease!$D$4,IF(Lease!$H$4="Quarterly",J922*(Lease!$D$4/4),J922*Lease!$D$4/12))&gt;0,IF(Lease!$H$4="Yearly",J922*Lease!$D$4,IF(Lease!$H$4="Quarterly",J922*(Lease!$D$4/4),J922*Lease!$D$4/12)),-L922-J922)</f>
        <v>0</v>
      </c>
      <c r="L922" s="38">
        <f t="shared" si="150"/>
        <v>0</v>
      </c>
      <c r="M922" s="38">
        <f t="shared" si="151"/>
        <v>0</v>
      </c>
      <c r="N922" s="50"/>
      <c r="O922" s="79">
        <v>237</v>
      </c>
      <c r="P922" s="80">
        <f t="shared" si="154"/>
        <v>372976</v>
      </c>
      <c r="Q922" s="82">
        <f t="shared" si="147"/>
        <v>0</v>
      </c>
      <c r="R922" s="82">
        <f>IF(S921&lt;1,0,-Lease!$K$4/Lease!$L$4)</f>
        <v>0</v>
      </c>
      <c r="S922" s="82">
        <f t="shared" si="148"/>
        <v>0</v>
      </c>
      <c r="AE922" s="5"/>
      <c r="AF922" s="6"/>
    </row>
    <row r="923" spans="1:32" x14ac:dyDescent="0.25">
      <c r="A923" s="46">
        <f t="shared" si="152"/>
        <v>907</v>
      </c>
      <c r="B923" s="54">
        <f t="shared" si="149"/>
        <v>0</v>
      </c>
      <c r="C923" s="47">
        <f>IF(A923&gt;Lease!$E$4,0,Lease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D923" s="33" t="str">
        <f>IF(C923=0,"-",IF(Lease!$H$4="Yearly",EDATE(D922,12),IF(Lease!$H$4="Quarterly",EDATE(D922,3),EDATE(D922,1))))</f>
        <v>-</v>
      </c>
      <c r="E923" s="14">
        <f>IF(C923=0,0,1/((1+IF(Lease!$H$4="Yearly",Lease!$D$4,IF(Lease!$H$4="Quarterly",Lease!$D$4/4,Lease!$D$4/12)))^IF($E$17=1,A922,A923)))</f>
        <v>0</v>
      </c>
      <c r="F923" s="48">
        <f t="shared" si="145"/>
        <v>0</v>
      </c>
      <c r="G923" s="49"/>
      <c r="H923" s="13">
        <f t="shared" si="153"/>
        <v>907</v>
      </c>
      <c r="I923" s="33" t="str">
        <f t="shared" si="146"/>
        <v>-</v>
      </c>
      <c r="J923" s="38">
        <f>IF(H923&gt;Lease!$E$4,0,M922)</f>
        <v>0</v>
      </c>
      <c r="K923" s="38">
        <f>IF(IF(Lease!$H$4="Yearly",J923*Lease!$D$4,IF(Lease!$H$4="Quarterly",J923*(Lease!$D$4/4),J923*Lease!$D$4/12))&gt;0,IF(Lease!$H$4="Yearly",J923*Lease!$D$4,IF(Lease!$H$4="Quarterly",J923*(Lease!$D$4/4),J923*Lease!$D$4/12)),-L923-J923)</f>
        <v>0</v>
      </c>
      <c r="L923" s="38">
        <f t="shared" si="150"/>
        <v>0</v>
      </c>
      <c r="M923" s="38">
        <f t="shared" si="151"/>
        <v>0</v>
      </c>
      <c r="N923" s="50"/>
      <c r="O923" s="79">
        <v>237</v>
      </c>
      <c r="P923" s="80">
        <f t="shared" si="154"/>
        <v>373341</v>
      </c>
      <c r="Q923" s="82">
        <f t="shared" si="147"/>
        <v>0</v>
      </c>
      <c r="R923" s="82">
        <f>IF(S922&lt;1,0,-Lease!$K$4/Lease!$L$4)</f>
        <v>0</v>
      </c>
      <c r="S923" s="82">
        <f t="shared" si="148"/>
        <v>0</v>
      </c>
      <c r="AE923" s="5"/>
      <c r="AF923" s="6"/>
    </row>
    <row r="924" spans="1:32" x14ac:dyDescent="0.25">
      <c r="A924" s="46">
        <f t="shared" si="152"/>
        <v>908</v>
      </c>
      <c r="B924" s="54">
        <f t="shared" si="149"/>
        <v>0</v>
      </c>
      <c r="C924" s="47">
        <f>IF(A924&gt;Lease!$E$4,0,Lease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D924" s="33" t="str">
        <f>IF(C924=0,"-",IF(Lease!$H$4="Yearly",EDATE(D923,12),IF(Lease!$H$4="Quarterly",EDATE(D923,3),EDATE(D923,1))))</f>
        <v>-</v>
      </c>
      <c r="E924" s="14">
        <f>IF(C924=0,0,1/((1+IF(Lease!$H$4="Yearly",Lease!$D$4,IF(Lease!$H$4="Quarterly",Lease!$D$4/4,Lease!$D$4/12)))^IF($E$17=1,A923,A924)))</f>
        <v>0</v>
      </c>
      <c r="F924" s="48">
        <f t="shared" si="145"/>
        <v>0</v>
      </c>
      <c r="G924" s="49"/>
      <c r="H924" s="13">
        <f t="shared" si="153"/>
        <v>908</v>
      </c>
      <c r="I924" s="33" t="str">
        <f t="shared" si="146"/>
        <v>-</v>
      </c>
      <c r="J924" s="38">
        <f>IF(H924&gt;Lease!$E$4,0,M923)</f>
        <v>0</v>
      </c>
      <c r="K924" s="38">
        <f>IF(IF(Lease!$H$4="Yearly",J924*Lease!$D$4,IF(Lease!$H$4="Quarterly",J924*(Lease!$D$4/4),J924*Lease!$D$4/12))&gt;0,IF(Lease!$H$4="Yearly",J924*Lease!$D$4,IF(Lease!$H$4="Quarterly",J924*(Lease!$D$4/4),J924*Lease!$D$4/12)),-L924-J924)</f>
        <v>0</v>
      </c>
      <c r="L924" s="38">
        <f t="shared" si="150"/>
        <v>0</v>
      </c>
      <c r="M924" s="38">
        <f t="shared" si="151"/>
        <v>0</v>
      </c>
      <c r="N924" s="50"/>
      <c r="O924" s="79">
        <v>237</v>
      </c>
      <c r="P924" s="80">
        <f t="shared" si="154"/>
        <v>373706</v>
      </c>
      <c r="Q924" s="82">
        <f t="shared" si="147"/>
        <v>0</v>
      </c>
      <c r="R924" s="82">
        <f>IF(S923&lt;1,0,-Lease!$K$4/Lease!$L$4)</f>
        <v>0</v>
      </c>
      <c r="S924" s="82">
        <f t="shared" si="148"/>
        <v>0</v>
      </c>
      <c r="AE924" s="5"/>
      <c r="AF924" s="6"/>
    </row>
    <row r="925" spans="1:32" x14ac:dyDescent="0.25">
      <c r="A925" s="46">
        <f t="shared" si="152"/>
        <v>909</v>
      </c>
      <c r="B925" s="54">
        <f t="shared" si="149"/>
        <v>0</v>
      </c>
      <c r="C925" s="47">
        <f>IF(A925&gt;Lease!$E$4,0,Lease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D925" s="33" t="str">
        <f>IF(C925=0,"-",IF(Lease!$H$4="Yearly",EDATE(D924,12),IF(Lease!$H$4="Quarterly",EDATE(D924,3),EDATE(D924,1))))</f>
        <v>-</v>
      </c>
      <c r="E925" s="14">
        <f>IF(C925=0,0,1/((1+IF(Lease!$H$4="Yearly",Lease!$D$4,IF(Lease!$H$4="Quarterly",Lease!$D$4/4,Lease!$D$4/12)))^IF($E$17=1,A924,A925)))</f>
        <v>0</v>
      </c>
      <c r="F925" s="48">
        <f t="shared" si="145"/>
        <v>0</v>
      </c>
      <c r="G925" s="49"/>
      <c r="H925" s="13">
        <f t="shared" si="153"/>
        <v>909</v>
      </c>
      <c r="I925" s="33" t="str">
        <f t="shared" si="146"/>
        <v>-</v>
      </c>
      <c r="J925" s="38">
        <f>IF(H925&gt;Lease!$E$4,0,M924)</f>
        <v>0</v>
      </c>
      <c r="K925" s="38">
        <f>IF(IF(Lease!$H$4="Yearly",J925*Lease!$D$4,IF(Lease!$H$4="Quarterly",J925*(Lease!$D$4/4),J925*Lease!$D$4/12))&gt;0,IF(Lease!$H$4="Yearly",J925*Lease!$D$4,IF(Lease!$H$4="Quarterly",J925*(Lease!$D$4/4),J925*Lease!$D$4/12)),-L925-J925)</f>
        <v>0</v>
      </c>
      <c r="L925" s="38">
        <f t="shared" si="150"/>
        <v>0</v>
      </c>
      <c r="M925" s="38">
        <f t="shared" si="151"/>
        <v>0</v>
      </c>
      <c r="N925" s="50"/>
      <c r="O925" s="79">
        <v>237</v>
      </c>
      <c r="P925" s="80">
        <f t="shared" si="154"/>
        <v>374072</v>
      </c>
      <c r="Q925" s="82">
        <f t="shared" si="147"/>
        <v>0</v>
      </c>
      <c r="R925" s="82">
        <f>IF(S924&lt;1,0,-Lease!$K$4/Lease!$L$4)</f>
        <v>0</v>
      </c>
      <c r="S925" s="82">
        <f t="shared" si="148"/>
        <v>0</v>
      </c>
      <c r="AE925" s="5"/>
      <c r="AF925" s="6"/>
    </row>
    <row r="926" spans="1:32" x14ac:dyDescent="0.25">
      <c r="A926" s="46">
        <f t="shared" si="152"/>
        <v>910</v>
      </c>
      <c r="B926" s="54">
        <f t="shared" si="149"/>
        <v>0</v>
      </c>
      <c r="C926" s="47">
        <f>IF(A926&gt;Lease!$E$4,0,Lease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D926" s="33" t="str">
        <f>IF(C926=0,"-",IF(Lease!$H$4="Yearly",EDATE(D925,12),IF(Lease!$H$4="Quarterly",EDATE(D925,3),EDATE(D925,1))))</f>
        <v>-</v>
      </c>
      <c r="E926" s="14">
        <f>IF(C926=0,0,1/((1+IF(Lease!$H$4="Yearly",Lease!$D$4,IF(Lease!$H$4="Quarterly",Lease!$D$4/4,Lease!$D$4/12)))^IF($E$17=1,A925,A926)))</f>
        <v>0</v>
      </c>
      <c r="F926" s="48">
        <f t="shared" si="145"/>
        <v>0</v>
      </c>
      <c r="G926" s="49"/>
      <c r="H926" s="13">
        <f t="shared" si="153"/>
        <v>910</v>
      </c>
      <c r="I926" s="33" t="str">
        <f t="shared" si="146"/>
        <v>-</v>
      </c>
      <c r="J926" s="38">
        <f>IF(H926&gt;Lease!$E$4,0,M925)</f>
        <v>0</v>
      </c>
      <c r="K926" s="38">
        <f>IF(IF(Lease!$H$4="Yearly",J926*Lease!$D$4,IF(Lease!$H$4="Quarterly",J926*(Lease!$D$4/4),J926*Lease!$D$4/12))&gt;0,IF(Lease!$H$4="Yearly",J926*Lease!$D$4,IF(Lease!$H$4="Quarterly",J926*(Lease!$D$4/4),J926*Lease!$D$4/12)),-L926-J926)</f>
        <v>0</v>
      </c>
      <c r="L926" s="38">
        <f t="shared" si="150"/>
        <v>0</v>
      </c>
      <c r="M926" s="38">
        <f t="shared" si="151"/>
        <v>0</v>
      </c>
      <c r="N926" s="50"/>
      <c r="O926" s="79">
        <v>237</v>
      </c>
      <c r="P926" s="80">
        <f t="shared" si="154"/>
        <v>374437</v>
      </c>
      <c r="Q926" s="82">
        <f t="shared" si="147"/>
        <v>0</v>
      </c>
      <c r="R926" s="82">
        <f>IF(S925&lt;1,0,-Lease!$K$4/Lease!$L$4)</f>
        <v>0</v>
      </c>
      <c r="S926" s="82">
        <f t="shared" si="148"/>
        <v>0</v>
      </c>
      <c r="AE926" s="5"/>
      <c r="AF926" s="6"/>
    </row>
    <row r="927" spans="1:32" x14ac:dyDescent="0.25">
      <c r="A927" s="46">
        <f t="shared" si="152"/>
        <v>911</v>
      </c>
      <c r="B927" s="54">
        <f t="shared" si="149"/>
        <v>0</v>
      </c>
      <c r="C927" s="47">
        <f>IF(A927&gt;Lease!$E$4,0,Lease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D927" s="33" t="str">
        <f>IF(C927=0,"-",IF(Lease!$H$4="Yearly",EDATE(D926,12),IF(Lease!$H$4="Quarterly",EDATE(D926,3),EDATE(D926,1))))</f>
        <v>-</v>
      </c>
      <c r="E927" s="14">
        <f>IF(C927=0,0,1/((1+IF(Lease!$H$4="Yearly",Lease!$D$4,IF(Lease!$H$4="Quarterly",Lease!$D$4/4,Lease!$D$4/12)))^IF($E$17=1,A926,A927)))</f>
        <v>0</v>
      </c>
      <c r="F927" s="48">
        <f t="shared" si="145"/>
        <v>0</v>
      </c>
      <c r="G927" s="49"/>
      <c r="H927" s="13">
        <f t="shared" si="153"/>
        <v>911</v>
      </c>
      <c r="I927" s="33" t="str">
        <f t="shared" si="146"/>
        <v>-</v>
      </c>
      <c r="J927" s="38">
        <f>IF(H927&gt;Lease!$E$4,0,M926)</f>
        <v>0</v>
      </c>
      <c r="K927" s="38">
        <f>IF(IF(Lease!$H$4="Yearly",J927*Lease!$D$4,IF(Lease!$H$4="Quarterly",J927*(Lease!$D$4/4),J927*Lease!$D$4/12))&gt;0,IF(Lease!$H$4="Yearly",J927*Lease!$D$4,IF(Lease!$H$4="Quarterly",J927*(Lease!$D$4/4),J927*Lease!$D$4/12)),-L927-J927)</f>
        <v>0</v>
      </c>
      <c r="L927" s="38">
        <f t="shared" si="150"/>
        <v>0</v>
      </c>
      <c r="M927" s="38">
        <f t="shared" si="151"/>
        <v>0</v>
      </c>
      <c r="N927" s="50"/>
      <c r="O927" s="79">
        <v>237</v>
      </c>
      <c r="P927" s="80">
        <f t="shared" si="154"/>
        <v>374802</v>
      </c>
      <c r="Q927" s="82">
        <f t="shared" si="147"/>
        <v>0</v>
      </c>
      <c r="R927" s="82">
        <f>IF(S926&lt;1,0,-Lease!$K$4/Lease!$L$4)</f>
        <v>0</v>
      </c>
      <c r="S927" s="82">
        <f t="shared" si="148"/>
        <v>0</v>
      </c>
      <c r="AE927" s="5"/>
      <c r="AF927" s="6"/>
    </row>
    <row r="928" spans="1:32" x14ac:dyDescent="0.25">
      <c r="A928" s="46">
        <f t="shared" si="152"/>
        <v>912</v>
      </c>
      <c r="B928" s="54">
        <f t="shared" si="149"/>
        <v>0</v>
      </c>
      <c r="C928" s="47">
        <f>IF(A928&gt;Lease!$E$4,0,Lease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D928" s="33" t="str">
        <f>IF(C928=0,"-",IF(Lease!$H$4="Yearly",EDATE(D927,12),IF(Lease!$H$4="Quarterly",EDATE(D927,3),EDATE(D927,1))))</f>
        <v>-</v>
      </c>
      <c r="E928" s="14">
        <f>IF(C928=0,0,1/((1+IF(Lease!$H$4="Yearly",Lease!$D$4,IF(Lease!$H$4="Quarterly",Lease!$D$4/4,Lease!$D$4/12)))^IF($E$17=1,A927,A928)))</f>
        <v>0</v>
      </c>
      <c r="F928" s="48">
        <f t="shared" si="145"/>
        <v>0</v>
      </c>
      <c r="G928" s="49"/>
      <c r="H928" s="13">
        <f t="shared" si="153"/>
        <v>912</v>
      </c>
      <c r="I928" s="33" t="str">
        <f t="shared" si="146"/>
        <v>-</v>
      </c>
      <c r="J928" s="38">
        <f>IF(H928&gt;Lease!$E$4,0,M927)</f>
        <v>0</v>
      </c>
      <c r="K928" s="38">
        <f>IF(IF(Lease!$H$4="Yearly",J928*Lease!$D$4,IF(Lease!$H$4="Quarterly",J928*(Lease!$D$4/4),J928*Lease!$D$4/12))&gt;0,IF(Lease!$H$4="Yearly",J928*Lease!$D$4,IF(Lease!$H$4="Quarterly",J928*(Lease!$D$4/4),J928*Lease!$D$4/12)),-L928-J928)</f>
        <v>0</v>
      </c>
      <c r="L928" s="38">
        <f t="shared" si="150"/>
        <v>0</v>
      </c>
      <c r="M928" s="38">
        <f t="shared" si="151"/>
        <v>0</v>
      </c>
      <c r="N928" s="50"/>
      <c r="O928" s="79">
        <v>237</v>
      </c>
      <c r="P928" s="80">
        <f t="shared" si="154"/>
        <v>375167</v>
      </c>
      <c r="Q928" s="82">
        <f t="shared" si="147"/>
        <v>0</v>
      </c>
      <c r="R928" s="82">
        <f>IF(S927&lt;1,0,-Lease!$K$4/Lease!$L$4)</f>
        <v>0</v>
      </c>
      <c r="S928" s="82">
        <f t="shared" si="148"/>
        <v>0</v>
      </c>
      <c r="AE928" s="5"/>
      <c r="AF928" s="6"/>
    </row>
    <row r="929" spans="1:32" x14ac:dyDescent="0.25">
      <c r="A929" s="46">
        <f t="shared" si="152"/>
        <v>913</v>
      </c>
      <c r="B929" s="54">
        <f t="shared" si="149"/>
        <v>0</v>
      </c>
      <c r="C929" s="47">
        <f>IF(A929&gt;Lease!$E$4,0,Lease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D929" s="33" t="str">
        <f>IF(C929=0,"-",IF(Lease!$H$4="Yearly",EDATE(D928,12),IF(Lease!$H$4="Quarterly",EDATE(D928,3),EDATE(D928,1))))</f>
        <v>-</v>
      </c>
      <c r="E929" s="14">
        <f>IF(C929=0,0,1/((1+IF(Lease!$H$4="Yearly",Lease!$D$4,IF(Lease!$H$4="Quarterly",Lease!$D$4/4,Lease!$D$4/12)))^IF($E$17=1,A928,A929)))</f>
        <v>0</v>
      </c>
      <c r="F929" s="48">
        <f t="shared" si="145"/>
        <v>0</v>
      </c>
      <c r="G929" s="49"/>
      <c r="H929" s="13">
        <f t="shared" si="153"/>
        <v>913</v>
      </c>
      <c r="I929" s="33" t="str">
        <f t="shared" si="146"/>
        <v>-</v>
      </c>
      <c r="J929" s="38">
        <f>IF(H929&gt;Lease!$E$4,0,M928)</f>
        <v>0</v>
      </c>
      <c r="K929" s="38">
        <f>IF(IF(Lease!$H$4="Yearly",J929*Lease!$D$4,IF(Lease!$H$4="Quarterly",J929*(Lease!$D$4/4),J929*Lease!$D$4/12))&gt;0,IF(Lease!$H$4="Yearly",J929*Lease!$D$4,IF(Lease!$H$4="Quarterly",J929*(Lease!$D$4/4),J929*Lease!$D$4/12)),-L929-J929)</f>
        <v>0</v>
      </c>
      <c r="L929" s="38">
        <f t="shared" si="150"/>
        <v>0</v>
      </c>
      <c r="M929" s="38">
        <f t="shared" si="151"/>
        <v>0</v>
      </c>
      <c r="N929" s="50"/>
      <c r="O929" s="79">
        <v>237</v>
      </c>
      <c r="P929" s="80">
        <f t="shared" si="154"/>
        <v>375533</v>
      </c>
      <c r="Q929" s="82">
        <f t="shared" si="147"/>
        <v>0</v>
      </c>
      <c r="R929" s="82">
        <f>IF(S928&lt;1,0,-Lease!$K$4/Lease!$L$4)</f>
        <v>0</v>
      </c>
      <c r="S929" s="82">
        <f t="shared" si="148"/>
        <v>0</v>
      </c>
      <c r="AE929" s="5"/>
      <c r="AF929" s="6"/>
    </row>
    <row r="930" spans="1:32" x14ac:dyDescent="0.25">
      <c r="A930" s="46">
        <f t="shared" si="152"/>
        <v>914</v>
      </c>
      <c r="B930" s="54">
        <f t="shared" si="149"/>
        <v>0</v>
      </c>
      <c r="C930" s="47">
        <f>IF(A930&gt;Lease!$E$4,0,Lease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D930" s="33" t="str">
        <f>IF(C930=0,"-",IF(Lease!$H$4="Yearly",EDATE(D929,12),IF(Lease!$H$4="Quarterly",EDATE(D929,3),EDATE(D929,1))))</f>
        <v>-</v>
      </c>
      <c r="E930" s="14">
        <f>IF(C930=0,0,1/((1+IF(Lease!$H$4="Yearly",Lease!$D$4,IF(Lease!$H$4="Quarterly",Lease!$D$4/4,Lease!$D$4/12)))^IF($E$17=1,A929,A930)))</f>
        <v>0</v>
      </c>
      <c r="F930" s="48">
        <f t="shared" si="145"/>
        <v>0</v>
      </c>
      <c r="G930" s="49"/>
      <c r="H930" s="13">
        <f t="shared" si="153"/>
        <v>914</v>
      </c>
      <c r="I930" s="33" t="str">
        <f t="shared" si="146"/>
        <v>-</v>
      </c>
      <c r="J930" s="38">
        <f>IF(H930&gt;Lease!$E$4,0,M929)</f>
        <v>0</v>
      </c>
      <c r="K930" s="38">
        <f>IF(IF(Lease!$H$4="Yearly",J930*Lease!$D$4,IF(Lease!$H$4="Quarterly",J930*(Lease!$D$4/4),J930*Lease!$D$4/12))&gt;0,IF(Lease!$H$4="Yearly",J930*Lease!$D$4,IF(Lease!$H$4="Quarterly",J930*(Lease!$D$4/4),J930*Lease!$D$4/12)),-L930-J930)</f>
        <v>0</v>
      </c>
      <c r="L930" s="38">
        <f t="shared" si="150"/>
        <v>0</v>
      </c>
      <c r="M930" s="38">
        <f t="shared" si="151"/>
        <v>0</v>
      </c>
      <c r="N930" s="50"/>
      <c r="O930" s="79">
        <v>237</v>
      </c>
      <c r="P930" s="80">
        <f t="shared" si="154"/>
        <v>375898</v>
      </c>
      <c r="Q930" s="82">
        <f t="shared" si="147"/>
        <v>0</v>
      </c>
      <c r="R930" s="82">
        <f>IF(S929&lt;1,0,-Lease!$K$4/Lease!$L$4)</f>
        <v>0</v>
      </c>
      <c r="S930" s="82">
        <f t="shared" si="148"/>
        <v>0</v>
      </c>
      <c r="AE930" s="5"/>
      <c r="AF930" s="6"/>
    </row>
    <row r="931" spans="1:32" x14ac:dyDescent="0.25">
      <c r="A931" s="46">
        <f t="shared" si="152"/>
        <v>915</v>
      </c>
      <c r="B931" s="54">
        <f t="shared" si="149"/>
        <v>0</v>
      </c>
      <c r="C931" s="47">
        <f>IF(A931&gt;Lease!$E$4,0,Lease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D931" s="33" t="str">
        <f>IF(C931=0,"-",IF(Lease!$H$4="Yearly",EDATE(D930,12),IF(Lease!$H$4="Quarterly",EDATE(D930,3),EDATE(D930,1))))</f>
        <v>-</v>
      </c>
      <c r="E931" s="14">
        <f>IF(C931=0,0,1/((1+IF(Lease!$H$4="Yearly",Lease!$D$4,IF(Lease!$H$4="Quarterly",Lease!$D$4/4,Lease!$D$4/12)))^IF($E$17=1,A930,A931)))</f>
        <v>0</v>
      </c>
      <c r="F931" s="48">
        <f t="shared" si="145"/>
        <v>0</v>
      </c>
      <c r="G931" s="49"/>
      <c r="H931" s="13">
        <f t="shared" si="153"/>
        <v>915</v>
      </c>
      <c r="I931" s="33" t="str">
        <f t="shared" si="146"/>
        <v>-</v>
      </c>
      <c r="J931" s="38">
        <f>IF(H931&gt;Lease!$E$4,0,M930)</f>
        <v>0</v>
      </c>
      <c r="K931" s="38">
        <f>IF(IF(Lease!$H$4="Yearly",J931*Lease!$D$4,IF(Lease!$H$4="Quarterly",J931*(Lease!$D$4/4),J931*Lease!$D$4/12))&gt;0,IF(Lease!$H$4="Yearly",J931*Lease!$D$4,IF(Lease!$H$4="Quarterly",J931*(Lease!$D$4/4),J931*Lease!$D$4/12)),-L931-J931)</f>
        <v>0</v>
      </c>
      <c r="L931" s="38">
        <f t="shared" si="150"/>
        <v>0</v>
      </c>
      <c r="M931" s="38">
        <f t="shared" si="151"/>
        <v>0</v>
      </c>
      <c r="N931" s="50"/>
      <c r="O931" s="79">
        <v>237</v>
      </c>
      <c r="P931" s="80">
        <f t="shared" si="154"/>
        <v>376263</v>
      </c>
      <c r="Q931" s="82">
        <f t="shared" si="147"/>
        <v>0</v>
      </c>
      <c r="R931" s="82">
        <f>IF(S930&lt;1,0,-Lease!$K$4/Lease!$L$4)</f>
        <v>0</v>
      </c>
      <c r="S931" s="82">
        <f t="shared" si="148"/>
        <v>0</v>
      </c>
      <c r="AE931" s="5"/>
      <c r="AF931" s="6"/>
    </row>
    <row r="932" spans="1:32" x14ac:dyDescent="0.25">
      <c r="A932" s="46">
        <f t="shared" si="152"/>
        <v>916</v>
      </c>
      <c r="B932" s="54">
        <f t="shared" si="149"/>
        <v>0</v>
      </c>
      <c r="C932" s="47">
        <f>IF(A932&gt;Lease!$E$4,0,Lease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D932" s="33" t="str">
        <f>IF(C932=0,"-",IF(Lease!$H$4="Yearly",EDATE(D931,12),IF(Lease!$H$4="Quarterly",EDATE(D931,3),EDATE(D931,1))))</f>
        <v>-</v>
      </c>
      <c r="E932" s="14">
        <f>IF(C932=0,0,1/((1+IF(Lease!$H$4="Yearly",Lease!$D$4,IF(Lease!$H$4="Quarterly",Lease!$D$4/4,Lease!$D$4/12)))^IF($E$17=1,A931,A932)))</f>
        <v>0</v>
      </c>
      <c r="F932" s="48">
        <f t="shared" si="145"/>
        <v>0</v>
      </c>
      <c r="G932" s="49"/>
      <c r="H932" s="13">
        <f t="shared" si="153"/>
        <v>916</v>
      </c>
      <c r="I932" s="33" t="str">
        <f t="shared" si="146"/>
        <v>-</v>
      </c>
      <c r="J932" s="38">
        <f>IF(H932&gt;Lease!$E$4,0,M931)</f>
        <v>0</v>
      </c>
      <c r="K932" s="38">
        <f>IF(IF(Lease!$H$4="Yearly",J932*Lease!$D$4,IF(Lease!$H$4="Quarterly",J932*(Lease!$D$4/4),J932*Lease!$D$4/12))&gt;0,IF(Lease!$H$4="Yearly",J932*Lease!$D$4,IF(Lease!$H$4="Quarterly",J932*(Lease!$D$4/4),J932*Lease!$D$4/12)),-L932-J932)</f>
        <v>0</v>
      </c>
      <c r="L932" s="38">
        <f t="shared" si="150"/>
        <v>0</v>
      </c>
      <c r="M932" s="38">
        <f t="shared" si="151"/>
        <v>0</v>
      </c>
      <c r="N932" s="50"/>
      <c r="O932" s="79">
        <v>237</v>
      </c>
      <c r="P932" s="80">
        <f t="shared" si="154"/>
        <v>376628</v>
      </c>
      <c r="Q932" s="82">
        <f t="shared" si="147"/>
        <v>0</v>
      </c>
      <c r="R932" s="82">
        <f>IF(S931&lt;1,0,-Lease!$K$4/Lease!$L$4)</f>
        <v>0</v>
      </c>
      <c r="S932" s="82">
        <f t="shared" si="148"/>
        <v>0</v>
      </c>
      <c r="AE932" s="5"/>
      <c r="AF932" s="6"/>
    </row>
    <row r="933" spans="1:32" x14ac:dyDescent="0.25">
      <c r="A933" s="46">
        <f t="shared" si="152"/>
        <v>917</v>
      </c>
      <c r="B933" s="54">
        <f t="shared" si="149"/>
        <v>0</v>
      </c>
      <c r="C933" s="47">
        <f>IF(A933&gt;Lease!$E$4,0,Lease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D933" s="33" t="str">
        <f>IF(C933=0,"-",IF(Lease!$H$4="Yearly",EDATE(D932,12),IF(Lease!$H$4="Quarterly",EDATE(D932,3),EDATE(D932,1))))</f>
        <v>-</v>
      </c>
      <c r="E933" s="14">
        <f>IF(C933=0,0,1/((1+IF(Lease!$H$4="Yearly",Lease!$D$4,IF(Lease!$H$4="Quarterly",Lease!$D$4/4,Lease!$D$4/12)))^IF($E$17=1,A932,A933)))</f>
        <v>0</v>
      </c>
      <c r="F933" s="48">
        <f t="shared" si="145"/>
        <v>0</v>
      </c>
      <c r="G933" s="49"/>
      <c r="H933" s="13">
        <f t="shared" si="153"/>
        <v>917</v>
      </c>
      <c r="I933" s="33" t="str">
        <f t="shared" si="146"/>
        <v>-</v>
      </c>
      <c r="J933" s="38">
        <f>IF(H933&gt;Lease!$E$4,0,M932)</f>
        <v>0</v>
      </c>
      <c r="K933" s="38">
        <f>IF(IF(Lease!$H$4="Yearly",J933*Lease!$D$4,IF(Lease!$H$4="Quarterly",J933*(Lease!$D$4/4),J933*Lease!$D$4/12))&gt;0,IF(Lease!$H$4="Yearly",J933*Lease!$D$4,IF(Lease!$H$4="Quarterly",J933*(Lease!$D$4/4),J933*Lease!$D$4/12)),-L933-J933)</f>
        <v>0</v>
      </c>
      <c r="L933" s="38">
        <f t="shared" si="150"/>
        <v>0</v>
      </c>
      <c r="M933" s="38">
        <f t="shared" si="151"/>
        <v>0</v>
      </c>
      <c r="N933" s="50"/>
      <c r="O933" s="79">
        <v>237</v>
      </c>
      <c r="P933" s="80">
        <f t="shared" si="154"/>
        <v>376994</v>
      </c>
      <c r="Q933" s="82">
        <f t="shared" si="147"/>
        <v>0</v>
      </c>
      <c r="R933" s="82">
        <f>IF(S932&lt;1,0,-Lease!$K$4/Lease!$L$4)</f>
        <v>0</v>
      </c>
      <c r="S933" s="82">
        <f t="shared" si="148"/>
        <v>0</v>
      </c>
      <c r="AE933" s="5"/>
      <c r="AF933" s="6"/>
    </row>
    <row r="934" spans="1:32" x14ac:dyDescent="0.25">
      <c r="A934" s="46">
        <f t="shared" si="152"/>
        <v>918</v>
      </c>
      <c r="B934" s="54">
        <f t="shared" si="149"/>
        <v>0</v>
      </c>
      <c r="C934" s="47">
        <f>IF(A934&gt;Lease!$E$4,0,Lease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D934" s="33" t="str">
        <f>IF(C934=0,"-",IF(Lease!$H$4="Yearly",EDATE(D933,12),IF(Lease!$H$4="Quarterly",EDATE(D933,3),EDATE(D933,1))))</f>
        <v>-</v>
      </c>
      <c r="E934" s="14">
        <f>IF(C934=0,0,1/((1+IF(Lease!$H$4="Yearly",Lease!$D$4,IF(Lease!$H$4="Quarterly",Lease!$D$4/4,Lease!$D$4/12)))^IF($E$17=1,A933,A934)))</f>
        <v>0</v>
      </c>
      <c r="F934" s="48">
        <f t="shared" si="145"/>
        <v>0</v>
      </c>
      <c r="G934" s="49"/>
      <c r="H934" s="13">
        <f t="shared" si="153"/>
        <v>918</v>
      </c>
      <c r="I934" s="33" t="str">
        <f t="shared" si="146"/>
        <v>-</v>
      </c>
      <c r="J934" s="38">
        <f>IF(H934&gt;Lease!$E$4,0,M933)</f>
        <v>0</v>
      </c>
      <c r="K934" s="38">
        <f>IF(IF(Lease!$H$4="Yearly",J934*Lease!$D$4,IF(Lease!$H$4="Quarterly",J934*(Lease!$D$4/4),J934*Lease!$D$4/12))&gt;0,IF(Lease!$H$4="Yearly",J934*Lease!$D$4,IF(Lease!$H$4="Quarterly",J934*(Lease!$D$4/4),J934*Lease!$D$4/12)),-L934-J934)</f>
        <v>0</v>
      </c>
      <c r="L934" s="38">
        <f t="shared" si="150"/>
        <v>0</v>
      </c>
      <c r="M934" s="38">
        <f t="shared" si="151"/>
        <v>0</v>
      </c>
      <c r="N934" s="50"/>
      <c r="O934" s="79">
        <v>237</v>
      </c>
      <c r="P934" s="80">
        <f t="shared" si="154"/>
        <v>377359</v>
      </c>
      <c r="Q934" s="82">
        <f t="shared" si="147"/>
        <v>0</v>
      </c>
      <c r="R934" s="82">
        <f>IF(S933&lt;1,0,-Lease!$K$4/Lease!$L$4)</f>
        <v>0</v>
      </c>
      <c r="S934" s="82">
        <f t="shared" si="148"/>
        <v>0</v>
      </c>
      <c r="AE934" s="5"/>
      <c r="AF934" s="6"/>
    </row>
    <row r="935" spans="1:32" x14ac:dyDescent="0.25">
      <c r="A935" s="46">
        <f t="shared" si="152"/>
        <v>919</v>
      </c>
      <c r="B935" s="54">
        <f t="shared" si="149"/>
        <v>0</v>
      </c>
      <c r="C935" s="47">
        <f>IF(A935&gt;Lease!$E$4,0,Lease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D935" s="33" t="str">
        <f>IF(C935=0,"-",IF(Lease!$H$4="Yearly",EDATE(D934,12),IF(Lease!$H$4="Quarterly",EDATE(D934,3),EDATE(D934,1))))</f>
        <v>-</v>
      </c>
      <c r="E935" s="14">
        <f>IF(C935=0,0,1/((1+IF(Lease!$H$4="Yearly",Lease!$D$4,IF(Lease!$H$4="Quarterly",Lease!$D$4/4,Lease!$D$4/12)))^IF($E$17=1,A934,A935)))</f>
        <v>0</v>
      </c>
      <c r="F935" s="48">
        <f t="shared" si="145"/>
        <v>0</v>
      </c>
      <c r="G935" s="49"/>
      <c r="H935" s="13">
        <f t="shared" si="153"/>
        <v>919</v>
      </c>
      <c r="I935" s="33" t="str">
        <f t="shared" si="146"/>
        <v>-</v>
      </c>
      <c r="J935" s="38">
        <f>IF(H935&gt;Lease!$E$4,0,M934)</f>
        <v>0</v>
      </c>
      <c r="K935" s="38">
        <f>IF(IF(Lease!$H$4="Yearly",J935*Lease!$D$4,IF(Lease!$H$4="Quarterly",J935*(Lease!$D$4/4),J935*Lease!$D$4/12))&gt;0,IF(Lease!$H$4="Yearly",J935*Lease!$D$4,IF(Lease!$H$4="Quarterly",J935*(Lease!$D$4/4),J935*Lease!$D$4/12)),-L935-J935)</f>
        <v>0</v>
      </c>
      <c r="L935" s="38">
        <f t="shared" si="150"/>
        <v>0</v>
      </c>
      <c r="M935" s="38">
        <f t="shared" si="151"/>
        <v>0</v>
      </c>
      <c r="N935" s="50"/>
      <c r="O935" s="79">
        <v>237</v>
      </c>
      <c r="P935" s="80">
        <f t="shared" si="154"/>
        <v>377724</v>
      </c>
      <c r="Q935" s="82">
        <f t="shared" si="147"/>
        <v>0</v>
      </c>
      <c r="R935" s="82">
        <f>IF(S934&lt;1,0,-Lease!$K$4/Lease!$L$4)</f>
        <v>0</v>
      </c>
      <c r="S935" s="82">
        <f t="shared" si="148"/>
        <v>0</v>
      </c>
      <c r="AE935" s="5"/>
      <c r="AF935" s="6"/>
    </row>
    <row r="936" spans="1:32" x14ac:dyDescent="0.25">
      <c r="A936" s="46">
        <f t="shared" si="152"/>
        <v>920</v>
      </c>
      <c r="B936" s="54">
        <f t="shared" si="149"/>
        <v>0</v>
      </c>
      <c r="C936" s="47">
        <f>IF(A936&gt;Lease!$E$4,0,Lease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D936" s="33" t="str">
        <f>IF(C936=0,"-",IF(Lease!$H$4="Yearly",EDATE(D935,12),IF(Lease!$H$4="Quarterly",EDATE(D935,3),EDATE(D935,1))))</f>
        <v>-</v>
      </c>
      <c r="E936" s="14">
        <f>IF(C936=0,0,1/((1+IF(Lease!$H$4="Yearly",Lease!$D$4,IF(Lease!$H$4="Quarterly",Lease!$D$4/4,Lease!$D$4/12)))^IF($E$17=1,A935,A936)))</f>
        <v>0</v>
      </c>
      <c r="F936" s="48">
        <f t="shared" si="145"/>
        <v>0</v>
      </c>
      <c r="G936" s="49"/>
      <c r="H936" s="13">
        <f t="shared" si="153"/>
        <v>920</v>
      </c>
      <c r="I936" s="33" t="str">
        <f t="shared" si="146"/>
        <v>-</v>
      </c>
      <c r="J936" s="38">
        <f>IF(H936&gt;Lease!$E$4,0,M935)</f>
        <v>0</v>
      </c>
      <c r="K936" s="38">
        <f>IF(IF(Lease!$H$4="Yearly",J936*Lease!$D$4,IF(Lease!$H$4="Quarterly",J936*(Lease!$D$4/4),J936*Lease!$D$4/12))&gt;0,IF(Lease!$H$4="Yearly",J936*Lease!$D$4,IF(Lease!$H$4="Quarterly",J936*(Lease!$D$4/4),J936*Lease!$D$4/12)),-L936-J936)</f>
        <v>0</v>
      </c>
      <c r="L936" s="38">
        <f t="shared" si="150"/>
        <v>0</v>
      </c>
      <c r="M936" s="38">
        <f t="shared" si="151"/>
        <v>0</v>
      </c>
      <c r="N936" s="50"/>
      <c r="O936" s="79">
        <v>237</v>
      </c>
      <c r="P936" s="80">
        <f t="shared" si="154"/>
        <v>378089</v>
      </c>
      <c r="Q936" s="82">
        <f t="shared" si="147"/>
        <v>0</v>
      </c>
      <c r="R936" s="82">
        <f>IF(S935&lt;1,0,-Lease!$K$4/Lease!$L$4)</f>
        <v>0</v>
      </c>
      <c r="S936" s="82">
        <f t="shared" si="148"/>
        <v>0</v>
      </c>
      <c r="AE936" s="5"/>
      <c r="AF936" s="6"/>
    </row>
    <row r="937" spans="1:32" x14ac:dyDescent="0.25">
      <c r="A937" s="46">
        <f t="shared" si="152"/>
        <v>921</v>
      </c>
      <c r="B937" s="54">
        <f t="shared" si="149"/>
        <v>0</v>
      </c>
      <c r="C937" s="47">
        <f>IF(A937&gt;Lease!$E$4,0,Lease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D937" s="33" t="str">
        <f>IF(C937=0,"-",IF(Lease!$H$4="Yearly",EDATE(D936,12),IF(Lease!$H$4="Quarterly",EDATE(D936,3),EDATE(D936,1))))</f>
        <v>-</v>
      </c>
      <c r="E937" s="14">
        <f>IF(C937=0,0,1/((1+IF(Lease!$H$4="Yearly",Lease!$D$4,IF(Lease!$H$4="Quarterly",Lease!$D$4/4,Lease!$D$4/12)))^IF($E$17=1,A936,A937)))</f>
        <v>0</v>
      </c>
      <c r="F937" s="48">
        <f t="shared" si="145"/>
        <v>0</v>
      </c>
      <c r="G937" s="49"/>
      <c r="H937" s="13">
        <f t="shared" si="153"/>
        <v>921</v>
      </c>
      <c r="I937" s="33" t="str">
        <f t="shared" si="146"/>
        <v>-</v>
      </c>
      <c r="J937" s="38">
        <f>IF(H937&gt;Lease!$E$4,0,M936)</f>
        <v>0</v>
      </c>
      <c r="K937" s="38">
        <f>IF(IF(Lease!$H$4="Yearly",J937*Lease!$D$4,IF(Lease!$H$4="Quarterly",J937*(Lease!$D$4/4),J937*Lease!$D$4/12))&gt;0,IF(Lease!$H$4="Yearly",J937*Lease!$D$4,IF(Lease!$H$4="Quarterly",J937*(Lease!$D$4/4),J937*Lease!$D$4/12)),-L937-J937)</f>
        <v>0</v>
      </c>
      <c r="L937" s="38">
        <f t="shared" si="150"/>
        <v>0</v>
      </c>
      <c r="M937" s="38">
        <f t="shared" si="151"/>
        <v>0</v>
      </c>
      <c r="N937" s="50"/>
      <c r="O937" s="79">
        <v>237</v>
      </c>
      <c r="P937" s="80">
        <f t="shared" si="154"/>
        <v>378455</v>
      </c>
      <c r="Q937" s="82">
        <f t="shared" si="147"/>
        <v>0</v>
      </c>
      <c r="R937" s="82">
        <f>IF(S936&lt;1,0,-Lease!$K$4/Lease!$L$4)</f>
        <v>0</v>
      </c>
      <c r="S937" s="82">
        <f t="shared" si="148"/>
        <v>0</v>
      </c>
      <c r="AE937" s="5"/>
      <c r="AF937" s="6"/>
    </row>
    <row r="938" spans="1:32" x14ac:dyDescent="0.25">
      <c r="A938" s="46">
        <f t="shared" si="152"/>
        <v>922</v>
      </c>
      <c r="B938" s="54">
        <f t="shared" si="149"/>
        <v>0</v>
      </c>
      <c r="C938" s="47">
        <f>IF(A938&gt;Lease!$E$4,0,Lease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D938" s="33" t="str">
        <f>IF(C938=0,"-",IF(Lease!$H$4="Yearly",EDATE(D937,12),IF(Lease!$H$4="Quarterly",EDATE(D937,3),EDATE(D937,1))))</f>
        <v>-</v>
      </c>
      <c r="E938" s="14">
        <f>IF(C938=0,0,1/((1+IF(Lease!$H$4="Yearly",Lease!$D$4,IF(Lease!$H$4="Quarterly",Lease!$D$4/4,Lease!$D$4/12)))^IF($E$17=1,A937,A938)))</f>
        <v>0</v>
      </c>
      <c r="F938" s="48">
        <f t="shared" si="145"/>
        <v>0</v>
      </c>
      <c r="G938" s="49"/>
      <c r="H938" s="13">
        <f t="shared" si="153"/>
        <v>922</v>
      </c>
      <c r="I938" s="33" t="str">
        <f t="shared" si="146"/>
        <v>-</v>
      </c>
      <c r="J938" s="38">
        <f>IF(H938&gt;Lease!$E$4,0,M937)</f>
        <v>0</v>
      </c>
      <c r="K938" s="38">
        <f>IF(IF(Lease!$H$4="Yearly",J938*Lease!$D$4,IF(Lease!$H$4="Quarterly",J938*(Lease!$D$4/4),J938*Lease!$D$4/12))&gt;0,IF(Lease!$H$4="Yearly",J938*Lease!$D$4,IF(Lease!$H$4="Quarterly",J938*(Lease!$D$4/4),J938*Lease!$D$4/12)),-L938-J938)</f>
        <v>0</v>
      </c>
      <c r="L938" s="38">
        <f t="shared" si="150"/>
        <v>0</v>
      </c>
      <c r="M938" s="38">
        <f t="shared" si="151"/>
        <v>0</v>
      </c>
      <c r="N938" s="50"/>
      <c r="O938" s="79">
        <v>237</v>
      </c>
      <c r="P938" s="80">
        <f t="shared" si="154"/>
        <v>378820</v>
      </c>
      <c r="Q938" s="82">
        <f t="shared" si="147"/>
        <v>0</v>
      </c>
      <c r="R938" s="82">
        <f>IF(S937&lt;1,0,-Lease!$K$4/Lease!$L$4)</f>
        <v>0</v>
      </c>
      <c r="S938" s="82">
        <f t="shared" si="148"/>
        <v>0</v>
      </c>
      <c r="AE938" s="5"/>
      <c r="AF938" s="6"/>
    </row>
    <row r="939" spans="1:32" x14ac:dyDescent="0.25">
      <c r="A939" s="46">
        <f t="shared" si="152"/>
        <v>923</v>
      </c>
      <c r="B939" s="54">
        <f t="shared" si="149"/>
        <v>0</v>
      </c>
      <c r="C939" s="47">
        <f>IF(A939&gt;Lease!$E$4,0,Lease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D939" s="33" t="str">
        <f>IF(C939=0,"-",IF(Lease!$H$4="Yearly",EDATE(D938,12),IF(Lease!$H$4="Quarterly",EDATE(D938,3),EDATE(D938,1))))</f>
        <v>-</v>
      </c>
      <c r="E939" s="14">
        <f>IF(C939=0,0,1/((1+IF(Lease!$H$4="Yearly",Lease!$D$4,IF(Lease!$H$4="Quarterly",Lease!$D$4/4,Lease!$D$4/12)))^IF($E$17=1,A938,A939)))</f>
        <v>0</v>
      </c>
      <c r="F939" s="48">
        <f t="shared" si="145"/>
        <v>0</v>
      </c>
      <c r="G939" s="49"/>
      <c r="H939" s="13">
        <f t="shared" si="153"/>
        <v>923</v>
      </c>
      <c r="I939" s="33" t="str">
        <f t="shared" si="146"/>
        <v>-</v>
      </c>
      <c r="J939" s="38">
        <f>IF(H939&gt;Lease!$E$4,0,M938)</f>
        <v>0</v>
      </c>
      <c r="K939" s="38">
        <f>IF(IF(Lease!$H$4="Yearly",J939*Lease!$D$4,IF(Lease!$H$4="Quarterly",J939*(Lease!$D$4/4),J939*Lease!$D$4/12))&gt;0,IF(Lease!$H$4="Yearly",J939*Lease!$D$4,IF(Lease!$H$4="Quarterly",J939*(Lease!$D$4/4),J939*Lease!$D$4/12)),-L939-J939)</f>
        <v>0</v>
      </c>
      <c r="L939" s="38">
        <f t="shared" si="150"/>
        <v>0</v>
      </c>
      <c r="M939" s="38">
        <f t="shared" si="151"/>
        <v>0</v>
      </c>
      <c r="N939" s="50"/>
      <c r="O939" s="79">
        <v>237</v>
      </c>
      <c r="P939" s="80">
        <f t="shared" si="154"/>
        <v>379185</v>
      </c>
      <c r="Q939" s="82">
        <f t="shared" si="147"/>
        <v>0</v>
      </c>
      <c r="R939" s="82">
        <f>IF(S938&lt;1,0,-Lease!$K$4/Lease!$L$4)</f>
        <v>0</v>
      </c>
      <c r="S939" s="82">
        <f t="shared" si="148"/>
        <v>0</v>
      </c>
      <c r="AE939" s="5"/>
      <c r="AF939" s="6"/>
    </row>
    <row r="940" spans="1:32" x14ac:dyDescent="0.25">
      <c r="A940" s="46">
        <f t="shared" si="152"/>
        <v>924</v>
      </c>
      <c r="B940" s="54">
        <f t="shared" si="149"/>
        <v>0</v>
      </c>
      <c r="C940" s="47">
        <f>IF(A940&gt;Lease!$E$4,0,Lease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D940" s="33" t="str">
        <f>IF(C940=0,"-",IF(Lease!$H$4="Yearly",EDATE(D939,12),IF(Lease!$H$4="Quarterly",EDATE(D939,3),EDATE(D939,1))))</f>
        <v>-</v>
      </c>
      <c r="E940" s="14">
        <f>IF(C940=0,0,1/((1+IF(Lease!$H$4="Yearly",Lease!$D$4,IF(Lease!$H$4="Quarterly",Lease!$D$4/4,Lease!$D$4/12)))^IF($E$17=1,A939,A940)))</f>
        <v>0</v>
      </c>
      <c r="F940" s="48">
        <f t="shared" si="145"/>
        <v>0</v>
      </c>
      <c r="G940" s="49"/>
      <c r="H940" s="13">
        <f t="shared" si="153"/>
        <v>924</v>
      </c>
      <c r="I940" s="33" t="str">
        <f t="shared" si="146"/>
        <v>-</v>
      </c>
      <c r="J940" s="38">
        <f>IF(H940&gt;Lease!$E$4,0,M939)</f>
        <v>0</v>
      </c>
      <c r="K940" s="38">
        <f>IF(IF(Lease!$H$4="Yearly",J940*Lease!$D$4,IF(Lease!$H$4="Quarterly",J940*(Lease!$D$4/4),J940*Lease!$D$4/12))&gt;0,IF(Lease!$H$4="Yearly",J940*Lease!$D$4,IF(Lease!$H$4="Quarterly",J940*(Lease!$D$4/4),J940*Lease!$D$4/12)),-L940-J940)</f>
        <v>0</v>
      </c>
      <c r="L940" s="38">
        <f t="shared" si="150"/>
        <v>0</v>
      </c>
      <c r="M940" s="38">
        <f t="shared" si="151"/>
        <v>0</v>
      </c>
      <c r="N940" s="50"/>
      <c r="O940" s="79">
        <v>237</v>
      </c>
      <c r="P940" s="80">
        <f t="shared" si="154"/>
        <v>379550</v>
      </c>
      <c r="Q940" s="82">
        <f t="shared" si="147"/>
        <v>0</v>
      </c>
      <c r="R940" s="82">
        <f>IF(S939&lt;1,0,-Lease!$K$4/Lease!$L$4)</f>
        <v>0</v>
      </c>
      <c r="S940" s="82">
        <f t="shared" si="148"/>
        <v>0</v>
      </c>
      <c r="AE940" s="5"/>
      <c r="AF940" s="6"/>
    </row>
    <row r="941" spans="1:32" x14ac:dyDescent="0.25">
      <c r="A941" s="46">
        <f t="shared" si="152"/>
        <v>925</v>
      </c>
      <c r="B941" s="54">
        <f t="shared" si="149"/>
        <v>0</v>
      </c>
      <c r="C941" s="47">
        <f>IF(A941&gt;Lease!$E$4,0,Lease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D941" s="33" t="str">
        <f>IF(C941=0,"-",IF(Lease!$H$4="Yearly",EDATE(D940,12),IF(Lease!$H$4="Quarterly",EDATE(D940,3),EDATE(D940,1))))</f>
        <v>-</v>
      </c>
      <c r="E941" s="14">
        <f>IF(C941=0,0,1/((1+IF(Lease!$H$4="Yearly",Lease!$D$4,IF(Lease!$H$4="Quarterly",Lease!$D$4/4,Lease!$D$4/12)))^IF($E$17=1,A940,A941)))</f>
        <v>0</v>
      </c>
      <c r="F941" s="48">
        <f t="shared" ref="F941:F1004" si="155">C941*E941</f>
        <v>0</v>
      </c>
      <c r="G941" s="49"/>
      <c r="H941" s="13">
        <f t="shared" si="153"/>
        <v>925</v>
      </c>
      <c r="I941" s="33" t="str">
        <f t="shared" ref="I941:I1004" si="156">D941</f>
        <v>-</v>
      </c>
      <c r="J941" s="38">
        <f>IF(H941&gt;Lease!$E$4,0,M940)</f>
        <v>0</v>
      </c>
      <c r="K941" s="38">
        <f>IF(IF(Lease!$H$4="Yearly",J941*Lease!$D$4,IF(Lease!$H$4="Quarterly",J941*(Lease!$D$4/4),J941*Lease!$D$4/12))&gt;0,IF(Lease!$H$4="Yearly",J941*Lease!$D$4,IF(Lease!$H$4="Quarterly",J941*(Lease!$D$4/4),J941*Lease!$D$4/12)),-L941-J941)</f>
        <v>0</v>
      </c>
      <c r="L941" s="38">
        <f t="shared" si="150"/>
        <v>0</v>
      </c>
      <c r="M941" s="38">
        <f t="shared" si="151"/>
        <v>0</v>
      </c>
      <c r="N941" s="50"/>
      <c r="O941" s="79">
        <v>237</v>
      </c>
      <c r="P941" s="80">
        <f t="shared" si="154"/>
        <v>379916</v>
      </c>
      <c r="Q941" s="82">
        <f t="shared" ref="Q941:Q1004" si="157">S940</f>
        <v>0</v>
      </c>
      <c r="R941" s="82">
        <f>IF(S940&lt;1,0,-Lease!$K$4/Lease!$L$4)</f>
        <v>0</v>
      </c>
      <c r="S941" s="82">
        <f t="shared" ref="S941:S1004" si="158">IF(S940&lt;1,0,SUM(Q941:R941))</f>
        <v>0</v>
      </c>
      <c r="AE941" s="5"/>
      <c r="AF941" s="6"/>
    </row>
    <row r="942" spans="1:32" x14ac:dyDescent="0.25">
      <c r="A942" s="46">
        <f t="shared" si="152"/>
        <v>926</v>
      </c>
      <c r="B942" s="54">
        <f t="shared" si="149"/>
        <v>0</v>
      </c>
      <c r="C942" s="47">
        <f>IF(A942&gt;Lease!$E$4,0,Lease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D942" s="33" t="str">
        <f>IF(C942=0,"-",IF(Lease!$H$4="Yearly",EDATE(D941,12),IF(Lease!$H$4="Quarterly",EDATE(D941,3),EDATE(D941,1))))</f>
        <v>-</v>
      </c>
      <c r="E942" s="14">
        <f>IF(C942=0,0,1/((1+IF(Lease!$H$4="Yearly",Lease!$D$4,IF(Lease!$H$4="Quarterly",Lease!$D$4/4,Lease!$D$4/12)))^IF($E$17=1,A941,A942)))</f>
        <v>0</v>
      </c>
      <c r="F942" s="48">
        <f t="shared" si="155"/>
        <v>0</v>
      </c>
      <c r="G942" s="49"/>
      <c r="H942" s="13">
        <f t="shared" si="153"/>
        <v>926</v>
      </c>
      <c r="I942" s="33" t="str">
        <f t="shared" si="156"/>
        <v>-</v>
      </c>
      <c r="J942" s="38">
        <f>IF(H942&gt;Lease!$E$4,0,M941)</f>
        <v>0</v>
      </c>
      <c r="K942" s="38">
        <f>IF(IF(Lease!$H$4="Yearly",J942*Lease!$D$4,IF(Lease!$H$4="Quarterly",J942*(Lease!$D$4/4),J942*Lease!$D$4/12))&gt;0,IF(Lease!$H$4="Yearly",J942*Lease!$D$4,IF(Lease!$H$4="Quarterly",J942*(Lease!$D$4/4),J942*Lease!$D$4/12)),-L942-J942)</f>
        <v>0</v>
      </c>
      <c r="L942" s="38">
        <f t="shared" si="150"/>
        <v>0</v>
      </c>
      <c r="M942" s="38">
        <f t="shared" si="151"/>
        <v>0</v>
      </c>
      <c r="N942" s="50"/>
      <c r="O942" s="79">
        <v>237</v>
      </c>
      <c r="P942" s="80">
        <f t="shared" si="154"/>
        <v>380281</v>
      </c>
      <c r="Q942" s="82">
        <f t="shared" si="157"/>
        <v>0</v>
      </c>
      <c r="R942" s="82">
        <f>IF(S941&lt;1,0,-Lease!$K$4/Lease!$L$4)</f>
        <v>0</v>
      </c>
      <c r="S942" s="82">
        <f t="shared" si="158"/>
        <v>0</v>
      </c>
      <c r="AE942" s="5"/>
      <c r="AF942" s="6"/>
    </row>
    <row r="943" spans="1:32" x14ac:dyDescent="0.25">
      <c r="A943" s="46">
        <f t="shared" si="152"/>
        <v>927</v>
      </c>
      <c r="B943" s="54">
        <f t="shared" si="149"/>
        <v>0</v>
      </c>
      <c r="C943" s="47">
        <f>IF(A943&gt;Lease!$E$4,0,Lease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D943" s="33" t="str">
        <f>IF(C943=0,"-",IF(Lease!$H$4="Yearly",EDATE(D942,12),IF(Lease!$H$4="Quarterly",EDATE(D942,3),EDATE(D942,1))))</f>
        <v>-</v>
      </c>
      <c r="E943" s="14">
        <f>IF(C943=0,0,1/((1+IF(Lease!$H$4="Yearly",Lease!$D$4,IF(Lease!$H$4="Quarterly",Lease!$D$4/4,Lease!$D$4/12)))^IF($E$17=1,A942,A943)))</f>
        <v>0</v>
      </c>
      <c r="F943" s="48">
        <f t="shared" si="155"/>
        <v>0</v>
      </c>
      <c r="G943" s="49"/>
      <c r="H943" s="13">
        <f t="shared" si="153"/>
        <v>927</v>
      </c>
      <c r="I943" s="33" t="str">
        <f t="shared" si="156"/>
        <v>-</v>
      </c>
      <c r="J943" s="38">
        <f>IF(H943&gt;Lease!$E$4,0,M942)</f>
        <v>0</v>
      </c>
      <c r="K943" s="38">
        <f>IF(IF(Lease!$H$4="Yearly",J943*Lease!$D$4,IF(Lease!$H$4="Quarterly",J943*(Lease!$D$4/4),J943*Lease!$D$4/12))&gt;0,IF(Lease!$H$4="Yearly",J943*Lease!$D$4,IF(Lease!$H$4="Quarterly",J943*(Lease!$D$4/4),J943*Lease!$D$4/12)),-L943-J943)</f>
        <v>0</v>
      </c>
      <c r="L943" s="38">
        <f t="shared" si="150"/>
        <v>0</v>
      </c>
      <c r="M943" s="38">
        <f t="shared" si="151"/>
        <v>0</v>
      </c>
      <c r="N943" s="50"/>
      <c r="O943" s="79">
        <v>237</v>
      </c>
      <c r="P943" s="80">
        <f t="shared" si="154"/>
        <v>380646</v>
      </c>
      <c r="Q943" s="82">
        <f t="shared" si="157"/>
        <v>0</v>
      </c>
      <c r="R943" s="82">
        <f>IF(S942&lt;1,0,-Lease!$K$4/Lease!$L$4)</f>
        <v>0</v>
      </c>
      <c r="S943" s="82">
        <f t="shared" si="158"/>
        <v>0</v>
      </c>
      <c r="AE943" s="5"/>
      <c r="AF943" s="6"/>
    </row>
    <row r="944" spans="1:32" x14ac:dyDescent="0.25">
      <c r="A944" s="46">
        <f t="shared" si="152"/>
        <v>928</v>
      </c>
      <c r="B944" s="54">
        <f t="shared" si="149"/>
        <v>0</v>
      </c>
      <c r="C944" s="47">
        <f>IF(A944&gt;Lease!$E$4,0,Lease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D944" s="33" t="str">
        <f>IF(C944=0,"-",IF(Lease!$H$4="Yearly",EDATE(D943,12),IF(Lease!$H$4="Quarterly",EDATE(D943,3),EDATE(D943,1))))</f>
        <v>-</v>
      </c>
      <c r="E944" s="14">
        <f>IF(C944=0,0,1/((1+IF(Lease!$H$4="Yearly",Lease!$D$4,IF(Lease!$H$4="Quarterly",Lease!$D$4/4,Lease!$D$4/12)))^IF($E$17=1,A943,A944)))</f>
        <v>0</v>
      </c>
      <c r="F944" s="48">
        <f t="shared" si="155"/>
        <v>0</v>
      </c>
      <c r="G944" s="49"/>
      <c r="H944" s="13">
        <f t="shared" si="153"/>
        <v>928</v>
      </c>
      <c r="I944" s="33" t="str">
        <f t="shared" si="156"/>
        <v>-</v>
      </c>
      <c r="J944" s="38">
        <f>IF(H944&gt;Lease!$E$4,0,M943)</f>
        <v>0</v>
      </c>
      <c r="K944" s="38">
        <f>IF(IF(Lease!$H$4="Yearly",J944*Lease!$D$4,IF(Lease!$H$4="Quarterly",J944*(Lease!$D$4/4),J944*Lease!$D$4/12))&gt;0,IF(Lease!$H$4="Yearly",J944*Lease!$D$4,IF(Lease!$H$4="Quarterly",J944*(Lease!$D$4/4),J944*Lease!$D$4/12)),-L944-J944)</f>
        <v>0</v>
      </c>
      <c r="L944" s="38">
        <f t="shared" si="150"/>
        <v>0</v>
      </c>
      <c r="M944" s="38">
        <f t="shared" si="151"/>
        <v>0</v>
      </c>
      <c r="N944" s="50"/>
      <c r="O944" s="79">
        <v>237</v>
      </c>
      <c r="P944" s="80">
        <f t="shared" si="154"/>
        <v>381011</v>
      </c>
      <c r="Q944" s="82">
        <f t="shared" si="157"/>
        <v>0</v>
      </c>
      <c r="R944" s="82">
        <f>IF(S943&lt;1,0,-Lease!$K$4/Lease!$L$4)</f>
        <v>0</v>
      </c>
      <c r="S944" s="82">
        <f t="shared" si="158"/>
        <v>0</v>
      </c>
      <c r="AE944" s="5"/>
      <c r="AF944" s="6"/>
    </row>
    <row r="945" spans="1:32" x14ac:dyDescent="0.25">
      <c r="A945" s="46">
        <f t="shared" si="152"/>
        <v>929</v>
      </c>
      <c r="B945" s="54">
        <f t="shared" si="149"/>
        <v>0</v>
      </c>
      <c r="C945" s="47">
        <f>IF(A945&gt;Lease!$E$4,0,Lease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D945" s="33" t="str">
        <f>IF(C945=0,"-",IF(Lease!$H$4="Yearly",EDATE(D944,12),IF(Lease!$H$4="Quarterly",EDATE(D944,3),EDATE(D944,1))))</f>
        <v>-</v>
      </c>
      <c r="E945" s="14">
        <f>IF(C945=0,0,1/((1+IF(Lease!$H$4="Yearly",Lease!$D$4,IF(Lease!$H$4="Quarterly",Lease!$D$4/4,Lease!$D$4/12)))^IF($E$17=1,A944,A945)))</f>
        <v>0</v>
      </c>
      <c r="F945" s="48">
        <f t="shared" si="155"/>
        <v>0</v>
      </c>
      <c r="G945" s="49"/>
      <c r="H945" s="13">
        <f t="shared" si="153"/>
        <v>929</v>
      </c>
      <c r="I945" s="33" t="str">
        <f t="shared" si="156"/>
        <v>-</v>
      </c>
      <c r="J945" s="38">
        <f>IF(H945&gt;Lease!$E$4,0,M944)</f>
        <v>0</v>
      </c>
      <c r="K945" s="38">
        <f>IF(IF(Lease!$H$4="Yearly",J945*Lease!$D$4,IF(Lease!$H$4="Quarterly",J945*(Lease!$D$4/4),J945*Lease!$D$4/12))&gt;0,IF(Lease!$H$4="Yearly",J945*Lease!$D$4,IF(Lease!$H$4="Quarterly",J945*(Lease!$D$4/4),J945*Lease!$D$4/12)),-L945-J945)</f>
        <v>0</v>
      </c>
      <c r="L945" s="38">
        <f t="shared" si="150"/>
        <v>0</v>
      </c>
      <c r="M945" s="38">
        <f t="shared" si="151"/>
        <v>0</v>
      </c>
      <c r="N945" s="50"/>
      <c r="O945" s="79">
        <v>237</v>
      </c>
      <c r="P945" s="80">
        <f t="shared" si="154"/>
        <v>381377</v>
      </c>
      <c r="Q945" s="82">
        <f t="shared" si="157"/>
        <v>0</v>
      </c>
      <c r="R945" s="82">
        <f>IF(S944&lt;1,0,-Lease!$K$4/Lease!$L$4)</f>
        <v>0</v>
      </c>
      <c r="S945" s="82">
        <f t="shared" si="158"/>
        <v>0</v>
      </c>
      <c r="AE945" s="5"/>
      <c r="AF945" s="6"/>
    </row>
    <row r="946" spans="1:32" x14ac:dyDescent="0.25">
      <c r="A946" s="46">
        <f t="shared" si="152"/>
        <v>930</v>
      </c>
      <c r="B946" s="54">
        <f t="shared" si="149"/>
        <v>0</v>
      </c>
      <c r="C946" s="47">
        <f>IF(A946&gt;Lease!$E$4,0,Lease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D946" s="33" t="str">
        <f>IF(C946=0,"-",IF(Lease!$H$4="Yearly",EDATE(D945,12),IF(Lease!$H$4="Quarterly",EDATE(D945,3),EDATE(D945,1))))</f>
        <v>-</v>
      </c>
      <c r="E946" s="14">
        <f>IF(C946=0,0,1/((1+IF(Lease!$H$4="Yearly",Lease!$D$4,IF(Lease!$H$4="Quarterly",Lease!$D$4/4,Lease!$D$4/12)))^IF($E$17=1,A945,A946)))</f>
        <v>0</v>
      </c>
      <c r="F946" s="48">
        <f t="shared" si="155"/>
        <v>0</v>
      </c>
      <c r="G946" s="49"/>
      <c r="H946" s="13">
        <f t="shared" si="153"/>
        <v>930</v>
      </c>
      <c r="I946" s="33" t="str">
        <f t="shared" si="156"/>
        <v>-</v>
      </c>
      <c r="J946" s="38">
        <f>IF(H946&gt;Lease!$E$4,0,M945)</f>
        <v>0</v>
      </c>
      <c r="K946" s="38">
        <f>IF(IF(Lease!$H$4="Yearly",J946*Lease!$D$4,IF(Lease!$H$4="Quarterly",J946*(Lease!$D$4/4),J946*Lease!$D$4/12))&gt;0,IF(Lease!$H$4="Yearly",J946*Lease!$D$4,IF(Lease!$H$4="Quarterly",J946*(Lease!$D$4/4),J946*Lease!$D$4/12)),-L946-J946)</f>
        <v>0</v>
      </c>
      <c r="L946" s="38">
        <f t="shared" si="150"/>
        <v>0</v>
      </c>
      <c r="M946" s="38">
        <f t="shared" si="151"/>
        <v>0</v>
      </c>
      <c r="N946" s="50"/>
      <c r="O946" s="79">
        <v>237</v>
      </c>
      <c r="P946" s="80">
        <f t="shared" si="154"/>
        <v>381742</v>
      </c>
      <c r="Q946" s="82">
        <f t="shared" si="157"/>
        <v>0</v>
      </c>
      <c r="R946" s="82">
        <f>IF(S945&lt;1,0,-Lease!$K$4/Lease!$L$4)</f>
        <v>0</v>
      </c>
      <c r="S946" s="82">
        <f t="shared" si="158"/>
        <v>0</v>
      </c>
      <c r="AE946" s="5"/>
      <c r="AF946" s="6"/>
    </row>
    <row r="947" spans="1:32" x14ac:dyDescent="0.25">
      <c r="A947" s="46">
        <f t="shared" si="152"/>
        <v>931</v>
      </c>
      <c r="B947" s="54">
        <f t="shared" si="149"/>
        <v>0</v>
      </c>
      <c r="C947" s="47">
        <f>IF(A947&gt;Lease!$E$4,0,Lease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D947" s="33" t="str">
        <f>IF(C947=0,"-",IF(Lease!$H$4="Yearly",EDATE(D946,12),IF(Lease!$H$4="Quarterly",EDATE(D946,3),EDATE(D946,1))))</f>
        <v>-</v>
      </c>
      <c r="E947" s="14">
        <f>IF(C947=0,0,1/((1+IF(Lease!$H$4="Yearly",Lease!$D$4,IF(Lease!$H$4="Quarterly",Lease!$D$4/4,Lease!$D$4/12)))^IF($E$17=1,A946,A947)))</f>
        <v>0</v>
      </c>
      <c r="F947" s="48">
        <f t="shared" si="155"/>
        <v>0</v>
      </c>
      <c r="G947" s="49"/>
      <c r="H947" s="13">
        <f t="shared" si="153"/>
        <v>931</v>
      </c>
      <c r="I947" s="33" t="str">
        <f t="shared" si="156"/>
        <v>-</v>
      </c>
      <c r="J947" s="38">
        <f>IF(H947&gt;Lease!$E$4,0,M946)</f>
        <v>0</v>
      </c>
      <c r="K947" s="38">
        <f>IF(IF(Lease!$H$4="Yearly",J947*Lease!$D$4,IF(Lease!$H$4="Quarterly",J947*(Lease!$D$4/4),J947*Lease!$D$4/12))&gt;0,IF(Lease!$H$4="Yearly",J947*Lease!$D$4,IF(Lease!$H$4="Quarterly",J947*(Lease!$D$4/4),J947*Lease!$D$4/12)),-L947-J947)</f>
        <v>0</v>
      </c>
      <c r="L947" s="38">
        <f t="shared" si="150"/>
        <v>0</v>
      </c>
      <c r="M947" s="38">
        <f t="shared" si="151"/>
        <v>0</v>
      </c>
      <c r="N947" s="50"/>
      <c r="O947" s="79">
        <v>237</v>
      </c>
      <c r="P947" s="80">
        <f t="shared" si="154"/>
        <v>382107</v>
      </c>
      <c r="Q947" s="82">
        <f t="shared" si="157"/>
        <v>0</v>
      </c>
      <c r="R947" s="82">
        <f>IF(S946&lt;1,0,-Lease!$K$4/Lease!$L$4)</f>
        <v>0</v>
      </c>
      <c r="S947" s="82">
        <f t="shared" si="158"/>
        <v>0</v>
      </c>
      <c r="AE947" s="5"/>
      <c r="AF947" s="6"/>
    </row>
    <row r="948" spans="1:32" x14ac:dyDescent="0.25">
      <c r="A948" s="46">
        <f t="shared" si="152"/>
        <v>932</v>
      </c>
      <c r="B948" s="54">
        <f t="shared" si="149"/>
        <v>0</v>
      </c>
      <c r="C948" s="47">
        <f>IF(A948&gt;Lease!$E$4,0,Lease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D948" s="33" t="str">
        <f>IF(C948=0,"-",IF(Lease!$H$4="Yearly",EDATE(D947,12),IF(Lease!$H$4="Quarterly",EDATE(D947,3),EDATE(D947,1))))</f>
        <v>-</v>
      </c>
      <c r="E948" s="14">
        <f>IF(C948=0,0,1/((1+IF(Lease!$H$4="Yearly",Lease!$D$4,IF(Lease!$H$4="Quarterly",Lease!$D$4/4,Lease!$D$4/12)))^IF($E$17=1,A947,A948)))</f>
        <v>0</v>
      </c>
      <c r="F948" s="48">
        <f t="shared" si="155"/>
        <v>0</v>
      </c>
      <c r="G948" s="49"/>
      <c r="H948" s="13">
        <f t="shared" si="153"/>
        <v>932</v>
      </c>
      <c r="I948" s="33" t="str">
        <f t="shared" si="156"/>
        <v>-</v>
      </c>
      <c r="J948" s="38">
        <f>IF(H948&gt;Lease!$E$4,0,M947)</f>
        <v>0</v>
      </c>
      <c r="K948" s="38">
        <f>IF(IF(Lease!$H$4="Yearly",J948*Lease!$D$4,IF(Lease!$H$4="Quarterly",J948*(Lease!$D$4/4),J948*Lease!$D$4/12))&gt;0,IF(Lease!$H$4="Yearly",J948*Lease!$D$4,IF(Lease!$H$4="Quarterly",J948*(Lease!$D$4/4),J948*Lease!$D$4/12)),-L948-J948)</f>
        <v>0</v>
      </c>
      <c r="L948" s="38">
        <f t="shared" si="150"/>
        <v>0</v>
      </c>
      <c r="M948" s="38">
        <f t="shared" si="151"/>
        <v>0</v>
      </c>
      <c r="N948" s="50"/>
      <c r="O948" s="79">
        <v>237</v>
      </c>
      <c r="P948" s="80">
        <f t="shared" si="154"/>
        <v>382472</v>
      </c>
      <c r="Q948" s="82">
        <f t="shared" si="157"/>
        <v>0</v>
      </c>
      <c r="R948" s="82">
        <f>IF(S947&lt;1,0,-Lease!$K$4/Lease!$L$4)</f>
        <v>0</v>
      </c>
      <c r="S948" s="82">
        <f t="shared" si="158"/>
        <v>0</v>
      </c>
      <c r="AE948" s="5"/>
      <c r="AF948" s="6"/>
    </row>
    <row r="949" spans="1:32" x14ac:dyDescent="0.25">
      <c r="A949" s="46">
        <f t="shared" si="152"/>
        <v>933</v>
      </c>
      <c r="B949" s="54">
        <f t="shared" si="149"/>
        <v>0</v>
      </c>
      <c r="C949" s="47">
        <f>IF(A949&gt;Lease!$E$4,0,Lease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D949" s="33" t="str">
        <f>IF(C949=0,"-",IF(Lease!$H$4="Yearly",EDATE(D948,12),IF(Lease!$H$4="Quarterly",EDATE(D948,3),EDATE(D948,1))))</f>
        <v>-</v>
      </c>
      <c r="E949" s="14">
        <f>IF(C949=0,0,1/((1+IF(Lease!$H$4="Yearly",Lease!$D$4,IF(Lease!$H$4="Quarterly",Lease!$D$4/4,Lease!$D$4/12)))^IF($E$17=1,A948,A949)))</f>
        <v>0</v>
      </c>
      <c r="F949" s="48">
        <f t="shared" si="155"/>
        <v>0</v>
      </c>
      <c r="G949" s="49"/>
      <c r="H949" s="13">
        <f t="shared" si="153"/>
        <v>933</v>
      </c>
      <c r="I949" s="33" t="str">
        <f t="shared" si="156"/>
        <v>-</v>
      </c>
      <c r="J949" s="38">
        <f>IF(H949&gt;Lease!$E$4,0,M948)</f>
        <v>0</v>
      </c>
      <c r="K949" s="38">
        <f>IF(IF(Lease!$H$4="Yearly",J949*Lease!$D$4,IF(Lease!$H$4="Quarterly",J949*(Lease!$D$4/4),J949*Lease!$D$4/12))&gt;0,IF(Lease!$H$4="Yearly",J949*Lease!$D$4,IF(Lease!$H$4="Quarterly",J949*(Lease!$D$4/4),J949*Lease!$D$4/12)),-L949-J949)</f>
        <v>0</v>
      </c>
      <c r="L949" s="38">
        <f t="shared" si="150"/>
        <v>0</v>
      </c>
      <c r="M949" s="38">
        <f t="shared" si="151"/>
        <v>0</v>
      </c>
      <c r="N949" s="50"/>
      <c r="O949" s="79">
        <v>237</v>
      </c>
      <c r="P949" s="80">
        <f t="shared" si="154"/>
        <v>382838</v>
      </c>
      <c r="Q949" s="82">
        <f t="shared" si="157"/>
        <v>0</v>
      </c>
      <c r="R949" s="82">
        <f>IF(S948&lt;1,0,-Lease!$K$4/Lease!$L$4)</f>
        <v>0</v>
      </c>
      <c r="S949" s="82">
        <f t="shared" si="158"/>
        <v>0</v>
      </c>
      <c r="AE949" s="5"/>
      <c r="AF949" s="6"/>
    </row>
    <row r="950" spans="1:32" x14ac:dyDescent="0.25">
      <c r="A950" s="46">
        <f t="shared" si="152"/>
        <v>934</v>
      </c>
      <c r="B950" s="54">
        <f t="shared" si="149"/>
        <v>0</v>
      </c>
      <c r="C950" s="47">
        <f>IF(A950&gt;Lease!$E$4,0,Lease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D950" s="33" t="str">
        <f>IF(C950=0,"-",IF(Lease!$H$4="Yearly",EDATE(D949,12),IF(Lease!$H$4="Quarterly",EDATE(D949,3),EDATE(D949,1))))</f>
        <v>-</v>
      </c>
      <c r="E950" s="14">
        <f>IF(C950=0,0,1/((1+IF(Lease!$H$4="Yearly",Lease!$D$4,IF(Lease!$H$4="Quarterly",Lease!$D$4/4,Lease!$D$4/12)))^IF($E$17=1,A949,A950)))</f>
        <v>0</v>
      </c>
      <c r="F950" s="48">
        <f t="shared" si="155"/>
        <v>0</v>
      </c>
      <c r="G950" s="49"/>
      <c r="H950" s="13">
        <f t="shared" si="153"/>
        <v>934</v>
      </c>
      <c r="I950" s="33" t="str">
        <f t="shared" si="156"/>
        <v>-</v>
      </c>
      <c r="J950" s="38">
        <f>IF(H950&gt;Lease!$E$4,0,M949)</f>
        <v>0</v>
      </c>
      <c r="K950" s="38">
        <f>IF(IF(Lease!$H$4="Yearly",J950*Lease!$D$4,IF(Lease!$H$4="Quarterly",J950*(Lease!$D$4/4),J950*Lease!$D$4/12))&gt;0,IF(Lease!$H$4="Yearly",J950*Lease!$D$4,IF(Lease!$H$4="Quarterly",J950*(Lease!$D$4/4),J950*Lease!$D$4/12)),-L950-J950)</f>
        <v>0</v>
      </c>
      <c r="L950" s="38">
        <f t="shared" si="150"/>
        <v>0</v>
      </c>
      <c r="M950" s="38">
        <f t="shared" si="151"/>
        <v>0</v>
      </c>
      <c r="N950" s="50"/>
      <c r="O950" s="79">
        <v>237</v>
      </c>
      <c r="P950" s="80">
        <f t="shared" si="154"/>
        <v>383203</v>
      </c>
      <c r="Q950" s="82">
        <f t="shared" si="157"/>
        <v>0</v>
      </c>
      <c r="R950" s="82">
        <f>IF(S949&lt;1,0,-Lease!$K$4/Lease!$L$4)</f>
        <v>0</v>
      </c>
      <c r="S950" s="82">
        <f t="shared" si="158"/>
        <v>0</v>
      </c>
      <c r="AE950" s="5"/>
      <c r="AF950" s="6"/>
    </row>
    <row r="951" spans="1:32" x14ac:dyDescent="0.25">
      <c r="A951" s="46">
        <f t="shared" si="152"/>
        <v>935</v>
      </c>
      <c r="B951" s="54">
        <f t="shared" si="149"/>
        <v>0</v>
      </c>
      <c r="C951" s="47">
        <f>IF(A951&gt;Lease!$E$4,0,Lease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D951" s="33" t="str">
        <f>IF(C951=0,"-",IF(Lease!$H$4="Yearly",EDATE(D950,12),IF(Lease!$H$4="Quarterly",EDATE(D950,3),EDATE(D950,1))))</f>
        <v>-</v>
      </c>
      <c r="E951" s="14">
        <f>IF(C951=0,0,1/((1+IF(Lease!$H$4="Yearly",Lease!$D$4,IF(Lease!$H$4="Quarterly",Lease!$D$4/4,Lease!$D$4/12)))^IF($E$17=1,A950,A951)))</f>
        <v>0</v>
      </c>
      <c r="F951" s="48">
        <f t="shared" si="155"/>
        <v>0</v>
      </c>
      <c r="G951" s="49"/>
      <c r="H951" s="13">
        <f t="shared" si="153"/>
        <v>935</v>
      </c>
      <c r="I951" s="33" t="str">
        <f t="shared" si="156"/>
        <v>-</v>
      </c>
      <c r="J951" s="38">
        <f>IF(H951&gt;Lease!$E$4,0,M950)</f>
        <v>0</v>
      </c>
      <c r="K951" s="38">
        <f>IF(IF(Lease!$H$4="Yearly",J951*Lease!$D$4,IF(Lease!$H$4="Quarterly",J951*(Lease!$D$4/4),J951*Lease!$D$4/12))&gt;0,IF(Lease!$H$4="Yearly",J951*Lease!$D$4,IF(Lease!$H$4="Quarterly",J951*(Lease!$D$4/4),J951*Lease!$D$4/12)),-L951-J951)</f>
        <v>0</v>
      </c>
      <c r="L951" s="38">
        <f t="shared" si="150"/>
        <v>0</v>
      </c>
      <c r="M951" s="38">
        <f t="shared" si="151"/>
        <v>0</v>
      </c>
      <c r="N951" s="50"/>
      <c r="O951" s="79">
        <v>237</v>
      </c>
      <c r="P951" s="80">
        <f t="shared" si="154"/>
        <v>383568</v>
      </c>
      <c r="Q951" s="82">
        <f t="shared" si="157"/>
        <v>0</v>
      </c>
      <c r="R951" s="82">
        <f>IF(S950&lt;1,0,-Lease!$K$4/Lease!$L$4)</f>
        <v>0</v>
      </c>
      <c r="S951" s="82">
        <f t="shared" si="158"/>
        <v>0</v>
      </c>
      <c r="AE951" s="5"/>
      <c r="AF951" s="6"/>
    </row>
    <row r="952" spans="1:32" x14ac:dyDescent="0.25">
      <c r="A952" s="46">
        <f t="shared" si="152"/>
        <v>936</v>
      </c>
      <c r="B952" s="54">
        <f t="shared" si="149"/>
        <v>0</v>
      </c>
      <c r="C952" s="47">
        <f>IF(A952&gt;Lease!$E$4,0,Lease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D952" s="33" t="str">
        <f>IF(C952=0,"-",IF(Lease!$H$4="Yearly",EDATE(D951,12),IF(Lease!$H$4="Quarterly",EDATE(D951,3),EDATE(D951,1))))</f>
        <v>-</v>
      </c>
      <c r="E952" s="14">
        <f>IF(C952=0,0,1/((1+IF(Lease!$H$4="Yearly",Lease!$D$4,IF(Lease!$H$4="Quarterly",Lease!$D$4/4,Lease!$D$4/12)))^IF($E$17=1,A951,A952)))</f>
        <v>0</v>
      </c>
      <c r="F952" s="48">
        <f t="shared" si="155"/>
        <v>0</v>
      </c>
      <c r="G952" s="49"/>
      <c r="H952" s="13">
        <f t="shared" si="153"/>
        <v>936</v>
      </c>
      <c r="I952" s="33" t="str">
        <f t="shared" si="156"/>
        <v>-</v>
      </c>
      <c r="J952" s="38">
        <f>IF(H952&gt;Lease!$E$4,0,M951)</f>
        <v>0</v>
      </c>
      <c r="K952" s="38">
        <f>IF(IF(Lease!$H$4="Yearly",J952*Lease!$D$4,IF(Lease!$H$4="Quarterly",J952*(Lease!$D$4/4),J952*Lease!$D$4/12))&gt;0,IF(Lease!$H$4="Yearly",J952*Lease!$D$4,IF(Lease!$H$4="Quarterly",J952*(Lease!$D$4/4),J952*Lease!$D$4/12)),-L952-J952)</f>
        <v>0</v>
      </c>
      <c r="L952" s="38">
        <f t="shared" si="150"/>
        <v>0</v>
      </c>
      <c r="M952" s="38">
        <f t="shared" si="151"/>
        <v>0</v>
      </c>
      <c r="N952" s="50"/>
      <c r="O952" s="79">
        <v>237</v>
      </c>
      <c r="P952" s="80">
        <f t="shared" si="154"/>
        <v>383933</v>
      </c>
      <c r="Q952" s="82">
        <f t="shared" si="157"/>
        <v>0</v>
      </c>
      <c r="R952" s="82">
        <f>IF(S951&lt;1,0,-Lease!$K$4/Lease!$L$4)</f>
        <v>0</v>
      </c>
      <c r="S952" s="82">
        <f t="shared" si="158"/>
        <v>0</v>
      </c>
      <c r="AE952" s="5"/>
      <c r="AF952" s="6"/>
    </row>
    <row r="953" spans="1:32" x14ac:dyDescent="0.25">
      <c r="A953" s="46">
        <f t="shared" si="152"/>
        <v>937</v>
      </c>
      <c r="B953" s="54">
        <f t="shared" si="149"/>
        <v>0</v>
      </c>
      <c r="C953" s="47">
        <f>IF(A953&gt;Lease!$E$4,0,Lease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D953" s="33" t="str">
        <f>IF(C953=0,"-",IF(Lease!$H$4="Yearly",EDATE(D952,12),IF(Lease!$H$4="Quarterly",EDATE(D952,3),EDATE(D952,1))))</f>
        <v>-</v>
      </c>
      <c r="E953" s="14">
        <f>IF(C953=0,0,1/((1+IF(Lease!$H$4="Yearly",Lease!$D$4,IF(Lease!$H$4="Quarterly",Lease!$D$4/4,Lease!$D$4/12)))^IF($E$17=1,A952,A953)))</f>
        <v>0</v>
      </c>
      <c r="F953" s="48">
        <f t="shared" si="155"/>
        <v>0</v>
      </c>
      <c r="G953" s="49"/>
      <c r="H953" s="13">
        <f t="shared" si="153"/>
        <v>937</v>
      </c>
      <c r="I953" s="33" t="str">
        <f t="shared" si="156"/>
        <v>-</v>
      </c>
      <c r="J953" s="38">
        <f>IF(H953&gt;Lease!$E$4,0,M952)</f>
        <v>0</v>
      </c>
      <c r="K953" s="38">
        <f>IF(IF(Lease!$H$4="Yearly",J953*Lease!$D$4,IF(Lease!$H$4="Quarterly",J953*(Lease!$D$4/4),J953*Lease!$D$4/12))&gt;0,IF(Lease!$H$4="Yearly",J953*Lease!$D$4,IF(Lease!$H$4="Quarterly",J953*(Lease!$D$4/4),J953*Lease!$D$4/12)),-L953-J953)</f>
        <v>0</v>
      </c>
      <c r="L953" s="38">
        <f t="shared" si="150"/>
        <v>0</v>
      </c>
      <c r="M953" s="38">
        <f t="shared" si="151"/>
        <v>0</v>
      </c>
      <c r="N953" s="50"/>
      <c r="O953" s="79">
        <v>237</v>
      </c>
      <c r="P953" s="80">
        <f t="shared" si="154"/>
        <v>384299</v>
      </c>
      <c r="Q953" s="82">
        <f t="shared" si="157"/>
        <v>0</v>
      </c>
      <c r="R953" s="82">
        <f>IF(S952&lt;1,0,-Lease!$K$4/Lease!$L$4)</f>
        <v>0</v>
      </c>
      <c r="S953" s="82">
        <f t="shared" si="158"/>
        <v>0</v>
      </c>
      <c r="AE953" s="5"/>
      <c r="AF953" s="6"/>
    </row>
    <row r="954" spans="1:32" x14ac:dyDescent="0.25">
      <c r="A954" s="46">
        <f t="shared" si="152"/>
        <v>938</v>
      </c>
      <c r="B954" s="54">
        <f t="shared" si="149"/>
        <v>0</v>
      </c>
      <c r="C954" s="47">
        <f>IF(A954&gt;Lease!$E$4,0,Lease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D954" s="33" t="str">
        <f>IF(C954=0,"-",IF(Lease!$H$4="Yearly",EDATE(D953,12),IF(Lease!$H$4="Quarterly",EDATE(D953,3),EDATE(D953,1))))</f>
        <v>-</v>
      </c>
      <c r="E954" s="14">
        <f>IF(C954=0,0,1/((1+IF(Lease!$H$4="Yearly",Lease!$D$4,IF(Lease!$H$4="Quarterly",Lease!$D$4/4,Lease!$D$4/12)))^IF($E$17=1,A953,A954)))</f>
        <v>0</v>
      </c>
      <c r="F954" s="48">
        <f t="shared" si="155"/>
        <v>0</v>
      </c>
      <c r="G954" s="49"/>
      <c r="H954" s="13">
        <f t="shared" si="153"/>
        <v>938</v>
      </c>
      <c r="I954" s="33" t="str">
        <f t="shared" si="156"/>
        <v>-</v>
      </c>
      <c r="J954" s="38">
        <f>IF(H954&gt;Lease!$E$4,0,M953)</f>
        <v>0</v>
      </c>
      <c r="K954" s="38">
        <f>IF(IF(Lease!$H$4="Yearly",J954*Lease!$D$4,IF(Lease!$H$4="Quarterly",J954*(Lease!$D$4/4),J954*Lease!$D$4/12))&gt;0,IF(Lease!$H$4="Yearly",J954*Lease!$D$4,IF(Lease!$H$4="Quarterly",J954*(Lease!$D$4/4),J954*Lease!$D$4/12)),-L954-J954)</f>
        <v>0</v>
      </c>
      <c r="L954" s="38">
        <f t="shared" si="150"/>
        <v>0</v>
      </c>
      <c r="M954" s="38">
        <f t="shared" si="151"/>
        <v>0</v>
      </c>
      <c r="N954" s="50"/>
      <c r="O954" s="79">
        <v>237</v>
      </c>
      <c r="P954" s="80">
        <f t="shared" si="154"/>
        <v>384664</v>
      </c>
      <c r="Q954" s="82">
        <f t="shared" si="157"/>
        <v>0</v>
      </c>
      <c r="R954" s="82">
        <f>IF(S953&lt;1,0,-Lease!$K$4/Lease!$L$4)</f>
        <v>0</v>
      </c>
      <c r="S954" s="82">
        <f t="shared" si="158"/>
        <v>0</v>
      </c>
      <c r="AE954" s="5"/>
      <c r="AF954" s="6"/>
    </row>
    <row r="955" spans="1:32" x14ac:dyDescent="0.25">
      <c r="A955" s="46">
        <f t="shared" si="152"/>
        <v>939</v>
      </c>
      <c r="B955" s="54">
        <f t="shared" si="149"/>
        <v>0</v>
      </c>
      <c r="C955" s="47">
        <f>IF(A955&gt;Lease!$E$4,0,Lease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D955" s="33" t="str">
        <f>IF(C955=0,"-",IF(Lease!$H$4="Yearly",EDATE(D954,12),IF(Lease!$H$4="Quarterly",EDATE(D954,3),EDATE(D954,1))))</f>
        <v>-</v>
      </c>
      <c r="E955" s="14">
        <f>IF(C955=0,0,1/((1+IF(Lease!$H$4="Yearly",Lease!$D$4,IF(Lease!$H$4="Quarterly",Lease!$D$4/4,Lease!$D$4/12)))^IF($E$17=1,A954,A955)))</f>
        <v>0</v>
      </c>
      <c r="F955" s="48">
        <f t="shared" si="155"/>
        <v>0</v>
      </c>
      <c r="G955" s="49"/>
      <c r="H955" s="13">
        <f t="shared" si="153"/>
        <v>939</v>
      </c>
      <c r="I955" s="33" t="str">
        <f t="shared" si="156"/>
        <v>-</v>
      </c>
      <c r="J955" s="38">
        <f>IF(H955&gt;Lease!$E$4,0,M954)</f>
        <v>0</v>
      </c>
      <c r="K955" s="38">
        <f>IF(IF(Lease!$H$4="Yearly",J955*Lease!$D$4,IF(Lease!$H$4="Quarterly",J955*(Lease!$D$4/4),J955*Lease!$D$4/12))&gt;0,IF(Lease!$H$4="Yearly",J955*Lease!$D$4,IF(Lease!$H$4="Quarterly",J955*(Lease!$D$4/4),J955*Lease!$D$4/12)),-L955-J955)</f>
        <v>0</v>
      </c>
      <c r="L955" s="38">
        <f t="shared" si="150"/>
        <v>0</v>
      </c>
      <c r="M955" s="38">
        <f t="shared" si="151"/>
        <v>0</v>
      </c>
      <c r="N955" s="50"/>
      <c r="O955" s="79">
        <v>237</v>
      </c>
      <c r="P955" s="80">
        <f t="shared" si="154"/>
        <v>385029</v>
      </c>
      <c r="Q955" s="82">
        <f t="shared" si="157"/>
        <v>0</v>
      </c>
      <c r="R955" s="82">
        <f>IF(S954&lt;1,0,-Lease!$K$4/Lease!$L$4)</f>
        <v>0</v>
      </c>
      <c r="S955" s="82">
        <f t="shared" si="158"/>
        <v>0</v>
      </c>
      <c r="AE955" s="5"/>
      <c r="AF955" s="6"/>
    </row>
    <row r="956" spans="1:32" x14ac:dyDescent="0.25">
      <c r="A956" s="46">
        <f t="shared" si="152"/>
        <v>940</v>
      </c>
      <c r="B956" s="54">
        <f t="shared" si="149"/>
        <v>0</v>
      </c>
      <c r="C956" s="47">
        <f>IF(A956&gt;Lease!$E$4,0,Lease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D956" s="33" t="str">
        <f>IF(C956=0,"-",IF(Lease!$H$4="Yearly",EDATE(D955,12),IF(Lease!$H$4="Quarterly",EDATE(D955,3),EDATE(D955,1))))</f>
        <v>-</v>
      </c>
      <c r="E956" s="14">
        <f>IF(C956=0,0,1/((1+IF(Lease!$H$4="Yearly",Lease!$D$4,IF(Lease!$H$4="Quarterly",Lease!$D$4/4,Lease!$D$4/12)))^IF($E$17=1,A955,A956)))</f>
        <v>0</v>
      </c>
      <c r="F956" s="48">
        <f t="shared" si="155"/>
        <v>0</v>
      </c>
      <c r="G956" s="49"/>
      <c r="H956" s="13">
        <f t="shared" si="153"/>
        <v>940</v>
      </c>
      <c r="I956" s="33" t="str">
        <f t="shared" si="156"/>
        <v>-</v>
      </c>
      <c r="J956" s="38">
        <f>IF(H956&gt;Lease!$E$4,0,M955)</f>
        <v>0</v>
      </c>
      <c r="K956" s="38">
        <f>IF(IF(Lease!$H$4="Yearly",J956*Lease!$D$4,IF(Lease!$H$4="Quarterly",J956*(Lease!$D$4/4),J956*Lease!$D$4/12))&gt;0,IF(Lease!$H$4="Yearly",J956*Lease!$D$4,IF(Lease!$H$4="Quarterly",J956*(Lease!$D$4/4),J956*Lease!$D$4/12)),-L956-J956)</f>
        <v>0</v>
      </c>
      <c r="L956" s="38">
        <f t="shared" si="150"/>
        <v>0</v>
      </c>
      <c r="M956" s="38">
        <f t="shared" si="151"/>
        <v>0</v>
      </c>
      <c r="N956" s="50"/>
      <c r="O956" s="79">
        <v>237</v>
      </c>
      <c r="P956" s="80">
        <f t="shared" si="154"/>
        <v>385394</v>
      </c>
      <c r="Q956" s="82">
        <f t="shared" si="157"/>
        <v>0</v>
      </c>
      <c r="R956" s="82">
        <f>IF(S955&lt;1,0,-Lease!$K$4/Lease!$L$4)</f>
        <v>0</v>
      </c>
      <c r="S956" s="82">
        <f t="shared" si="158"/>
        <v>0</v>
      </c>
      <c r="AE956" s="5"/>
      <c r="AF956" s="6"/>
    </row>
    <row r="957" spans="1:32" x14ac:dyDescent="0.25">
      <c r="A957" s="46">
        <f t="shared" si="152"/>
        <v>941</v>
      </c>
      <c r="B957" s="54">
        <f t="shared" si="149"/>
        <v>0</v>
      </c>
      <c r="C957" s="47">
        <f>IF(A957&gt;Lease!$E$4,0,Lease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D957" s="33" t="str">
        <f>IF(C957=0,"-",IF(Lease!$H$4="Yearly",EDATE(D956,12),IF(Lease!$H$4="Quarterly",EDATE(D956,3),EDATE(D956,1))))</f>
        <v>-</v>
      </c>
      <c r="E957" s="14">
        <f>IF(C957=0,0,1/((1+IF(Lease!$H$4="Yearly",Lease!$D$4,IF(Lease!$H$4="Quarterly",Lease!$D$4/4,Lease!$D$4/12)))^IF($E$17=1,A956,A957)))</f>
        <v>0</v>
      </c>
      <c r="F957" s="48">
        <f t="shared" si="155"/>
        <v>0</v>
      </c>
      <c r="G957" s="49"/>
      <c r="H957" s="13">
        <f t="shared" si="153"/>
        <v>941</v>
      </c>
      <c r="I957" s="33" t="str">
        <f t="shared" si="156"/>
        <v>-</v>
      </c>
      <c r="J957" s="38">
        <f>IF(H957&gt;Lease!$E$4,0,M956)</f>
        <v>0</v>
      </c>
      <c r="K957" s="38">
        <f>IF(IF(Lease!$H$4="Yearly",J957*Lease!$D$4,IF(Lease!$H$4="Quarterly",J957*(Lease!$D$4/4),J957*Lease!$D$4/12))&gt;0,IF(Lease!$H$4="Yearly",J957*Lease!$D$4,IF(Lease!$H$4="Quarterly",J957*(Lease!$D$4/4),J957*Lease!$D$4/12)),-L957-J957)</f>
        <v>0</v>
      </c>
      <c r="L957" s="38">
        <f t="shared" si="150"/>
        <v>0</v>
      </c>
      <c r="M957" s="38">
        <f t="shared" si="151"/>
        <v>0</v>
      </c>
      <c r="N957" s="50"/>
      <c r="O957" s="79">
        <v>237</v>
      </c>
      <c r="P957" s="80">
        <f t="shared" si="154"/>
        <v>385760</v>
      </c>
      <c r="Q957" s="82">
        <f t="shared" si="157"/>
        <v>0</v>
      </c>
      <c r="R957" s="82">
        <f>IF(S956&lt;1,0,-Lease!$K$4/Lease!$L$4)</f>
        <v>0</v>
      </c>
      <c r="S957" s="82">
        <f t="shared" si="158"/>
        <v>0</v>
      </c>
      <c r="AE957" s="5"/>
      <c r="AF957" s="6"/>
    </row>
    <row r="958" spans="1:32" x14ac:dyDescent="0.25">
      <c r="A958" s="46">
        <f t="shared" si="152"/>
        <v>942</v>
      </c>
      <c r="B958" s="54">
        <f t="shared" si="149"/>
        <v>0</v>
      </c>
      <c r="C958" s="47">
        <f>IF(A958&gt;Lease!$E$4,0,Lease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D958" s="33" t="str">
        <f>IF(C958=0,"-",IF(Lease!$H$4="Yearly",EDATE(D957,12),IF(Lease!$H$4="Quarterly",EDATE(D957,3),EDATE(D957,1))))</f>
        <v>-</v>
      </c>
      <c r="E958" s="14">
        <f>IF(C958=0,0,1/((1+IF(Lease!$H$4="Yearly",Lease!$D$4,IF(Lease!$H$4="Quarterly",Lease!$D$4/4,Lease!$D$4/12)))^IF($E$17=1,A957,A958)))</f>
        <v>0</v>
      </c>
      <c r="F958" s="48">
        <f t="shared" si="155"/>
        <v>0</v>
      </c>
      <c r="G958" s="49"/>
      <c r="H958" s="13">
        <f t="shared" si="153"/>
        <v>942</v>
      </c>
      <c r="I958" s="33" t="str">
        <f t="shared" si="156"/>
        <v>-</v>
      </c>
      <c r="J958" s="38">
        <f>IF(H958&gt;Lease!$E$4,0,M957)</f>
        <v>0</v>
      </c>
      <c r="K958" s="38">
        <f>IF(IF(Lease!$H$4="Yearly",J958*Lease!$D$4,IF(Lease!$H$4="Quarterly",J958*(Lease!$D$4/4),J958*Lease!$D$4/12))&gt;0,IF(Lease!$H$4="Yearly",J958*Lease!$D$4,IF(Lease!$H$4="Quarterly",J958*(Lease!$D$4/4),J958*Lease!$D$4/12)),-L958-J958)</f>
        <v>0</v>
      </c>
      <c r="L958" s="38">
        <f t="shared" si="150"/>
        <v>0</v>
      </c>
      <c r="M958" s="38">
        <f t="shared" si="151"/>
        <v>0</v>
      </c>
      <c r="N958" s="50"/>
      <c r="O958" s="79">
        <v>237</v>
      </c>
      <c r="P958" s="80">
        <f t="shared" si="154"/>
        <v>386125</v>
      </c>
      <c r="Q958" s="82">
        <f t="shared" si="157"/>
        <v>0</v>
      </c>
      <c r="R958" s="82">
        <f>IF(S957&lt;1,0,-Lease!$K$4/Lease!$L$4)</f>
        <v>0</v>
      </c>
      <c r="S958" s="82">
        <f t="shared" si="158"/>
        <v>0</v>
      </c>
      <c r="AE958" s="5"/>
      <c r="AF958" s="6"/>
    </row>
    <row r="959" spans="1:32" x14ac:dyDescent="0.25">
      <c r="A959" s="46">
        <f t="shared" si="152"/>
        <v>943</v>
      </c>
      <c r="B959" s="54">
        <f t="shared" si="149"/>
        <v>0</v>
      </c>
      <c r="C959" s="47">
        <f>IF(A959&gt;Lease!$E$4,0,Lease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D959" s="33" t="str">
        <f>IF(C959=0,"-",IF(Lease!$H$4="Yearly",EDATE(D958,12),IF(Lease!$H$4="Quarterly",EDATE(D958,3),EDATE(D958,1))))</f>
        <v>-</v>
      </c>
      <c r="E959" s="14">
        <f>IF(C959=0,0,1/((1+IF(Lease!$H$4="Yearly",Lease!$D$4,IF(Lease!$H$4="Quarterly",Lease!$D$4/4,Lease!$D$4/12)))^IF($E$17=1,A958,A959)))</f>
        <v>0</v>
      </c>
      <c r="F959" s="48">
        <f t="shared" si="155"/>
        <v>0</v>
      </c>
      <c r="G959" s="49"/>
      <c r="H959" s="13">
        <f t="shared" si="153"/>
        <v>943</v>
      </c>
      <c r="I959" s="33" t="str">
        <f t="shared" si="156"/>
        <v>-</v>
      </c>
      <c r="J959" s="38">
        <f>IF(H959&gt;Lease!$E$4,0,M958)</f>
        <v>0</v>
      </c>
      <c r="K959" s="38">
        <f>IF(IF(Lease!$H$4="Yearly",J959*Lease!$D$4,IF(Lease!$H$4="Quarterly",J959*(Lease!$D$4/4),J959*Lease!$D$4/12))&gt;0,IF(Lease!$H$4="Yearly",J959*Lease!$D$4,IF(Lease!$H$4="Quarterly",J959*(Lease!$D$4/4),J959*Lease!$D$4/12)),-L959-J959)</f>
        <v>0</v>
      </c>
      <c r="L959" s="38">
        <f t="shared" si="150"/>
        <v>0</v>
      </c>
      <c r="M959" s="38">
        <f t="shared" si="151"/>
        <v>0</v>
      </c>
      <c r="N959" s="50"/>
      <c r="O959" s="79">
        <v>237</v>
      </c>
      <c r="P959" s="80">
        <f t="shared" si="154"/>
        <v>386490</v>
      </c>
      <c r="Q959" s="82">
        <f t="shared" si="157"/>
        <v>0</v>
      </c>
      <c r="R959" s="82">
        <f>IF(S958&lt;1,0,-Lease!$K$4/Lease!$L$4)</f>
        <v>0</v>
      </c>
      <c r="S959" s="82">
        <f t="shared" si="158"/>
        <v>0</v>
      </c>
      <c r="AE959" s="5"/>
      <c r="AF959" s="6"/>
    </row>
    <row r="960" spans="1:32" x14ac:dyDescent="0.25">
      <c r="A960" s="46">
        <f t="shared" si="152"/>
        <v>944</v>
      </c>
      <c r="B960" s="54">
        <f t="shared" si="149"/>
        <v>0</v>
      </c>
      <c r="C960" s="47">
        <f>IF(A960&gt;Lease!$E$4,0,Lease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D960" s="33" t="str">
        <f>IF(C960=0,"-",IF(Lease!$H$4="Yearly",EDATE(D959,12),IF(Lease!$H$4="Quarterly",EDATE(D959,3),EDATE(D959,1))))</f>
        <v>-</v>
      </c>
      <c r="E960" s="14">
        <f>IF(C960=0,0,1/((1+IF(Lease!$H$4="Yearly",Lease!$D$4,IF(Lease!$H$4="Quarterly",Lease!$D$4/4,Lease!$D$4/12)))^IF($E$17=1,A959,A960)))</f>
        <v>0</v>
      </c>
      <c r="F960" s="48">
        <f t="shared" si="155"/>
        <v>0</v>
      </c>
      <c r="G960" s="49"/>
      <c r="H960" s="13">
        <f t="shared" si="153"/>
        <v>944</v>
      </c>
      <c r="I960" s="33" t="str">
        <f t="shared" si="156"/>
        <v>-</v>
      </c>
      <c r="J960" s="38">
        <f>IF(H960&gt;Lease!$E$4,0,M959)</f>
        <v>0</v>
      </c>
      <c r="K960" s="38">
        <f>IF(IF(Lease!$H$4="Yearly",J960*Lease!$D$4,IF(Lease!$H$4="Quarterly",J960*(Lease!$D$4/4),J960*Lease!$D$4/12))&gt;0,IF(Lease!$H$4="Yearly",J960*Lease!$D$4,IF(Lease!$H$4="Quarterly",J960*(Lease!$D$4/4),J960*Lease!$D$4/12)),-L960-J960)</f>
        <v>0</v>
      </c>
      <c r="L960" s="38">
        <f t="shared" si="150"/>
        <v>0</v>
      </c>
      <c r="M960" s="38">
        <f t="shared" si="151"/>
        <v>0</v>
      </c>
      <c r="N960" s="50"/>
      <c r="O960" s="79">
        <v>237</v>
      </c>
      <c r="P960" s="80">
        <f t="shared" si="154"/>
        <v>386855</v>
      </c>
      <c r="Q960" s="82">
        <f t="shared" si="157"/>
        <v>0</v>
      </c>
      <c r="R960" s="82">
        <f>IF(S959&lt;1,0,-Lease!$K$4/Lease!$L$4)</f>
        <v>0</v>
      </c>
      <c r="S960" s="82">
        <f t="shared" si="158"/>
        <v>0</v>
      </c>
      <c r="AE960" s="5"/>
      <c r="AF960" s="6"/>
    </row>
    <row r="961" spans="1:32" x14ac:dyDescent="0.25">
      <c r="A961" s="46">
        <f t="shared" si="152"/>
        <v>945</v>
      </c>
      <c r="B961" s="54">
        <f t="shared" si="149"/>
        <v>0</v>
      </c>
      <c r="C961" s="47">
        <f>IF(A961&gt;Lease!$E$4,0,Lease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D961" s="33" t="str">
        <f>IF(C961=0,"-",IF(Lease!$H$4="Yearly",EDATE(D960,12),IF(Lease!$H$4="Quarterly",EDATE(D960,3),EDATE(D960,1))))</f>
        <v>-</v>
      </c>
      <c r="E961" s="14">
        <f>IF(C961=0,0,1/((1+IF(Lease!$H$4="Yearly",Lease!$D$4,IF(Lease!$H$4="Quarterly",Lease!$D$4/4,Lease!$D$4/12)))^IF($E$17=1,A960,A961)))</f>
        <v>0</v>
      </c>
      <c r="F961" s="48">
        <f t="shared" si="155"/>
        <v>0</v>
      </c>
      <c r="G961" s="49"/>
      <c r="H961" s="13">
        <f t="shared" si="153"/>
        <v>945</v>
      </c>
      <c r="I961" s="33" t="str">
        <f t="shared" si="156"/>
        <v>-</v>
      </c>
      <c r="J961" s="38">
        <f>IF(H961&gt;Lease!$E$4,0,M960)</f>
        <v>0</v>
      </c>
      <c r="K961" s="38">
        <f>IF(IF(Lease!$H$4="Yearly",J961*Lease!$D$4,IF(Lease!$H$4="Quarterly",J961*(Lease!$D$4/4),J961*Lease!$D$4/12))&gt;0,IF(Lease!$H$4="Yearly",J961*Lease!$D$4,IF(Lease!$H$4="Quarterly",J961*(Lease!$D$4/4),J961*Lease!$D$4/12)),-L961-J961)</f>
        <v>0</v>
      </c>
      <c r="L961" s="38">
        <f t="shared" si="150"/>
        <v>0</v>
      </c>
      <c r="M961" s="38">
        <f t="shared" si="151"/>
        <v>0</v>
      </c>
      <c r="N961" s="50"/>
      <c r="O961" s="79">
        <v>237</v>
      </c>
      <c r="P961" s="80">
        <f t="shared" si="154"/>
        <v>387221</v>
      </c>
      <c r="Q961" s="82">
        <f t="shared" si="157"/>
        <v>0</v>
      </c>
      <c r="R961" s="82">
        <f>IF(S960&lt;1,0,-Lease!$K$4/Lease!$L$4)</f>
        <v>0</v>
      </c>
      <c r="S961" s="82">
        <f t="shared" si="158"/>
        <v>0</v>
      </c>
      <c r="AE961" s="5"/>
      <c r="AF961" s="6"/>
    </row>
    <row r="962" spans="1:32" x14ac:dyDescent="0.25">
      <c r="A962" s="46">
        <f t="shared" si="152"/>
        <v>946</v>
      </c>
      <c r="B962" s="54">
        <f t="shared" si="149"/>
        <v>0</v>
      </c>
      <c r="C962" s="47">
        <f>IF(A962&gt;Lease!$E$4,0,Lease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D962" s="33" t="str">
        <f>IF(C962=0,"-",IF(Lease!$H$4="Yearly",EDATE(D961,12),IF(Lease!$H$4="Quarterly",EDATE(D961,3),EDATE(D961,1))))</f>
        <v>-</v>
      </c>
      <c r="E962" s="14">
        <f>IF(C962=0,0,1/((1+IF(Lease!$H$4="Yearly",Lease!$D$4,IF(Lease!$H$4="Quarterly",Lease!$D$4/4,Lease!$D$4/12)))^IF($E$17=1,A961,A962)))</f>
        <v>0</v>
      </c>
      <c r="F962" s="48">
        <f t="shared" si="155"/>
        <v>0</v>
      </c>
      <c r="G962" s="49"/>
      <c r="H962" s="13">
        <f t="shared" si="153"/>
        <v>946</v>
      </c>
      <c r="I962" s="33" t="str">
        <f t="shared" si="156"/>
        <v>-</v>
      </c>
      <c r="J962" s="38">
        <f>IF(H962&gt;Lease!$E$4,0,M961)</f>
        <v>0</v>
      </c>
      <c r="K962" s="38">
        <f>IF(IF(Lease!$H$4="Yearly",J962*Lease!$D$4,IF(Lease!$H$4="Quarterly",J962*(Lease!$D$4/4),J962*Lease!$D$4/12))&gt;0,IF(Lease!$H$4="Yearly",J962*Lease!$D$4,IF(Lease!$H$4="Quarterly",J962*(Lease!$D$4/4),J962*Lease!$D$4/12)),-L962-J962)</f>
        <v>0</v>
      </c>
      <c r="L962" s="38">
        <f t="shared" si="150"/>
        <v>0</v>
      </c>
      <c r="M962" s="38">
        <f t="shared" si="151"/>
        <v>0</v>
      </c>
      <c r="N962" s="50"/>
      <c r="O962" s="79">
        <v>237</v>
      </c>
      <c r="P962" s="80">
        <f t="shared" si="154"/>
        <v>387586</v>
      </c>
      <c r="Q962" s="82">
        <f t="shared" si="157"/>
        <v>0</v>
      </c>
      <c r="R962" s="82">
        <f>IF(S961&lt;1,0,-Lease!$K$4/Lease!$L$4)</f>
        <v>0</v>
      </c>
      <c r="S962" s="82">
        <f t="shared" si="158"/>
        <v>0</v>
      </c>
      <c r="AE962" s="5"/>
      <c r="AF962" s="6"/>
    </row>
    <row r="963" spans="1:32" x14ac:dyDescent="0.25">
      <c r="A963" s="46">
        <f t="shared" si="152"/>
        <v>947</v>
      </c>
      <c r="B963" s="54">
        <f t="shared" si="149"/>
        <v>0</v>
      </c>
      <c r="C963" s="47">
        <f>IF(A963&gt;Lease!$E$4,0,Lease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D963" s="33" t="str">
        <f>IF(C963=0,"-",IF(Lease!$H$4="Yearly",EDATE(D962,12),IF(Lease!$H$4="Quarterly",EDATE(D962,3),EDATE(D962,1))))</f>
        <v>-</v>
      </c>
      <c r="E963" s="14">
        <f>IF(C963=0,0,1/((1+IF(Lease!$H$4="Yearly",Lease!$D$4,IF(Lease!$H$4="Quarterly",Lease!$D$4/4,Lease!$D$4/12)))^IF($E$17=1,A962,A963)))</f>
        <v>0</v>
      </c>
      <c r="F963" s="48">
        <f t="shared" si="155"/>
        <v>0</v>
      </c>
      <c r="G963" s="49"/>
      <c r="H963" s="13">
        <f t="shared" si="153"/>
        <v>947</v>
      </c>
      <c r="I963" s="33" t="str">
        <f t="shared" si="156"/>
        <v>-</v>
      </c>
      <c r="J963" s="38">
        <f>IF(H963&gt;Lease!$E$4,0,M962)</f>
        <v>0</v>
      </c>
      <c r="K963" s="38">
        <f>IF(IF(Lease!$H$4="Yearly",J963*Lease!$D$4,IF(Lease!$H$4="Quarterly",J963*(Lease!$D$4/4),J963*Lease!$D$4/12))&gt;0,IF(Lease!$H$4="Yearly",J963*Lease!$D$4,IF(Lease!$H$4="Quarterly",J963*(Lease!$D$4/4),J963*Lease!$D$4/12)),-L963-J963)</f>
        <v>0</v>
      </c>
      <c r="L963" s="38">
        <f t="shared" si="150"/>
        <v>0</v>
      </c>
      <c r="M963" s="38">
        <f t="shared" si="151"/>
        <v>0</v>
      </c>
      <c r="N963" s="50"/>
      <c r="O963" s="79">
        <v>237</v>
      </c>
      <c r="P963" s="80">
        <f t="shared" si="154"/>
        <v>387951</v>
      </c>
      <c r="Q963" s="82">
        <f t="shared" si="157"/>
        <v>0</v>
      </c>
      <c r="R963" s="82">
        <f>IF(S962&lt;1,0,-Lease!$K$4/Lease!$L$4)</f>
        <v>0</v>
      </c>
      <c r="S963" s="82">
        <f t="shared" si="158"/>
        <v>0</v>
      </c>
      <c r="AE963" s="5"/>
      <c r="AF963" s="6"/>
    </row>
    <row r="964" spans="1:32" x14ac:dyDescent="0.25">
      <c r="A964" s="46">
        <f t="shared" si="152"/>
        <v>948</v>
      </c>
      <c r="B964" s="54">
        <f t="shared" si="149"/>
        <v>0</v>
      </c>
      <c r="C964" s="47">
        <f>IF(A964&gt;Lease!$E$4,0,Lease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D964" s="33" t="str">
        <f>IF(C964=0,"-",IF(Lease!$H$4="Yearly",EDATE(D963,12),IF(Lease!$H$4="Quarterly",EDATE(D963,3),EDATE(D963,1))))</f>
        <v>-</v>
      </c>
      <c r="E964" s="14">
        <f>IF(C964=0,0,1/((1+IF(Lease!$H$4="Yearly",Lease!$D$4,IF(Lease!$H$4="Quarterly",Lease!$D$4/4,Lease!$D$4/12)))^IF($E$17=1,A963,A964)))</f>
        <v>0</v>
      </c>
      <c r="F964" s="48">
        <f t="shared" si="155"/>
        <v>0</v>
      </c>
      <c r="G964" s="49"/>
      <c r="H964" s="13">
        <f t="shared" si="153"/>
        <v>948</v>
      </c>
      <c r="I964" s="33" t="str">
        <f t="shared" si="156"/>
        <v>-</v>
      </c>
      <c r="J964" s="38">
        <f>IF(H964&gt;Lease!$E$4,0,M963)</f>
        <v>0</v>
      </c>
      <c r="K964" s="38">
        <f>IF(IF(Lease!$H$4="Yearly",J964*Lease!$D$4,IF(Lease!$H$4="Quarterly",J964*(Lease!$D$4/4),J964*Lease!$D$4/12))&gt;0,IF(Lease!$H$4="Yearly",J964*Lease!$D$4,IF(Lease!$H$4="Quarterly",J964*(Lease!$D$4/4),J964*Lease!$D$4/12)),-L964-J964)</f>
        <v>0</v>
      </c>
      <c r="L964" s="38">
        <f t="shared" si="150"/>
        <v>0</v>
      </c>
      <c r="M964" s="38">
        <f t="shared" si="151"/>
        <v>0</v>
      </c>
      <c r="N964" s="50"/>
      <c r="O964" s="79">
        <v>237</v>
      </c>
      <c r="P964" s="80">
        <f t="shared" si="154"/>
        <v>388316</v>
      </c>
      <c r="Q964" s="82">
        <f t="shared" si="157"/>
        <v>0</v>
      </c>
      <c r="R964" s="82">
        <f>IF(S963&lt;1,0,-Lease!$K$4/Lease!$L$4)</f>
        <v>0</v>
      </c>
      <c r="S964" s="82">
        <f t="shared" si="158"/>
        <v>0</v>
      </c>
      <c r="AE964" s="5"/>
      <c r="AF964" s="6"/>
    </row>
    <row r="965" spans="1:32" x14ac:dyDescent="0.25">
      <c r="A965" s="46">
        <f t="shared" si="152"/>
        <v>949</v>
      </c>
      <c r="B965" s="54">
        <f t="shared" si="149"/>
        <v>0</v>
      </c>
      <c r="C965" s="47">
        <f>IF(A965&gt;Lease!$E$4,0,Lease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D965" s="33" t="str">
        <f>IF(C965=0,"-",IF(Lease!$H$4="Yearly",EDATE(D964,12),IF(Lease!$H$4="Quarterly",EDATE(D964,3),EDATE(D964,1))))</f>
        <v>-</v>
      </c>
      <c r="E965" s="14">
        <f>IF(C965=0,0,1/((1+IF(Lease!$H$4="Yearly",Lease!$D$4,IF(Lease!$H$4="Quarterly",Lease!$D$4/4,Lease!$D$4/12)))^IF($E$17=1,A964,A965)))</f>
        <v>0</v>
      </c>
      <c r="F965" s="48">
        <f t="shared" si="155"/>
        <v>0</v>
      </c>
      <c r="G965" s="49"/>
      <c r="H965" s="13">
        <f t="shared" si="153"/>
        <v>949</v>
      </c>
      <c r="I965" s="33" t="str">
        <f t="shared" si="156"/>
        <v>-</v>
      </c>
      <c r="J965" s="38">
        <f>IF(H965&gt;Lease!$E$4,0,M964)</f>
        <v>0</v>
      </c>
      <c r="K965" s="38">
        <f>IF(IF(Lease!$H$4="Yearly",J965*Lease!$D$4,IF(Lease!$H$4="Quarterly",J965*(Lease!$D$4/4),J965*Lease!$D$4/12))&gt;0,IF(Lease!$H$4="Yearly",J965*Lease!$D$4,IF(Lease!$H$4="Quarterly",J965*(Lease!$D$4/4),J965*Lease!$D$4/12)),-L965-J965)</f>
        <v>0</v>
      </c>
      <c r="L965" s="38">
        <f t="shared" si="150"/>
        <v>0</v>
      </c>
      <c r="M965" s="38">
        <f t="shared" si="151"/>
        <v>0</v>
      </c>
      <c r="N965" s="50"/>
      <c r="O965" s="79">
        <v>237</v>
      </c>
      <c r="P965" s="80">
        <f t="shared" si="154"/>
        <v>388682</v>
      </c>
      <c r="Q965" s="82">
        <f t="shared" si="157"/>
        <v>0</v>
      </c>
      <c r="R965" s="82">
        <f>IF(S964&lt;1,0,-Lease!$K$4/Lease!$L$4)</f>
        <v>0</v>
      </c>
      <c r="S965" s="82">
        <f t="shared" si="158"/>
        <v>0</v>
      </c>
      <c r="AE965" s="5"/>
      <c r="AF965" s="6"/>
    </row>
    <row r="966" spans="1:32" x14ac:dyDescent="0.25">
      <c r="A966" s="46">
        <f t="shared" si="152"/>
        <v>950</v>
      </c>
      <c r="B966" s="54">
        <f t="shared" si="149"/>
        <v>0</v>
      </c>
      <c r="C966" s="47">
        <f>IF(A966&gt;Lease!$E$4,0,Lease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D966" s="33" t="str">
        <f>IF(C966=0,"-",IF(Lease!$H$4="Yearly",EDATE(D965,12),IF(Lease!$H$4="Quarterly",EDATE(D965,3),EDATE(D965,1))))</f>
        <v>-</v>
      </c>
      <c r="E966" s="14">
        <f>IF(C966=0,0,1/((1+IF(Lease!$H$4="Yearly",Lease!$D$4,IF(Lease!$H$4="Quarterly",Lease!$D$4/4,Lease!$D$4/12)))^IF($E$17=1,A965,A966)))</f>
        <v>0</v>
      </c>
      <c r="F966" s="48">
        <f t="shared" si="155"/>
        <v>0</v>
      </c>
      <c r="G966" s="49"/>
      <c r="H966" s="13">
        <f t="shared" si="153"/>
        <v>950</v>
      </c>
      <c r="I966" s="33" t="str">
        <f t="shared" si="156"/>
        <v>-</v>
      </c>
      <c r="J966" s="38">
        <f>IF(H966&gt;Lease!$E$4,0,M965)</f>
        <v>0</v>
      </c>
      <c r="K966" s="38">
        <f>IF(IF(Lease!$H$4="Yearly",J966*Lease!$D$4,IF(Lease!$H$4="Quarterly",J966*(Lease!$D$4/4),J966*Lease!$D$4/12))&gt;0,IF(Lease!$H$4="Yearly",J966*Lease!$D$4,IF(Lease!$H$4="Quarterly",J966*(Lease!$D$4/4),J966*Lease!$D$4/12)),-L966-J966)</f>
        <v>0</v>
      </c>
      <c r="L966" s="38">
        <f t="shared" si="150"/>
        <v>0</v>
      </c>
      <c r="M966" s="38">
        <f t="shared" si="151"/>
        <v>0</v>
      </c>
      <c r="N966" s="50"/>
      <c r="O966" s="79">
        <v>237</v>
      </c>
      <c r="P966" s="80">
        <f t="shared" si="154"/>
        <v>389047</v>
      </c>
      <c r="Q966" s="82">
        <f t="shared" si="157"/>
        <v>0</v>
      </c>
      <c r="R966" s="82">
        <f>IF(S965&lt;1,0,-Lease!$K$4/Lease!$L$4)</f>
        <v>0</v>
      </c>
      <c r="S966" s="82">
        <f t="shared" si="158"/>
        <v>0</v>
      </c>
      <c r="AE966" s="5"/>
      <c r="AF966" s="6"/>
    </row>
    <row r="967" spans="1:32" x14ac:dyDescent="0.25">
      <c r="A967" s="46">
        <f t="shared" si="152"/>
        <v>951</v>
      </c>
      <c r="B967" s="54">
        <f t="shared" si="149"/>
        <v>0</v>
      </c>
      <c r="C967" s="47">
        <f>IF(A967&gt;Lease!$E$4,0,Lease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D967" s="33" t="str">
        <f>IF(C967=0,"-",IF(Lease!$H$4="Yearly",EDATE(D966,12),IF(Lease!$H$4="Quarterly",EDATE(D966,3),EDATE(D966,1))))</f>
        <v>-</v>
      </c>
      <c r="E967" s="14">
        <f>IF(C967=0,0,1/((1+IF(Lease!$H$4="Yearly",Lease!$D$4,IF(Lease!$H$4="Quarterly",Lease!$D$4/4,Lease!$D$4/12)))^IF($E$17=1,A966,A967)))</f>
        <v>0</v>
      </c>
      <c r="F967" s="48">
        <f t="shared" si="155"/>
        <v>0</v>
      </c>
      <c r="G967" s="49"/>
      <c r="H967" s="13">
        <f t="shared" si="153"/>
        <v>951</v>
      </c>
      <c r="I967" s="33" t="str">
        <f t="shared" si="156"/>
        <v>-</v>
      </c>
      <c r="J967" s="38">
        <f>IF(H967&gt;Lease!$E$4,0,M966)</f>
        <v>0</v>
      </c>
      <c r="K967" s="38">
        <f>IF(IF(Lease!$H$4="Yearly",J967*Lease!$D$4,IF(Lease!$H$4="Quarterly",J967*(Lease!$D$4/4),J967*Lease!$D$4/12))&gt;0,IF(Lease!$H$4="Yearly",J967*Lease!$D$4,IF(Lease!$H$4="Quarterly",J967*(Lease!$D$4/4),J967*Lease!$D$4/12)),-L967-J967)</f>
        <v>0</v>
      </c>
      <c r="L967" s="38">
        <f t="shared" si="150"/>
        <v>0</v>
      </c>
      <c r="M967" s="38">
        <f t="shared" si="151"/>
        <v>0</v>
      </c>
      <c r="N967" s="50"/>
      <c r="O967" s="79">
        <v>237</v>
      </c>
      <c r="P967" s="80">
        <f t="shared" si="154"/>
        <v>389412</v>
      </c>
      <c r="Q967" s="82">
        <f t="shared" si="157"/>
        <v>0</v>
      </c>
      <c r="R967" s="82">
        <f>IF(S966&lt;1,0,-Lease!$K$4/Lease!$L$4)</f>
        <v>0</v>
      </c>
      <c r="S967" s="82">
        <f t="shared" si="158"/>
        <v>0</v>
      </c>
      <c r="AE967" s="5"/>
      <c r="AF967" s="6"/>
    </row>
    <row r="968" spans="1:32" x14ac:dyDescent="0.25">
      <c r="A968" s="46">
        <f t="shared" si="152"/>
        <v>952</v>
      </c>
      <c r="B968" s="54">
        <f t="shared" si="149"/>
        <v>0</v>
      </c>
      <c r="C968" s="47">
        <f>IF(A968&gt;Lease!$E$4,0,Lease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D968" s="33" t="str">
        <f>IF(C968=0,"-",IF(Lease!$H$4="Yearly",EDATE(D967,12),IF(Lease!$H$4="Quarterly",EDATE(D967,3),EDATE(D967,1))))</f>
        <v>-</v>
      </c>
      <c r="E968" s="14">
        <f>IF(C968=0,0,1/((1+IF(Lease!$H$4="Yearly",Lease!$D$4,IF(Lease!$H$4="Quarterly",Lease!$D$4/4,Lease!$D$4/12)))^IF($E$17=1,A967,A968)))</f>
        <v>0</v>
      </c>
      <c r="F968" s="48">
        <f t="shared" si="155"/>
        <v>0</v>
      </c>
      <c r="G968" s="49"/>
      <c r="H968" s="13">
        <f t="shared" si="153"/>
        <v>952</v>
      </c>
      <c r="I968" s="33" t="str">
        <f t="shared" si="156"/>
        <v>-</v>
      </c>
      <c r="J968" s="38">
        <f>IF(H968&gt;Lease!$E$4,0,M967)</f>
        <v>0</v>
      </c>
      <c r="K968" s="38">
        <f>IF(IF(Lease!$H$4="Yearly",J968*Lease!$D$4,IF(Lease!$H$4="Quarterly",J968*(Lease!$D$4/4),J968*Lease!$D$4/12))&gt;0,IF(Lease!$H$4="Yearly",J968*Lease!$D$4,IF(Lease!$H$4="Quarterly",J968*(Lease!$D$4/4),J968*Lease!$D$4/12)),-L968-J968)</f>
        <v>0</v>
      </c>
      <c r="L968" s="38">
        <f t="shared" si="150"/>
        <v>0</v>
      </c>
      <c r="M968" s="38">
        <f t="shared" si="151"/>
        <v>0</v>
      </c>
      <c r="N968" s="50"/>
      <c r="O968" s="79">
        <v>237</v>
      </c>
      <c r="P968" s="80">
        <f t="shared" si="154"/>
        <v>389777</v>
      </c>
      <c r="Q968" s="82">
        <f t="shared" si="157"/>
        <v>0</v>
      </c>
      <c r="R968" s="82">
        <f>IF(S967&lt;1,0,-Lease!$K$4/Lease!$L$4)</f>
        <v>0</v>
      </c>
      <c r="S968" s="82">
        <f t="shared" si="158"/>
        <v>0</v>
      </c>
      <c r="AE968" s="5"/>
      <c r="AF968" s="6"/>
    </row>
    <row r="969" spans="1:32" x14ac:dyDescent="0.25">
      <c r="A969" s="46">
        <f t="shared" si="152"/>
        <v>953</v>
      </c>
      <c r="B969" s="54">
        <f t="shared" si="149"/>
        <v>0</v>
      </c>
      <c r="C969" s="47">
        <f>IF(A969&gt;Lease!$E$4,0,Lease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D969" s="33" t="str">
        <f>IF(C969=0,"-",IF(Lease!$H$4="Yearly",EDATE(D968,12),IF(Lease!$H$4="Quarterly",EDATE(D968,3),EDATE(D968,1))))</f>
        <v>-</v>
      </c>
      <c r="E969" s="14">
        <f>IF(C969=0,0,1/((1+IF(Lease!$H$4="Yearly",Lease!$D$4,IF(Lease!$H$4="Quarterly",Lease!$D$4/4,Lease!$D$4/12)))^IF($E$17=1,A968,A969)))</f>
        <v>0</v>
      </c>
      <c r="F969" s="48">
        <f t="shared" si="155"/>
        <v>0</v>
      </c>
      <c r="G969" s="49"/>
      <c r="H969" s="13">
        <f t="shared" si="153"/>
        <v>953</v>
      </c>
      <c r="I969" s="33" t="str">
        <f t="shared" si="156"/>
        <v>-</v>
      </c>
      <c r="J969" s="38">
        <f>IF(H969&gt;Lease!$E$4,0,M968)</f>
        <v>0</v>
      </c>
      <c r="K969" s="38">
        <f>IF(IF(Lease!$H$4="Yearly",J969*Lease!$D$4,IF(Lease!$H$4="Quarterly",J969*(Lease!$D$4/4),J969*Lease!$D$4/12))&gt;0,IF(Lease!$H$4="Yearly",J969*Lease!$D$4,IF(Lease!$H$4="Quarterly",J969*(Lease!$D$4/4),J969*Lease!$D$4/12)),-L969-J969)</f>
        <v>0</v>
      </c>
      <c r="L969" s="38">
        <f t="shared" si="150"/>
        <v>0</v>
      </c>
      <c r="M969" s="38">
        <f t="shared" si="151"/>
        <v>0</v>
      </c>
      <c r="N969" s="50"/>
      <c r="O969" s="79">
        <v>237</v>
      </c>
      <c r="P969" s="80">
        <f t="shared" si="154"/>
        <v>390143</v>
      </c>
      <c r="Q969" s="82">
        <f t="shared" si="157"/>
        <v>0</v>
      </c>
      <c r="R969" s="82">
        <f>IF(S968&lt;1,0,-Lease!$K$4/Lease!$L$4)</f>
        <v>0</v>
      </c>
      <c r="S969" s="82">
        <f t="shared" si="158"/>
        <v>0</v>
      </c>
      <c r="AE969" s="5"/>
      <c r="AF969" s="6"/>
    </row>
    <row r="970" spans="1:32" x14ac:dyDescent="0.25">
      <c r="A970" s="46">
        <f t="shared" si="152"/>
        <v>954</v>
      </c>
      <c r="B970" s="54">
        <f t="shared" si="149"/>
        <v>0</v>
      </c>
      <c r="C970" s="47">
        <f>IF(A970&gt;Lease!$E$4,0,Lease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D970" s="33" t="str">
        <f>IF(C970=0,"-",IF(Lease!$H$4="Yearly",EDATE(D969,12),IF(Lease!$H$4="Quarterly",EDATE(D969,3),EDATE(D969,1))))</f>
        <v>-</v>
      </c>
      <c r="E970" s="14">
        <f>IF(C970=0,0,1/((1+IF(Lease!$H$4="Yearly",Lease!$D$4,IF(Lease!$H$4="Quarterly",Lease!$D$4/4,Lease!$D$4/12)))^IF($E$17=1,A969,A970)))</f>
        <v>0</v>
      </c>
      <c r="F970" s="48">
        <f t="shared" si="155"/>
        <v>0</v>
      </c>
      <c r="G970" s="49"/>
      <c r="H970" s="13">
        <f t="shared" si="153"/>
        <v>954</v>
      </c>
      <c r="I970" s="33" t="str">
        <f t="shared" si="156"/>
        <v>-</v>
      </c>
      <c r="J970" s="38">
        <f>IF(H970&gt;Lease!$E$4,0,M969)</f>
        <v>0</v>
      </c>
      <c r="K970" s="38">
        <f>IF(IF(Lease!$H$4="Yearly",J970*Lease!$D$4,IF(Lease!$H$4="Quarterly",J970*(Lease!$D$4/4),J970*Lease!$D$4/12))&gt;0,IF(Lease!$H$4="Yearly",J970*Lease!$D$4,IF(Lease!$H$4="Quarterly",J970*(Lease!$D$4/4),J970*Lease!$D$4/12)),-L970-J970)</f>
        <v>0</v>
      </c>
      <c r="L970" s="38">
        <f t="shared" si="150"/>
        <v>0</v>
      </c>
      <c r="M970" s="38">
        <f t="shared" si="151"/>
        <v>0</v>
      </c>
      <c r="N970" s="50"/>
      <c r="O970" s="79">
        <v>237</v>
      </c>
      <c r="P970" s="80">
        <f t="shared" si="154"/>
        <v>390508</v>
      </c>
      <c r="Q970" s="82">
        <f t="shared" si="157"/>
        <v>0</v>
      </c>
      <c r="R970" s="82">
        <f>IF(S969&lt;1,0,-Lease!$K$4/Lease!$L$4)</f>
        <v>0</v>
      </c>
      <c r="S970" s="82">
        <f t="shared" si="158"/>
        <v>0</v>
      </c>
      <c r="AE970" s="5"/>
      <c r="AF970" s="6"/>
    </row>
    <row r="971" spans="1:32" x14ac:dyDescent="0.25">
      <c r="A971" s="46">
        <f t="shared" si="152"/>
        <v>955</v>
      </c>
      <c r="B971" s="54">
        <f t="shared" si="149"/>
        <v>0</v>
      </c>
      <c r="C971" s="47">
        <f>IF(A971&gt;Lease!$E$4,0,Lease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D971" s="33" t="str">
        <f>IF(C971=0,"-",IF(Lease!$H$4="Yearly",EDATE(D970,12),IF(Lease!$H$4="Quarterly",EDATE(D970,3),EDATE(D970,1))))</f>
        <v>-</v>
      </c>
      <c r="E971" s="14">
        <f>IF(C971=0,0,1/((1+IF(Lease!$H$4="Yearly",Lease!$D$4,IF(Lease!$H$4="Quarterly",Lease!$D$4/4,Lease!$D$4/12)))^IF($E$17=1,A970,A971)))</f>
        <v>0</v>
      </c>
      <c r="F971" s="48">
        <f t="shared" si="155"/>
        <v>0</v>
      </c>
      <c r="G971" s="49"/>
      <c r="H971" s="13">
        <f t="shared" si="153"/>
        <v>955</v>
      </c>
      <c r="I971" s="33" t="str">
        <f t="shared" si="156"/>
        <v>-</v>
      </c>
      <c r="J971" s="38">
        <f>IF(H971&gt;Lease!$E$4,0,M970)</f>
        <v>0</v>
      </c>
      <c r="K971" s="38">
        <f>IF(IF(Lease!$H$4="Yearly",J971*Lease!$D$4,IF(Lease!$H$4="Quarterly",J971*(Lease!$D$4/4),J971*Lease!$D$4/12))&gt;0,IF(Lease!$H$4="Yearly",J971*Lease!$D$4,IF(Lease!$H$4="Quarterly",J971*(Lease!$D$4/4),J971*Lease!$D$4/12)),-L971-J971)</f>
        <v>0</v>
      </c>
      <c r="L971" s="38">
        <f t="shared" si="150"/>
        <v>0</v>
      </c>
      <c r="M971" s="38">
        <f t="shared" si="151"/>
        <v>0</v>
      </c>
      <c r="N971" s="50"/>
      <c r="O971" s="79">
        <v>237</v>
      </c>
      <c r="P971" s="80">
        <f t="shared" si="154"/>
        <v>390873</v>
      </c>
      <c r="Q971" s="82">
        <f t="shared" si="157"/>
        <v>0</v>
      </c>
      <c r="R971" s="82">
        <f>IF(S970&lt;1,0,-Lease!$K$4/Lease!$L$4)</f>
        <v>0</v>
      </c>
      <c r="S971" s="82">
        <f t="shared" si="158"/>
        <v>0</v>
      </c>
      <c r="AE971" s="5"/>
      <c r="AF971" s="6"/>
    </row>
    <row r="972" spans="1:32" x14ac:dyDescent="0.25">
      <c r="A972" s="46">
        <f t="shared" si="152"/>
        <v>956</v>
      </c>
      <c r="B972" s="54">
        <f t="shared" si="149"/>
        <v>0</v>
      </c>
      <c r="C972" s="47">
        <f>IF(A972&gt;Lease!$E$4,0,Lease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D972" s="33" t="str">
        <f>IF(C972=0,"-",IF(Lease!$H$4="Yearly",EDATE(D971,12),IF(Lease!$H$4="Quarterly",EDATE(D971,3),EDATE(D971,1))))</f>
        <v>-</v>
      </c>
      <c r="E972" s="14">
        <f>IF(C972=0,0,1/((1+IF(Lease!$H$4="Yearly",Lease!$D$4,IF(Lease!$H$4="Quarterly",Lease!$D$4/4,Lease!$D$4/12)))^IF($E$17=1,A971,A972)))</f>
        <v>0</v>
      </c>
      <c r="F972" s="48">
        <f t="shared" si="155"/>
        <v>0</v>
      </c>
      <c r="G972" s="49"/>
      <c r="H972" s="13">
        <f t="shared" si="153"/>
        <v>956</v>
      </c>
      <c r="I972" s="33" t="str">
        <f t="shared" si="156"/>
        <v>-</v>
      </c>
      <c r="J972" s="38">
        <f>IF(H972&gt;Lease!$E$4,0,M971)</f>
        <v>0</v>
      </c>
      <c r="K972" s="38">
        <f>IF(IF(Lease!$H$4="Yearly",J972*Lease!$D$4,IF(Lease!$H$4="Quarterly",J972*(Lease!$D$4/4),J972*Lease!$D$4/12))&gt;0,IF(Lease!$H$4="Yearly",J972*Lease!$D$4,IF(Lease!$H$4="Quarterly",J972*(Lease!$D$4/4),J972*Lease!$D$4/12)),-L972-J972)</f>
        <v>0</v>
      </c>
      <c r="L972" s="38">
        <f t="shared" si="150"/>
        <v>0</v>
      </c>
      <c r="M972" s="38">
        <f t="shared" si="151"/>
        <v>0</v>
      </c>
      <c r="N972" s="50"/>
      <c r="O972" s="79">
        <v>237</v>
      </c>
      <c r="P972" s="80">
        <f t="shared" si="154"/>
        <v>391238</v>
      </c>
      <c r="Q972" s="82">
        <f t="shared" si="157"/>
        <v>0</v>
      </c>
      <c r="R972" s="82">
        <f>IF(S971&lt;1,0,-Lease!$K$4/Lease!$L$4)</f>
        <v>0</v>
      </c>
      <c r="S972" s="82">
        <f t="shared" si="158"/>
        <v>0</v>
      </c>
      <c r="AE972" s="5"/>
      <c r="AF972" s="6"/>
    </row>
    <row r="973" spans="1:32" x14ac:dyDescent="0.25">
      <c r="A973" s="46">
        <f t="shared" si="152"/>
        <v>957</v>
      </c>
      <c r="B973" s="54">
        <f t="shared" si="149"/>
        <v>0</v>
      </c>
      <c r="C973" s="47">
        <f>IF(A973&gt;Lease!$E$4,0,Lease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D973" s="33" t="str">
        <f>IF(C973=0,"-",IF(Lease!$H$4="Yearly",EDATE(D972,12),IF(Lease!$H$4="Quarterly",EDATE(D972,3),EDATE(D972,1))))</f>
        <v>-</v>
      </c>
      <c r="E973" s="14">
        <f>IF(C973=0,0,1/((1+IF(Lease!$H$4="Yearly",Lease!$D$4,IF(Lease!$H$4="Quarterly",Lease!$D$4/4,Lease!$D$4/12)))^IF($E$17=1,A972,A973)))</f>
        <v>0</v>
      </c>
      <c r="F973" s="48">
        <f t="shared" si="155"/>
        <v>0</v>
      </c>
      <c r="G973" s="49"/>
      <c r="H973" s="13">
        <f t="shared" si="153"/>
        <v>957</v>
      </c>
      <c r="I973" s="33" t="str">
        <f t="shared" si="156"/>
        <v>-</v>
      </c>
      <c r="J973" s="38">
        <f>IF(H973&gt;Lease!$E$4,0,M972)</f>
        <v>0</v>
      </c>
      <c r="K973" s="38">
        <f>IF(IF(Lease!$H$4="Yearly",J973*Lease!$D$4,IF(Lease!$H$4="Quarterly",J973*(Lease!$D$4/4),J973*Lease!$D$4/12))&gt;0,IF(Lease!$H$4="Yearly",J973*Lease!$D$4,IF(Lease!$H$4="Quarterly",J973*(Lease!$D$4/4),J973*Lease!$D$4/12)),-L973-J973)</f>
        <v>0</v>
      </c>
      <c r="L973" s="38">
        <f t="shared" si="150"/>
        <v>0</v>
      </c>
      <c r="M973" s="38">
        <f t="shared" si="151"/>
        <v>0</v>
      </c>
      <c r="N973" s="50"/>
      <c r="O973" s="79">
        <v>237</v>
      </c>
      <c r="P973" s="80">
        <f t="shared" si="154"/>
        <v>391604</v>
      </c>
      <c r="Q973" s="82">
        <f t="shared" si="157"/>
        <v>0</v>
      </c>
      <c r="R973" s="82">
        <f>IF(S972&lt;1,0,-Lease!$K$4/Lease!$L$4)</f>
        <v>0</v>
      </c>
      <c r="S973" s="82">
        <f t="shared" si="158"/>
        <v>0</v>
      </c>
      <c r="AE973" s="5"/>
      <c r="AF973" s="6"/>
    </row>
    <row r="974" spans="1:32" x14ac:dyDescent="0.25">
      <c r="A974" s="46">
        <f t="shared" si="152"/>
        <v>958</v>
      </c>
      <c r="B974" s="54">
        <f t="shared" si="149"/>
        <v>0</v>
      </c>
      <c r="C974" s="47">
        <f>IF(A974&gt;Lease!$E$4,0,Lease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D974" s="33" t="str">
        <f>IF(C974=0,"-",IF(Lease!$H$4="Yearly",EDATE(D973,12),IF(Lease!$H$4="Quarterly",EDATE(D973,3),EDATE(D973,1))))</f>
        <v>-</v>
      </c>
      <c r="E974" s="14">
        <f>IF(C974=0,0,1/((1+IF(Lease!$H$4="Yearly",Lease!$D$4,IF(Lease!$H$4="Quarterly",Lease!$D$4/4,Lease!$D$4/12)))^IF($E$17=1,A973,A974)))</f>
        <v>0</v>
      </c>
      <c r="F974" s="48">
        <f t="shared" si="155"/>
        <v>0</v>
      </c>
      <c r="G974" s="49"/>
      <c r="H974" s="13">
        <f t="shared" si="153"/>
        <v>958</v>
      </c>
      <c r="I974" s="33" t="str">
        <f t="shared" si="156"/>
        <v>-</v>
      </c>
      <c r="J974" s="38">
        <f>IF(H974&gt;Lease!$E$4,0,M973)</f>
        <v>0</v>
      </c>
      <c r="K974" s="38">
        <f>IF(IF(Lease!$H$4="Yearly",J974*Lease!$D$4,IF(Lease!$H$4="Quarterly",J974*(Lease!$D$4/4),J974*Lease!$D$4/12))&gt;0,IF(Lease!$H$4="Yearly",J974*Lease!$D$4,IF(Lease!$H$4="Quarterly",J974*(Lease!$D$4/4),J974*Lease!$D$4/12)),-L974-J974)</f>
        <v>0</v>
      </c>
      <c r="L974" s="38">
        <f t="shared" si="150"/>
        <v>0</v>
      </c>
      <c r="M974" s="38">
        <f t="shared" si="151"/>
        <v>0</v>
      </c>
      <c r="N974" s="50"/>
      <c r="O974" s="79">
        <v>237</v>
      </c>
      <c r="P974" s="80">
        <f t="shared" si="154"/>
        <v>391969</v>
      </c>
      <c r="Q974" s="82">
        <f t="shared" si="157"/>
        <v>0</v>
      </c>
      <c r="R974" s="82">
        <f>IF(S973&lt;1,0,-Lease!$K$4/Lease!$L$4)</f>
        <v>0</v>
      </c>
      <c r="S974" s="82">
        <f t="shared" si="158"/>
        <v>0</v>
      </c>
      <c r="AE974" s="5"/>
      <c r="AF974" s="6"/>
    </row>
    <row r="975" spans="1:32" x14ac:dyDescent="0.25">
      <c r="A975" s="46">
        <f t="shared" si="152"/>
        <v>959</v>
      </c>
      <c r="B975" s="54">
        <f t="shared" si="149"/>
        <v>0</v>
      </c>
      <c r="C975" s="47">
        <f>IF(A975&gt;Lease!$E$4,0,Lease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D975" s="33" t="str">
        <f>IF(C975=0,"-",IF(Lease!$H$4="Yearly",EDATE(D974,12),IF(Lease!$H$4="Quarterly",EDATE(D974,3),EDATE(D974,1))))</f>
        <v>-</v>
      </c>
      <c r="E975" s="14">
        <f>IF(C975=0,0,1/((1+IF(Lease!$H$4="Yearly",Lease!$D$4,IF(Lease!$H$4="Quarterly",Lease!$D$4/4,Lease!$D$4/12)))^IF($E$17=1,A974,A975)))</f>
        <v>0</v>
      </c>
      <c r="F975" s="48">
        <f t="shared" si="155"/>
        <v>0</v>
      </c>
      <c r="G975" s="49"/>
      <c r="H975" s="13">
        <f t="shared" si="153"/>
        <v>959</v>
      </c>
      <c r="I975" s="33" t="str">
        <f t="shared" si="156"/>
        <v>-</v>
      </c>
      <c r="J975" s="38">
        <f>IF(H975&gt;Lease!$E$4,0,M974)</f>
        <v>0</v>
      </c>
      <c r="K975" s="38">
        <f>IF(IF(Lease!$H$4="Yearly",J975*Lease!$D$4,IF(Lease!$H$4="Quarterly",J975*(Lease!$D$4/4),J975*Lease!$D$4/12))&gt;0,IF(Lease!$H$4="Yearly",J975*Lease!$D$4,IF(Lease!$H$4="Quarterly",J975*(Lease!$D$4/4),J975*Lease!$D$4/12)),-L975-J975)</f>
        <v>0</v>
      </c>
      <c r="L975" s="38">
        <f t="shared" si="150"/>
        <v>0</v>
      </c>
      <c r="M975" s="38">
        <f t="shared" si="151"/>
        <v>0</v>
      </c>
      <c r="N975" s="50"/>
      <c r="O975" s="79">
        <v>237</v>
      </c>
      <c r="P975" s="80">
        <f t="shared" si="154"/>
        <v>392334</v>
      </c>
      <c r="Q975" s="82">
        <f t="shared" si="157"/>
        <v>0</v>
      </c>
      <c r="R975" s="82">
        <f>IF(S974&lt;1,0,-Lease!$K$4/Lease!$L$4)</f>
        <v>0</v>
      </c>
      <c r="S975" s="82">
        <f t="shared" si="158"/>
        <v>0</v>
      </c>
      <c r="AE975" s="5"/>
      <c r="AF975" s="6"/>
    </row>
    <row r="976" spans="1:32" x14ac:dyDescent="0.25">
      <c r="A976" s="46">
        <f t="shared" si="152"/>
        <v>960</v>
      </c>
      <c r="B976" s="54">
        <f t="shared" si="149"/>
        <v>0</v>
      </c>
      <c r="C976" s="47">
        <f>IF(A976&gt;Lease!$E$4,0,Lease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D976" s="33" t="str">
        <f>IF(C976=0,"-",IF(Lease!$H$4="Yearly",EDATE(D975,12),IF(Lease!$H$4="Quarterly",EDATE(D975,3),EDATE(D975,1))))</f>
        <v>-</v>
      </c>
      <c r="E976" s="14">
        <f>IF(C976=0,0,1/((1+IF(Lease!$H$4="Yearly",Lease!$D$4,IF(Lease!$H$4="Quarterly",Lease!$D$4/4,Lease!$D$4/12)))^IF($E$17=1,A975,A976)))</f>
        <v>0</v>
      </c>
      <c r="F976" s="48">
        <f t="shared" si="155"/>
        <v>0</v>
      </c>
      <c r="G976" s="49"/>
      <c r="H976" s="13">
        <f t="shared" si="153"/>
        <v>960</v>
      </c>
      <c r="I976" s="33" t="str">
        <f t="shared" si="156"/>
        <v>-</v>
      </c>
      <c r="J976" s="38">
        <f>IF(H976&gt;Lease!$E$4,0,M975)</f>
        <v>0</v>
      </c>
      <c r="K976" s="38">
        <f>IF(IF(Lease!$H$4="Yearly",J976*Lease!$D$4,IF(Lease!$H$4="Quarterly",J976*(Lease!$D$4/4),J976*Lease!$D$4/12))&gt;0,IF(Lease!$H$4="Yearly",J976*Lease!$D$4,IF(Lease!$H$4="Quarterly",J976*(Lease!$D$4/4),J976*Lease!$D$4/12)),-L976-J976)</f>
        <v>0</v>
      </c>
      <c r="L976" s="38">
        <f t="shared" si="150"/>
        <v>0</v>
      </c>
      <c r="M976" s="38">
        <f t="shared" si="151"/>
        <v>0</v>
      </c>
      <c r="N976" s="50"/>
      <c r="O976" s="79">
        <v>237</v>
      </c>
      <c r="P976" s="80">
        <f t="shared" si="154"/>
        <v>392699</v>
      </c>
      <c r="Q976" s="82">
        <f t="shared" si="157"/>
        <v>0</v>
      </c>
      <c r="R976" s="82">
        <f>IF(S975&lt;1,0,-Lease!$K$4/Lease!$L$4)</f>
        <v>0</v>
      </c>
      <c r="S976" s="82">
        <f t="shared" si="158"/>
        <v>0</v>
      </c>
      <c r="AE976" s="5"/>
      <c r="AF976" s="6"/>
    </row>
    <row r="977" spans="1:32" x14ac:dyDescent="0.25">
      <c r="A977" s="46">
        <f t="shared" si="152"/>
        <v>961</v>
      </c>
      <c r="B977" s="54">
        <f t="shared" si="149"/>
        <v>0</v>
      </c>
      <c r="C977" s="47">
        <f>IF(A977&gt;Lease!$E$4,0,Lease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D977" s="33" t="str">
        <f>IF(C977=0,"-",IF(Lease!$H$4="Yearly",EDATE(D976,12),IF(Lease!$H$4="Quarterly",EDATE(D976,3),EDATE(D976,1))))</f>
        <v>-</v>
      </c>
      <c r="E977" s="14">
        <f>IF(C977=0,0,1/((1+IF(Lease!$H$4="Yearly",Lease!$D$4,IF(Lease!$H$4="Quarterly",Lease!$D$4/4,Lease!$D$4/12)))^IF($E$17=1,A976,A977)))</f>
        <v>0</v>
      </c>
      <c r="F977" s="48">
        <f t="shared" si="155"/>
        <v>0</v>
      </c>
      <c r="G977" s="49"/>
      <c r="H977" s="13">
        <f t="shared" si="153"/>
        <v>961</v>
      </c>
      <c r="I977" s="33" t="str">
        <f t="shared" si="156"/>
        <v>-</v>
      </c>
      <c r="J977" s="38">
        <f>IF(H977&gt;Lease!$E$4,0,M976)</f>
        <v>0</v>
      </c>
      <c r="K977" s="38">
        <f>IF(IF(Lease!$H$4="Yearly",J977*Lease!$D$4,IF(Lease!$H$4="Quarterly",J977*(Lease!$D$4/4),J977*Lease!$D$4/12))&gt;0,IF(Lease!$H$4="Yearly",J977*Lease!$D$4,IF(Lease!$H$4="Quarterly",J977*(Lease!$D$4/4),J977*Lease!$D$4/12)),-L977-J977)</f>
        <v>0</v>
      </c>
      <c r="L977" s="38">
        <f t="shared" si="150"/>
        <v>0</v>
      </c>
      <c r="M977" s="38">
        <f t="shared" si="151"/>
        <v>0</v>
      </c>
      <c r="N977" s="50"/>
      <c r="O977" s="79">
        <v>237</v>
      </c>
      <c r="P977" s="80">
        <f t="shared" si="154"/>
        <v>393065</v>
      </c>
      <c r="Q977" s="82">
        <f t="shared" si="157"/>
        <v>0</v>
      </c>
      <c r="R977" s="82">
        <f>IF(S976&lt;1,0,-Lease!$K$4/Lease!$L$4)</f>
        <v>0</v>
      </c>
      <c r="S977" s="82">
        <f t="shared" si="158"/>
        <v>0</v>
      </c>
      <c r="AE977" s="5"/>
      <c r="AF977" s="6"/>
    </row>
    <row r="978" spans="1:32" x14ac:dyDescent="0.25">
      <c r="A978" s="46">
        <f t="shared" si="152"/>
        <v>962</v>
      </c>
      <c r="B978" s="54">
        <f t="shared" ref="B978:B1041" si="159">IF(D978="-",0,YEAR(D978))</f>
        <v>0</v>
      </c>
      <c r="C978" s="47">
        <f>IF(A978&gt;Lease!$E$4,0,Lease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D978" s="33" t="str">
        <f>IF(C978=0,"-",IF(Lease!$H$4="Yearly",EDATE(D977,12),IF(Lease!$H$4="Quarterly",EDATE(D977,3),EDATE(D977,1))))</f>
        <v>-</v>
      </c>
      <c r="E978" s="14">
        <f>IF(C978=0,0,1/((1+IF(Lease!$H$4="Yearly",Lease!$D$4,IF(Lease!$H$4="Quarterly",Lease!$D$4/4,Lease!$D$4/12)))^IF($E$17=1,A977,A978)))</f>
        <v>0</v>
      </c>
      <c r="F978" s="48">
        <f t="shared" si="155"/>
        <v>0</v>
      </c>
      <c r="G978" s="49"/>
      <c r="H978" s="13">
        <f t="shared" si="153"/>
        <v>962</v>
      </c>
      <c r="I978" s="33" t="str">
        <f t="shared" si="156"/>
        <v>-</v>
      </c>
      <c r="J978" s="38">
        <f>IF(H978&gt;Lease!$E$4,0,M977)</f>
        <v>0</v>
      </c>
      <c r="K978" s="38">
        <f>IF(IF(Lease!$H$4="Yearly",J978*Lease!$D$4,IF(Lease!$H$4="Quarterly",J978*(Lease!$D$4/4),J978*Lease!$D$4/12))&gt;0,IF(Lease!$H$4="Yearly",J978*Lease!$D$4,IF(Lease!$H$4="Quarterly",J978*(Lease!$D$4/4),J978*Lease!$D$4/12)),-L978-J978)</f>
        <v>0</v>
      </c>
      <c r="L978" s="38">
        <f t="shared" ref="L978:L1041" si="160">C978</f>
        <v>0</v>
      </c>
      <c r="M978" s="38">
        <f t="shared" ref="M978:M1041" si="161">J978+K978-L978</f>
        <v>0</v>
      </c>
      <c r="N978" s="50"/>
      <c r="O978" s="79">
        <v>237</v>
      </c>
      <c r="P978" s="80">
        <f t="shared" si="154"/>
        <v>393430</v>
      </c>
      <c r="Q978" s="82">
        <f t="shared" si="157"/>
        <v>0</v>
      </c>
      <c r="R978" s="82">
        <f>IF(S977&lt;1,0,-Lease!$K$4/Lease!$L$4)</f>
        <v>0</v>
      </c>
      <c r="S978" s="82">
        <f t="shared" si="158"/>
        <v>0</v>
      </c>
      <c r="AE978" s="5"/>
      <c r="AF978" s="6"/>
    </row>
    <row r="979" spans="1:32" x14ac:dyDescent="0.25">
      <c r="A979" s="46">
        <f t="shared" ref="A979:A1042" si="162">A978+1</f>
        <v>963</v>
      </c>
      <c r="B979" s="54">
        <f t="shared" si="159"/>
        <v>0</v>
      </c>
      <c r="C979" s="47">
        <f>IF(A979&gt;Lease!$E$4,0,Lease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D979" s="33" t="str">
        <f>IF(C979=0,"-",IF(Lease!$H$4="Yearly",EDATE(D978,12),IF(Lease!$H$4="Quarterly",EDATE(D978,3),EDATE(D978,1))))</f>
        <v>-</v>
      </c>
      <c r="E979" s="14">
        <f>IF(C979=0,0,1/((1+IF(Lease!$H$4="Yearly",Lease!$D$4,IF(Lease!$H$4="Quarterly",Lease!$D$4/4,Lease!$D$4/12)))^IF($E$17=1,A978,A979)))</f>
        <v>0</v>
      </c>
      <c r="F979" s="48">
        <f t="shared" si="155"/>
        <v>0</v>
      </c>
      <c r="G979" s="49"/>
      <c r="H979" s="13">
        <f t="shared" ref="H979:H1042" si="163">H978+1</f>
        <v>963</v>
      </c>
      <c r="I979" s="33" t="str">
        <f t="shared" si="156"/>
        <v>-</v>
      </c>
      <c r="J979" s="38">
        <f>IF(H979&gt;Lease!$E$4,0,M978)</f>
        <v>0</v>
      </c>
      <c r="K979" s="38">
        <f>IF(IF(Lease!$H$4="Yearly",J979*Lease!$D$4,IF(Lease!$H$4="Quarterly",J979*(Lease!$D$4/4),J979*Lease!$D$4/12))&gt;0,IF(Lease!$H$4="Yearly",J979*Lease!$D$4,IF(Lease!$H$4="Quarterly",J979*(Lease!$D$4/4),J979*Lease!$D$4/12)),-L979-J979)</f>
        <v>0</v>
      </c>
      <c r="L979" s="38">
        <f t="shared" si="160"/>
        <v>0</v>
      </c>
      <c r="M979" s="38">
        <f t="shared" si="161"/>
        <v>0</v>
      </c>
      <c r="N979" s="50"/>
      <c r="O979" s="79">
        <v>237</v>
      </c>
      <c r="P979" s="80">
        <f t="shared" ref="P979:P1042" si="164">DATE(YEAR(P978)+1,MONTH(P978),DAY(P978))</f>
        <v>393795</v>
      </c>
      <c r="Q979" s="82">
        <f t="shared" si="157"/>
        <v>0</v>
      </c>
      <c r="R979" s="82">
        <f>IF(S978&lt;1,0,-Lease!$K$4/Lease!$L$4)</f>
        <v>0</v>
      </c>
      <c r="S979" s="82">
        <f t="shared" si="158"/>
        <v>0</v>
      </c>
      <c r="AE979" s="5"/>
      <c r="AF979" s="6"/>
    </row>
    <row r="980" spans="1:32" x14ac:dyDescent="0.25">
      <c r="A980" s="46">
        <f t="shared" si="162"/>
        <v>964</v>
      </c>
      <c r="B980" s="54">
        <f t="shared" si="159"/>
        <v>0</v>
      </c>
      <c r="C980" s="47">
        <f>IF(A980&gt;Lease!$E$4,0,Lease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D980" s="33" t="str">
        <f>IF(C980=0,"-",IF(Lease!$H$4="Yearly",EDATE(D979,12),IF(Lease!$H$4="Quarterly",EDATE(D979,3),EDATE(D979,1))))</f>
        <v>-</v>
      </c>
      <c r="E980" s="14">
        <f>IF(C980=0,0,1/((1+IF(Lease!$H$4="Yearly",Lease!$D$4,IF(Lease!$H$4="Quarterly",Lease!$D$4/4,Lease!$D$4/12)))^IF($E$17=1,A979,A980)))</f>
        <v>0</v>
      </c>
      <c r="F980" s="48">
        <f t="shared" si="155"/>
        <v>0</v>
      </c>
      <c r="G980" s="49"/>
      <c r="H980" s="13">
        <f t="shared" si="163"/>
        <v>964</v>
      </c>
      <c r="I980" s="33" t="str">
        <f t="shared" si="156"/>
        <v>-</v>
      </c>
      <c r="J980" s="38">
        <f>IF(H980&gt;Lease!$E$4,0,M979)</f>
        <v>0</v>
      </c>
      <c r="K980" s="38">
        <f>IF(IF(Lease!$H$4="Yearly",J980*Lease!$D$4,IF(Lease!$H$4="Quarterly",J980*(Lease!$D$4/4),J980*Lease!$D$4/12))&gt;0,IF(Lease!$H$4="Yearly",J980*Lease!$D$4,IF(Lease!$H$4="Quarterly",J980*(Lease!$D$4/4),J980*Lease!$D$4/12)),-L980-J980)</f>
        <v>0</v>
      </c>
      <c r="L980" s="38">
        <f t="shared" si="160"/>
        <v>0</v>
      </c>
      <c r="M980" s="38">
        <f t="shared" si="161"/>
        <v>0</v>
      </c>
      <c r="N980" s="50"/>
      <c r="O980" s="79">
        <v>237</v>
      </c>
      <c r="P980" s="80">
        <f t="shared" si="164"/>
        <v>394160</v>
      </c>
      <c r="Q980" s="82">
        <f t="shared" si="157"/>
        <v>0</v>
      </c>
      <c r="R980" s="82">
        <f>IF(S979&lt;1,0,-Lease!$K$4/Lease!$L$4)</f>
        <v>0</v>
      </c>
      <c r="S980" s="82">
        <f t="shared" si="158"/>
        <v>0</v>
      </c>
      <c r="AE980" s="5"/>
      <c r="AF980" s="6"/>
    </row>
    <row r="981" spans="1:32" x14ac:dyDescent="0.25">
      <c r="A981" s="46">
        <f t="shared" si="162"/>
        <v>965</v>
      </c>
      <c r="B981" s="54">
        <f t="shared" si="159"/>
        <v>0</v>
      </c>
      <c r="C981" s="47">
        <f>IF(A981&gt;Lease!$E$4,0,Lease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D981" s="33" t="str">
        <f>IF(C981=0,"-",IF(Lease!$H$4="Yearly",EDATE(D980,12),IF(Lease!$H$4="Quarterly",EDATE(D980,3),EDATE(D980,1))))</f>
        <v>-</v>
      </c>
      <c r="E981" s="14">
        <f>IF(C981=0,0,1/((1+IF(Lease!$H$4="Yearly",Lease!$D$4,IF(Lease!$H$4="Quarterly",Lease!$D$4/4,Lease!$D$4/12)))^IF($E$17=1,A980,A981)))</f>
        <v>0</v>
      </c>
      <c r="F981" s="48">
        <f t="shared" si="155"/>
        <v>0</v>
      </c>
      <c r="G981" s="49"/>
      <c r="H981" s="13">
        <f t="shared" si="163"/>
        <v>965</v>
      </c>
      <c r="I981" s="33" t="str">
        <f t="shared" si="156"/>
        <v>-</v>
      </c>
      <c r="J981" s="38">
        <f>IF(H981&gt;Lease!$E$4,0,M980)</f>
        <v>0</v>
      </c>
      <c r="K981" s="38">
        <f>IF(IF(Lease!$H$4="Yearly",J981*Lease!$D$4,IF(Lease!$H$4="Quarterly",J981*(Lease!$D$4/4),J981*Lease!$D$4/12))&gt;0,IF(Lease!$H$4="Yearly",J981*Lease!$D$4,IF(Lease!$H$4="Quarterly",J981*(Lease!$D$4/4),J981*Lease!$D$4/12)),-L981-J981)</f>
        <v>0</v>
      </c>
      <c r="L981" s="38">
        <f t="shared" si="160"/>
        <v>0</v>
      </c>
      <c r="M981" s="38">
        <f t="shared" si="161"/>
        <v>0</v>
      </c>
      <c r="N981" s="50"/>
      <c r="O981" s="79">
        <v>237</v>
      </c>
      <c r="P981" s="80">
        <f t="shared" si="164"/>
        <v>394526</v>
      </c>
      <c r="Q981" s="82">
        <f t="shared" si="157"/>
        <v>0</v>
      </c>
      <c r="R981" s="82">
        <f>IF(S980&lt;1,0,-Lease!$K$4/Lease!$L$4)</f>
        <v>0</v>
      </c>
      <c r="S981" s="82">
        <f t="shared" si="158"/>
        <v>0</v>
      </c>
      <c r="AE981" s="5"/>
      <c r="AF981" s="6"/>
    </row>
    <row r="982" spans="1:32" x14ac:dyDescent="0.25">
      <c r="A982" s="46">
        <f t="shared" si="162"/>
        <v>966</v>
      </c>
      <c r="B982" s="54">
        <f t="shared" si="159"/>
        <v>0</v>
      </c>
      <c r="C982" s="47">
        <f>IF(A982&gt;Lease!$E$4,0,Lease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D982" s="33" t="str">
        <f>IF(C982=0,"-",IF(Lease!$H$4="Yearly",EDATE(D981,12),IF(Lease!$H$4="Quarterly",EDATE(D981,3),EDATE(D981,1))))</f>
        <v>-</v>
      </c>
      <c r="E982" s="14">
        <f>IF(C982=0,0,1/((1+IF(Lease!$H$4="Yearly",Lease!$D$4,IF(Lease!$H$4="Quarterly",Lease!$D$4/4,Lease!$D$4/12)))^IF($E$17=1,A981,A982)))</f>
        <v>0</v>
      </c>
      <c r="F982" s="48">
        <f t="shared" si="155"/>
        <v>0</v>
      </c>
      <c r="G982" s="49"/>
      <c r="H982" s="13">
        <f t="shared" si="163"/>
        <v>966</v>
      </c>
      <c r="I982" s="33" t="str">
        <f t="shared" si="156"/>
        <v>-</v>
      </c>
      <c r="J982" s="38">
        <f>IF(H982&gt;Lease!$E$4,0,M981)</f>
        <v>0</v>
      </c>
      <c r="K982" s="38">
        <f>IF(IF(Lease!$H$4="Yearly",J982*Lease!$D$4,IF(Lease!$H$4="Quarterly",J982*(Lease!$D$4/4),J982*Lease!$D$4/12))&gt;0,IF(Lease!$H$4="Yearly",J982*Lease!$D$4,IF(Lease!$H$4="Quarterly",J982*(Lease!$D$4/4),J982*Lease!$D$4/12)),-L982-J982)</f>
        <v>0</v>
      </c>
      <c r="L982" s="38">
        <f t="shared" si="160"/>
        <v>0</v>
      </c>
      <c r="M982" s="38">
        <f t="shared" si="161"/>
        <v>0</v>
      </c>
      <c r="N982" s="50"/>
      <c r="O982" s="79">
        <v>237</v>
      </c>
      <c r="P982" s="80">
        <f t="shared" si="164"/>
        <v>394891</v>
      </c>
      <c r="Q982" s="82">
        <f t="shared" si="157"/>
        <v>0</v>
      </c>
      <c r="R982" s="82">
        <f>IF(S981&lt;1,0,-Lease!$K$4/Lease!$L$4)</f>
        <v>0</v>
      </c>
      <c r="S982" s="82">
        <f t="shared" si="158"/>
        <v>0</v>
      </c>
      <c r="AE982" s="5"/>
      <c r="AF982" s="6"/>
    </row>
    <row r="983" spans="1:32" x14ac:dyDescent="0.25">
      <c r="A983" s="46">
        <f t="shared" si="162"/>
        <v>967</v>
      </c>
      <c r="B983" s="54">
        <f t="shared" si="159"/>
        <v>0</v>
      </c>
      <c r="C983" s="47">
        <f>IF(A983&gt;Lease!$E$4,0,Lease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D983" s="33" t="str">
        <f>IF(C983=0,"-",IF(Lease!$H$4="Yearly",EDATE(D982,12),IF(Lease!$H$4="Quarterly",EDATE(D982,3),EDATE(D982,1))))</f>
        <v>-</v>
      </c>
      <c r="E983" s="14">
        <f>IF(C983=0,0,1/((1+IF(Lease!$H$4="Yearly",Lease!$D$4,IF(Lease!$H$4="Quarterly",Lease!$D$4/4,Lease!$D$4/12)))^IF($E$17=1,A982,A983)))</f>
        <v>0</v>
      </c>
      <c r="F983" s="48">
        <f t="shared" si="155"/>
        <v>0</v>
      </c>
      <c r="G983" s="49"/>
      <c r="H983" s="13">
        <f t="shared" si="163"/>
        <v>967</v>
      </c>
      <c r="I983" s="33" t="str">
        <f t="shared" si="156"/>
        <v>-</v>
      </c>
      <c r="J983" s="38">
        <f>IF(H983&gt;Lease!$E$4,0,M982)</f>
        <v>0</v>
      </c>
      <c r="K983" s="38">
        <f>IF(IF(Lease!$H$4="Yearly",J983*Lease!$D$4,IF(Lease!$H$4="Quarterly",J983*(Lease!$D$4/4),J983*Lease!$D$4/12))&gt;0,IF(Lease!$H$4="Yearly",J983*Lease!$D$4,IF(Lease!$H$4="Quarterly",J983*(Lease!$D$4/4),J983*Lease!$D$4/12)),-L983-J983)</f>
        <v>0</v>
      </c>
      <c r="L983" s="38">
        <f t="shared" si="160"/>
        <v>0</v>
      </c>
      <c r="M983" s="38">
        <f t="shared" si="161"/>
        <v>0</v>
      </c>
      <c r="N983" s="50"/>
      <c r="O983" s="79">
        <v>237</v>
      </c>
      <c r="P983" s="80">
        <f t="shared" si="164"/>
        <v>395256</v>
      </c>
      <c r="Q983" s="82">
        <f t="shared" si="157"/>
        <v>0</v>
      </c>
      <c r="R983" s="82">
        <f>IF(S982&lt;1,0,-Lease!$K$4/Lease!$L$4)</f>
        <v>0</v>
      </c>
      <c r="S983" s="82">
        <f t="shared" si="158"/>
        <v>0</v>
      </c>
      <c r="AE983" s="5"/>
      <c r="AF983" s="6"/>
    </row>
    <row r="984" spans="1:32" x14ac:dyDescent="0.25">
      <c r="A984" s="46">
        <f t="shared" si="162"/>
        <v>968</v>
      </c>
      <c r="B984" s="54">
        <f t="shared" si="159"/>
        <v>0</v>
      </c>
      <c r="C984" s="47">
        <f>IF(A984&gt;Lease!$E$4,0,Lease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D984" s="33" t="str">
        <f>IF(C984=0,"-",IF(Lease!$H$4="Yearly",EDATE(D983,12),IF(Lease!$H$4="Quarterly",EDATE(D983,3),EDATE(D983,1))))</f>
        <v>-</v>
      </c>
      <c r="E984" s="14">
        <f>IF(C984=0,0,1/((1+IF(Lease!$H$4="Yearly",Lease!$D$4,IF(Lease!$H$4="Quarterly",Lease!$D$4/4,Lease!$D$4/12)))^IF($E$17=1,A983,A984)))</f>
        <v>0</v>
      </c>
      <c r="F984" s="48">
        <f t="shared" si="155"/>
        <v>0</v>
      </c>
      <c r="G984" s="49"/>
      <c r="H984" s="13">
        <f t="shared" si="163"/>
        <v>968</v>
      </c>
      <c r="I984" s="33" t="str">
        <f t="shared" si="156"/>
        <v>-</v>
      </c>
      <c r="J984" s="38">
        <f>IF(H984&gt;Lease!$E$4,0,M983)</f>
        <v>0</v>
      </c>
      <c r="K984" s="38">
        <f>IF(IF(Lease!$H$4="Yearly",J984*Lease!$D$4,IF(Lease!$H$4="Quarterly",J984*(Lease!$D$4/4),J984*Lease!$D$4/12))&gt;0,IF(Lease!$H$4="Yearly",J984*Lease!$D$4,IF(Lease!$H$4="Quarterly",J984*(Lease!$D$4/4),J984*Lease!$D$4/12)),-L984-J984)</f>
        <v>0</v>
      </c>
      <c r="L984" s="38">
        <f t="shared" si="160"/>
        <v>0</v>
      </c>
      <c r="M984" s="38">
        <f t="shared" si="161"/>
        <v>0</v>
      </c>
      <c r="N984" s="50"/>
      <c r="O984" s="79">
        <v>237</v>
      </c>
      <c r="P984" s="80">
        <f t="shared" si="164"/>
        <v>395621</v>
      </c>
      <c r="Q984" s="82">
        <f t="shared" si="157"/>
        <v>0</v>
      </c>
      <c r="R984" s="82">
        <f>IF(S983&lt;1,0,-Lease!$K$4/Lease!$L$4)</f>
        <v>0</v>
      </c>
      <c r="S984" s="82">
        <f t="shared" si="158"/>
        <v>0</v>
      </c>
      <c r="AE984" s="5"/>
      <c r="AF984" s="6"/>
    </row>
    <row r="985" spans="1:32" x14ac:dyDescent="0.25">
      <c r="A985" s="46">
        <f t="shared" si="162"/>
        <v>969</v>
      </c>
      <c r="B985" s="54">
        <f t="shared" si="159"/>
        <v>0</v>
      </c>
      <c r="C985" s="47">
        <f>IF(A985&gt;Lease!$E$4,0,Lease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D985" s="33" t="str">
        <f>IF(C985=0,"-",IF(Lease!$H$4="Yearly",EDATE(D984,12),IF(Lease!$H$4="Quarterly",EDATE(D984,3),EDATE(D984,1))))</f>
        <v>-</v>
      </c>
      <c r="E985" s="14">
        <f>IF(C985=0,0,1/((1+IF(Lease!$H$4="Yearly",Lease!$D$4,IF(Lease!$H$4="Quarterly",Lease!$D$4/4,Lease!$D$4/12)))^IF($E$17=1,A984,A985)))</f>
        <v>0</v>
      </c>
      <c r="F985" s="48">
        <f t="shared" si="155"/>
        <v>0</v>
      </c>
      <c r="G985" s="49"/>
      <c r="H985" s="13">
        <f t="shared" si="163"/>
        <v>969</v>
      </c>
      <c r="I985" s="33" t="str">
        <f t="shared" si="156"/>
        <v>-</v>
      </c>
      <c r="J985" s="38">
        <f>IF(H985&gt;Lease!$E$4,0,M984)</f>
        <v>0</v>
      </c>
      <c r="K985" s="38">
        <f>IF(IF(Lease!$H$4="Yearly",J985*Lease!$D$4,IF(Lease!$H$4="Quarterly",J985*(Lease!$D$4/4),J985*Lease!$D$4/12))&gt;0,IF(Lease!$H$4="Yearly",J985*Lease!$D$4,IF(Lease!$H$4="Quarterly",J985*(Lease!$D$4/4),J985*Lease!$D$4/12)),-L985-J985)</f>
        <v>0</v>
      </c>
      <c r="L985" s="38">
        <f t="shared" si="160"/>
        <v>0</v>
      </c>
      <c r="M985" s="38">
        <f t="shared" si="161"/>
        <v>0</v>
      </c>
      <c r="N985" s="50"/>
      <c r="O985" s="79">
        <v>237</v>
      </c>
      <c r="P985" s="80">
        <f t="shared" si="164"/>
        <v>395987</v>
      </c>
      <c r="Q985" s="82">
        <f t="shared" si="157"/>
        <v>0</v>
      </c>
      <c r="R985" s="82">
        <f>IF(S984&lt;1,0,-Lease!$K$4/Lease!$L$4)</f>
        <v>0</v>
      </c>
      <c r="S985" s="82">
        <f t="shared" si="158"/>
        <v>0</v>
      </c>
      <c r="AE985" s="5"/>
      <c r="AF985" s="6"/>
    </row>
    <row r="986" spans="1:32" x14ac:dyDescent="0.25">
      <c r="A986" s="46">
        <f t="shared" si="162"/>
        <v>970</v>
      </c>
      <c r="B986" s="54">
        <f t="shared" si="159"/>
        <v>0</v>
      </c>
      <c r="C986" s="47">
        <f>IF(A986&gt;Lease!$E$4,0,Lease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D986" s="33" t="str">
        <f>IF(C986=0,"-",IF(Lease!$H$4="Yearly",EDATE(D985,12),IF(Lease!$H$4="Quarterly",EDATE(D985,3),EDATE(D985,1))))</f>
        <v>-</v>
      </c>
      <c r="E986" s="14">
        <f>IF(C986=0,0,1/((1+IF(Lease!$H$4="Yearly",Lease!$D$4,IF(Lease!$H$4="Quarterly",Lease!$D$4/4,Lease!$D$4/12)))^IF($E$17=1,A985,A986)))</f>
        <v>0</v>
      </c>
      <c r="F986" s="48">
        <f t="shared" si="155"/>
        <v>0</v>
      </c>
      <c r="G986" s="49"/>
      <c r="H986" s="13">
        <f t="shared" si="163"/>
        <v>970</v>
      </c>
      <c r="I986" s="33" t="str">
        <f t="shared" si="156"/>
        <v>-</v>
      </c>
      <c r="J986" s="38">
        <f>IF(H986&gt;Lease!$E$4,0,M985)</f>
        <v>0</v>
      </c>
      <c r="K986" s="38">
        <f>IF(IF(Lease!$H$4="Yearly",J986*Lease!$D$4,IF(Lease!$H$4="Quarterly",J986*(Lease!$D$4/4),J986*Lease!$D$4/12))&gt;0,IF(Lease!$H$4="Yearly",J986*Lease!$D$4,IF(Lease!$H$4="Quarterly",J986*(Lease!$D$4/4),J986*Lease!$D$4/12)),-L986-J986)</f>
        <v>0</v>
      </c>
      <c r="L986" s="38">
        <f t="shared" si="160"/>
        <v>0</v>
      </c>
      <c r="M986" s="38">
        <f t="shared" si="161"/>
        <v>0</v>
      </c>
      <c r="N986" s="50"/>
      <c r="O986" s="79">
        <v>237</v>
      </c>
      <c r="P986" s="80">
        <f t="shared" si="164"/>
        <v>396352</v>
      </c>
      <c r="Q986" s="82">
        <f t="shared" si="157"/>
        <v>0</v>
      </c>
      <c r="R986" s="82">
        <f>IF(S985&lt;1,0,-Lease!$K$4/Lease!$L$4)</f>
        <v>0</v>
      </c>
      <c r="S986" s="82">
        <f t="shared" si="158"/>
        <v>0</v>
      </c>
      <c r="AE986" s="5"/>
      <c r="AF986" s="6"/>
    </row>
    <row r="987" spans="1:32" x14ac:dyDescent="0.25">
      <c r="A987" s="46">
        <f t="shared" si="162"/>
        <v>971</v>
      </c>
      <c r="B987" s="54">
        <f t="shared" si="159"/>
        <v>0</v>
      </c>
      <c r="C987" s="47">
        <f>IF(A987&gt;Lease!$E$4,0,Lease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D987" s="33" t="str">
        <f>IF(C987=0,"-",IF(Lease!$H$4="Yearly",EDATE(D986,12),IF(Lease!$H$4="Quarterly",EDATE(D986,3),EDATE(D986,1))))</f>
        <v>-</v>
      </c>
      <c r="E987" s="14">
        <f>IF(C987=0,0,1/((1+IF(Lease!$H$4="Yearly",Lease!$D$4,IF(Lease!$H$4="Quarterly",Lease!$D$4/4,Lease!$D$4/12)))^IF($E$17=1,A986,A987)))</f>
        <v>0</v>
      </c>
      <c r="F987" s="48">
        <f t="shared" si="155"/>
        <v>0</v>
      </c>
      <c r="G987" s="49"/>
      <c r="H987" s="13">
        <f t="shared" si="163"/>
        <v>971</v>
      </c>
      <c r="I987" s="33" t="str">
        <f t="shared" si="156"/>
        <v>-</v>
      </c>
      <c r="J987" s="38">
        <f>IF(H987&gt;Lease!$E$4,0,M986)</f>
        <v>0</v>
      </c>
      <c r="K987" s="38">
        <f>IF(IF(Lease!$H$4="Yearly",J987*Lease!$D$4,IF(Lease!$H$4="Quarterly",J987*(Lease!$D$4/4),J987*Lease!$D$4/12))&gt;0,IF(Lease!$H$4="Yearly",J987*Lease!$D$4,IF(Lease!$H$4="Quarterly",J987*(Lease!$D$4/4),J987*Lease!$D$4/12)),-L987-J987)</f>
        <v>0</v>
      </c>
      <c r="L987" s="38">
        <f t="shared" si="160"/>
        <v>0</v>
      </c>
      <c r="M987" s="38">
        <f t="shared" si="161"/>
        <v>0</v>
      </c>
      <c r="N987" s="50"/>
      <c r="O987" s="79">
        <v>237</v>
      </c>
      <c r="P987" s="80">
        <f t="shared" si="164"/>
        <v>396717</v>
      </c>
      <c r="Q987" s="82">
        <f t="shared" si="157"/>
        <v>0</v>
      </c>
      <c r="R987" s="82">
        <f>IF(S986&lt;1,0,-Lease!$K$4/Lease!$L$4)</f>
        <v>0</v>
      </c>
      <c r="S987" s="82">
        <f t="shared" si="158"/>
        <v>0</v>
      </c>
      <c r="AE987" s="5"/>
      <c r="AF987" s="6"/>
    </row>
    <row r="988" spans="1:32" x14ac:dyDescent="0.25">
      <c r="A988" s="46">
        <f t="shared" si="162"/>
        <v>972</v>
      </c>
      <c r="B988" s="54">
        <f t="shared" si="159"/>
        <v>0</v>
      </c>
      <c r="C988" s="47">
        <f>IF(A988&gt;Lease!$E$4,0,Lease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D988" s="33" t="str">
        <f>IF(C988=0,"-",IF(Lease!$H$4="Yearly",EDATE(D987,12),IF(Lease!$H$4="Quarterly",EDATE(D987,3),EDATE(D987,1))))</f>
        <v>-</v>
      </c>
      <c r="E988" s="14">
        <f>IF(C988=0,0,1/((1+IF(Lease!$H$4="Yearly",Lease!$D$4,IF(Lease!$H$4="Quarterly",Lease!$D$4/4,Lease!$D$4/12)))^IF($E$17=1,A987,A988)))</f>
        <v>0</v>
      </c>
      <c r="F988" s="48">
        <f t="shared" si="155"/>
        <v>0</v>
      </c>
      <c r="G988" s="49"/>
      <c r="H988" s="13">
        <f t="shared" si="163"/>
        <v>972</v>
      </c>
      <c r="I988" s="33" t="str">
        <f t="shared" si="156"/>
        <v>-</v>
      </c>
      <c r="J988" s="38">
        <f>IF(H988&gt;Lease!$E$4,0,M987)</f>
        <v>0</v>
      </c>
      <c r="K988" s="38">
        <f>IF(IF(Lease!$H$4="Yearly",J988*Lease!$D$4,IF(Lease!$H$4="Quarterly",J988*(Lease!$D$4/4),J988*Lease!$D$4/12))&gt;0,IF(Lease!$H$4="Yearly",J988*Lease!$D$4,IF(Lease!$H$4="Quarterly",J988*(Lease!$D$4/4),J988*Lease!$D$4/12)),-L988-J988)</f>
        <v>0</v>
      </c>
      <c r="L988" s="38">
        <f t="shared" si="160"/>
        <v>0</v>
      </c>
      <c r="M988" s="38">
        <f t="shared" si="161"/>
        <v>0</v>
      </c>
      <c r="N988" s="50"/>
      <c r="O988" s="79">
        <v>237</v>
      </c>
      <c r="P988" s="80">
        <f t="shared" si="164"/>
        <v>397082</v>
      </c>
      <c r="Q988" s="82">
        <f t="shared" si="157"/>
        <v>0</v>
      </c>
      <c r="R988" s="82">
        <f>IF(S987&lt;1,0,-Lease!$K$4/Lease!$L$4)</f>
        <v>0</v>
      </c>
      <c r="S988" s="82">
        <f t="shared" si="158"/>
        <v>0</v>
      </c>
      <c r="AE988" s="5"/>
      <c r="AF988" s="6"/>
    </row>
    <row r="989" spans="1:32" x14ac:dyDescent="0.25">
      <c r="A989" s="46">
        <f t="shared" si="162"/>
        <v>973</v>
      </c>
      <c r="B989" s="54">
        <f t="shared" si="159"/>
        <v>0</v>
      </c>
      <c r="C989" s="47">
        <f>IF(A989&gt;Lease!$E$4,0,Lease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D989" s="33" t="str">
        <f>IF(C989=0,"-",IF(Lease!$H$4="Yearly",EDATE(D988,12),IF(Lease!$H$4="Quarterly",EDATE(D988,3),EDATE(D988,1))))</f>
        <v>-</v>
      </c>
      <c r="E989" s="14">
        <f>IF(C989=0,0,1/((1+IF(Lease!$H$4="Yearly",Lease!$D$4,IF(Lease!$H$4="Quarterly",Lease!$D$4/4,Lease!$D$4/12)))^IF($E$17=1,A988,A989)))</f>
        <v>0</v>
      </c>
      <c r="F989" s="48">
        <f t="shared" si="155"/>
        <v>0</v>
      </c>
      <c r="G989" s="49"/>
      <c r="H989" s="13">
        <f t="shared" si="163"/>
        <v>973</v>
      </c>
      <c r="I989" s="33" t="str">
        <f t="shared" si="156"/>
        <v>-</v>
      </c>
      <c r="J989" s="38">
        <f>IF(H989&gt;Lease!$E$4,0,M988)</f>
        <v>0</v>
      </c>
      <c r="K989" s="38">
        <f>IF(IF(Lease!$H$4="Yearly",J989*Lease!$D$4,IF(Lease!$H$4="Quarterly",J989*(Lease!$D$4/4),J989*Lease!$D$4/12))&gt;0,IF(Lease!$H$4="Yearly",J989*Lease!$D$4,IF(Lease!$H$4="Quarterly",J989*(Lease!$D$4/4),J989*Lease!$D$4/12)),-L989-J989)</f>
        <v>0</v>
      </c>
      <c r="L989" s="38">
        <f t="shared" si="160"/>
        <v>0</v>
      </c>
      <c r="M989" s="38">
        <f t="shared" si="161"/>
        <v>0</v>
      </c>
      <c r="N989" s="50"/>
      <c r="O989" s="79">
        <v>237</v>
      </c>
      <c r="P989" s="80">
        <f t="shared" si="164"/>
        <v>397448</v>
      </c>
      <c r="Q989" s="82">
        <f t="shared" si="157"/>
        <v>0</v>
      </c>
      <c r="R989" s="82">
        <f>IF(S988&lt;1,0,-Lease!$K$4/Lease!$L$4)</f>
        <v>0</v>
      </c>
      <c r="S989" s="82">
        <f t="shared" si="158"/>
        <v>0</v>
      </c>
      <c r="AE989" s="5"/>
      <c r="AF989" s="6"/>
    </row>
    <row r="990" spans="1:32" x14ac:dyDescent="0.25">
      <c r="A990" s="46">
        <f t="shared" si="162"/>
        <v>974</v>
      </c>
      <c r="B990" s="54">
        <f t="shared" si="159"/>
        <v>0</v>
      </c>
      <c r="C990" s="47">
        <f>IF(A990&gt;Lease!$E$4,0,Lease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D990" s="33" t="str">
        <f>IF(C990=0,"-",IF(Lease!$H$4="Yearly",EDATE(D989,12),IF(Lease!$H$4="Quarterly",EDATE(D989,3),EDATE(D989,1))))</f>
        <v>-</v>
      </c>
      <c r="E990" s="14">
        <f>IF(C990=0,0,1/((1+IF(Lease!$H$4="Yearly",Lease!$D$4,IF(Lease!$H$4="Quarterly",Lease!$D$4/4,Lease!$D$4/12)))^IF($E$17=1,A989,A990)))</f>
        <v>0</v>
      </c>
      <c r="F990" s="48">
        <f t="shared" si="155"/>
        <v>0</v>
      </c>
      <c r="G990" s="49"/>
      <c r="H990" s="13">
        <f t="shared" si="163"/>
        <v>974</v>
      </c>
      <c r="I990" s="33" t="str">
        <f t="shared" si="156"/>
        <v>-</v>
      </c>
      <c r="J990" s="38">
        <f>IF(H990&gt;Lease!$E$4,0,M989)</f>
        <v>0</v>
      </c>
      <c r="K990" s="38">
        <f>IF(IF(Lease!$H$4="Yearly",J990*Lease!$D$4,IF(Lease!$H$4="Quarterly",J990*(Lease!$D$4/4),J990*Lease!$D$4/12))&gt;0,IF(Lease!$H$4="Yearly",J990*Lease!$D$4,IF(Lease!$H$4="Quarterly",J990*(Lease!$D$4/4),J990*Lease!$D$4/12)),-L990-J990)</f>
        <v>0</v>
      </c>
      <c r="L990" s="38">
        <f t="shared" si="160"/>
        <v>0</v>
      </c>
      <c r="M990" s="38">
        <f t="shared" si="161"/>
        <v>0</v>
      </c>
      <c r="N990" s="50"/>
      <c r="O990" s="79">
        <v>237</v>
      </c>
      <c r="P990" s="80">
        <f t="shared" si="164"/>
        <v>397813</v>
      </c>
      <c r="Q990" s="82">
        <f t="shared" si="157"/>
        <v>0</v>
      </c>
      <c r="R990" s="82">
        <f>IF(S989&lt;1,0,-Lease!$K$4/Lease!$L$4)</f>
        <v>0</v>
      </c>
      <c r="S990" s="82">
        <f t="shared" si="158"/>
        <v>0</v>
      </c>
      <c r="AE990" s="5"/>
      <c r="AF990" s="6"/>
    </row>
    <row r="991" spans="1:32" x14ac:dyDescent="0.25">
      <c r="A991" s="46">
        <f t="shared" si="162"/>
        <v>975</v>
      </c>
      <c r="B991" s="54">
        <f t="shared" si="159"/>
        <v>0</v>
      </c>
      <c r="C991" s="47">
        <f>IF(A991&gt;Lease!$E$4,0,Lease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D991" s="33" t="str">
        <f>IF(C991=0,"-",IF(Lease!$H$4="Yearly",EDATE(D990,12),IF(Lease!$H$4="Quarterly",EDATE(D990,3),EDATE(D990,1))))</f>
        <v>-</v>
      </c>
      <c r="E991" s="14">
        <f>IF(C991=0,0,1/((1+IF(Lease!$H$4="Yearly",Lease!$D$4,IF(Lease!$H$4="Quarterly",Lease!$D$4/4,Lease!$D$4/12)))^IF($E$17=1,A990,A991)))</f>
        <v>0</v>
      </c>
      <c r="F991" s="48">
        <f t="shared" si="155"/>
        <v>0</v>
      </c>
      <c r="G991" s="49"/>
      <c r="H991" s="13">
        <f t="shared" si="163"/>
        <v>975</v>
      </c>
      <c r="I991" s="33" t="str">
        <f t="shared" si="156"/>
        <v>-</v>
      </c>
      <c r="J991" s="38">
        <f>IF(H991&gt;Lease!$E$4,0,M990)</f>
        <v>0</v>
      </c>
      <c r="K991" s="38">
        <f>IF(IF(Lease!$H$4="Yearly",J991*Lease!$D$4,IF(Lease!$H$4="Quarterly",J991*(Lease!$D$4/4),J991*Lease!$D$4/12))&gt;0,IF(Lease!$H$4="Yearly",J991*Lease!$D$4,IF(Lease!$H$4="Quarterly",J991*(Lease!$D$4/4),J991*Lease!$D$4/12)),-L991-J991)</f>
        <v>0</v>
      </c>
      <c r="L991" s="38">
        <f t="shared" si="160"/>
        <v>0</v>
      </c>
      <c r="M991" s="38">
        <f t="shared" si="161"/>
        <v>0</v>
      </c>
      <c r="N991" s="50"/>
      <c r="O991" s="79">
        <v>237</v>
      </c>
      <c r="P991" s="80">
        <f t="shared" si="164"/>
        <v>398178</v>
      </c>
      <c r="Q991" s="82">
        <f t="shared" si="157"/>
        <v>0</v>
      </c>
      <c r="R991" s="82">
        <f>IF(S990&lt;1,0,-Lease!$K$4/Lease!$L$4)</f>
        <v>0</v>
      </c>
      <c r="S991" s="82">
        <f t="shared" si="158"/>
        <v>0</v>
      </c>
      <c r="AE991" s="5"/>
      <c r="AF991" s="6"/>
    </row>
    <row r="992" spans="1:32" x14ac:dyDescent="0.25">
      <c r="A992" s="46">
        <f t="shared" si="162"/>
        <v>976</v>
      </c>
      <c r="B992" s="54">
        <f t="shared" si="159"/>
        <v>0</v>
      </c>
      <c r="C992" s="47">
        <f>IF(A992&gt;Lease!$E$4,0,Lease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D992" s="33" t="str">
        <f>IF(C992=0,"-",IF(Lease!$H$4="Yearly",EDATE(D991,12),IF(Lease!$H$4="Quarterly",EDATE(D991,3),EDATE(D991,1))))</f>
        <v>-</v>
      </c>
      <c r="E992" s="14">
        <f>IF(C992=0,0,1/((1+IF(Lease!$H$4="Yearly",Lease!$D$4,IF(Lease!$H$4="Quarterly",Lease!$D$4/4,Lease!$D$4/12)))^IF($E$17=1,A991,A992)))</f>
        <v>0</v>
      </c>
      <c r="F992" s="48">
        <f t="shared" si="155"/>
        <v>0</v>
      </c>
      <c r="G992" s="49"/>
      <c r="H992" s="13">
        <f t="shared" si="163"/>
        <v>976</v>
      </c>
      <c r="I992" s="33" t="str">
        <f t="shared" si="156"/>
        <v>-</v>
      </c>
      <c r="J992" s="38">
        <f>IF(H992&gt;Lease!$E$4,0,M991)</f>
        <v>0</v>
      </c>
      <c r="K992" s="38">
        <f>IF(IF(Lease!$H$4="Yearly",J992*Lease!$D$4,IF(Lease!$H$4="Quarterly",J992*(Lease!$D$4/4),J992*Lease!$D$4/12))&gt;0,IF(Lease!$H$4="Yearly",J992*Lease!$D$4,IF(Lease!$H$4="Quarterly",J992*(Lease!$D$4/4),J992*Lease!$D$4/12)),-L992-J992)</f>
        <v>0</v>
      </c>
      <c r="L992" s="38">
        <f t="shared" si="160"/>
        <v>0</v>
      </c>
      <c r="M992" s="38">
        <f t="shared" si="161"/>
        <v>0</v>
      </c>
      <c r="N992" s="50"/>
      <c r="O992" s="79">
        <v>237</v>
      </c>
      <c r="P992" s="80">
        <f t="shared" si="164"/>
        <v>398543</v>
      </c>
      <c r="Q992" s="82">
        <f t="shared" si="157"/>
        <v>0</v>
      </c>
      <c r="R992" s="82">
        <f>IF(S991&lt;1,0,-Lease!$K$4/Lease!$L$4)</f>
        <v>0</v>
      </c>
      <c r="S992" s="82">
        <f t="shared" si="158"/>
        <v>0</v>
      </c>
      <c r="AE992" s="5"/>
      <c r="AF992" s="6"/>
    </row>
    <row r="993" spans="1:32" x14ac:dyDescent="0.25">
      <c r="A993" s="46">
        <f t="shared" si="162"/>
        <v>977</v>
      </c>
      <c r="B993" s="54">
        <f t="shared" si="159"/>
        <v>0</v>
      </c>
      <c r="C993" s="47">
        <f>IF(A993&gt;Lease!$E$4,0,Lease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D993" s="33" t="str">
        <f>IF(C993=0,"-",IF(Lease!$H$4="Yearly",EDATE(D992,12),IF(Lease!$H$4="Quarterly",EDATE(D992,3),EDATE(D992,1))))</f>
        <v>-</v>
      </c>
      <c r="E993" s="14">
        <f>IF(C993=0,0,1/((1+IF(Lease!$H$4="Yearly",Lease!$D$4,IF(Lease!$H$4="Quarterly",Lease!$D$4/4,Lease!$D$4/12)))^IF($E$17=1,A992,A993)))</f>
        <v>0</v>
      </c>
      <c r="F993" s="48">
        <f t="shared" si="155"/>
        <v>0</v>
      </c>
      <c r="G993" s="49"/>
      <c r="H993" s="13">
        <f t="shared" si="163"/>
        <v>977</v>
      </c>
      <c r="I993" s="33" t="str">
        <f t="shared" si="156"/>
        <v>-</v>
      </c>
      <c r="J993" s="38">
        <f>IF(H993&gt;Lease!$E$4,0,M992)</f>
        <v>0</v>
      </c>
      <c r="K993" s="38">
        <f>IF(IF(Lease!$H$4="Yearly",J993*Lease!$D$4,IF(Lease!$H$4="Quarterly",J993*(Lease!$D$4/4),J993*Lease!$D$4/12))&gt;0,IF(Lease!$H$4="Yearly",J993*Lease!$D$4,IF(Lease!$H$4="Quarterly",J993*(Lease!$D$4/4),J993*Lease!$D$4/12)),-L993-J993)</f>
        <v>0</v>
      </c>
      <c r="L993" s="38">
        <f t="shared" si="160"/>
        <v>0</v>
      </c>
      <c r="M993" s="38">
        <f t="shared" si="161"/>
        <v>0</v>
      </c>
      <c r="N993" s="50"/>
      <c r="O993" s="79">
        <v>237</v>
      </c>
      <c r="P993" s="80">
        <f t="shared" si="164"/>
        <v>398909</v>
      </c>
      <c r="Q993" s="82">
        <f t="shared" si="157"/>
        <v>0</v>
      </c>
      <c r="R993" s="82">
        <f>IF(S992&lt;1,0,-Lease!$K$4/Lease!$L$4)</f>
        <v>0</v>
      </c>
      <c r="S993" s="82">
        <f t="shared" si="158"/>
        <v>0</v>
      </c>
      <c r="AE993" s="5"/>
      <c r="AF993" s="6"/>
    </row>
    <row r="994" spans="1:32" x14ac:dyDescent="0.25">
      <c r="A994" s="46">
        <f t="shared" si="162"/>
        <v>978</v>
      </c>
      <c r="B994" s="54">
        <f t="shared" si="159"/>
        <v>0</v>
      </c>
      <c r="C994" s="47">
        <f>IF(A994&gt;Lease!$E$4,0,Lease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D994" s="33" t="str">
        <f>IF(C994=0,"-",IF(Lease!$H$4="Yearly",EDATE(D993,12),IF(Lease!$H$4="Quarterly",EDATE(D993,3),EDATE(D993,1))))</f>
        <v>-</v>
      </c>
      <c r="E994" s="14">
        <f>IF(C994=0,0,1/((1+IF(Lease!$H$4="Yearly",Lease!$D$4,IF(Lease!$H$4="Quarterly",Lease!$D$4/4,Lease!$D$4/12)))^IF($E$17=1,A993,A994)))</f>
        <v>0</v>
      </c>
      <c r="F994" s="48">
        <f t="shared" si="155"/>
        <v>0</v>
      </c>
      <c r="G994" s="49"/>
      <c r="H994" s="13">
        <f t="shared" si="163"/>
        <v>978</v>
      </c>
      <c r="I994" s="33" t="str">
        <f t="shared" si="156"/>
        <v>-</v>
      </c>
      <c r="J994" s="38">
        <f>IF(H994&gt;Lease!$E$4,0,M993)</f>
        <v>0</v>
      </c>
      <c r="K994" s="38">
        <f>IF(IF(Lease!$H$4="Yearly",J994*Lease!$D$4,IF(Lease!$H$4="Quarterly",J994*(Lease!$D$4/4),J994*Lease!$D$4/12))&gt;0,IF(Lease!$H$4="Yearly",J994*Lease!$D$4,IF(Lease!$H$4="Quarterly",J994*(Lease!$D$4/4),J994*Lease!$D$4/12)),-L994-J994)</f>
        <v>0</v>
      </c>
      <c r="L994" s="38">
        <f t="shared" si="160"/>
        <v>0</v>
      </c>
      <c r="M994" s="38">
        <f t="shared" si="161"/>
        <v>0</v>
      </c>
      <c r="N994" s="50"/>
      <c r="O994" s="79">
        <v>237</v>
      </c>
      <c r="P994" s="80">
        <f t="shared" si="164"/>
        <v>399274</v>
      </c>
      <c r="Q994" s="82">
        <f t="shared" si="157"/>
        <v>0</v>
      </c>
      <c r="R994" s="82">
        <f>IF(S993&lt;1,0,-Lease!$K$4/Lease!$L$4)</f>
        <v>0</v>
      </c>
      <c r="S994" s="82">
        <f t="shared" si="158"/>
        <v>0</v>
      </c>
      <c r="AE994" s="5"/>
      <c r="AF994" s="6"/>
    </row>
    <row r="995" spans="1:32" x14ac:dyDescent="0.25">
      <c r="A995" s="46">
        <f t="shared" si="162"/>
        <v>979</v>
      </c>
      <c r="B995" s="54">
        <f t="shared" si="159"/>
        <v>0</v>
      </c>
      <c r="C995" s="47">
        <f>IF(A995&gt;Lease!$E$4,0,Lease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D995" s="33" t="str">
        <f>IF(C995=0,"-",IF(Lease!$H$4="Yearly",EDATE(D994,12),IF(Lease!$H$4="Quarterly",EDATE(D994,3),EDATE(D994,1))))</f>
        <v>-</v>
      </c>
      <c r="E995" s="14">
        <f>IF(C995=0,0,1/((1+IF(Lease!$H$4="Yearly",Lease!$D$4,IF(Lease!$H$4="Quarterly",Lease!$D$4/4,Lease!$D$4/12)))^IF($E$17=1,A994,A995)))</f>
        <v>0</v>
      </c>
      <c r="F995" s="48">
        <f t="shared" si="155"/>
        <v>0</v>
      </c>
      <c r="G995" s="49"/>
      <c r="H995" s="13">
        <f t="shared" si="163"/>
        <v>979</v>
      </c>
      <c r="I995" s="33" t="str">
        <f t="shared" si="156"/>
        <v>-</v>
      </c>
      <c r="J995" s="38">
        <f>IF(H995&gt;Lease!$E$4,0,M994)</f>
        <v>0</v>
      </c>
      <c r="K995" s="38">
        <f>IF(IF(Lease!$H$4="Yearly",J995*Lease!$D$4,IF(Lease!$H$4="Quarterly",J995*(Lease!$D$4/4),J995*Lease!$D$4/12))&gt;0,IF(Lease!$H$4="Yearly",J995*Lease!$D$4,IF(Lease!$H$4="Quarterly",J995*(Lease!$D$4/4),J995*Lease!$D$4/12)),-L995-J995)</f>
        <v>0</v>
      </c>
      <c r="L995" s="38">
        <f t="shared" si="160"/>
        <v>0</v>
      </c>
      <c r="M995" s="38">
        <f t="shared" si="161"/>
        <v>0</v>
      </c>
      <c r="N995" s="50"/>
      <c r="O995" s="79">
        <v>237</v>
      </c>
      <c r="P995" s="80">
        <f t="shared" si="164"/>
        <v>399639</v>
      </c>
      <c r="Q995" s="82">
        <f t="shared" si="157"/>
        <v>0</v>
      </c>
      <c r="R995" s="82">
        <f>IF(S994&lt;1,0,-Lease!$K$4/Lease!$L$4)</f>
        <v>0</v>
      </c>
      <c r="S995" s="82">
        <f t="shared" si="158"/>
        <v>0</v>
      </c>
      <c r="AE995" s="5"/>
      <c r="AF995" s="6"/>
    </row>
    <row r="996" spans="1:32" x14ac:dyDescent="0.25">
      <c r="A996" s="46">
        <f t="shared" si="162"/>
        <v>980</v>
      </c>
      <c r="B996" s="54">
        <f t="shared" si="159"/>
        <v>0</v>
      </c>
      <c r="C996" s="47">
        <f>IF(A996&gt;Lease!$E$4,0,Lease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D996" s="33" t="str">
        <f>IF(C996=0,"-",IF(Lease!$H$4="Yearly",EDATE(D995,12),IF(Lease!$H$4="Quarterly",EDATE(D995,3),EDATE(D995,1))))</f>
        <v>-</v>
      </c>
      <c r="E996" s="14">
        <f>IF(C996=0,0,1/((1+IF(Lease!$H$4="Yearly",Lease!$D$4,IF(Lease!$H$4="Quarterly",Lease!$D$4/4,Lease!$D$4/12)))^IF($E$17=1,A995,A996)))</f>
        <v>0</v>
      </c>
      <c r="F996" s="48">
        <f t="shared" si="155"/>
        <v>0</v>
      </c>
      <c r="G996" s="49"/>
      <c r="H996" s="13">
        <f t="shared" si="163"/>
        <v>980</v>
      </c>
      <c r="I996" s="33" t="str">
        <f t="shared" si="156"/>
        <v>-</v>
      </c>
      <c r="J996" s="38">
        <f>IF(H996&gt;Lease!$E$4,0,M995)</f>
        <v>0</v>
      </c>
      <c r="K996" s="38">
        <f>IF(IF(Lease!$H$4="Yearly",J996*Lease!$D$4,IF(Lease!$H$4="Quarterly",J996*(Lease!$D$4/4),J996*Lease!$D$4/12))&gt;0,IF(Lease!$H$4="Yearly",J996*Lease!$D$4,IF(Lease!$H$4="Quarterly",J996*(Lease!$D$4/4),J996*Lease!$D$4/12)),-L996-J996)</f>
        <v>0</v>
      </c>
      <c r="L996" s="38">
        <f t="shared" si="160"/>
        <v>0</v>
      </c>
      <c r="M996" s="38">
        <f t="shared" si="161"/>
        <v>0</v>
      </c>
      <c r="N996" s="50"/>
      <c r="O996" s="79">
        <v>237</v>
      </c>
      <c r="P996" s="80">
        <f t="shared" si="164"/>
        <v>400004</v>
      </c>
      <c r="Q996" s="82">
        <f t="shared" si="157"/>
        <v>0</v>
      </c>
      <c r="R996" s="82">
        <f>IF(S995&lt;1,0,-Lease!$K$4/Lease!$L$4)</f>
        <v>0</v>
      </c>
      <c r="S996" s="82">
        <f t="shared" si="158"/>
        <v>0</v>
      </c>
      <c r="AE996" s="5"/>
      <c r="AF996" s="6"/>
    </row>
    <row r="997" spans="1:32" x14ac:dyDescent="0.25">
      <c r="A997" s="46">
        <f t="shared" si="162"/>
        <v>981</v>
      </c>
      <c r="B997" s="54">
        <f t="shared" si="159"/>
        <v>0</v>
      </c>
      <c r="C997" s="47">
        <f>IF(A997&gt;Lease!$E$4,0,Lease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D997" s="33" t="str">
        <f>IF(C997=0,"-",IF(Lease!$H$4="Yearly",EDATE(D996,12),IF(Lease!$H$4="Quarterly",EDATE(D996,3),EDATE(D996,1))))</f>
        <v>-</v>
      </c>
      <c r="E997" s="14">
        <f>IF(C997=0,0,1/((1+IF(Lease!$H$4="Yearly",Lease!$D$4,IF(Lease!$H$4="Quarterly",Lease!$D$4/4,Lease!$D$4/12)))^IF($E$17=1,A996,A997)))</f>
        <v>0</v>
      </c>
      <c r="F997" s="48">
        <f t="shared" si="155"/>
        <v>0</v>
      </c>
      <c r="G997" s="49"/>
      <c r="H997" s="13">
        <f t="shared" si="163"/>
        <v>981</v>
      </c>
      <c r="I997" s="33" t="str">
        <f t="shared" si="156"/>
        <v>-</v>
      </c>
      <c r="J997" s="38">
        <f>IF(H997&gt;Lease!$E$4,0,M996)</f>
        <v>0</v>
      </c>
      <c r="K997" s="38">
        <f>IF(IF(Lease!$H$4="Yearly",J997*Lease!$D$4,IF(Lease!$H$4="Quarterly",J997*(Lease!$D$4/4),J997*Lease!$D$4/12))&gt;0,IF(Lease!$H$4="Yearly",J997*Lease!$D$4,IF(Lease!$H$4="Quarterly",J997*(Lease!$D$4/4),J997*Lease!$D$4/12)),-L997-J997)</f>
        <v>0</v>
      </c>
      <c r="L997" s="38">
        <f t="shared" si="160"/>
        <v>0</v>
      </c>
      <c r="M997" s="38">
        <f t="shared" si="161"/>
        <v>0</v>
      </c>
      <c r="N997" s="50"/>
      <c r="O997" s="79">
        <v>237</v>
      </c>
      <c r="P997" s="80">
        <f t="shared" si="164"/>
        <v>400370</v>
      </c>
      <c r="Q997" s="82">
        <f t="shared" si="157"/>
        <v>0</v>
      </c>
      <c r="R997" s="82">
        <f>IF(S996&lt;1,0,-Lease!$K$4/Lease!$L$4)</f>
        <v>0</v>
      </c>
      <c r="S997" s="82">
        <f t="shared" si="158"/>
        <v>0</v>
      </c>
      <c r="AE997" s="5"/>
      <c r="AF997" s="6"/>
    </row>
    <row r="998" spans="1:32" x14ac:dyDescent="0.25">
      <c r="A998" s="46">
        <f t="shared" si="162"/>
        <v>982</v>
      </c>
      <c r="B998" s="54">
        <f t="shared" si="159"/>
        <v>0</v>
      </c>
      <c r="C998" s="47">
        <f>IF(A998&gt;Lease!$E$4,0,Lease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D998" s="33" t="str">
        <f>IF(C998=0,"-",IF(Lease!$H$4="Yearly",EDATE(D997,12),IF(Lease!$H$4="Quarterly",EDATE(D997,3),EDATE(D997,1))))</f>
        <v>-</v>
      </c>
      <c r="E998" s="14">
        <f>IF(C998=0,0,1/((1+IF(Lease!$H$4="Yearly",Lease!$D$4,IF(Lease!$H$4="Quarterly",Lease!$D$4/4,Lease!$D$4/12)))^IF($E$17=1,A997,A998)))</f>
        <v>0</v>
      </c>
      <c r="F998" s="48">
        <f t="shared" si="155"/>
        <v>0</v>
      </c>
      <c r="G998" s="49"/>
      <c r="H998" s="13">
        <f t="shared" si="163"/>
        <v>982</v>
      </c>
      <c r="I998" s="33" t="str">
        <f t="shared" si="156"/>
        <v>-</v>
      </c>
      <c r="J998" s="38">
        <f>IF(H998&gt;Lease!$E$4,0,M997)</f>
        <v>0</v>
      </c>
      <c r="K998" s="38">
        <f>IF(IF(Lease!$H$4="Yearly",J998*Lease!$D$4,IF(Lease!$H$4="Quarterly",J998*(Lease!$D$4/4),J998*Lease!$D$4/12))&gt;0,IF(Lease!$H$4="Yearly",J998*Lease!$D$4,IF(Lease!$H$4="Quarterly",J998*(Lease!$D$4/4),J998*Lease!$D$4/12)),-L998-J998)</f>
        <v>0</v>
      </c>
      <c r="L998" s="38">
        <f t="shared" si="160"/>
        <v>0</v>
      </c>
      <c r="M998" s="38">
        <f t="shared" si="161"/>
        <v>0</v>
      </c>
      <c r="N998" s="50"/>
      <c r="O998" s="79">
        <v>237</v>
      </c>
      <c r="P998" s="80">
        <f t="shared" si="164"/>
        <v>400735</v>
      </c>
      <c r="Q998" s="82">
        <f t="shared" si="157"/>
        <v>0</v>
      </c>
      <c r="R998" s="82">
        <f>IF(S997&lt;1,0,-Lease!$K$4/Lease!$L$4)</f>
        <v>0</v>
      </c>
      <c r="S998" s="82">
        <f t="shared" si="158"/>
        <v>0</v>
      </c>
      <c r="AE998" s="5"/>
      <c r="AF998" s="6"/>
    </row>
    <row r="999" spans="1:32" x14ac:dyDescent="0.25">
      <c r="A999" s="46">
        <f t="shared" si="162"/>
        <v>983</v>
      </c>
      <c r="B999" s="54">
        <f t="shared" si="159"/>
        <v>0</v>
      </c>
      <c r="C999" s="47">
        <f>IF(A999&gt;Lease!$E$4,0,Lease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D999" s="33" t="str">
        <f>IF(C999=0,"-",IF(Lease!$H$4="Yearly",EDATE(D998,12),IF(Lease!$H$4="Quarterly",EDATE(D998,3),EDATE(D998,1))))</f>
        <v>-</v>
      </c>
      <c r="E999" s="14">
        <f>IF(C999=0,0,1/((1+IF(Lease!$H$4="Yearly",Lease!$D$4,IF(Lease!$H$4="Quarterly",Lease!$D$4/4,Lease!$D$4/12)))^IF($E$17=1,A998,A999)))</f>
        <v>0</v>
      </c>
      <c r="F999" s="48">
        <f t="shared" si="155"/>
        <v>0</v>
      </c>
      <c r="G999" s="49"/>
      <c r="H999" s="13">
        <f t="shared" si="163"/>
        <v>983</v>
      </c>
      <c r="I999" s="33" t="str">
        <f t="shared" si="156"/>
        <v>-</v>
      </c>
      <c r="J999" s="38">
        <f>IF(H999&gt;Lease!$E$4,0,M998)</f>
        <v>0</v>
      </c>
      <c r="K999" s="38">
        <f>IF(IF(Lease!$H$4="Yearly",J999*Lease!$D$4,IF(Lease!$H$4="Quarterly",J999*(Lease!$D$4/4),J999*Lease!$D$4/12))&gt;0,IF(Lease!$H$4="Yearly",J999*Lease!$D$4,IF(Lease!$H$4="Quarterly",J999*(Lease!$D$4/4),J999*Lease!$D$4/12)),-L999-J999)</f>
        <v>0</v>
      </c>
      <c r="L999" s="38">
        <f t="shared" si="160"/>
        <v>0</v>
      </c>
      <c r="M999" s="38">
        <f t="shared" si="161"/>
        <v>0</v>
      </c>
      <c r="N999" s="50"/>
      <c r="O999" s="79">
        <v>237</v>
      </c>
      <c r="P999" s="80">
        <f t="shared" si="164"/>
        <v>401100</v>
      </c>
      <c r="Q999" s="82">
        <f t="shared" si="157"/>
        <v>0</v>
      </c>
      <c r="R999" s="82">
        <f>IF(S998&lt;1,0,-Lease!$K$4/Lease!$L$4)</f>
        <v>0</v>
      </c>
      <c r="S999" s="82">
        <f t="shared" si="158"/>
        <v>0</v>
      </c>
      <c r="AE999" s="5"/>
      <c r="AF999" s="6"/>
    </row>
    <row r="1000" spans="1:32" x14ac:dyDescent="0.25">
      <c r="A1000" s="46">
        <f t="shared" si="162"/>
        <v>984</v>
      </c>
      <c r="B1000" s="54">
        <f t="shared" si="159"/>
        <v>0</v>
      </c>
      <c r="C1000" s="47">
        <f>IF(A1000&gt;Lease!$E$4,0,Lease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D1000" s="33" t="str">
        <f>IF(C1000=0,"-",IF(Lease!$H$4="Yearly",EDATE(D999,12),IF(Lease!$H$4="Quarterly",EDATE(D999,3),EDATE(D999,1))))</f>
        <v>-</v>
      </c>
      <c r="E1000" s="14">
        <f>IF(C1000=0,0,1/((1+IF(Lease!$H$4="Yearly",Lease!$D$4,IF(Lease!$H$4="Quarterly",Lease!$D$4/4,Lease!$D$4/12)))^IF($E$17=1,A999,A1000)))</f>
        <v>0</v>
      </c>
      <c r="F1000" s="48">
        <f t="shared" si="155"/>
        <v>0</v>
      </c>
      <c r="G1000" s="49"/>
      <c r="H1000" s="13">
        <f t="shared" si="163"/>
        <v>984</v>
      </c>
      <c r="I1000" s="33" t="str">
        <f t="shared" si="156"/>
        <v>-</v>
      </c>
      <c r="J1000" s="38">
        <f>IF(H1000&gt;Lease!$E$4,0,M999)</f>
        <v>0</v>
      </c>
      <c r="K1000" s="38">
        <f>IF(IF(Lease!$H$4="Yearly",J1000*Lease!$D$4,IF(Lease!$H$4="Quarterly",J1000*(Lease!$D$4/4),J1000*Lease!$D$4/12))&gt;0,IF(Lease!$H$4="Yearly",J1000*Lease!$D$4,IF(Lease!$H$4="Quarterly",J1000*(Lease!$D$4/4),J1000*Lease!$D$4/12)),-L1000-J1000)</f>
        <v>0</v>
      </c>
      <c r="L1000" s="38">
        <f t="shared" si="160"/>
        <v>0</v>
      </c>
      <c r="M1000" s="38">
        <f t="shared" si="161"/>
        <v>0</v>
      </c>
      <c r="N1000" s="50"/>
      <c r="O1000" s="79">
        <v>237</v>
      </c>
      <c r="P1000" s="80">
        <f t="shared" si="164"/>
        <v>401465</v>
      </c>
      <c r="Q1000" s="82">
        <f t="shared" si="157"/>
        <v>0</v>
      </c>
      <c r="R1000" s="82">
        <f>IF(S999&lt;1,0,-Lease!$K$4/Lease!$L$4)</f>
        <v>0</v>
      </c>
      <c r="S1000" s="82">
        <f t="shared" si="158"/>
        <v>0</v>
      </c>
      <c r="AE1000" s="5"/>
      <c r="AF1000" s="6"/>
    </row>
    <row r="1001" spans="1:32" x14ac:dyDescent="0.25">
      <c r="A1001" s="46">
        <f t="shared" si="162"/>
        <v>985</v>
      </c>
      <c r="B1001" s="54">
        <f t="shared" si="159"/>
        <v>0</v>
      </c>
      <c r="C1001" s="47">
        <f>IF(A1001&gt;Lease!$E$4,0,Lease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D1001" s="33" t="str">
        <f>IF(C1001=0,"-",IF(Lease!$H$4="Yearly",EDATE(D1000,12),IF(Lease!$H$4="Quarterly",EDATE(D1000,3),EDATE(D1000,1))))</f>
        <v>-</v>
      </c>
      <c r="E1001" s="14">
        <f>IF(C1001=0,0,1/((1+IF(Lease!$H$4="Yearly",Lease!$D$4,IF(Lease!$H$4="Quarterly",Lease!$D$4/4,Lease!$D$4/12)))^IF($E$17=1,A1000,A1001)))</f>
        <v>0</v>
      </c>
      <c r="F1001" s="48">
        <f t="shared" si="155"/>
        <v>0</v>
      </c>
      <c r="G1001" s="49"/>
      <c r="H1001" s="13">
        <f t="shared" si="163"/>
        <v>985</v>
      </c>
      <c r="I1001" s="33" t="str">
        <f t="shared" si="156"/>
        <v>-</v>
      </c>
      <c r="J1001" s="38">
        <f>IF(H1001&gt;Lease!$E$4,0,M1000)</f>
        <v>0</v>
      </c>
      <c r="K1001" s="38">
        <f>IF(IF(Lease!$H$4="Yearly",J1001*Lease!$D$4,IF(Lease!$H$4="Quarterly",J1001*(Lease!$D$4/4),J1001*Lease!$D$4/12))&gt;0,IF(Lease!$H$4="Yearly",J1001*Lease!$D$4,IF(Lease!$H$4="Quarterly",J1001*(Lease!$D$4/4),J1001*Lease!$D$4/12)),-L1001-J1001)</f>
        <v>0</v>
      </c>
      <c r="L1001" s="38">
        <f t="shared" si="160"/>
        <v>0</v>
      </c>
      <c r="M1001" s="38">
        <f t="shared" si="161"/>
        <v>0</v>
      </c>
      <c r="N1001" s="50"/>
      <c r="O1001" s="79">
        <v>237</v>
      </c>
      <c r="P1001" s="80">
        <f t="shared" si="164"/>
        <v>401830</v>
      </c>
      <c r="Q1001" s="82">
        <f t="shared" si="157"/>
        <v>0</v>
      </c>
      <c r="R1001" s="82">
        <f>IF(S1000&lt;1,0,-Lease!$K$4/Lease!$L$4)</f>
        <v>0</v>
      </c>
      <c r="S1001" s="82">
        <f t="shared" si="158"/>
        <v>0</v>
      </c>
      <c r="AE1001" s="5"/>
      <c r="AF1001" s="6"/>
    </row>
    <row r="1002" spans="1:32" x14ac:dyDescent="0.25">
      <c r="A1002" s="46">
        <f t="shared" si="162"/>
        <v>986</v>
      </c>
      <c r="B1002" s="54">
        <f t="shared" si="159"/>
        <v>0</v>
      </c>
      <c r="C1002" s="47">
        <f>IF(A1002&gt;Lease!$E$4,0,Lease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D1002" s="33" t="str">
        <f>IF(C1002=0,"-",IF(Lease!$H$4="Yearly",EDATE(D1001,12),IF(Lease!$H$4="Quarterly",EDATE(D1001,3),EDATE(D1001,1))))</f>
        <v>-</v>
      </c>
      <c r="E1002" s="14">
        <f>IF(C1002=0,0,1/((1+IF(Lease!$H$4="Yearly",Lease!$D$4,IF(Lease!$H$4="Quarterly",Lease!$D$4/4,Lease!$D$4/12)))^IF($E$17=1,A1001,A1002)))</f>
        <v>0</v>
      </c>
      <c r="F1002" s="48">
        <f t="shared" si="155"/>
        <v>0</v>
      </c>
      <c r="G1002" s="49"/>
      <c r="H1002" s="13">
        <f t="shared" si="163"/>
        <v>986</v>
      </c>
      <c r="I1002" s="33" t="str">
        <f t="shared" si="156"/>
        <v>-</v>
      </c>
      <c r="J1002" s="38">
        <f>IF(H1002&gt;Lease!$E$4,0,M1001)</f>
        <v>0</v>
      </c>
      <c r="K1002" s="38">
        <f>IF(IF(Lease!$H$4="Yearly",J1002*Lease!$D$4,IF(Lease!$H$4="Quarterly",J1002*(Lease!$D$4/4),J1002*Lease!$D$4/12))&gt;0,IF(Lease!$H$4="Yearly",J1002*Lease!$D$4,IF(Lease!$H$4="Quarterly",J1002*(Lease!$D$4/4),J1002*Lease!$D$4/12)),-L1002-J1002)</f>
        <v>0</v>
      </c>
      <c r="L1002" s="38">
        <f t="shared" si="160"/>
        <v>0</v>
      </c>
      <c r="M1002" s="38">
        <f t="shared" si="161"/>
        <v>0</v>
      </c>
      <c r="N1002" s="50"/>
      <c r="O1002" s="79">
        <v>237</v>
      </c>
      <c r="P1002" s="80">
        <f t="shared" si="164"/>
        <v>402195</v>
      </c>
      <c r="Q1002" s="82">
        <f t="shared" si="157"/>
        <v>0</v>
      </c>
      <c r="R1002" s="82">
        <f>IF(S1001&lt;1,0,-Lease!$K$4/Lease!$L$4)</f>
        <v>0</v>
      </c>
      <c r="S1002" s="82">
        <f t="shared" si="158"/>
        <v>0</v>
      </c>
      <c r="AE1002" s="5"/>
      <c r="AF1002" s="6"/>
    </row>
    <row r="1003" spans="1:32" x14ac:dyDescent="0.25">
      <c r="A1003" s="46">
        <f t="shared" si="162"/>
        <v>987</v>
      </c>
      <c r="B1003" s="54">
        <f t="shared" si="159"/>
        <v>0</v>
      </c>
      <c r="C1003" s="47">
        <f>IF(A1003&gt;Lease!$E$4,0,Lease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D1003" s="33" t="str">
        <f>IF(C1003=0,"-",IF(Lease!$H$4="Yearly",EDATE(D1002,12),IF(Lease!$H$4="Quarterly",EDATE(D1002,3),EDATE(D1002,1))))</f>
        <v>-</v>
      </c>
      <c r="E1003" s="14">
        <f>IF(C1003=0,0,1/((1+IF(Lease!$H$4="Yearly",Lease!$D$4,IF(Lease!$H$4="Quarterly",Lease!$D$4/4,Lease!$D$4/12)))^IF($E$17=1,A1002,A1003)))</f>
        <v>0</v>
      </c>
      <c r="F1003" s="48">
        <f t="shared" si="155"/>
        <v>0</v>
      </c>
      <c r="G1003" s="49"/>
      <c r="H1003" s="13">
        <f t="shared" si="163"/>
        <v>987</v>
      </c>
      <c r="I1003" s="33" t="str">
        <f t="shared" si="156"/>
        <v>-</v>
      </c>
      <c r="J1003" s="38">
        <f>IF(H1003&gt;Lease!$E$4,0,M1002)</f>
        <v>0</v>
      </c>
      <c r="K1003" s="38">
        <f>IF(IF(Lease!$H$4="Yearly",J1003*Lease!$D$4,IF(Lease!$H$4="Quarterly",J1003*(Lease!$D$4/4),J1003*Lease!$D$4/12))&gt;0,IF(Lease!$H$4="Yearly",J1003*Lease!$D$4,IF(Lease!$H$4="Quarterly",J1003*(Lease!$D$4/4),J1003*Lease!$D$4/12)),-L1003-J1003)</f>
        <v>0</v>
      </c>
      <c r="L1003" s="38">
        <f t="shared" si="160"/>
        <v>0</v>
      </c>
      <c r="M1003" s="38">
        <f t="shared" si="161"/>
        <v>0</v>
      </c>
      <c r="N1003" s="50"/>
      <c r="O1003" s="79">
        <v>237</v>
      </c>
      <c r="P1003" s="80">
        <f t="shared" si="164"/>
        <v>402560</v>
      </c>
      <c r="Q1003" s="82">
        <f t="shared" si="157"/>
        <v>0</v>
      </c>
      <c r="R1003" s="82">
        <f>IF(S1002&lt;1,0,-Lease!$K$4/Lease!$L$4)</f>
        <v>0</v>
      </c>
      <c r="S1003" s="82">
        <f t="shared" si="158"/>
        <v>0</v>
      </c>
      <c r="AE1003" s="5"/>
      <c r="AF1003" s="6"/>
    </row>
    <row r="1004" spans="1:32" x14ac:dyDescent="0.25">
      <c r="A1004" s="46">
        <f t="shared" si="162"/>
        <v>988</v>
      </c>
      <c r="B1004" s="54">
        <f t="shared" si="159"/>
        <v>0</v>
      </c>
      <c r="C1004" s="47">
        <f>IF(A1004&gt;Lease!$E$4,0,Lease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D1004" s="33" t="str">
        <f>IF(C1004=0,"-",IF(Lease!$H$4="Yearly",EDATE(D1003,12),IF(Lease!$H$4="Quarterly",EDATE(D1003,3),EDATE(D1003,1))))</f>
        <v>-</v>
      </c>
      <c r="E1004" s="14">
        <f>IF(C1004=0,0,1/((1+IF(Lease!$H$4="Yearly",Lease!$D$4,IF(Lease!$H$4="Quarterly",Lease!$D$4/4,Lease!$D$4/12)))^IF($E$17=1,A1003,A1004)))</f>
        <v>0</v>
      </c>
      <c r="F1004" s="48">
        <f t="shared" si="155"/>
        <v>0</v>
      </c>
      <c r="G1004" s="49"/>
      <c r="H1004" s="13">
        <f t="shared" si="163"/>
        <v>988</v>
      </c>
      <c r="I1004" s="33" t="str">
        <f t="shared" si="156"/>
        <v>-</v>
      </c>
      <c r="J1004" s="38">
        <f>IF(H1004&gt;Lease!$E$4,0,M1003)</f>
        <v>0</v>
      </c>
      <c r="K1004" s="38">
        <f>IF(IF(Lease!$H$4="Yearly",J1004*Lease!$D$4,IF(Lease!$H$4="Quarterly",J1004*(Lease!$D$4/4),J1004*Lease!$D$4/12))&gt;0,IF(Lease!$H$4="Yearly",J1004*Lease!$D$4,IF(Lease!$H$4="Quarterly",J1004*(Lease!$D$4/4),J1004*Lease!$D$4/12)),-L1004-J1004)</f>
        <v>0</v>
      </c>
      <c r="L1004" s="38">
        <f t="shared" si="160"/>
        <v>0</v>
      </c>
      <c r="M1004" s="38">
        <f t="shared" si="161"/>
        <v>0</v>
      </c>
      <c r="N1004" s="50"/>
      <c r="O1004" s="79">
        <v>237</v>
      </c>
      <c r="P1004" s="80">
        <f t="shared" si="164"/>
        <v>402925</v>
      </c>
      <c r="Q1004" s="82">
        <f t="shared" si="157"/>
        <v>0</v>
      </c>
      <c r="R1004" s="82">
        <f>IF(S1003&lt;1,0,-Lease!$K$4/Lease!$L$4)</f>
        <v>0</v>
      </c>
      <c r="S1004" s="82">
        <f t="shared" si="158"/>
        <v>0</v>
      </c>
      <c r="AE1004" s="5"/>
      <c r="AF1004" s="6"/>
    </row>
    <row r="1005" spans="1:32" x14ac:dyDescent="0.25">
      <c r="A1005" s="46">
        <f t="shared" si="162"/>
        <v>989</v>
      </c>
      <c r="B1005" s="54">
        <f t="shared" si="159"/>
        <v>0</v>
      </c>
      <c r="C1005" s="47">
        <f>IF(A1005&gt;Lease!$E$4,0,Lease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D1005" s="33" t="str">
        <f>IF(C1005=0,"-",IF(Lease!$H$4="Yearly",EDATE(D1004,12),IF(Lease!$H$4="Quarterly",EDATE(D1004,3),EDATE(D1004,1))))</f>
        <v>-</v>
      </c>
      <c r="E1005" s="14">
        <f>IF(C1005=0,0,1/((1+IF(Lease!$H$4="Yearly",Lease!$D$4,IF(Lease!$H$4="Quarterly",Lease!$D$4/4,Lease!$D$4/12)))^IF($E$17=1,A1004,A1005)))</f>
        <v>0</v>
      </c>
      <c r="F1005" s="48">
        <f t="shared" ref="F1005:F1068" si="165">C1005*E1005</f>
        <v>0</v>
      </c>
      <c r="G1005" s="49"/>
      <c r="H1005" s="13">
        <f t="shared" si="163"/>
        <v>989</v>
      </c>
      <c r="I1005" s="33" t="str">
        <f t="shared" ref="I1005:I1068" si="166">D1005</f>
        <v>-</v>
      </c>
      <c r="J1005" s="38">
        <f>IF(H1005&gt;Lease!$E$4,0,M1004)</f>
        <v>0</v>
      </c>
      <c r="K1005" s="38">
        <f>IF(IF(Lease!$H$4="Yearly",J1005*Lease!$D$4,IF(Lease!$H$4="Quarterly",J1005*(Lease!$D$4/4),J1005*Lease!$D$4/12))&gt;0,IF(Lease!$H$4="Yearly",J1005*Lease!$D$4,IF(Lease!$H$4="Quarterly",J1005*(Lease!$D$4/4),J1005*Lease!$D$4/12)),-L1005-J1005)</f>
        <v>0</v>
      </c>
      <c r="L1005" s="38">
        <f t="shared" si="160"/>
        <v>0</v>
      </c>
      <c r="M1005" s="38">
        <f t="shared" si="161"/>
        <v>0</v>
      </c>
      <c r="N1005" s="50"/>
      <c r="O1005" s="79">
        <v>237</v>
      </c>
      <c r="P1005" s="80">
        <f t="shared" si="164"/>
        <v>403291</v>
      </c>
      <c r="Q1005" s="82">
        <f t="shared" ref="Q1005:Q1068" si="167">S1004</f>
        <v>0</v>
      </c>
      <c r="R1005" s="82">
        <f>IF(S1004&lt;1,0,-Lease!$K$4/Lease!$L$4)</f>
        <v>0</v>
      </c>
      <c r="S1005" s="82">
        <f t="shared" ref="S1005:S1068" si="168">IF(S1004&lt;1,0,SUM(Q1005:R1005))</f>
        <v>0</v>
      </c>
      <c r="AE1005" s="5"/>
      <c r="AF1005" s="6"/>
    </row>
    <row r="1006" spans="1:32" x14ac:dyDescent="0.25">
      <c r="A1006" s="46">
        <f t="shared" si="162"/>
        <v>990</v>
      </c>
      <c r="B1006" s="54">
        <f t="shared" si="159"/>
        <v>0</v>
      </c>
      <c r="C1006" s="47">
        <f>IF(A1006&gt;Lease!$E$4,0,Lease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D1006" s="33" t="str">
        <f>IF(C1006=0,"-",IF(Lease!$H$4="Yearly",EDATE(D1005,12),IF(Lease!$H$4="Quarterly",EDATE(D1005,3),EDATE(D1005,1))))</f>
        <v>-</v>
      </c>
      <c r="E1006" s="14">
        <f>IF(C1006=0,0,1/((1+IF(Lease!$H$4="Yearly",Lease!$D$4,IF(Lease!$H$4="Quarterly",Lease!$D$4/4,Lease!$D$4/12)))^IF($E$17=1,A1005,A1006)))</f>
        <v>0</v>
      </c>
      <c r="F1006" s="48">
        <f t="shared" si="165"/>
        <v>0</v>
      </c>
      <c r="G1006" s="49"/>
      <c r="H1006" s="13">
        <f t="shared" si="163"/>
        <v>990</v>
      </c>
      <c r="I1006" s="33" t="str">
        <f t="shared" si="166"/>
        <v>-</v>
      </c>
      <c r="J1006" s="38">
        <f>IF(H1006&gt;Lease!$E$4,0,M1005)</f>
        <v>0</v>
      </c>
      <c r="K1006" s="38">
        <f>IF(IF(Lease!$H$4="Yearly",J1006*Lease!$D$4,IF(Lease!$H$4="Quarterly",J1006*(Lease!$D$4/4),J1006*Lease!$D$4/12))&gt;0,IF(Lease!$H$4="Yearly",J1006*Lease!$D$4,IF(Lease!$H$4="Quarterly",J1006*(Lease!$D$4/4),J1006*Lease!$D$4/12)),-L1006-J1006)</f>
        <v>0</v>
      </c>
      <c r="L1006" s="38">
        <f t="shared" si="160"/>
        <v>0</v>
      </c>
      <c r="M1006" s="38">
        <f t="shared" si="161"/>
        <v>0</v>
      </c>
      <c r="N1006" s="50"/>
      <c r="O1006" s="79">
        <v>237</v>
      </c>
      <c r="P1006" s="80">
        <f t="shared" si="164"/>
        <v>403656</v>
      </c>
      <c r="Q1006" s="82">
        <f t="shared" si="167"/>
        <v>0</v>
      </c>
      <c r="R1006" s="82">
        <f>IF(S1005&lt;1,0,-Lease!$K$4/Lease!$L$4)</f>
        <v>0</v>
      </c>
      <c r="S1006" s="82">
        <f t="shared" si="168"/>
        <v>0</v>
      </c>
      <c r="AE1006" s="5"/>
      <c r="AF1006" s="6"/>
    </row>
    <row r="1007" spans="1:32" x14ac:dyDescent="0.25">
      <c r="A1007" s="46">
        <f t="shared" si="162"/>
        <v>991</v>
      </c>
      <c r="B1007" s="54">
        <f t="shared" si="159"/>
        <v>0</v>
      </c>
      <c r="C1007" s="47">
        <f>IF(A1007&gt;Lease!$E$4,0,Lease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D1007" s="33" t="str">
        <f>IF(C1007=0,"-",IF(Lease!$H$4="Yearly",EDATE(D1006,12),IF(Lease!$H$4="Quarterly",EDATE(D1006,3),EDATE(D1006,1))))</f>
        <v>-</v>
      </c>
      <c r="E1007" s="14">
        <f>IF(C1007=0,0,1/((1+IF(Lease!$H$4="Yearly",Lease!$D$4,IF(Lease!$H$4="Quarterly",Lease!$D$4/4,Lease!$D$4/12)))^IF($E$17=1,A1006,A1007)))</f>
        <v>0</v>
      </c>
      <c r="F1007" s="48">
        <f t="shared" si="165"/>
        <v>0</v>
      </c>
      <c r="G1007" s="49"/>
      <c r="H1007" s="13">
        <f t="shared" si="163"/>
        <v>991</v>
      </c>
      <c r="I1007" s="33" t="str">
        <f t="shared" si="166"/>
        <v>-</v>
      </c>
      <c r="J1007" s="38">
        <f>IF(H1007&gt;Lease!$E$4,0,M1006)</f>
        <v>0</v>
      </c>
      <c r="K1007" s="38">
        <f>IF(IF(Lease!$H$4="Yearly",J1007*Lease!$D$4,IF(Lease!$H$4="Quarterly",J1007*(Lease!$D$4/4),J1007*Lease!$D$4/12))&gt;0,IF(Lease!$H$4="Yearly",J1007*Lease!$D$4,IF(Lease!$H$4="Quarterly",J1007*(Lease!$D$4/4),J1007*Lease!$D$4/12)),-L1007-J1007)</f>
        <v>0</v>
      </c>
      <c r="L1007" s="38">
        <f t="shared" si="160"/>
        <v>0</v>
      </c>
      <c r="M1007" s="38">
        <f t="shared" si="161"/>
        <v>0</v>
      </c>
      <c r="N1007" s="50"/>
      <c r="O1007" s="79">
        <v>237</v>
      </c>
      <c r="P1007" s="80">
        <f t="shared" si="164"/>
        <v>404021</v>
      </c>
      <c r="Q1007" s="82">
        <f t="shared" si="167"/>
        <v>0</v>
      </c>
      <c r="R1007" s="82">
        <f>IF(S1006&lt;1,0,-Lease!$K$4/Lease!$L$4)</f>
        <v>0</v>
      </c>
      <c r="S1007" s="82">
        <f t="shared" si="168"/>
        <v>0</v>
      </c>
      <c r="AE1007" s="5"/>
      <c r="AF1007" s="6"/>
    </row>
    <row r="1008" spans="1:32" x14ac:dyDescent="0.25">
      <c r="A1008" s="46">
        <f t="shared" si="162"/>
        <v>992</v>
      </c>
      <c r="B1008" s="54">
        <f t="shared" si="159"/>
        <v>0</v>
      </c>
      <c r="C1008" s="47">
        <f>IF(A1008&gt;Lease!$E$4,0,Lease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D1008" s="33" t="str">
        <f>IF(C1008=0,"-",IF(Lease!$H$4="Yearly",EDATE(D1007,12),IF(Lease!$H$4="Quarterly",EDATE(D1007,3),EDATE(D1007,1))))</f>
        <v>-</v>
      </c>
      <c r="E1008" s="14">
        <f>IF(C1008=0,0,1/((1+IF(Lease!$H$4="Yearly",Lease!$D$4,IF(Lease!$H$4="Quarterly",Lease!$D$4/4,Lease!$D$4/12)))^IF($E$17=1,A1007,A1008)))</f>
        <v>0</v>
      </c>
      <c r="F1008" s="48">
        <f t="shared" si="165"/>
        <v>0</v>
      </c>
      <c r="G1008" s="49"/>
      <c r="H1008" s="13">
        <f t="shared" si="163"/>
        <v>992</v>
      </c>
      <c r="I1008" s="33" t="str">
        <f t="shared" si="166"/>
        <v>-</v>
      </c>
      <c r="J1008" s="38">
        <f>IF(H1008&gt;Lease!$E$4,0,M1007)</f>
        <v>0</v>
      </c>
      <c r="K1008" s="38">
        <f>IF(IF(Lease!$H$4="Yearly",J1008*Lease!$D$4,IF(Lease!$H$4="Quarterly",J1008*(Lease!$D$4/4),J1008*Lease!$D$4/12))&gt;0,IF(Lease!$H$4="Yearly",J1008*Lease!$D$4,IF(Lease!$H$4="Quarterly",J1008*(Lease!$D$4/4),J1008*Lease!$D$4/12)),-L1008-J1008)</f>
        <v>0</v>
      </c>
      <c r="L1008" s="38">
        <f t="shared" si="160"/>
        <v>0</v>
      </c>
      <c r="M1008" s="38">
        <f t="shared" si="161"/>
        <v>0</v>
      </c>
      <c r="N1008" s="50"/>
      <c r="O1008" s="79">
        <v>237</v>
      </c>
      <c r="P1008" s="80">
        <f t="shared" si="164"/>
        <v>404386</v>
      </c>
      <c r="Q1008" s="82">
        <f t="shared" si="167"/>
        <v>0</v>
      </c>
      <c r="R1008" s="82">
        <f>IF(S1007&lt;1,0,-Lease!$K$4/Lease!$L$4)</f>
        <v>0</v>
      </c>
      <c r="S1008" s="82">
        <f t="shared" si="168"/>
        <v>0</v>
      </c>
      <c r="AE1008" s="5"/>
      <c r="AF1008" s="6"/>
    </row>
    <row r="1009" spans="1:32" x14ac:dyDescent="0.25">
      <c r="A1009" s="46">
        <f t="shared" si="162"/>
        <v>993</v>
      </c>
      <c r="B1009" s="54">
        <f t="shared" si="159"/>
        <v>0</v>
      </c>
      <c r="C1009" s="47">
        <f>IF(A1009&gt;Lease!$E$4,0,Lease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D1009" s="33" t="str">
        <f>IF(C1009=0,"-",IF(Lease!$H$4="Yearly",EDATE(D1008,12),IF(Lease!$H$4="Quarterly",EDATE(D1008,3),EDATE(D1008,1))))</f>
        <v>-</v>
      </c>
      <c r="E1009" s="14">
        <f>IF(C1009=0,0,1/((1+IF(Lease!$H$4="Yearly",Lease!$D$4,IF(Lease!$H$4="Quarterly",Lease!$D$4/4,Lease!$D$4/12)))^IF($E$17=1,A1008,A1009)))</f>
        <v>0</v>
      </c>
      <c r="F1009" s="48">
        <f t="shared" si="165"/>
        <v>0</v>
      </c>
      <c r="G1009" s="49"/>
      <c r="H1009" s="13">
        <f t="shared" si="163"/>
        <v>993</v>
      </c>
      <c r="I1009" s="33" t="str">
        <f t="shared" si="166"/>
        <v>-</v>
      </c>
      <c r="J1009" s="38">
        <f>IF(H1009&gt;Lease!$E$4,0,M1008)</f>
        <v>0</v>
      </c>
      <c r="K1009" s="38">
        <f>IF(IF(Lease!$H$4="Yearly",J1009*Lease!$D$4,IF(Lease!$H$4="Quarterly",J1009*(Lease!$D$4/4),J1009*Lease!$D$4/12))&gt;0,IF(Lease!$H$4="Yearly",J1009*Lease!$D$4,IF(Lease!$H$4="Quarterly",J1009*(Lease!$D$4/4),J1009*Lease!$D$4/12)),-L1009-J1009)</f>
        <v>0</v>
      </c>
      <c r="L1009" s="38">
        <f t="shared" si="160"/>
        <v>0</v>
      </c>
      <c r="M1009" s="38">
        <f t="shared" si="161"/>
        <v>0</v>
      </c>
      <c r="N1009" s="50"/>
      <c r="O1009" s="79">
        <v>237</v>
      </c>
      <c r="P1009" s="80">
        <f t="shared" si="164"/>
        <v>404752</v>
      </c>
      <c r="Q1009" s="82">
        <f t="shared" si="167"/>
        <v>0</v>
      </c>
      <c r="R1009" s="82">
        <f>IF(S1008&lt;1,0,-Lease!$K$4/Lease!$L$4)</f>
        <v>0</v>
      </c>
      <c r="S1009" s="82">
        <f t="shared" si="168"/>
        <v>0</v>
      </c>
      <c r="AE1009" s="5"/>
      <c r="AF1009" s="6"/>
    </row>
    <row r="1010" spans="1:32" x14ac:dyDescent="0.25">
      <c r="A1010" s="46">
        <f t="shared" si="162"/>
        <v>994</v>
      </c>
      <c r="B1010" s="54">
        <f t="shared" si="159"/>
        <v>0</v>
      </c>
      <c r="C1010" s="47">
        <f>IF(A1010&gt;Lease!$E$4,0,Lease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D1010" s="33" t="str">
        <f>IF(C1010=0,"-",IF(Lease!$H$4="Yearly",EDATE(D1009,12),IF(Lease!$H$4="Quarterly",EDATE(D1009,3),EDATE(D1009,1))))</f>
        <v>-</v>
      </c>
      <c r="E1010" s="14">
        <f>IF(C1010=0,0,1/((1+IF(Lease!$H$4="Yearly",Lease!$D$4,IF(Lease!$H$4="Quarterly",Lease!$D$4/4,Lease!$D$4/12)))^IF($E$17=1,A1009,A1010)))</f>
        <v>0</v>
      </c>
      <c r="F1010" s="48">
        <f t="shared" si="165"/>
        <v>0</v>
      </c>
      <c r="G1010" s="49"/>
      <c r="H1010" s="13">
        <f t="shared" si="163"/>
        <v>994</v>
      </c>
      <c r="I1010" s="33" t="str">
        <f t="shared" si="166"/>
        <v>-</v>
      </c>
      <c r="J1010" s="38">
        <f>IF(H1010&gt;Lease!$E$4,0,M1009)</f>
        <v>0</v>
      </c>
      <c r="K1010" s="38">
        <f>IF(IF(Lease!$H$4="Yearly",J1010*Lease!$D$4,IF(Lease!$H$4="Quarterly",J1010*(Lease!$D$4/4),J1010*Lease!$D$4/12))&gt;0,IF(Lease!$H$4="Yearly",J1010*Lease!$D$4,IF(Lease!$H$4="Quarterly",J1010*(Lease!$D$4/4),J1010*Lease!$D$4/12)),-L1010-J1010)</f>
        <v>0</v>
      </c>
      <c r="L1010" s="38">
        <f t="shared" si="160"/>
        <v>0</v>
      </c>
      <c r="M1010" s="38">
        <f t="shared" si="161"/>
        <v>0</v>
      </c>
      <c r="N1010" s="50"/>
      <c r="O1010" s="79">
        <v>237</v>
      </c>
      <c r="P1010" s="80">
        <f t="shared" si="164"/>
        <v>405117</v>
      </c>
      <c r="Q1010" s="82">
        <f t="shared" si="167"/>
        <v>0</v>
      </c>
      <c r="R1010" s="82">
        <f>IF(S1009&lt;1,0,-Lease!$K$4/Lease!$L$4)</f>
        <v>0</v>
      </c>
      <c r="S1010" s="82">
        <f t="shared" si="168"/>
        <v>0</v>
      </c>
      <c r="AE1010" s="5"/>
      <c r="AF1010" s="6"/>
    </row>
    <row r="1011" spans="1:32" x14ac:dyDescent="0.25">
      <c r="A1011" s="46">
        <f t="shared" si="162"/>
        <v>995</v>
      </c>
      <c r="B1011" s="54">
        <f t="shared" si="159"/>
        <v>0</v>
      </c>
      <c r="C1011" s="47">
        <f>IF(A1011&gt;Lease!$E$4,0,Lease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D1011" s="33" t="str">
        <f>IF(C1011=0,"-",IF(Lease!$H$4="Yearly",EDATE(D1010,12),IF(Lease!$H$4="Quarterly",EDATE(D1010,3),EDATE(D1010,1))))</f>
        <v>-</v>
      </c>
      <c r="E1011" s="14">
        <f>IF(C1011=0,0,1/((1+IF(Lease!$H$4="Yearly",Lease!$D$4,IF(Lease!$H$4="Quarterly",Lease!$D$4/4,Lease!$D$4/12)))^IF($E$17=1,A1010,A1011)))</f>
        <v>0</v>
      </c>
      <c r="F1011" s="48">
        <f t="shared" si="165"/>
        <v>0</v>
      </c>
      <c r="G1011" s="49"/>
      <c r="H1011" s="13">
        <f t="shared" si="163"/>
        <v>995</v>
      </c>
      <c r="I1011" s="33" t="str">
        <f t="shared" si="166"/>
        <v>-</v>
      </c>
      <c r="J1011" s="38">
        <f>IF(H1011&gt;Lease!$E$4,0,M1010)</f>
        <v>0</v>
      </c>
      <c r="K1011" s="38">
        <f>IF(IF(Lease!$H$4="Yearly",J1011*Lease!$D$4,IF(Lease!$H$4="Quarterly",J1011*(Lease!$D$4/4),J1011*Lease!$D$4/12))&gt;0,IF(Lease!$H$4="Yearly",J1011*Lease!$D$4,IF(Lease!$H$4="Quarterly",J1011*(Lease!$D$4/4),J1011*Lease!$D$4/12)),-L1011-J1011)</f>
        <v>0</v>
      </c>
      <c r="L1011" s="38">
        <f t="shared" si="160"/>
        <v>0</v>
      </c>
      <c r="M1011" s="38">
        <f t="shared" si="161"/>
        <v>0</v>
      </c>
      <c r="N1011" s="50"/>
      <c r="O1011" s="79">
        <v>237</v>
      </c>
      <c r="P1011" s="80">
        <f t="shared" si="164"/>
        <v>405482</v>
      </c>
      <c r="Q1011" s="82">
        <f t="shared" si="167"/>
        <v>0</v>
      </c>
      <c r="R1011" s="82">
        <f>IF(S1010&lt;1,0,-Lease!$K$4/Lease!$L$4)</f>
        <v>0</v>
      </c>
      <c r="S1011" s="82">
        <f t="shared" si="168"/>
        <v>0</v>
      </c>
      <c r="AE1011" s="5"/>
      <c r="AF1011" s="6"/>
    </row>
    <row r="1012" spans="1:32" x14ac:dyDescent="0.25">
      <c r="A1012" s="46">
        <f t="shared" si="162"/>
        <v>996</v>
      </c>
      <c r="B1012" s="54">
        <f t="shared" si="159"/>
        <v>0</v>
      </c>
      <c r="C1012" s="47">
        <f>IF(A1012&gt;Lease!$E$4,0,Lease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D1012" s="33" t="str">
        <f>IF(C1012=0,"-",IF(Lease!$H$4="Yearly",EDATE(D1011,12),IF(Lease!$H$4="Quarterly",EDATE(D1011,3),EDATE(D1011,1))))</f>
        <v>-</v>
      </c>
      <c r="E1012" s="14">
        <f>IF(C1012=0,0,1/((1+IF(Lease!$H$4="Yearly",Lease!$D$4,IF(Lease!$H$4="Quarterly",Lease!$D$4/4,Lease!$D$4/12)))^IF($E$17=1,A1011,A1012)))</f>
        <v>0</v>
      </c>
      <c r="F1012" s="48">
        <f t="shared" si="165"/>
        <v>0</v>
      </c>
      <c r="G1012" s="49"/>
      <c r="H1012" s="13">
        <f t="shared" si="163"/>
        <v>996</v>
      </c>
      <c r="I1012" s="33" t="str">
        <f t="shared" si="166"/>
        <v>-</v>
      </c>
      <c r="J1012" s="38">
        <f>IF(H1012&gt;Lease!$E$4,0,M1011)</f>
        <v>0</v>
      </c>
      <c r="K1012" s="38">
        <f>IF(IF(Lease!$H$4="Yearly",J1012*Lease!$D$4,IF(Lease!$H$4="Quarterly",J1012*(Lease!$D$4/4),J1012*Lease!$D$4/12))&gt;0,IF(Lease!$H$4="Yearly",J1012*Lease!$D$4,IF(Lease!$H$4="Quarterly",J1012*(Lease!$D$4/4),J1012*Lease!$D$4/12)),-L1012-J1012)</f>
        <v>0</v>
      </c>
      <c r="L1012" s="38">
        <f t="shared" si="160"/>
        <v>0</v>
      </c>
      <c r="M1012" s="38">
        <f t="shared" si="161"/>
        <v>0</v>
      </c>
      <c r="N1012" s="50"/>
      <c r="O1012" s="79">
        <v>237</v>
      </c>
      <c r="P1012" s="80">
        <f t="shared" si="164"/>
        <v>405847</v>
      </c>
      <c r="Q1012" s="82">
        <f t="shared" si="167"/>
        <v>0</v>
      </c>
      <c r="R1012" s="82">
        <f>IF(S1011&lt;1,0,-Lease!$K$4/Lease!$L$4)</f>
        <v>0</v>
      </c>
      <c r="S1012" s="82">
        <f t="shared" si="168"/>
        <v>0</v>
      </c>
      <c r="AE1012" s="5"/>
      <c r="AF1012" s="6"/>
    </row>
    <row r="1013" spans="1:32" x14ac:dyDescent="0.25">
      <c r="A1013" s="46">
        <f t="shared" si="162"/>
        <v>997</v>
      </c>
      <c r="B1013" s="54">
        <f t="shared" si="159"/>
        <v>0</v>
      </c>
      <c r="C1013" s="47">
        <f>IF(A1013&gt;Lease!$E$4,0,Lease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D1013" s="33" t="str">
        <f>IF(C1013=0,"-",IF(Lease!$H$4="Yearly",EDATE(D1012,12),IF(Lease!$H$4="Quarterly",EDATE(D1012,3),EDATE(D1012,1))))</f>
        <v>-</v>
      </c>
      <c r="E1013" s="14">
        <f>IF(C1013=0,0,1/((1+IF(Lease!$H$4="Yearly",Lease!$D$4,IF(Lease!$H$4="Quarterly",Lease!$D$4/4,Lease!$D$4/12)))^IF($E$17=1,A1012,A1013)))</f>
        <v>0</v>
      </c>
      <c r="F1013" s="48">
        <f t="shared" si="165"/>
        <v>0</v>
      </c>
      <c r="G1013" s="49"/>
      <c r="H1013" s="13">
        <f t="shared" si="163"/>
        <v>997</v>
      </c>
      <c r="I1013" s="33" t="str">
        <f t="shared" si="166"/>
        <v>-</v>
      </c>
      <c r="J1013" s="38">
        <f>IF(H1013&gt;Lease!$E$4,0,M1012)</f>
        <v>0</v>
      </c>
      <c r="K1013" s="38">
        <f>IF(IF(Lease!$H$4="Yearly",J1013*Lease!$D$4,IF(Lease!$H$4="Quarterly",J1013*(Lease!$D$4/4),J1013*Lease!$D$4/12))&gt;0,IF(Lease!$H$4="Yearly",J1013*Lease!$D$4,IF(Lease!$H$4="Quarterly",J1013*(Lease!$D$4/4),J1013*Lease!$D$4/12)),-L1013-J1013)</f>
        <v>0</v>
      </c>
      <c r="L1013" s="38">
        <f t="shared" si="160"/>
        <v>0</v>
      </c>
      <c r="M1013" s="38">
        <f t="shared" si="161"/>
        <v>0</v>
      </c>
      <c r="N1013" s="50"/>
      <c r="O1013" s="79">
        <v>237</v>
      </c>
      <c r="P1013" s="80">
        <f t="shared" si="164"/>
        <v>406213</v>
      </c>
      <c r="Q1013" s="82">
        <f t="shared" si="167"/>
        <v>0</v>
      </c>
      <c r="R1013" s="82">
        <f>IF(S1012&lt;1,0,-Lease!$K$4/Lease!$L$4)</f>
        <v>0</v>
      </c>
      <c r="S1013" s="82">
        <f t="shared" si="168"/>
        <v>0</v>
      </c>
      <c r="AE1013" s="5"/>
      <c r="AF1013" s="6"/>
    </row>
    <row r="1014" spans="1:32" x14ac:dyDescent="0.25">
      <c r="A1014" s="46">
        <f t="shared" si="162"/>
        <v>998</v>
      </c>
      <c r="B1014" s="54">
        <f t="shared" si="159"/>
        <v>0</v>
      </c>
      <c r="C1014" s="47">
        <f>IF(A1014&gt;Lease!$E$4,0,Lease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D1014" s="33" t="str">
        <f>IF(C1014=0,"-",IF(Lease!$H$4="Yearly",EDATE(D1013,12),IF(Lease!$H$4="Quarterly",EDATE(D1013,3),EDATE(D1013,1))))</f>
        <v>-</v>
      </c>
      <c r="E1014" s="14">
        <f>IF(C1014=0,0,1/((1+IF(Lease!$H$4="Yearly",Lease!$D$4,IF(Lease!$H$4="Quarterly",Lease!$D$4/4,Lease!$D$4/12)))^IF($E$17=1,A1013,A1014)))</f>
        <v>0</v>
      </c>
      <c r="F1014" s="48">
        <f t="shared" si="165"/>
        <v>0</v>
      </c>
      <c r="G1014" s="49"/>
      <c r="H1014" s="13">
        <f t="shared" si="163"/>
        <v>998</v>
      </c>
      <c r="I1014" s="33" t="str">
        <f t="shared" si="166"/>
        <v>-</v>
      </c>
      <c r="J1014" s="38">
        <f>IF(H1014&gt;Lease!$E$4,0,M1013)</f>
        <v>0</v>
      </c>
      <c r="K1014" s="38">
        <f>IF(IF(Lease!$H$4="Yearly",J1014*Lease!$D$4,IF(Lease!$H$4="Quarterly",J1014*(Lease!$D$4/4),J1014*Lease!$D$4/12))&gt;0,IF(Lease!$H$4="Yearly",J1014*Lease!$D$4,IF(Lease!$H$4="Quarterly",J1014*(Lease!$D$4/4),J1014*Lease!$D$4/12)),-L1014-J1014)</f>
        <v>0</v>
      </c>
      <c r="L1014" s="38">
        <f t="shared" si="160"/>
        <v>0</v>
      </c>
      <c r="M1014" s="38">
        <f t="shared" si="161"/>
        <v>0</v>
      </c>
      <c r="N1014" s="50"/>
      <c r="O1014" s="79">
        <v>237</v>
      </c>
      <c r="P1014" s="80">
        <f t="shared" si="164"/>
        <v>406578</v>
      </c>
      <c r="Q1014" s="82">
        <f t="shared" si="167"/>
        <v>0</v>
      </c>
      <c r="R1014" s="82">
        <f>IF(S1013&lt;1,0,-Lease!$K$4/Lease!$L$4)</f>
        <v>0</v>
      </c>
      <c r="S1014" s="82">
        <f t="shared" si="168"/>
        <v>0</v>
      </c>
      <c r="AE1014" s="5"/>
      <c r="AF1014" s="6"/>
    </row>
    <row r="1015" spans="1:32" x14ac:dyDescent="0.25">
      <c r="A1015" s="46">
        <f t="shared" si="162"/>
        <v>999</v>
      </c>
      <c r="B1015" s="54">
        <f t="shared" si="159"/>
        <v>0</v>
      </c>
      <c r="C1015" s="47">
        <f>IF(A1015&gt;Lease!$E$4,0,Lease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D1015" s="33" t="str">
        <f>IF(C1015=0,"-",IF(Lease!$H$4="Yearly",EDATE(D1014,12),IF(Lease!$H$4="Quarterly",EDATE(D1014,3),EDATE(D1014,1))))</f>
        <v>-</v>
      </c>
      <c r="E1015" s="14">
        <f>IF(C1015=0,0,1/((1+IF(Lease!$H$4="Yearly",Lease!$D$4,IF(Lease!$H$4="Quarterly",Lease!$D$4/4,Lease!$D$4/12)))^IF($E$17=1,A1014,A1015)))</f>
        <v>0</v>
      </c>
      <c r="F1015" s="48">
        <f t="shared" si="165"/>
        <v>0</v>
      </c>
      <c r="G1015" s="49"/>
      <c r="H1015" s="13">
        <f t="shared" si="163"/>
        <v>999</v>
      </c>
      <c r="I1015" s="33" t="str">
        <f t="shared" si="166"/>
        <v>-</v>
      </c>
      <c r="J1015" s="38">
        <f>IF(H1015&gt;Lease!$E$4,0,M1014)</f>
        <v>0</v>
      </c>
      <c r="K1015" s="38">
        <f>IF(IF(Lease!$H$4="Yearly",J1015*Lease!$D$4,IF(Lease!$H$4="Quarterly",J1015*(Lease!$D$4/4),J1015*Lease!$D$4/12))&gt;0,IF(Lease!$H$4="Yearly",J1015*Lease!$D$4,IF(Lease!$H$4="Quarterly",J1015*(Lease!$D$4/4),J1015*Lease!$D$4/12)),-L1015-J1015)</f>
        <v>0</v>
      </c>
      <c r="L1015" s="38">
        <f t="shared" si="160"/>
        <v>0</v>
      </c>
      <c r="M1015" s="38">
        <f t="shared" si="161"/>
        <v>0</v>
      </c>
      <c r="N1015" s="50"/>
      <c r="O1015" s="79">
        <v>237</v>
      </c>
      <c r="P1015" s="80">
        <f t="shared" si="164"/>
        <v>406943</v>
      </c>
      <c r="Q1015" s="82">
        <f t="shared" si="167"/>
        <v>0</v>
      </c>
      <c r="R1015" s="82">
        <f>IF(S1014&lt;1,0,-Lease!$K$4/Lease!$L$4)</f>
        <v>0</v>
      </c>
      <c r="S1015" s="82">
        <f t="shared" si="168"/>
        <v>0</v>
      </c>
      <c r="AE1015" s="5"/>
      <c r="AF1015" s="6"/>
    </row>
    <row r="1016" spans="1:32" x14ac:dyDescent="0.25">
      <c r="A1016" s="46">
        <f t="shared" si="162"/>
        <v>1000</v>
      </c>
      <c r="B1016" s="54">
        <f t="shared" si="159"/>
        <v>0</v>
      </c>
      <c r="C1016" s="47">
        <f>IF(A1016&gt;Lease!$E$4,0,Lease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D1016" s="33" t="str">
        <f>IF(C1016=0,"-",IF(Lease!$H$4="Yearly",EDATE(D1015,12),IF(Lease!$H$4="Quarterly",EDATE(D1015,3),EDATE(D1015,1))))</f>
        <v>-</v>
      </c>
      <c r="E1016" s="14">
        <f>IF(C1016=0,0,1/((1+IF(Lease!$H$4="Yearly",Lease!$D$4,IF(Lease!$H$4="Quarterly",Lease!$D$4/4,Lease!$D$4/12)))^IF($E$17=1,A1015,A1016)))</f>
        <v>0</v>
      </c>
      <c r="F1016" s="48">
        <f t="shared" si="165"/>
        <v>0</v>
      </c>
      <c r="G1016" s="49"/>
      <c r="H1016" s="13">
        <f t="shared" si="163"/>
        <v>1000</v>
      </c>
      <c r="I1016" s="33" t="str">
        <f t="shared" si="166"/>
        <v>-</v>
      </c>
      <c r="J1016" s="38">
        <f>IF(H1016&gt;Lease!$E$4,0,M1015)</f>
        <v>0</v>
      </c>
      <c r="K1016" s="38">
        <f>IF(IF(Lease!$H$4="Yearly",J1016*Lease!$D$4,IF(Lease!$H$4="Quarterly",J1016*(Lease!$D$4/4),J1016*Lease!$D$4/12))&gt;0,IF(Lease!$H$4="Yearly",J1016*Lease!$D$4,IF(Lease!$H$4="Quarterly",J1016*(Lease!$D$4/4),J1016*Lease!$D$4/12)),-L1016-J1016)</f>
        <v>0</v>
      </c>
      <c r="L1016" s="38">
        <f t="shared" si="160"/>
        <v>0</v>
      </c>
      <c r="M1016" s="38">
        <f t="shared" si="161"/>
        <v>0</v>
      </c>
      <c r="N1016" s="50"/>
      <c r="O1016" s="79">
        <v>237</v>
      </c>
      <c r="P1016" s="80">
        <f t="shared" si="164"/>
        <v>407308</v>
      </c>
      <c r="Q1016" s="82">
        <f t="shared" si="167"/>
        <v>0</v>
      </c>
      <c r="R1016" s="82">
        <f>IF(S1015&lt;1,0,-Lease!$K$4/Lease!$L$4)</f>
        <v>0</v>
      </c>
      <c r="S1016" s="82">
        <f t="shared" si="168"/>
        <v>0</v>
      </c>
      <c r="AE1016" s="5"/>
      <c r="AF1016" s="6"/>
    </row>
    <row r="1017" spans="1:32" x14ac:dyDescent="0.25">
      <c r="A1017" s="46">
        <f t="shared" si="162"/>
        <v>1001</v>
      </c>
      <c r="B1017" s="54">
        <f t="shared" si="159"/>
        <v>0</v>
      </c>
      <c r="C1017" s="47">
        <f>IF(A1017&gt;Lease!$E$4,0,Lease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D1017" s="33" t="str">
        <f>IF(C1017=0,"-",IF(Lease!$H$4="Yearly",EDATE(D1016,12),IF(Lease!$H$4="Quarterly",EDATE(D1016,3),EDATE(D1016,1))))</f>
        <v>-</v>
      </c>
      <c r="E1017" s="14">
        <f>IF(C1017=0,0,1/((1+IF(Lease!$H$4="Yearly",Lease!$D$4,IF(Lease!$H$4="Quarterly",Lease!$D$4/4,Lease!$D$4/12)))^IF($E$17=1,A1016,A1017)))</f>
        <v>0</v>
      </c>
      <c r="F1017" s="48">
        <f t="shared" si="165"/>
        <v>0</v>
      </c>
      <c r="G1017" s="49"/>
      <c r="H1017" s="13">
        <f t="shared" si="163"/>
        <v>1001</v>
      </c>
      <c r="I1017" s="33" t="str">
        <f t="shared" si="166"/>
        <v>-</v>
      </c>
      <c r="J1017" s="38">
        <f>IF(H1017&gt;Lease!$E$4,0,M1016)</f>
        <v>0</v>
      </c>
      <c r="K1017" s="38">
        <f>IF(IF(Lease!$H$4="Yearly",J1017*Lease!$D$4,IF(Lease!$H$4="Quarterly",J1017*(Lease!$D$4/4),J1017*Lease!$D$4/12))&gt;0,IF(Lease!$H$4="Yearly",J1017*Lease!$D$4,IF(Lease!$H$4="Quarterly",J1017*(Lease!$D$4/4),J1017*Lease!$D$4/12)),-L1017-J1017)</f>
        <v>0</v>
      </c>
      <c r="L1017" s="38">
        <f t="shared" si="160"/>
        <v>0</v>
      </c>
      <c r="M1017" s="38">
        <f t="shared" si="161"/>
        <v>0</v>
      </c>
      <c r="N1017" s="50"/>
      <c r="O1017" s="79">
        <v>237</v>
      </c>
      <c r="P1017" s="80">
        <f t="shared" si="164"/>
        <v>407674</v>
      </c>
      <c r="Q1017" s="82">
        <f t="shared" si="167"/>
        <v>0</v>
      </c>
      <c r="R1017" s="82">
        <f>IF(S1016&lt;1,0,-Lease!$K$4/Lease!$L$4)</f>
        <v>0</v>
      </c>
      <c r="S1017" s="82">
        <f t="shared" si="168"/>
        <v>0</v>
      </c>
      <c r="AE1017" s="5"/>
      <c r="AF1017" s="6"/>
    </row>
    <row r="1018" spans="1:32" x14ac:dyDescent="0.25">
      <c r="A1018" s="46">
        <f t="shared" si="162"/>
        <v>1002</v>
      </c>
      <c r="B1018" s="54">
        <f t="shared" si="159"/>
        <v>0</v>
      </c>
      <c r="C1018" s="47">
        <f>IF(A1018&gt;Lease!$E$4,0,Lease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D1018" s="33" t="str">
        <f>IF(C1018=0,"-",IF(Lease!$H$4="Yearly",EDATE(D1017,12),IF(Lease!$H$4="Quarterly",EDATE(D1017,3),EDATE(D1017,1))))</f>
        <v>-</v>
      </c>
      <c r="E1018" s="14">
        <f>IF(C1018=0,0,1/((1+IF(Lease!$H$4="Yearly",Lease!$D$4,IF(Lease!$H$4="Quarterly",Lease!$D$4/4,Lease!$D$4/12)))^IF($E$17=1,A1017,A1018)))</f>
        <v>0</v>
      </c>
      <c r="F1018" s="48">
        <f t="shared" si="165"/>
        <v>0</v>
      </c>
      <c r="G1018" s="49"/>
      <c r="H1018" s="13">
        <f t="shared" si="163"/>
        <v>1002</v>
      </c>
      <c r="I1018" s="33" t="str">
        <f t="shared" si="166"/>
        <v>-</v>
      </c>
      <c r="J1018" s="38">
        <f>IF(H1018&gt;Lease!$E$4,0,M1017)</f>
        <v>0</v>
      </c>
      <c r="K1018" s="38">
        <f>IF(IF(Lease!$H$4="Yearly",J1018*Lease!$D$4,IF(Lease!$H$4="Quarterly",J1018*(Lease!$D$4/4),J1018*Lease!$D$4/12))&gt;0,IF(Lease!$H$4="Yearly",J1018*Lease!$D$4,IF(Lease!$H$4="Quarterly",J1018*(Lease!$D$4/4),J1018*Lease!$D$4/12)),-L1018-J1018)</f>
        <v>0</v>
      </c>
      <c r="L1018" s="38">
        <f t="shared" si="160"/>
        <v>0</v>
      </c>
      <c r="M1018" s="38">
        <f t="shared" si="161"/>
        <v>0</v>
      </c>
      <c r="N1018" s="50"/>
      <c r="O1018" s="79">
        <v>237</v>
      </c>
      <c r="P1018" s="80">
        <f t="shared" si="164"/>
        <v>408039</v>
      </c>
      <c r="Q1018" s="82">
        <f t="shared" si="167"/>
        <v>0</v>
      </c>
      <c r="R1018" s="82">
        <f>IF(S1017&lt;1,0,-Lease!$K$4/Lease!$L$4)</f>
        <v>0</v>
      </c>
      <c r="S1018" s="82">
        <f t="shared" si="168"/>
        <v>0</v>
      </c>
      <c r="AE1018" s="5"/>
      <c r="AF1018" s="6"/>
    </row>
    <row r="1019" spans="1:32" x14ac:dyDescent="0.25">
      <c r="A1019" s="46">
        <f t="shared" si="162"/>
        <v>1003</v>
      </c>
      <c r="B1019" s="54">
        <f t="shared" si="159"/>
        <v>0</v>
      </c>
      <c r="C1019" s="47">
        <f>IF(A1019&gt;Lease!$E$4,0,Lease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D1019" s="33" t="str">
        <f>IF(C1019=0,"-",IF(Lease!$H$4="Yearly",EDATE(D1018,12),IF(Lease!$H$4="Quarterly",EDATE(D1018,3),EDATE(D1018,1))))</f>
        <v>-</v>
      </c>
      <c r="E1019" s="14">
        <f>IF(C1019=0,0,1/((1+IF(Lease!$H$4="Yearly",Lease!$D$4,IF(Lease!$H$4="Quarterly",Lease!$D$4/4,Lease!$D$4/12)))^IF($E$17=1,A1018,A1019)))</f>
        <v>0</v>
      </c>
      <c r="F1019" s="48">
        <f t="shared" si="165"/>
        <v>0</v>
      </c>
      <c r="G1019" s="49"/>
      <c r="H1019" s="13">
        <f t="shared" si="163"/>
        <v>1003</v>
      </c>
      <c r="I1019" s="33" t="str">
        <f t="shared" si="166"/>
        <v>-</v>
      </c>
      <c r="J1019" s="38">
        <f>IF(H1019&gt;Lease!$E$4,0,M1018)</f>
        <v>0</v>
      </c>
      <c r="K1019" s="38">
        <f>IF(IF(Lease!$H$4="Yearly",J1019*Lease!$D$4,IF(Lease!$H$4="Quarterly",J1019*(Lease!$D$4/4),J1019*Lease!$D$4/12))&gt;0,IF(Lease!$H$4="Yearly",J1019*Lease!$D$4,IF(Lease!$H$4="Quarterly",J1019*(Lease!$D$4/4),J1019*Lease!$D$4/12)),-L1019-J1019)</f>
        <v>0</v>
      </c>
      <c r="L1019" s="38">
        <f t="shared" si="160"/>
        <v>0</v>
      </c>
      <c r="M1019" s="38">
        <f t="shared" si="161"/>
        <v>0</v>
      </c>
      <c r="N1019" s="50"/>
      <c r="O1019" s="79">
        <v>237</v>
      </c>
      <c r="P1019" s="80">
        <f t="shared" si="164"/>
        <v>408404</v>
      </c>
      <c r="Q1019" s="82">
        <f t="shared" si="167"/>
        <v>0</v>
      </c>
      <c r="R1019" s="82">
        <f>IF(S1018&lt;1,0,-Lease!$K$4/Lease!$L$4)</f>
        <v>0</v>
      </c>
      <c r="S1019" s="82">
        <f t="shared" si="168"/>
        <v>0</v>
      </c>
      <c r="AE1019" s="5"/>
      <c r="AF1019" s="6"/>
    </row>
    <row r="1020" spans="1:32" x14ac:dyDescent="0.25">
      <c r="A1020" s="46">
        <f t="shared" si="162"/>
        <v>1004</v>
      </c>
      <c r="B1020" s="54">
        <f t="shared" si="159"/>
        <v>0</v>
      </c>
      <c r="C1020" s="47">
        <f>IF(A1020&gt;Lease!$E$4,0,Lease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D1020" s="33" t="str">
        <f>IF(C1020=0,"-",IF(Lease!$H$4="Yearly",EDATE(D1019,12),IF(Lease!$H$4="Quarterly",EDATE(D1019,3),EDATE(D1019,1))))</f>
        <v>-</v>
      </c>
      <c r="E1020" s="14">
        <f>IF(C1020=0,0,1/((1+IF(Lease!$H$4="Yearly",Lease!$D$4,IF(Lease!$H$4="Quarterly",Lease!$D$4/4,Lease!$D$4/12)))^IF($E$17=1,A1019,A1020)))</f>
        <v>0</v>
      </c>
      <c r="F1020" s="48">
        <f t="shared" si="165"/>
        <v>0</v>
      </c>
      <c r="G1020" s="49"/>
      <c r="H1020" s="13">
        <f t="shared" si="163"/>
        <v>1004</v>
      </c>
      <c r="I1020" s="33" t="str">
        <f t="shared" si="166"/>
        <v>-</v>
      </c>
      <c r="J1020" s="38">
        <f>IF(H1020&gt;Lease!$E$4,0,M1019)</f>
        <v>0</v>
      </c>
      <c r="K1020" s="38">
        <f>IF(IF(Lease!$H$4="Yearly",J1020*Lease!$D$4,IF(Lease!$H$4="Quarterly",J1020*(Lease!$D$4/4),J1020*Lease!$D$4/12))&gt;0,IF(Lease!$H$4="Yearly",J1020*Lease!$D$4,IF(Lease!$H$4="Quarterly",J1020*(Lease!$D$4/4),J1020*Lease!$D$4/12)),-L1020-J1020)</f>
        <v>0</v>
      </c>
      <c r="L1020" s="38">
        <f t="shared" si="160"/>
        <v>0</v>
      </c>
      <c r="M1020" s="38">
        <f t="shared" si="161"/>
        <v>0</v>
      </c>
      <c r="N1020" s="50"/>
      <c r="O1020" s="79">
        <v>237</v>
      </c>
      <c r="P1020" s="80">
        <f t="shared" si="164"/>
        <v>408769</v>
      </c>
      <c r="Q1020" s="82">
        <f t="shared" si="167"/>
        <v>0</v>
      </c>
      <c r="R1020" s="82">
        <f>IF(S1019&lt;1,0,-Lease!$K$4/Lease!$L$4)</f>
        <v>0</v>
      </c>
      <c r="S1020" s="82">
        <f t="shared" si="168"/>
        <v>0</v>
      </c>
      <c r="AE1020" s="5"/>
      <c r="AF1020" s="6"/>
    </row>
    <row r="1021" spans="1:32" x14ac:dyDescent="0.25">
      <c r="A1021" s="46">
        <f t="shared" si="162"/>
        <v>1005</v>
      </c>
      <c r="B1021" s="54">
        <f t="shared" si="159"/>
        <v>0</v>
      </c>
      <c r="C1021" s="47">
        <f>IF(A1021&gt;Lease!$E$4,0,Lease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D1021" s="33" t="str">
        <f>IF(C1021=0,"-",IF(Lease!$H$4="Yearly",EDATE(D1020,12),IF(Lease!$H$4="Quarterly",EDATE(D1020,3),EDATE(D1020,1))))</f>
        <v>-</v>
      </c>
      <c r="E1021" s="14">
        <f>IF(C1021=0,0,1/((1+IF(Lease!$H$4="Yearly",Lease!$D$4,IF(Lease!$H$4="Quarterly",Lease!$D$4/4,Lease!$D$4/12)))^IF($E$17=1,A1020,A1021)))</f>
        <v>0</v>
      </c>
      <c r="F1021" s="48">
        <f t="shared" si="165"/>
        <v>0</v>
      </c>
      <c r="G1021" s="49"/>
      <c r="H1021" s="13">
        <f t="shared" si="163"/>
        <v>1005</v>
      </c>
      <c r="I1021" s="33" t="str">
        <f t="shared" si="166"/>
        <v>-</v>
      </c>
      <c r="J1021" s="38">
        <f>IF(H1021&gt;Lease!$E$4,0,M1020)</f>
        <v>0</v>
      </c>
      <c r="K1021" s="38">
        <f>IF(IF(Lease!$H$4="Yearly",J1021*Lease!$D$4,IF(Lease!$H$4="Quarterly",J1021*(Lease!$D$4/4),J1021*Lease!$D$4/12))&gt;0,IF(Lease!$H$4="Yearly",J1021*Lease!$D$4,IF(Lease!$H$4="Quarterly",J1021*(Lease!$D$4/4),J1021*Lease!$D$4/12)),-L1021-J1021)</f>
        <v>0</v>
      </c>
      <c r="L1021" s="38">
        <f t="shared" si="160"/>
        <v>0</v>
      </c>
      <c r="M1021" s="38">
        <f t="shared" si="161"/>
        <v>0</v>
      </c>
      <c r="N1021" s="50"/>
      <c r="O1021" s="79">
        <v>237</v>
      </c>
      <c r="P1021" s="80">
        <f t="shared" si="164"/>
        <v>409135</v>
      </c>
      <c r="Q1021" s="82">
        <f t="shared" si="167"/>
        <v>0</v>
      </c>
      <c r="R1021" s="82">
        <f>IF(S1020&lt;1,0,-Lease!$K$4/Lease!$L$4)</f>
        <v>0</v>
      </c>
      <c r="S1021" s="82">
        <f t="shared" si="168"/>
        <v>0</v>
      </c>
      <c r="AE1021" s="5"/>
      <c r="AF1021" s="6"/>
    </row>
    <row r="1022" spans="1:32" x14ac:dyDescent="0.25">
      <c r="A1022" s="46">
        <f t="shared" si="162"/>
        <v>1006</v>
      </c>
      <c r="B1022" s="54">
        <f t="shared" si="159"/>
        <v>0</v>
      </c>
      <c r="C1022" s="47">
        <f>IF(A1022&gt;Lease!$E$4,0,Lease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D1022" s="33" t="str">
        <f>IF(C1022=0,"-",IF(Lease!$H$4="Yearly",EDATE(D1021,12),IF(Lease!$H$4="Quarterly",EDATE(D1021,3),EDATE(D1021,1))))</f>
        <v>-</v>
      </c>
      <c r="E1022" s="14">
        <f>IF(C1022=0,0,1/((1+IF(Lease!$H$4="Yearly",Lease!$D$4,IF(Lease!$H$4="Quarterly",Lease!$D$4/4,Lease!$D$4/12)))^IF($E$17=1,A1021,A1022)))</f>
        <v>0</v>
      </c>
      <c r="F1022" s="48">
        <f t="shared" si="165"/>
        <v>0</v>
      </c>
      <c r="G1022" s="49"/>
      <c r="H1022" s="13">
        <f t="shared" si="163"/>
        <v>1006</v>
      </c>
      <c r="I1022" s="33" t="str">
        <f t="shared" si="166"/>
        <v>-</v>
      </c>
      <c r="J1022" s="38">
        <f>IF(H1022&gt;Lease!$E$4,0,M1021)</f>
        <v>0</v>
      </c>
      <c r="K1022" s="38">
        <f>IF(IF(Lease!$H$4="Yearly",J1022*Lease!$D$4,IF(Lease!$H$4="Quarterly",J1022*(Lease!$D$4/4),J1022*Lease!$D$4/12))&gt;0,IF(Lease!$H$4="Yearly",J1022*Lease!$D$4,IF(Lease!$H$4="Quarterly",J1022*(Lease!$D$4/4),J1022*Lease!$D$4/12)),-L1022-J1022)</f>
        <v>0</v>
      </c>
      <c r="L1022" s="38">
        <f t="shared" si="160"/>
        <v>0</v>
      </c>
      <c r="M1022" s="38">
        <f t="shared" si="161"/>
        <v>0</v>
      </c>
      <c r="N1022" s="50"/>
      <c r="O1022" s="79">
        <v>237</v>
      </c>
      <c r="P1022" s="80">
        <f t="shared" si="164"/>
        <v>409500</v>
      </c>
      <c r="Q1022" s="82">
        <f t="shared" si="167"/>
        <v>0</v>
      </c>
      <c r="R1022" s="82">
        <f>IF(S1021&lt;1,0,-Lease!$K$4/Lease!$L$4)</f>
        <v>0</v>
      </c>
      <c r="S1022" s="82">
        <f t="shared" si="168"/>
        <v>0</v>
      </c>
      <c r="AE1022" s="5"/>
      <c r="AF1022" s="6"/>
    </row>
    <row r="1023" spans="1:32" x14ac:dyDescent="0.25">
      <c r="A1023" s="46">
        <f t="shared" si="162"/>
        <v>1007</v>
      </c>
      <c r="B1023" s="54">
        <f t="shared" si="159"/>
        <v>0</v>
      </c>
      <c r="C1023" s="47">
        <f>IF(A1023&gt;Lease!$E$4,0,Lease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D1023" s="33" t="str">
        <f>IF(C1023=0,"-",IF(Lease!$H$4="Yearly",EDATE(D1022,12),IF(Lease!$H$4="Quarterly",EDATE(D1022,3),EDATE(D1022,1))))</f>
        <v>-</v>
      </c>
      <c r="E1023" s="14">
        <f>IF(C1023=0,0,1/((1+IF(Lease!$H$4="Yearly",Lease!$D$4,IF(Lease!$H$4="Quarterly",Lease!$D$4/4,Lease!$D$4/12)))^IF($E$17=1,A1022,A1023)))</f>
        <v>0</v>
      </c>
      <c r="F1023" s="48">
        <f t="shared" si="165"/>
        <v>0</v>
      </c>
      <c r="G1023" s="49"/>
      <c r="H1023" s="13">
        <f t="shared" si="163"/>
        <v>1007</v>
      </c>
      <c r="I1023" s="33" t="str">
        <f t="shared" si="166"/>
        <v>-</v>
      </c>
      <c r="J1023" s="38">
        <f>IF(H1023&gt;Lease!$E$4,0,M1022)</f>
        <v>0</v>
      </c>
      <c r="K1023" s="38">
        <f>IF(IF(Lease!$H$4="Yearly",J1023*Lease!$D$4,IF(Lease!$H$4="Quarterly",J1023*(Lease!$D$4/4),J1023*Lease!$D$4/12))&gt;0,IF(Lease!$H$4="Yearly",J1023*Lease!$D$4,IF(Lease!$H$4="Quarterly",J1023*(Lease!$D$4/4),J1023*Lease!$D$4/12)),-L1023-J1023)</f>
        <v>0</v>
      </c>
      <c r="L1023" s="38">
        <f t="shared" si="160"/>
        <v>0</v>
      </c>
      <c r="M1023" s="38">
        <f t="shared" si="161"/>
        <v>0</v>
      </c>
      <c r="N1023" s="50"/>
      <c r="O1023" s="79">
        <v>237</v>
      </c>
      <c r="P1023" s="80">
        <f t="shared" si="164"/>
        <v>409865</v>
      </c>
      <c r="Q1023" s="82">
        <f t="shared" si="167"/>
        <v>0</v>
      </c>
      <c r="R1023" s="82">
        <f>IF(S1022&lt;1,0,-Lease!$K$4/Lease!$L$4)</f>
        <v>0</v>
      </c>
      <c r="S1023" s="82">
        <f t="shared" si="168"/>
        <v>0</v>
      </c>
      <c r="AE1023" s="5"/>
      <c r="AF1023" s="6"/>
    </row>
    <row r="1024" spans="1:32" x14ac:dyDescent="0.25">
      <c r="A1024" s="46">
        <f t="shared" si="162"/>
        <v>1008</v>
      </c>
      <c r="B1024" s="54">
        <f t="shared" si="159"/>
        <v>0</v>
      </c>
      <c r="C1024" s="47">
        <f>IF(A1024&gt;Lease!$E$4,0,Lease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D1024" s="33" t="str">
        <f>IF(C1024=0,"-",IF(Lease!$H$4="Yearly",EDATE(D1023,12),IF(Lease!$H$4="Quarterly",EDATE(D1023,3),EDATE(D1023,1))))</f>
        <v>-</v>
      </c>
      <c r="E1024" s="14">
        <f>IF(C1024=0,0,1/((1+IF(Lease!$H$4="Yearly",Lease!$D$4,IF(Lease!$H$4="Quarterly",Lease!$D$4/4,Lease!$D$4/12)))^IF($E$17=1,A1023,A1024)))</f>
        <v>0</v>
      </c>
      <c r="F1024" s="48">
        <f t="shared" si="165"/>
        <v>0</v>
      </c>
      <c r="G1024" s="49"/>
      <c r="H1024" s="13">
        <f t="shared" si="163"/>
        <v>1008</v>
      </c>
      <c r="I1024" s="33" t="str">
        <f t="shared" si="166"/>
        <v>-</v>
      </c>
      <c r="J1024" s="38">
        <f>IF(H1024&gt;Lease!$E$4,0,M1023)</f>
        <v>0</v>
      </c>
      <c r="K1024" s="38">
        <f>IF(IF(Lease!$H$4="Yearly",J1024*Lease!$D$4,IF(Lease!$H$4="Quarterly",J1024*(Lease!$D$4/4),J1024*Lease!$D$4/12))&gt;0,IF(Lease!$H$4="Yearly",J1024*Lease!$D$4,IF(Lease!$H$4="Quarterly",J1024*(Lease!$D$4/4),J1024*Lease!$D$4/12)),-L1024-J1024)</f>
        <v>0</v>
      </c>
      <c r="L1024" s="38">
        <f t="shared" si="160"/>
        <v>0</v>
      </c>
      <c r="M1024" s="38">
        <f t="shared" si="161"/>
        <v>0</v>
      </c>
      <c r="N1024" s="50"/>
      <c r="O1024" s="79">
        <v>237</v>
      </c>
      <c r="P1024" s="80">
        <f t="shared" si="164"/>
        <v>410230</v>
      </c>
      <c r="Q1024" s="82">
        <f t="shared" si="167"/>
        <v>0</v>
      </c>
      <c r="R1024" s="82">
        <f>IF(S1023&lt;1,0,-Lease!$K$4/Lease!$L$4)</f>
        <v>0</v>
      </c>
      <c r="S1024" s="82">
        <f t="shared" si="168"/>
        <v>0</v>
      </c>
      <c r="AE1024" s="5"/>
      <c r="AF1024" s="6"/>
    </row>
    <row r="1025" spans="1:32" x14ac:dyDescent="0.25">
      <c r="A1025" s="46">
        <f t="shared" si="162"/>
        <v>1009</v>
      </c>
      <c r="B1025" s="54">
        <f t="shared" si="159"/>
        <v>0</v>
      </c>
      <c r="C1025" s="47">
        <f>IF(A1025&gt;Lease!$E$4,0,Lease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D1025" s="33" t="str">
        <f>IF(C1025=0,"-",IF(Lease!$H$4="Yearly",EDATE(D1024,12),IF(Lease!$H$4="Quarterly",EDATE(D1024,3),EDATE(D1024,1))))</f>
        <v>-</v>
      </c>
      <c r="E1025" s="14">
        <f>IF(C1025=0,0,1/((1+IF(Lease!$H$4="Yearly",Lease!$D$4,IF(Lease!$H$4="Quarterly",Lease!$D$4/4,Lease!$D$4/12)))^IF($E$17=1,A1024,A1025)))</f>
        <v>0</v>
      </c>
      <c r="F1025" s="48">
        <f t="shared" si="165"/>
        <v>0</v>
      </c>
      <c r="G1025" s="49"/>
      <c r="H1025" s="13">
        <f t="shared" si="163"/>
        <v>1009</v>
      </c>
      <c r="I1025" s="33" t="str">
        <f t="shared" si="166"/>
        <v>-</v>
      </c>
      <c r="J1025" s="38">
        <f>IF(H1025&gt;Lease!$E$4,0,M1024)</f>
        <v>0</v>
      </c>
      <c r="K1025" s="38">
        <f>IF(IF(Lease!$H$4="Yearly",J1025*Lease!$D$4,IF(Lease!$H$4="Quarterly",J1025*(Lease!$D$4/4),J1025*Lease!$D$4/12))&gt;0,IF(Lease!$H$4="Yearly",J1025*Lease!$D$4,IF(Lease!$H$4="Quarterly",J1025*(Lease!$D$4/4),J1025*Lease!$D$4/12)),-L1025-J1025)</f>
        <v>0</v>
      </c>
      <c r="L1025" s="38">
        <f t="shared" si="160"/>
        <v>0</v>
      </c>
      <c r="M1025" s="38">
        <f t="shared" si="161"/>
        <v>0</v>
      </c>
      <c r="N1025" s="50"/>
      <c r="O1025" s="79">
        <v>237</v>
      </c>
      <c r="P1025" s="80">
        <f t="shared" si="164"/>
        <v>410596</v>
      </c>
      <c r="Q1025" s="82">
        <f t="shared" si="167"/>
        <v>0</v>
      </c>
      <c r="R1025" s="82">
        <f>IF(S1024&lt;1,0,-Lease!$K$4/Lease!$L$4)</f>
        <v>0</v>
      </c>
      <c r="S1025" s="82">
        <f t="shared" si="168"/>
        <v>0</v>
      </c>
      <c r="AE1025" s="5"/>
      <c r="AF1025" s="6"/>
    </row>
    <row r="1026" spans="1:32" x14ac:dyDescent="0.25">
      <c r="A1026" s="46">
        <f t="shared" si="162"/>
        <v>1010</v>
      </c>
      <c r="B1026" s="54">
        <f t="shared" si="159"/>
        <v>0</v>
      </c>
      <c r="C1026" s="47">
        <f>IF(A1026&gt;Lease!$E$4,0,Lease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D1026" s="33" t="str">
        <f>IF(C1026=0,"-",IF(Lease!$H$4="Yearly",EDATE(D1025,12),IF(Lease!$H$4="Quarterly",EDATE(D1025,3),EDATE(D1025,1))))</f>
        <v>-</v>
      </c>
      <c r="E1026" s="14">
        <f>IF(C1026=0,0,1/((1+IF(Lease!$H$4="Yearly",Lease!$D$4,IF(Lease!$H$4="Quarterly",Lease!$D$4/4,Lease!$D$4/12)))^IF($E$17=1,A1025,A1026)))</f>
        <v>0</v>
      </c>
      <c r="F1026" s="48">
        <f t="shared" si="165"/>
        <v>0</v>
      </c>
      <c r="G1026" s="49"/>
      <c r="H1026" s="13">
        <f t="shared" si="163"/>
        <v>1010</v>
      </c>
      <c r="I1026" s="33" t="str">
        <f t="shared" si="166"/>
        <v>-</v>
      </c>
      <c r="J1026" s="38">
        <f>IF(H1026&gt;Lease!$E$4,0,M1025)</f>
        <v>0</v>
      </c>
      <c r="K1026" s="38">
        <f>IF(IF(Lease!$H$4="Yearly",J1026*Lease!$D$4,IF(Lease!$H$4="Quarterly",J1026*(Lease!$D$4/4),J1026*Lease!$D$4/12))&gt;0,IF(Lease!$H$4="Yearly",J1026*Lease!$D$4,IF(Lease!$H$4="Quarterly",J1026*(Lease!$D$4/4),J1026*Lease!$D$4/12)),-L1026-J1026)</f>
        <v>0</v>
      </c>
      <c r="L1026" s="38">
        <f t="shared" si="160"/>
        <v>0</v>
      </c>
      <c r="M1026" s="38">
        <f t="shared" si="161"/>
        <v>0</v>
      </c>
      <c r="N1026" s="50"/>
      <c r="O1026" s="79">
        <v>237</v>
      </c>
      <c r="P1026" s="80">
        <f t="shared" si="164"/>
        <v>410961</v>
      </c>
      <c r="Q1026" s="82">
        <f t="shared" si="167"/>
        <v>0</v>
      </c>
      <c r="R1026" s="82">
        <f>IF(S1025&lt;1,0,-Lease!$K$4/Lease!$L$4)</f>
        <v>0</v>
      </c>
      <c r="S1026" s="82">
        <f t="shared" si="168"/>
        <v>0</v>
      </c>
      <c r="AE1026" s="5"/>
      <c r="AF1026" s="6"/>
    </row>
    <row r="1027" spans="1:32" x14ac:dyDescent="0.25">
      <c r="A1027" s="46">
        <f t="shared" si="162"/>
        <v>1011</v>
      </c>
      <c r="B1027" s="54">
        <f t="shared" si="159"/>
        <v>0</v>
      </c>
      <c r="C1027" s="47">
        <f>IF(A1027&gt;Lease!$E$4,0,Lease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D1027" s="33" t="str">
        <f>IF(C1027=0,"-",IF(Lease!$H$4="Yearly",EDATE(D1026,12),IF(Lease!$H$4="Quarterly",EDATE(D1026,3),EDATE(D1026,1))))</f>
        <v>-</v>
      </c>
      <c r="E1027" s="14">
        <f>IF(C1027=0,0,1/((1+IF(Lease!$H$4="Yearly",Lease!$D$4,IF(Lease!$H$4="Quarterly",Lease!$D$4/4,Lease!$D$4/12)))^IF($E$17=1,A1026,A1027)))</f>
        <v>0</v>
      </c>
      <c r="F1027" s="48">
        <f t="shared" si="165"/>
        <v>0</v>
      </c>
      <c r="G1027" s="49"/>
      <c r="H1027" s="13">
        <f t="shared" si="163"/>
        <v>1011</v>
      </c>
      <c r="I1027" s="33" t="str">
        <f t="shared" si="166"/>
        <v>-</v>
      </c>
      <c r="J1027" s="38">
        <f>IF(H1027&gt;Lease!$E$4,0,M1026)</f>
        <v>0</v>
      </c>
      <c r="K1027" s="38">
        <f>IF(IF(Lease!$H$4="Yearly",J1027*Lease!$D$4,IF(Lease!$H$4="Quarterly",J1027*(Lease!$D$4/4),J1027*Lease!$D$4/12))&gt;0,IF(Lease!$H$4="Yearly",J1027*Lease!$D$4,IF(Lease!$H$4="Quarterly",J1027*(Lease!$D$4/4),J1027*Lease!$D$4/12)),-L1027-J1027)</f>
        <v>0</v>
      </c>
      <c r="L1027" s="38">
        <f t="shared" si="160"/>
        <v>0</v>
      </c>
      <c r="M1027" s="38">
        <f t="shared" si="161"/>
        <v>0</v>
      </c>
      <c r="N1027" s="50"/>
      <c r="O1027" s="79">
        <v>237</v>
      </c>
      <c r="P1027" s="80">
        <f t="shared" si="164"/>
        <v>411326</v>
      </c>
      <c r="Q1027" s="82">
        <f t="shared" si="167"/>
        <v>0</v>
      </c>
      <c r="R1027" s="82">
        <f>IF(S1026&lt;1,0,-Lease!$K$4/Lease!$L$4)</f>
        <v>0</v>
      </c>
      <c r="S1027" s="82">
        <f t="shared" si="168"/>
        <v>0</v>
      </c>
      <c r="AE1027" s="5"/>
      <c r="AF1027" s="6"/>
    </row>
    <row r="1028" spans="1:32" x14ac:dyDescent="0.25">
      <c r="A1028" s="46">
        <f t="shared" si="162"/>
        <v>1012</v>
      </c>
      <c r="B1028" s="54">
        <f t="shared" si="159"/>
        <v>0</v>
      </c>
      <c r="C1028" s="47">
        <f>IF(A1028&gt;Lease!$E$4,0,Lease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D1028" s="33" t="str">
        <f>IF(C1028=0,"-",IF(Lease!$H$4="Yearly",EDATE(D1027,12),IF(Lease!$H$4="Quarterly",EDATE(D1027,3),EDATE(D1027,1))))</f>
        <v>-</v>
      </c>
      <c r="E1028" s="14">
        <f>IF(C1028=0,0,1/((1+IF(Lease!$H$4="Yearly",Lease!$D$4,IF(Lease!$H$4="Quarterly",Lease!$D$4/4,Lease!$D$4/12)))^IF($E$17=1,A1027,A1028)))</f>
        <v>0</v>
      </c>
      <c r="F1028" s="48">
        <f t="shared" si="165"/>
        <v>0</v>
      </c>
      <c r="G1028" s="49"/>
      <c r="H1028" s="13">
        <f t="shared" si="163"/>
        <v>1012</v>
      </c>
      <c r="I1028" s="33" t="str">
        <f t="shared" si="166"/>
        <v>-</v>
      </c>
      <c r="J1028" s="38">
        <f>IF(H1028&gt;Lease!$E$4,0,M1027)</f>
        <v>0</v>
      </c>
      <c r="K1028" s="38">
        <f>IF(IF(Lease!$H$4="Yearly",J1028*Lease!$D$4,IF(Lease!$H$4="Quarterly",J1028*(Lease!$D$4/4),J1028*Lease!$D$4/12))&gt;0,IF(Lease!$H$4="Yearly",J1028*Lease!$D$4,IF(Lease!$H$4="Quarterly",J1028*(Lease!$D$4/4),J1028*Lease!$D$4/12)),-L1028-J1028)</f>
        <v>0</v>
      </c>
      <c r="L1028" s="38">
        <f t="shared" si="160"/>
        <v>0</v>
      </c>
      <c r="M1028" s="38">
        <f t="shared" si="161"/>
        <v>0</v>
      </c>
      <c r="N1028" s="50"/>
      <c r="O1028" s="79">
        <v>237</v>
      </c>
      <c r="P1028" s="80">
        <f t="shared" si="164"/>
        <v>411691</v>
      </c>
      <c r="Q1028" s="82">
        <f t="shared" si="167"/>
        <v>0</v>
      </c>
      <c r="R1028" s="82">
        <f>IF(S1027&lt;1,0,-Lease!$K$4/Lease!$L$4)</f>
        <v>0</v>
      </c>
      <c r="S1028" s="82">
        <f t="shared" si="168"/>
        <v>0</v>
      </c>
      <c r="AE1028" s="5"/>
      <c r="AF1028" s="6"/>
    </row>
    <row r="1029" spans="1:32" x14ac:dyDescent="0.25">
      <c r="A1029" s="46">
        <f t="shared" si="162"/>
        <v>1013</v>
      </c>
      <c r="B1029" s="54">
        <f t="shared" si="159"/>
        <v>0</v>
      </c>
      <c r="C1029" s="47">
        <f>IF(A1029&gt;Lease!$E$4,0,Lease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D1029" s="33" t="str">
        <f>IF(C1029=0,"-",IF(Lease!$H$4="Yearly",EDATE(D1028,12),IF(Lease!$H$4="Quarterly",EDATE(D1028,3),EDATE(D1028,1))))</f>
        <v>-</v>
      </c>
      <c r="E1029" s="14">
        <f>IF(C1029=0,0,1/((1+IF(Lease!$H$4="Yearly",Lease!$D$4,IF(Lease!$H$4="Quarterly",Lease!$D$4/4,Lease!$D$4/12)))^IF($E$17=1,A1028,A1029)))</f>
        <v>0</v>
      </c>
      <c r="F1029" s="48">
        <f t="shared" si="165"/>
        <v>0</v>
      </c>
      <c r="G1029" s="49"/>
      <c r="H1029" s="13">
        <f t="shared" si="163"/>
        <v>1013</v>
      </c>
      <c r="I1029" s="33" t="str">
        <f t="shared" si="166"/>
        <v>-</v>
      </c>
      <c r="J1029" s="38">
        <f>IF(H1029&gt;Lease!$E$4,0,M1028)</f>
        <v>0</v>
      </c>
      <c r="K1029" s="38">
        <f>IF(IF(Lease!$H$4="Yearly",J1029*Lease!$D$4,IF(Lease!$H$4="Quarterly",J1029*(Lease!$D$4/4),J1029*Lease!$D$4/12))&gt;0,IF(Lease!$H$4="Yearly",J1029*Lease!$D$4,IF(Lease!$H$4="Quarterly",J1029*(Lease!$D$4/4),J1029*Lease!$D$4/12)),-L1029-J1029)</f>
        <v>0</v>
      </c>
      <c r="L1029" s="38">
        <f t="shared" si="160"/>
        <v>0</v>
      </c>
      <c r="M1029" s="38">
        <f t="shared" si="161"/>
        <v>0</v>
      </c>
      <c r="N1029" s="50"/>
      <c r="O1029" s="79">
        <v>237</v>
      </c>
      <c r="P1029" s="80">
        <f t="shared" si="164"/>
        <v>412057</v>
      </c>
      <c r="Q1029" s="82">
        <f t="shared" si="167"/>
        <v>0</v>
      </c>
      <c r="R1029" s="82">
        <f>IF(S1028&lt;1,0,-Lease!$K$4/Lease!$L$4)</f>
        <v>0</v>
      </c>
      <c r="S1029" s="82">
        <f t="shared" si="168"/>
        <v>0</v>
      </c>
      <c r="AE1029" s="5"/>
      <c r="AF1029" s="6"/>
    </row>
    <row r="1030" spans="1:32" x14ac:dyDescent="0.25">
      <c r="A1030" s="46">
        <f t="shared" si="162"/>
        <v>1014</v>
      </c>
      <c r="B1030" s="54">
        <f t="shared" si="159"/>
        <v>0</v>
      </c>
      <c r="C1030" s="47">
        <f>IF(A1030&gt;Lease!$E$4,0,Lease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D1030" s="33" t="str">
        <f>IF(C1030=0,"-",IF(Lease!$H$4="Yearly",EDATE(D1029,12),IF(Lease!$H$4="Quarterly",EDATE(D1029,3),EDATE(D1029,1))))</f>
        <v>-</v>
      </c>
      <c r="E1030" s="14">
        <f>IF(C1030=0,0,1/((1+IF(Lease!$H$4="Yearly",Lease!$D$4,IF(Lease!$H$4="Quarterly",Lease!$D$4/4,Lease!$D$4/12)))^IF($E$17=1,A1029,A1030)))</f>
        <v>0</v>
      </c>
      <c r="F1030" s="48">
        <f t="shared" si="165"/>
        <v>0</v>
      </c>
      <c r="G1030" s="49"/>
      <c r="H1030" s="13">
        <f t="shared" si="163"/>
        <v>1014</v>
      </c>
      <c r="I1030" s="33" t="str">
        <f t="shared" si="166"/>
        <v>-</v>
      </c>
      <c r="J1030" s="38">
        <f>IF(H1030&gt;Lease!$E$4,0,M1029)</f>
        <v>0</v>
      </c>
      <c r="K1030" s="38">
        <f>IF(IF(Lease!$H$4="Yearly",J1030*Lease!$D$4,IF(Lease!$H$4="Quarterly",J1030*(Lease!$D$4/4),J1030*Lease!$D$4/12))&gt;0,IF(Lease!$H$4="Yearly",J1030*Lease!$D$4,IF(Lease!$H$4="Quarterly",J1030*(Lease!$D$4/4),J1030*Lease!$D$4/12)),-L1030-J1030)</f>
        <v>0</v>
      </c>
      <c r="L1030" s="38">
        <f t="shared" si="160"/>
        <v>0</v>
      </c>
      <c r="M1030" s="38">
        <f t="shared" si="161"/>
        <v>0</v>
      </c>
      <c r="N1030" s="50"/>
      <c r="O1030" s="79">
        <v>237</v>
      </c>
      <c r="P1030" s="80">
        <f t="shared" si="164"/>
        <v>412422</v>
      </c>
      <c r="Q1030" s="82">
        <f t="shared" si="167"/>
        <v>0</v>
      </c>
      <c r="R1030" s="82">
        <f>IF(S1029&lt;1,0,-Lease!$K$4/Lease!$L$4)</f>
        <v>0</v>
      </c>
      <c r="S1030" s="82">
        <f t="shared" si="168"/>
        <v>0</v>
      </c>
      <c r="AE1030" s="5"/>
      <c r="AF1030" s="6"/>
    </row>
    <row r="1031" spans="1:32" x14ac:dyDescent="0.25">
      <c r="A1031" s="46">
        <f t="shared" si="162"/>
        <v>1015</v>
      </c>
      <c r="B1031" s="54">
        <f t="shared" si="159"/>
        <v>0</v>
      </c>
      <c r="C1031" s="47">
        <f>IF(A1031&gt;Lease!$E$4,0,Lease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D1031" s="33" t="str">
        <f>IF(C1031=0,"-",IF(Lease!$H$4="Yearly",EDATE(D1030,12),IF(Lease!$H$4="Quarterly",EDATE(D1030,3),EDATE(D1030,1))))</f>
        <v>-</v>
      </c>
      <c r="E1031" s="14">
        <f>IF(C1031=0,0,1/((1+IF(Lease!$H$4="Yearly",Lease!$D$4,IF(Lease!$H$4="Quarterly",Lease!$D$4/4,Lease!$D$4/12)))^IF($E$17=1,A1030,A1031)))</f>
        <v>0</v>
      </c>
      <c r="F1031" s="48">
        <f t="shared" si="165"/>
        <v>0</v>
      </c>
      <c r="G1031" s="49"/>
      <c r="H1031" s="13">
        <f t="shared" si="163"/>
        <v>1015</v>
      </c>
      <c r="I1031" s="33" t="str">
        <f t="shared" si="166"/>
        <v>-</v>
      </c>
      <c r="J1031" s="38">
        <f>IF(H1031&gt;Lease!$E$4,0,M1030)</f>
        <v>0</v>
      </c>
      <c r="K1031" s="38">
        <f>IF(IF(Lease!$H$4="Yearly",J1031*Lease!$D$4,IF(Lease!$H$4="Quarterly",J1031*(Lease!$D$4/4),J1031*Lease!$D$4/12))&gt;0,IF(Lease!$H$4="Yearly",J1031*Lease!$D$4,IF(Lease!$H$4="Quarterly",J1031*(Lease!$D$4/4),J1031*Lease!$D$4/12)),-L1031-J1031)</f>
        <v>0</v>
      </c>
      <c r="L1031" s="38">
        <f t="shared" si="160"/>
        <v>0</v>
      </c>
      <c r="M1031" s="38">
        <f t="shared" si="161"/>
        <v>0</v>
      </c>
      <c r="N1031" s="50"/>
      <c r="O1031" s="79">
        <v>237</v>
      </c>
      <c r="P1031" s="80">
        <f t="shared" si="164"/>
        <v>412787</v>
      </c>
      <c r="Q1031" s="82">
        <f t="shared" si="167"/>
        <v>0</v>
      </c>
      <c r="R1031" s="82">
        <f>IF(S1030&lt;1,0,-Lease!$K$4/Lease!$L$4)</f>
        <v>0</v>
      </c>
      <c r="S1031" s="82">
        <f t="shared" si="168"/>
        <v>0</v>
      </c>
      <c r="AE1031" s="5"/>
      <c r="AF1031" s="6"/>
    </row>
    <row r="1032" spans="1:32" x14ac:dyDescent="0.25">
      <c r="A1032" s="46">
        <f t="shared" si="162"/>
        <v>1016</v>
      </c>
      <c r="B1032" s="54">
        <f t="shared" si="159"/>
        <v>0</v>
      </c>
      <c r="C1032" s="47">
        <f>IF(A1032&gt;Lease!$E$4,0,Lease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D1032" s="33" t="str">
        <f>IF(C1032=0,"-",IF(Lease!$H$4="Yearly",EDATE(D1031,12),IF(Lease!$H$4="Quarterly",EDATE(D1031,3),EDATE(D1031,1))))</f>
        <v>-</v>
      </c>
      <c r="E1032" s="14">
        <f>IF(C1032=0,0,1/((1+IF(Lease!$H$4="Yearly",Lease!$D$4,IF(Lease!$H$4="Quarterly",Lease!$D$4/4,Lease!$D$4/12)))^IF($E$17=1,A1031,A1032)))</f>
        <v>0</v>
      </c>
      <c r="F1032" s="48">
        <f t="shared" si="165"/>
        <v>0</v>
      </c>
      <c r="G1032" s="49"/>
      <c r="H1032" s="13">
        <f t="shared" si="163"/>
        <v>1016</v>
      </c>
      <c r="I1032" s="33" t="str">
        <f t="shared" si="166"/>
        <v>-</v>
      </c>
      <c r="J1032" s="38">
        <f>IF(H1032&gt;Lease!$E$4,0,M1031)</f>
        <v>0</v>
      </c>
      <c r="K1032" s="38">
        <f>IF(IF(Lease!$H$4="Yearly",J1032*Lease!$D$4,IF(Lease!$H$4="Quarterly",J1032*(Lease!$D$4/4),J1032*Lease!$D$4/12))&gt;0,IF(Lease!$H$4="Yearly",J1032*Lease!$D$4,IF(Lease!$H$4="Quarterly",J1032*(Lease!$D$4/4),J1032*Lease!$D$4/12)),-L1032-J1032)</f>
        <v>0</v>
      </c>
      <c r="L1032" s="38">
        <f t="shared" si="160"/>
        <v>0</v>
      </c>
      <c r="M1032" s="38">
        <f t="shared" si="161"/>
        <v>0</v>
      </c>
      <c r="N1032" s="50"/>
      <c r="O1032" s="79">
        <v>237</v>
      </c>
      <c r="P1032" s="80">
        <f t="shared" si="164"/>
        <v>413152</v>
      </c>
      <c r="Q1032" s="82">
        <f t="shared" si="167"/>
        <v>0</v>
      </c>
      <c r="R1032" s="82">
        <f>IF(S1031&lt;1,0,-Lease!$K$4/Lease!$L$4)</f>
        <v>0</v>
      </c>
      <c r="S1032" s="82">
        <f t="shared" si="168"/>
        <v>0</v>
      </c>
      <c r="AE1032" s="5"/>
      <c r="AF1032" s="6"/>
    </row>
    <row r="1033" spans="1:32" x14ac:dyDescent="0.25">
      <c r="A1033" s="46">
        <f t="shared" si="162"/>
        <v>1017</v>
      </c>
      <c r="B1033" s="54">
        <f t="shared" si="159"/>
        <v>0</v>
      </c>
      <c r="C1033" s="47">
        <f>IF(A1033&gt;Lease!$E$4,0,Lease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D1033" s="33" t="str">
        <f>IF(C1033=0,"-",IF(Lease!$H$4="Yearly",EDATE(D1032,12),IF(Lease!$H$4="Quarterly",EDATE(D1032,3),EDATE(D1032,1))))</f>
        <v>-</v>
      </c>
      <c r="E1033" s="14">
        <f>IF(C1033=0,0,1/((1+IF(Lease!$H$4="Yearly",Lease!$D$4,IF(Lease!$H$4="Quarterly",Lease!$D$4/4,Lease!$D$4/12)))^IF($E$17=1,A1032,A1033)))</f>
        <v>0</v>
      </c>
      <c r="F1033" s="48">
        <f t="shared" si="165"/>
        <v>0</v>
      </c>
      <c r="G1033" s="49"/>
      <c r="H1033" s="13">
        <f t="shared" si="163"/>
        <v>1017</v>
      </c>
      <c r="I1033" s="33" t="str">
        <f t="shared" si="166"/>
        <v>-</v>
      </c>
      <c r="J1033" s="38">
        <f>IF(H1033&gt;Lease!$E$4,0,M1032)</f>
        <v>0</v>
      </c>
      <c r="K1033" s="38">
        <f>IF(IF(Lease!$H$4="Yearly",J1033*Lease!$D$4,IF(Lease!$H$4="Quarterly",J1033*(Lease!$D$4/4),J1033*Lease!$D$4/12))&gt;0,IF(Lease!$H$4="Yearly",J1033*Lease!$D$4,IF(Lease!$H$4="Quarterly",J1033*(Lease!$D$4/4),J1033*Lease!$D$4/12)),-L1033-J1033)</f>
        <v>0</v>
      </c>
      <c r="L1033" s="38">
        <f t="shared" si="160"/>
        <v>0</v>
      </c>
      <c r="M1033" s="38">
        <f t="shared" si="161"/>
        <v>0</v>
      </c>
      <c r="N1033" s="50"/>
      <c r="O1033" s="79">
        <v>237</v>
      </c>
      <c r="P1033" s="80">
        <f t="shared" si="164"/>
        <v>413518</v>
      </c>
      <c r="Q1033" s="82">
        <f t="shared" si="167"/>
        <v>0</v>
      </c>
      <c r="R1033" s="82">
        <f>IF(S1032&lt;1,0,-Lease!$K$4/Lease!$L$4)</f>
        <v>0</v>
      </c>
      <c r="S1033" s="82">
        <f t="shared" si="168"/>
        <v>0</v>
      </c>
      <c r="AE1033" s="5"/>
      <c r="AF1033" s="6"/>
    </row>
    <row r="1034" spans="1:32" x14ac:dyDescent="0.25">
      <c r="A1034" s="46">
        <f t="shared" si="162"/>
        <v>1018</v>
      </c>
      <c r="B1034" s="54">
        <f t="shared" si="159"/>
        <v>0</v>
      </c>
      <c r="C1034" s="47">
        <f>IF(A1034&gt;Lease!$E$4,0,Lease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D1034" s="33" t="str">
        <f>IF(C1034=0,"-",IF(Lease!$H$4="Yearly",EDATE(D1033,12),IF(Lease!$H$4="Quarterly",EDATE(D1033,3),EDATE(D1033,1))))</f>
        <v>-</v>
      </c>
      <c r="E1034" s="14">
        <f>IF(C1034=0,0,1/((1+IF(Lease!$H$4="Yearly",Lease!$D$4,IF(Lease!$H$4="Quarterly",Lease!$D$4/4,Lease!$D$4/12)))^IF($E$17=1,A1033,A1034)))</f>
        <v>0</v>
      </c>
      <c r="F1034" s="48">
        <f t="shared" si="165"/>
        <v>0</v>
      </c>
      <c r="G1034" s="49"/>
      <c r="H1034" s="13">
        <f t="shared" si="163"/>
        <v>1018</v>
      </c>
      <c r="I1034" s="33" t="str">
        <f t="shared" si="166"/>
        <v>-</v>
      </c>
      <c r="J1034" s="38">
        <f>IF(H1034&gt;Lease!$E$4,0,M1033)</f>
        <v>0</v>
      </c>
      <c r="K1034" s="38">
        <f>IF(IF(Lease!$H$4="Yearly",J1034*Lease!$D$4,IF(Lease!$H$4="Quarterly",J1034*(Lease!$D$4/4),J1034*Lease!$D$4/12))&gt;0,IF(Lease!$H$4="Yearly",J1034*Lease!$D$4,IF(Lease!$H$4="Quarterly",J1034*(Lease!$D$4/4),J1034*Lease!$D$4/12)),-L1034-J1034)</f>
        <v>0</v>
      </c>
      <c r="L1034" s="38">
        <f t="shared" si="160"/>
        <v>0</v>
      </c>
      <c r="M1034" s="38">
        <f t="shared" si="161"/>
        <v>0</v>
      </c>
      <c r="N1034" s="50"/>
      <c r="O1034" s="79">
        <v>237</v>
      </c>
      <c r="P1034" s="80">
        <f t="shared" si="164"/>
        <v>413883</v>
      </c>
      <c r="Q1034" s="82">
        <f t="shared" si="167"/>
        <v>0</v>
      </c>
      <c r="R1034" s="82">
        <f>IF(S1033&lt;1,0,-Lease!$K$4/Lease!$L$4)</f>
        <v>0</v>
      </c>
      <c r="S1034" s="82">
        <f t="shared" si="168"/>
        <v>0</v>
      </c>
      <c r="AE1034" s="5"/>
      <c r="AF1034" s="6"/>
    </row>
    <row r="1035" spans="1:32" x14ac:dyDescent="0.25">
      <c r="A1035" s="46">
        <f t="shared" si="162"/>
        <v>1019</v>
      </c>
      <c r="B1035" s="54">
        <f t="shared" si="159"/>
        <v>0</v>
      </c>
      <c r="C1035" s="47">
        <f>IF(A1035&gt;Lease!$E$4,0,Lease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D1035" s="33" t="str">
        <f>IF(C1035=0,"-",IF(Lease!$H$4="Yearly",EDATE(D1034,12),IF(Lease!$H$4="Quarterly",EDATE(D1034,3),EDATE(D1034,1))))</f>
        <v>-</v>
      </c>
      <c r="E1035" s="14">
        <f>IF(C1035=0,0,1/((1+IF(Lease!$H$4="Yearly",Lease!$D$4,IF(Lease!$H$4="Quarterly",Lease!$D$4/4,Lease!$D$4/12)))^IF($E$17=1,A1034,A1035)))</f>
        <v>0</v>
      </c>
      <c r="F1035" s="48">
        <f t="shared" si="165"/>
        <v>0</v>
      </c>
      <c r="G1035" s="49"/>
      <c r="H1035" s="13">
        <f t="shared" si="163"/>
        <v>1019</v>
      </c>
      <c r="I1035" s="33" t="str">
        <f t="shared" si="166"/>
        <v>-</v>
      </c>
      <c r="J1035" s="38">
        <f>IF(H1035&gt;Lease!$E$4,0,M1034)</f>
        <v>0</v>
      </c>
      <c r="K1035" s="38">
        <f>IF(IF(Lease!$H$4="Yearly",J1035*Lease!$D$4,IF(Lease!$H$4="Quarterly",J1035*(Lease!$D$4/4),J1035*Lease!$D$4/12))&gt;0,IF(Lease!$H$4="Yearly",J1035*Lease!$D$4,IF(Lease!$H$4="Quarterly",J1035*(Lease!$D$4/4),J1035*Lease!$D$4/12)),-L1035-J1035)</f>
        <v>0</v>
      </c>
      <c r="L1035" s="38">
        <f t="shared" si="160"/>
        <v>0</v>
      </c>
      <c r="M1035" s="38">
        <f t="shared" si="161"/>
        <v>0</v>
      </c>
      <c r="N1035" s="50"/>
      <c r="O1035" s="79">
        <v>237</v>
      </c>
      <c r="P1035" s="80">
        <f t="shared" si="164"/>
        <v>414248</v>
      </c>
      <c r="Q1035" s="82">
        <f t="shared" si="167"/>
        <v>0</v>
      </c>
      <c r="R1035" s="82">
        <f>IF(S1034&lt;1,0,-Lease!$K$4/Lease!$L$4)</f>
        <v>0</v>
      </c>
      <c r="S1035" s="82">
        <f t="shared" si="168"/>
        <v>0</v>
      </c>
      <c r="AE1035" s="5"/>
      <c r="AF1035" s="6"/>
    </row>
    <row r="1036" spans="1:32" x14ac:dyDescent="0.25">
      <c r="A1036" s="46">
        <f t="shared" si="162"/>
        <v>1020</v>
      </c>
      <c r="B1036" s="54">
        <f t="shared" si="159"/>
        <v>0</v>
      </c>
      <c r="C1036" s="47">
        <f>IF(A1036&gt;Lease!$E$4,0,Lease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D1036" s="33" t="str">
        <f>IF(C1036=0,"-",IF(Lease!$H$4="Yearly",EDATE(D1035,12),IF(Lease!$H$4="Quarterly",EDATE(D1035,3),EDATE(D1035,1))))</f>
        <v>-</v>
      </c>
      <c r="E1036" s="14">
        <f>IF(C1036=0,0,1/((1+IF(Lease!$H$4="Yearly",Lease!$D$4,IF(Lease!$H$4="Quarterly",Lease!$D$4/4,Lease!$D$4/12)))^IF($E$17=1,A1035,A1036)))</f>
        <v>0</v>
      </c>
      <c r="F1036" s="48">
        <f t="shared" si="165"/>
        <v>0</v>
      </c>
      <c r="G1036" s="49"/>
      <c r="H1036" s="13">
        <f t="shared" si="163"/>
        <v>1020</v>
      </c>
      <c r="I1036" s="33" t="str">
        <f t="shared" si="166"/>
        <v>-</v>
      </c>
      <c r="J1036" s="38">
        <f>IF(H1036&gt;Lease!$E$4,0,M1035)</f>
        <v>0</v>
      </c>
      <c r="K1036" s="38">
        <f>IF(IF(Lease!$H$4="Yearly",J1036*Lease!$D$4,IF(Lease!$H$4="Quarterly",J1036*(Lease!$D$4/4),J1036*Lease!$D$4/12))&gt;0,IF(Lease!$H$4="Yearly",J1036*Lease!$D$4,IF(Lease!$H$4="Quarterly",J1036*(Lease!$D$4/4),J1036*Lease!$D$4/12)),-L1036-J1036)</f>
        <v>0</v>
      </c>
      <c r="L1036" s="38">
        <f t="shared" si="160"/>
        <v>0</v>
      </c>
      <c r="M1036" s="38">
        <f t="shared" si="161"/>
        <v>0</v>
      </c>
      <c r="N1036" s="50"/>
      <c r="O1036" s="79">
        <v>237</v>
      </c>
      <c r="P1036" s="80">
        <f t="shared" si="164"/>
        <v>414613</v>
      </c>
      <c r="Q1036" s="82">
        <f t="shared" si="167"/>
        <v>0</v>
      </c>
      <c r="R1036" s="82">
        <f>IF(S1035&lt;1,0,-Lease!$K$4/Lease!$L$4)</f>
        <v>0</v>
      </c>
      <c r="S1036" s="82">
        <f t="shared" si="168"/>
        <v>0</v>
      </c>
      <c r="AE1036" s="5"/>
      <c r="AF1036" s="6"/>
    </row>
    <row r="1037" spans="1:32" x14ac:dyDescent="0.25">
      <c r="A1037" s="46">
        <f t="shared" si="162"/>
        <v>1021</v>
      </c>
      <c r="B1037" s="54">
        <f t="shared" si="159"/>
        <v>0</v>
      </c>
      <c r="C1037" s="47">
        <f>IF(A1037&gt;Lease!$E$4,0,Lease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D1037" s="33" t="str">
        <f>IF(C1037=0,"-",IF(Lease!$H$4="Yearly",EDATE(D1036,12),IF(Lease!$H$4="Quarterly",EDATE(D1036,3),EDATE(D1036,1))))</f>
        <v>-</v>
      </c>
      <c r="E1037" s="14">
        <f>IF(C1037=0,0,1/((1+IF(Lease!$H$4="Yearly",Lease!$D$4,IF(Lease!$H$4="Quarterly",Lease!$D$4/4,Lease!$D$4/12)))^IF($E$17=1,A1036,A1037)))</f>
        <v>0</v>
      </c>
      <c r="F1037" s="48">
        <f t="shared" si="165"/>
        <v>0</v>
      </c>
      <c r="G1037" s="49"/>
      <c r="H1037" s="13">
        <f t="shared" si="163"/>
        <v>1021</v>
      </c>
      <c r="I1037" s="33" t="str">
        <f t="shared" si="166"/>
        <v>-</v>
      </c>
      <c r="J1037" s="38">
        <f>IF(H1037&gt;Lease!$E$4,0,M1036)</f>
        <v>0</v>
      </c>
      <c r="K1037" s="38">
        <f>IF(IF(Lease!$H$4="Yearly",J1037*Lease!$D$4,IF(Lease!$H$4="Quarterly",J1037*(Lease!$D$4/4),J1037*Lease!$D$4/12))&gt;0,IF(Lease!$H$4="Yearly",J1037*Lease!$D$4,IF(Lease!$H$4="Quarterly",J1037*(Lease!$D$4/4),J1037*Lease!$D$4/12)),-L1037-J1037)</f>
        <v>0</v>
      </c>
      <c r="L1037" s="38">
        <f t="shared" si="160"/>
        <v>0</v>
      </c>
      <c r="M1037" s="38">
        <f t="shared" si="161"/>
        <v>0</v>
      </c>
      <c r="N1037" s="50"/>
      <c r="O1037" s="79">
        <v>237</v>
      </c>
      <c r="P1037" s="80">
        <f t="shared" si="164"/>
        <v>414979</v>
      </c>
      <c r="Q1037" s="82">
        <f t="shared" si="167"/>
        <v>0</v>
      </c>
      <c r="R1037" s="82">
        <f>IF(S1036&lt;1,0,-Lease!$K$4/Lease!$L$4)</f>
        <v>0</v>
      </c>
      <c r="S1037" s="82">
        <f t="shared" si="168"/>
        <v>0</v>
      </c>
      <c r="AE1037" s="5"/>
      <c r="AF1037" s="6"/>
    </row>
    <row r="1038" spans="1:32" x14ac:dyDescent="0.25">
      <c r="A1038" s="46">
        <f t="shared" si="162"/>
        <v>1022</v>
      </c>
      <c r="B1038" s="54">
        <f t="shared" si="159"/>
        <v>0</v>
      </c>
      <c r="C1038" s="47">
        <f>IF(A1038&gt;Lease!$E$4,0,Lease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D1038" s="33" t="str">
        <f>IF(C1038=0,"-",IF(Lease!$H$4="Yearly",EDATE(D1037,12),IF(Lease!$H$4="Quarterly",EDATE(D1037,3),EDATE(D1037,1))))</f>
        <v>-</v>
      </c>
      <c r="E1038" s="14">
        <f>IF(C1038=0,0,1/((1+IF(Lease!$H$4="Yearly",Lease!$D$4,IF(Lease!$H$4="Quarterly",Lease!$D$4/4,Lease!$D$4/12)))^IF($E$17=1,A1037,A1038)))</f>
        <v>0</v>
      </c>
      <c r="F1038" s="48">
        <f t="shared" si="165"/>
        <v>0</v>
      </c>
      <c r="G1038" s="49"/>
      <c r="H1038" s="13">
        <f t="shared" si="163"/>
        <v>1022</v>
      </c>
      <c r="I1038" s="33" t="str">
        <f t="shared" si="166"/>
        <v>-</v>
      </c>
      <c r="J1038" s="38">
        <f>IF(H1038&gt;Lease!$E$4,0,M1037)</f>
        <v>0</v>
      </c>
      <c r="K1038" s="38">
        <f>IF(IF(Lease!$H$4="Yearly",J1038*Lease!$D$4,IF(Lease!$H$4="Quarterly",J1038*(Lease!$D$4/4),J1038*Lease!$D$4/12))&gt;0,IF(Lease!$H$4="Yearly",J1038*Lease!$D$4,IF(Lease!$H$4="Quarterly",J1038*(Lease!$D$4/4),J1038*Lease!$D$4/12)),-L1038-J1038)</f>
        <v>0</v>
      </c>
      <c r="L1038" s="38">
        <f t="shared" si="160"/>
        <v>0</v>
      </c>
      <c r="M1038" s="38">
        <f t="shared" si="161"/>
        <v>0</v>
      </c>
      <c r="N1038" s="50"/>
      <c r="O1038" s="79">
        <v>237</v>
      </c>
      <c r="P1038" s="80">
        <f t="shared" si="164"/>
        <v>415344</v>
      </c>
      <c r="Q1038" s="82">
        <f t="shared" si="167"/>
        <v>0</v>
      </c>
      <c r="R1038" s="82">
        <f>IF(S1037&lt;1,0,-Lease!$K$4/Lease!$L$4)</f>
        <v>0</v>
      </c>
      <c r="S1038" s="82">
        <f t="shared" si="168"/>
        <v>0</v>
      </c>
      <c r="AE1038" s="5"/>
      <c r="AF1038" s="6"/>
    </row>
    <row r="1039" spans="1:32" x14ac:dyDescent="0.25">
      <c r="A1039" s="46">
        <f t="shared" si="162"/>
        <v>1023</v>
      </c>
      <c r="B1039" s="54">
        <f t="shared" si="159"/>
        <v>0</v>
      </c>
      <c r="C1039" s="47">
        <f>IF(A1039&gt;Lease!$E$4,0,Lease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D1039" s="33" t="str">
        <f>IF(C1039=0,"-",IF(Lease!$H$4="Yearly",EDATE(D1038,12),IF(Lease!$H$4="Quarterly",EDATE(D1038,3),EDATE(D1038,1))))</f>
        <v>-</v>
      </c>
      <c r="E1039" s="14">
        <f>IF(C1039=0,0,1/((1+IF(Lease!$H$4="Yearly",Lease!$D$4,IF(Lease!$H$4="Quarterly",Lease!$D$4/4,Lease!$D$4/12)))^IF($E$17=1,A1038,A1039)))</f>
        <v>0</v>
      </c>
      <c r="F1039" s="48">
        <f t="shared" si="165"/>
        <v>0</v>
      </c>
      <c r="G1039" s="49"/>
      <c r="H1039" s="13">
        <f t="shared" si="163"/>
        <v>1023</v>
      </c>
      <c r="I1039" s="33" t="str">
        <f t="shared" si="166"/>
        <v>-</v>
      </c>
      <c r="J1039" s="38">
        <f>IF(H1039&gt;Lease!$E$4,0,M1038)</f>
        <v>0</v>
      </c>
      <c r="K1039" s="38">
        <f>IF(IF(Lease!$H$4="Yearly",J1039*Lease!$D$4,IF(Lease!$H$4="Quarterly",J1039*(Lease!$D$4/4),J1039*Lease!$D$4/12))&gt;0,IF(Lease!$H$4="Yearly",J1039*Lease!$D$4,IF(Lease!$H$4="Quarterly",J1039*(Lease!$D$4/4),J1039*Lease!$D$4/12)),-L1039-J1039)</f>
        <v>0</v>
      </c>
      <c r="L1039" s="38">
        <f t="shared" si="160"/>
        <v>0</v>
      </c>
      <c r="M1039" s="38">
        <f t="shared" si="161"/>
        <v>0</v>
      </c>
      <c r="N1039" s="50"/>
      <c r="O1039" s="79">
        <v>237</v>
      </c>
      <c r="P1039" s="80">
        <f t="shared" si="164"/>
        <v>415709</v>
      </c>
      <c r="Q1039" s="82">
        <f t="shared" si="167"/>
        <v>0</v>
      </c>
      <c r="R1039" s="82">
        <f>IF(S1038&lt;1,0,-Lease!$K$4/Lease!$L$4)</f>
        <v>0</v>
      </c>
      <c r="S1039" s="82">
        <f t="shared" si="168"/>
        <v>0</v>
      </c>
      <c r="AE1039" s="5"/>
      <c r="AF1039" s="6"/>
    </row>
    <row r="1040" spans="1:32" x14ac:dyDescent="0.25">
      <c r="A1040" s="46">
        <f t="shared" si="162"/>
        <v>1024</v>
      </c>
      <c r="B1040" s="54">
        <f t="shared" si="159"/>
        <v>0</v>
      </c>
      <c r="C1040" s="47">
        <f>IF(A1040&gt;Lease!$E$4,0,Lease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D1040" s="33" t="str">
        <f>IF(C1040=0,"-",IF(Lease!$H$4="Yearly",EDATE(D1039,12),IF(Lease!$H$4="Quarterly",EDATE(D1039,3),EDATE(D1039,1))))</f>
        <v>-</v>
      </c>
      <c r="E1040" s="14">
        <f>IF(C1040=0,0,1/((1+IF(Lease!$H$4="Yearly",Lease!$D$4,IF(Lease!$H$4="Quarterly",Lease!$D$4/4,Lease!$D$4/12)))^IF($E$17=1,A1039,A1040)))</f>
        <v>0</v>
      </c>
      <c r="F1040" s="48">
        <f t="shared" si="165"/>
        <v>0</v>
      </c>
      <c r="G1040" s="49"/>
      <c r="H1040" s="13">
        <f t="shared" si="163"/>
        <v>1024</v>
      </c>
      <c r="I1040" s="33" t="str">
        <f t="shared" si="166"/>
        <v>-</v>
      </c>
      <c r="J1040" s="38">
        <f>IF(H1040&gt;Lease!$E$4,0,M1039)</f>
        <v>0</v>
      </c>
      <c r="K1040" s="38">
        <f>IF(IF(Lease!$H$4="Yearly",J1040*Lease!$D$4,IF(Lease!$H$4="Quarterly",J1040*(Lease!$D$4/4),J1040*Lease!$D$4/12))&gt;0,IF(Lease!$H$4="Yearly",J1040*Lease!$D$4,IF(Lease!$H$4="Quarterly",J1040*(Lease!$D$4/4),J1040*Lease!$D$4/12)),-L1040-J1040)</f>
        <v>0</v>
      </c>
      <c r="L1040" s="38">
        <f t="shared" si="160"/>
        <v>0</v>
      </c>
      <c r="M1040" s="38">
        <f t="shared" si="161"/>
        <v>0</v>
      </c>
      <c r="N1040" s="50"/>
      <c r="O1040" s="79">
        <v>237</v>
      </c>
      <c r="P1040" s="80">
        <f t="shared" si="164"/>
        <v>416074</v>
      </c>
      <c r="Q1040" s="82">
        <f t="shared" si="167"/>
        <v>0</v>
      </c>
      <c r="R1040" s="82">
        <f>IF(S1039&lt;1,0,-Lease!$K$4/Lease!$L$4)</f>
        <v>0</v>
      </c>
      <c r="S1040" s="82">
        <f t="shared" si="168"/>
        <v>0</v>
      </c>
      <c r="AE1040" s="5"/>
      <c r="AF1040" s="6"/>
    </row>
    <row r="1041" spans="1:32" x14ac:dyDescent="0.25">
      <c r="A1041" s="46">
        <f t="shared" si="162"/>
        <v>1025</v>
      </c>
      <c r="B1041" s="54">
        <f t="shared" si="159"/>
        <v>0</v>
      </c>
      <c r="C1041" s="47">
        <f>IF(A1041&gt;Lease!$E$4,0,Lease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D1041" s="33" t="str">
        <f>IF(C1041=0,"-",IF(Lease!$H$4="Yearly",EDATE(D1040,12),IF(Lease!$H$4="Quarterly",EDATE(D1040,3),EDATE(D1040,1))))</f>
        <v>-</v>
      </c>
      <c r="E1041" s="14">
        <f>IF(C1041=0,0,1/((1+IF(Lease!$H$4="Yearly",Lease!$D$4,IF(Lease!$H$4="Quarterly",Lease!$D$4/4,Lease!$D$4/12)))^IF($E$17=1,A1040,A1041)))</f>
        <v>0</v>
      </c>
      <c r="F1041" s="48">
        <f t="shared" si="165"/>
        <v>0</v>
      </c>
      <c r="G1041" s="49"/>
      <c r="H1041" s="13">
        <f t="shared" si="163"/>
        <v>1025</v>
      </c>
      <c r="I1041" s="33" t="str">
        <f t="shared" si="166"/>
        <v>-</v>
      </c>
      <c r="J1041" s="38">
        <f>IF(H1041&gt;Lease!$E$4,0,M1040)</f>
        <v>0</v>
      </c>
      <c r="K1041" s="38">
        <f>IF(IF(Lease!$H$4="Yearly",J1041*Lease!$D$4,IF(Lease!$H$4="Quarterly",J1041*(Lease!$D$4/4),J1041*Lease!$D$4/12))&gt;0,IF(Lease!$H$4="Yearly",J1041*Lease!$D$4,IF(Lease!$H$4="Quarterly",J1041*(Lease!$D$4/4),J1041*Lease!$D$4/12)),-L1041-J1041)</f>
        <v>0</v>
      </c>
      <c r="L1041" s="38">
        <f t="shared" si="160"/>
        <v>0</v>
      </c>
      <c r="M1041" s="38">
        <f t="shared" si="161"/>
        <v>0</v>
      </c>
      <c r="N1041" s="50"/>
      <c r="O1041" s="79">
        <v>237</v>
      </c>
      <c r="P1041" s="80">
        <f t="shared" si="164"/>
        <v>416440</v>
      </c>
      <c r="Q1041" s="82">
        <f t="shared" si="167"/>
        <v>0</v>
      </c>
      <c r="R1041" s="82">
        <f>IF(S1040&lt;1,0,-Lease!$K$4/Lease!$L$4)</f>
        <v>0</v>
      </c>
      <c r="S1041" s="82">
        <f t="shared" si="168"/>
        <v>0</v>
      </c>
      <c r="AE1041" s="5"/>
      <c r="AF1041" s="6"/>
    </row>
    <row r="1042" spans="1:32" x14ac:dyDescent="0.25">
      <c r="A1042" s="46">
        <f t="shared" si="162"/>
        <v>1026</v>
      </c>
      <c r="B1042" s="54">
        <f t="shared" ref="B1042:B1105" si="169">IF(D1042="-",0,YEAR(D1042))</f>
        <v>0</v>
      </c>
      <c r="C1042" s="47">
        <f>IF(A1042&gt;Lease!$E$4,0,Lease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D1042" s="33" t="str">
        <f>IF(C1042=0,"-",IF(Lease!$H$4="Yearly",EDATE(D1041,12),IF(Lease!$H$4="Quarterly",EDATE(D1041,3),EDATE(D1041,1))))</f>
        <v>-</v>
      </c>
      <c r="E1042" s="14">
        <f>IF(C1042=0,0,1/((1+IF(Lease!$H$4="Yearly",Lease!$D$4,IF(Lease!$H$4="Quarterly",Lease!$D$4/4,Lease!$D$4/12)))^IF($E$17=1,A1041,A1042)))</f>
        <v>0</v>
      </c>
      <c r="F1042" s="48">
        <f t="shared" si="165"/>
        <v>0</v>
      </c>
      <c r="G1042" s="49"/>
      <c r="H1042" s="13">
        <f t="shared" si="163"/>
        <v>1026</v>
      </c>
      <c r="I1042" s="33" t="str">
        <f t="shared" si="166"/>
        <v>-</v>
      </c>
      <c r="J1042" s="38">
        <f>IF(H1042&gt;Lease!$E$4,0,M1041)</f>
        <v>0</v>
      </c>
      <c r="K1042" s="38">
        <f>IF(IF(Lease!$H$4="Yearly",J1042*Lease!$D$4,IF(Lease!$H$4="Quarterly",J1042*(Lease!$D$4/4),J1042*Lease!$D$4/12))&gt;0,IF(Lease!$H$4="Yearly",J1042*Lease!$D$4,IF(Lease!$H$4="Quarterly",J1042*(Lease!$D$4/4),J1042*Lease!$D$4/12)),-L1042-J1042)</f>
        <v>0</v>
      </c>
      <c r="L1042" s="38">
        <f t="shared" ref="L1042:L1105" si="170">C1042</f>
        <v>0</v>
      </c>
      <c r="M1042" s="38">
        <f t="shared" ref="M1042:M1105" si="171">J1042+K1042-L1042</f>
        <v>0</v>
      </c>
      <c r="N1042" s="50"/>
      <c r="O1042" s="79">
        <v>237</v>
      </c>
      <c r="P1042" s="80">
        <f t="shared" si="164"/>
        <v>416805</v>
      </c>
      <c r="Q1042" s="82">
        <f t="shared" si="167"/>
        <v>0</v>
      </c>
      <c r="R1042" s="82">
        <f>IF(S1041&lt;1,0,-Lease!$K$4/Lease!$L$4)</f>
        <v>0</v>
      </c>
      <c r="S1042" s="82">
        <f t="shared" si="168"/>
        <v>0</v>
      </c>
      <c r="AE1042" s="5"/>
      <c r="AF1042" s="6"/>
    </row>
    <row r="1043" spans="1:32" x14ac:dyDescent="0.25">
      <c r="A1043" s="46">
        <f t="shared" ref="A1043:A1106" si="172">A1042+1</f>
        <v>1027</v>
      </c>
      <c r="B1043" s="54">
        <f t="shared" si="169"/>
        <v>0</v>
      </c>
      <c r="C1043" s="47">
        <f>IF(A1043&gt;Lease!$E$4,0,Lease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D1043" s="33" t="str">
        <f>IF(C1043=0,"-",IF(Lease!$H$4="Yearly",EDATE(D1042,12),IF(Lease!$H$4="Quarterly",EDATE(D1042,3),EDATE(D1042,1))))</f>
        <v>-</v>
      </c>
      <c r="E1043" s="14">
        <f>IF(C1043=0,0,1/((1+IF(Lease!$H$4="Yearly",Lease!$D$4,IF(Lease!$H$4="Quarterly",Lease!$D$4/4,Lease!$D$4/12)))^IF($E$17=1,A1042,A1043)))</f>
        <v>0</v>
      </c>
      <c r="F1043" s="48">
        <f t="shared" si="165"/>
        <v>0</v>
      </c>
      <c r="G1043" s="49"/>
      <c r="H1043" s="13">
        <f t="shared" ref="H1043:H1106" si="173">H1042+1</f>
        <v>1027</v>
      </c>
      <c r="I1043" s="33" t="str">
        <f t="shared" si="166"/>
        <v>-</v>
      </c>
      <c r="J1043" s="38">
        <f>IF(H1043&gt;Lease!$E$4,0,M1042)</f>
        <v>0</v>
      </c>
      <c r="K1043" s="38">
        <f>IF(IF(Lease!$H$4="Yearly",J1043*Lease!$D$4,IF(Lease!$H$4="Quarterly",J1043*(Lease!$D$4/4),J1043*Lease!$D$4/12))&gt;0,IF(Lease!$H$4="Yearly",J1043*Lease!$D$4,IF(Lease!$H$4="Quarterly",J1043*(Lease!$D$4/4),J1043*Lease!$D$4/12)),-L1043-J1043)</f>
        <v>0</v>
      </c>
      <c r="L1043" s="38">
        <f t="shared" si="170"/>
        <v>0</v>
      </c>
      <c r="M1043" s="38">
        <f t="shared" si="171"/>
        <v>0</v>
      </c>
      <c r="N1043" s="50"/>
      <c r="O1043" s="79">
        <v>237</v>
      </c>
      <c r="P1043" s="80">
        <f t="shared" ref="P1043:P1106" si="174">DATE(YEAR(P1042)+1,MONTH(P1042),DAY(P1042))</f>
        <v>417170</v>
      </c>
      <c r="Q1043" s="82">
        <f t="shared" si="167"/>
        <v>0</v>
      </c>
      <c r="R1043" s="82">
        <f>IF(S1042&lt;1,0,-Lease!$K$4/Lease!$L$4)</f>
        <v>0</v>
      </c>
      <c r="S1043" s="82">
        <f t="shared" si="168"/>
        <v>0</v>
      </c>
      <c r="AE1043" s="5"/>
      <c r="AF1043" s="6"/>
    </row>
    <row r="1044" spans="1:32" x14ac:dyDescent="0.25">
      <c r="A1044" s="46">
        <f t="shared" si="172"/>
        <v>1028</v>
      </c>
      <c r="B1044" s="54">
        <f t="shared" si="169"/>
        <v>0</v>
      </c>
      <c r="C1044" s="47">
        <f>IF(A1044&gt;Lease!$E$4,0,Lease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D1044" s="33" t="str">
        <f>IF(C1044=0,"-",IF(Lease!$H$4="Yearly",EDATE(D1043,12),IF(Lease!$H$4="Quarterly",EDATE(D1043,3),EDATE(D1043,1))))</f>
        <v>-</v>
      </c>
      <c r="E1044" s="14">
        <f>IF(C1044=0,0,1/((1+IF(Lease!$H$4="Yearly",Lease!$D$4,IF(Lease!$H$4="Quarterly",Lease!$D$4/4,Lease!$D$4/12)))^IF($E$17=1,A1043,A1044)))</f>
        <v>0</v>
      </c>
      <c r="F1044" s="48">
        <f t="shared" si="165"/>
        <v>0</v>
      </c>
      <c r="G1044" s="49"/>
      <c r="H1044" s="13">
        <f t="shared" si="173"/>
        <v>1028</v>
      </c>
      <c r="I1044" s="33" t="str">
        <f t="shared" si="166"/>
        <v>-</v>
      </c>
      <c r="J1044" s="38">
        <f>IF(H1044&gt;Lease!$E$4,0,M1043)</f>
        <v>0</v>
      </c>
      <c r="K1044" s="38">
        <f>IF(IF(Lease!$H$4="Yearly",J1044*Lease!$D$4,IF(Lease!$H$4="Quarterly",J1044*(Lease!$D$4/4),J1044*Lease!$D$4/12))&gt;0,IF(Lease!$H$4="Yearly",J1044*Lease!$D$4,IF(Lease!$H$4="Quarterly",J1044*(Lease!$D$4/4),J1044*Lease!$D$4/12)),-L1044-J1044)</f>
        <v>0</v>
      </c>
      <c r="L1044" s="38">
        <f t="shared" si="170"/>
        <v>0</v>
      </c>
      <c r="M1044" s="38">
        <f t="shared" si="171"/>
        <v>0</v>
      </c>
      <c r="N1044" s="50"/>
      <c r="O1044" s="79">
        <v>237</v>
      </c>
      <c r="P1044" s="80">
        <f t="shared" si="174"/>
        <v>417535</v>
      </c>
      <c r="Q1044" s="82">
        <f t="shared" si="167"/>
        <v>0</v>
      </c>
      <c r="R1044" s="82">
        <f>IF(S1043&lt;1,0,-Lease!$K$4/Lease!$L$4)</f>
        <v>0</v>
      </c>
      <c r="S1044" s="82">
        <f t="shared" si="168"/>
        <v>0</v>
      </c>
      <c r="AE1044" s="5"/>
      <c r="AF1044" s="6"/>
    </row>
    <row r="1045" spans="1:32" x14ac:dyDescent="0.25">
      <c r="A1045" s="46">
        <f t="shared" si="172"/>
        <v>1029</v>
      </c>
      <c r="B1045" s="54">
        <f t="shared" si="169"/>
        <v>0</v>
      </c>
      <c r="C1045" s="47">
        <f>IF(A1045&gt;Lease!$E$4,0,Lease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D1045" s="33" t="str">
        <f>IF(C1045=0,"-",IF(Lease!$H$4="Yearly",EDATE(D1044,12),IF(Lease!$H$4="Quarterly",EDATE(D1044,3),EDATE(D1044,1))))</f>
        <v>-</v>
      </c>
      <c r="E1045" s="14">
        <f>IF(C1045=0,0,1/((1+IF(Lease!$H$4="Yearly",Lease!$D$4,IF(Lease!$H$4="Quarterly",Lease!$D$4/4,Lease!$D$4/12)))^IF($E$17=1,A1044,A1045)))</f>
        <v>0</v>
      </c>
      <c r="F1045" s="48">
        <f t="shared" si="165"/>
        <v>0</v>
      </c>
      <c r="G1045" s="49"/>
      <c r="H1045" s="13">
        <f t="shared" si="173"/>
        <v>1029</v>
      </c>
      <c r="I1045" s="33" t="str">
        <f t="shared" si="166"/>
        <v>-</v>
      </c>
      <c r="J1045" s="38">
        <f>IF(H1045&gt;Lease!$E$4,0,M1044)</f>
        <v>0</v>
      </c>
      <c r="K1045" s="38">
        <f>IF(IF(Lease!$H$4="Yearly",J1045*Lease!$D$4,IF(Lease!$H$4="Quarterly",J1045*(Lease!$D$4/4),J1045*Lease!$D$4/12))&gt;0,IF(Lease!$H$4="Yearly",J1045*Lease!$D$4,IF(Lease!$H$4="Quarterly",J1045*(Lease!$D$4/4),J1045*Lease!$D$4/12)),-L1045-J1045)</f>
        <v>0</v>
      </c>
      <c r="L1045" s="38">
        <f t="shared" si="170"/>
        <v>0</v>
      </c>
      <c r="M1045" s="38">
        <f t="shared" si="171"/>
        <v>0</v>
      </c>
      <c r="N1045" s="50"/>
      <c r="O1045" s="79">
        <v>237</v>
      </c>
      <c r="P1045" s="80">
        <f t="shared" si="174"/>
        <v>417901</v>
      </c>
      <c r="Q1045" s="82">
        <f t="shared" si="167"/>
        <v>0</v>
      </c>
      <c r="R1045" s="82">
        <f>IF(S1044&lt;1,0,-Lease!$K$4/Lease!$L$4)</f>
        <v>0</v>
      </c>
      <c r="S1045" s="82">
        <f t="shared" si="168"/>
        <v>0</v>
      </c>
      <c r="AE1045" s="5"/>
      <c r="AF1045" s="6"/>
    </row>
    <row r="1046" spans="1:32" x14ac:dyDescent="0.25">
      <c r="A1046" s="46">
        <f t="shared" si="172"/>
        <v>1030</v>
      </c>
      <c r="B1046" s="54">
        <f t="shared" si="169"/>
        <v>0</v>
      </c>
      <c r="C1046" s="47">
        <f>IF(A1046&gt;Lease!$E$4,0,Lease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D1046" s="33" t="str">
        <f>IF(C1046=0,"-",IF(Lease!$H$4="Yearly",EDATE(D1045,12),IF(Lease!$H$4="Quarterly",EDATE(D1045,3),EDATE(D1045,1))))</f>
        <v>-</v>
      </c>
      <c r="E1046" s="14">
        <f>IF(C1046=0,0,1/((1+IF(Lease!$H$4="Yearly",Lease!$D$4,IF(Lease!$H$4="Quarterly",Lease!$D$4/4,Lease!$D$4/12)))^IF($E$17=1,A1045,A1046)))</f>
        <v>0</v>
      </c>
      <c r="F1046" s="48">
        <f t="shared" si="165"/>
        <v>0</v>
      </c>
      <c r="G1046" s="49"/>
      <c r="H1046" s="13">
        <f t="shared" si="173"/>
        <v>1030</v>
      </c>
      <c r="I1046" s="33" t="str">
        <f t="shared" si="166"/>
        <v>-</v>
      </c>
      <c r="J1046" s="38">
        <f>IF(H1046&gt;Lease!$E$4,0,M1045)</f>
        <v>0</v>
      </c>
      <c r="K1046" s="38">
        <f>IF(IF(Lease!$H$4="Yearly",J1046*Lease!$D$4,IF(Lease!$H$4="Quarterly",J1046*(Lease!$D$4/4),J1046*Lease!$D$4/12))&gt;0,IF(Lease!$H$4="Yearly",J1046*Lease!$D$4,IF(Lease!$H$4="Quarterly",J1046*(Lease!$D$4/4),J1046*Lease!$D$4/12)),-L1046-J1046)</f>
        <v>0</v>
      </c>
      <c r="L1046" s="38">
        <f t="shared" si="170"/>
        <v>0</v>
      </c>
      <c r="M1046" s="38">
        <f t="shared" si="171"/>
        <v>0</v>
      </c>
      <c r="N1046" s="50"/>
      <c r="O1046" s="79">
        <v>237</v>
      </c>
      <c r="P1046" s="80">
        <f t="shared" si="174"/>
        <v>418266</v>
      </c>
      <c r="Q1046" s="82">
        <f t="shared" si="167"/>
        <v>0</v>
      </c>
      <c r="R1046" s="82">
        <f>IF(S1045&lt;1,0,-Lease!$K$4/Lease!$L$4)</f>
        <v>0</v>
      </c>
      <c r="S1046" s="82">
        <f t="shared" si="168"/>
        <v>0</v>
      </c>
      <c r="AE1046" s="5"/>
      <c r="AF1046" s="6"/>
    </row>
    <row r="1047" spans="1:32" x14ac:dyDescent="0.25">
      <c r="A1047" s="46">
        <f t="shared" si="172"/>
        <v>1031</v>
      </c>
      <c r="B1047" s="54">
        <f t="shared" si="169"/>
        <v>0</v>
      </c>
      <c r="C1047" s="47">
        <f>IF(A1047&gt;Lease!$E$4,0,Lease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D1047" s="33" t="str">
        <f>IF(C1047=0,"-",IF(Lease!$H$4="Yearly",EDATE(D1046,12),IF(Lease!$H$4="Quarterly",EDATE(D1046,3),EDATE(D1046,1))))</f>
        <v>-</v>
      </c>
      <c r="E1047" s="14">
        <f>IF(C1047=0,0,1/((1+IF(Lease!$H$4="Yearly",Lease!$D$4,IF(Lease!$H$4="Quarterly",Lease!$D$4/4,Lease!$D$4/12)))^IF($E$17=1,A1046,A1047)))</f>
        <v>0</v>
      </c>
      <c r="F1047" s="48">
        <f t="shared" si="165"/>
        <v>0</v>
      </c>
      <c r="G1047" s="49"/>
      <c r="H1047" s="13">
        <f t="shared" si="173"/>
        <v>1031</v>
      </c>
      <c r="I1047" s="33" t="str">
        <f t="shared" si="166"/>
        <v>-</v>
      </c>
      <c r="J1047" s="38">
        <f>IF(H1047&gt;Lease!$E$4,0,M1046)</f>
        <v>0</v>
      </c>
      <c r="K1047" s="38">
        <f>IF(IF(Lease!$H$4="Yearly",J1047*Lease!$D$4,IF(Lease!$H$4="Quarterly",J1047*(Lease!$D$4/4),J1047*Lease!$D$4/12))&gt;0,IF(Lease!$H$4="Yearly",J1047*Lease!$D$4,IF(Lease!$H$4="Quarterly",J1047*(Lease!$D$4/4),J1047*Lease!$D$4/12)),-L1047-J1047)</f>
        <v>0</v>
      </c>
      <c r="L1047" s="38">
        <f t="shared" si="170"/>
        <v>0</v>
      </c>
      <c r="M1047" s="38">
        <f t="shared" si="171"/>
        <v>0</v>
      </c>
      <c r="N1047" s="50"/>
      <c r="O1047" s="79">
        <v>237</v>
      </c>
      <c r="P1047" s="80">
        <f t="shared" si="174"/>
        <v>418631</v>
      </c>
      <c r="Q1047" s="82">
        <f t="shared" si="167"/>
        <v>0</v>
      </c>
      <c r="R1047" s="82">
        <f>IF(S1046&lt;1,0,-Lease!$K$4/Lease!$L$4)</f>
        <v>0</v>
      </c>
      <c r="S1047" s="82">
        <f t="shared" si="168"/>
        <v>0</v>
      </c>
      <c r="AE1047" s="5"/>
      <c r="AF1047" s="6"/>
    </row>
    <row r="1048" spans="1:32" x14ac:dyDescent="0.25">
      <c r="A1048" s="46">
        <f t="shared" si="172"/>
        <v>1032</v>
      </c>
      <c r="B1048" s="54">
        <f t="shared" si="169"/>
        <v>0</v>
      </c>
      <c r="C1048" s="47">
        <f>IF(A1048&gt;Lease!$E$4,0,Lease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D1048" s="33" t="str">
        <f>IF(C1048=0,"-",IF(Lease!$H$4="Yearly",EDATE(D1047,12),IF(Lease!$H$4="Quarterly",EDATE(D1047,3),EDATE(D1047,1))))</f>
        <v>-</v>
      </c>
      <c r="E1048" s="14">
        <f>IF(C1048=0,0,1/((1+IF(Lease!$H$4="Yearly",Lease!$D$4,IF(Lease!$H$4="Quarterly",Lease!$D$4/4,Lease!$D$4/12)))^IF($E$17=1,A1047,A1048)))</f>
        <v>0</v>
      </c>
      <c r="F1048" s="48">
        <f t="shared" si="165"/>
        <v>0</v>
      </c>
      <c r="G1048" s="49"/>
      <c r="H1048" s="13">
        <f t="shared" si="173"/>
        <v>1032</v>
      </c>
      <c r="I1048" s="33" t="str">
        <f t="shared" si="166"/>
        <v>-</v>
      </c>
      <c r="J1048" s="38">
        <f>IF(H1048&gt;Lease!$E$4,0,M1047)</f>
        <v>0</v>
      </c>
      <c r="K1048" s="38">
        <f>IF(IF(Lease!$H$4="Yearly",J1048*Lease!$D$4,IF(Lease!$H$4="Quarterly",J1048*(Lease!$D$4/4),J1048*Lease!$D$4/12))&gt;0,IF(Lease!$H$4="Yearly",J1048*Lease!$D$4,IF(Lease!$H$4="Quarterly",J1048*(Lease!$D$4/4),J1048*Lease!$D$4/12)),-L1048-J1048)</f>
        <v>0</v>
      </c>
      <c r="L1048" s="38">
        <f t="shared" si="170"/>
        <v>0</v>
      </c>
      <c r="M1048" s="38">
        <f t="shared" si="171"/>
        <v>0</v>
      </c>
      <c r="N1048" s="50"/>
      <c r="O1048" s="79">
        <v>237</v>
      </c>
      <c r="P1048" s="80">
        <f t="shared" si="174"/>
        <v>418996</v>
      </c>
      <c r="Q1048" s="82">
        <f t="shared" si="167"/>
        <v>0</v>
      </c>
      <c r="R1048" s="82">
        <f>IF(S1047&lt;1,0,-Lease!$K$4/Lease!$L$4)</f>
        <v>0</v>
      </c>
      <c r="S1048" s="82">
        <f t="shared" si="168"/>
        <v>0</v>
      </c>
      <c r="AE1048" s="5"/>
      <c r="AF1048" s="6"/>
    </row>
    <row r="1049" spans="1:32" x14ac:dyDescent="0.25">
      <c r="A1049" s="46">
        <f t="shared" si="172"/>
        <v>1033</v>
      </c>
      <c r="B1049" s="54">
        <f t="shared" si="169"/>
        <v>0</v>
      </c>
      <c r="C1049" s="47">
        <f>IF(A1049&gt;Lease!$E$4,0,Lease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D1049" s="33" t="str">
        <f>IF(C1049=0,"-",IF(Lease!$H$4="Yearly",EDATE(D1048,12),IF(Lease!$H$4="Quarterly",EDATE(D1048,3),EDATE(D1048,1))))</f>
        <v>-</v>
      </c>
      <c r="E1049" s="14">
        <f>IF(C1049=0,0,1/((1+IF(Lease!$H$4="Yearly",Lease!$D$4,IF(Lease!$H$4="Quarterly",Lease!$D$4/4,Lease!$D$4/12)))^IF($E$17=1,A1048,A1049)))</f>
        <v>0</v>
      </c>
      <c r="F1049" s="48">
        <f t="shared" si="165"/>
        <v>0</v>
      </c>
      <c r="G1049" s="49"/>
      <c r="H1049" s="13">
        <f t="shared" si="173"/>
        <v>1033</v>
      </c>
      <c r="I1049" s="33" t="str">
        <f t="shared" si="166"/>
        <v>-</v>
      </c>
      <c r="J1049" s="38">
        <f>IF(H1049&gt;Lease!$E$4,0,M1048)</f>
        <v>0</v>
      </c>
      <c r="K1049" s="38">
        <f>IF(IF(Lease!$H$4="Yearly",J1049*Lease!$D$4,IF(Lease!$H$4="Quarterly",J1049*(Lease!$D$4/4),J1049*Lease!$D$4/12))&gt;0,IF(Lease!$H$4="Yearly",J1049*Lease!$D$4,IF(Lease!$H$4="Quarterly",J1049*(Lease!$D$4/4),J1049*Lease!$D$4/12)),-L1049-J1049)</f>
        <v>0</v>
      </c>
      <c r="L1049" s="38">
        <f t="shared" si="170"/>
        <v>0</v>
      </c>
      <c r="M1049" s="38">
        <f t="shared" si="171"/>
        <v>0</v>
      </c>
      <c r="N1049" s="50"/>
      <c r="O1049" s="79">
        <v>237</v>
      </c>
      <c r="P1049" s="80">
        <f t="shared" si="174"/>
        <v>419362</v>
      </c>
      <c r="Q1049" s="82">
        <f t="shared" si="167"/>
        <v>0</v>
      </c>
      <c r="R1049" s="82">
        <f>IF(S1048&lt;1,0,-Lease!$K$4/Lease!$L$4)</f>
        <v>0</v>
      </c>
      <c r="S1049" s="82">
        <f t="shared" si="168"/>
        <v>0</v>
      </c>
      <c r="AE1049" s="5"/>
      <c r="AF1049" s="6"/>
    </row>
    <row r="1050" spans="1:32" x14ac:dyDescent="0.25">
      <c r="A1050" s="46">
        <f t="shared" si="172"/>
        <v>1034</v>
      </c>
      <c r="B1050" s="54">
        <f t="shared" si="169"/>
        <v>0</v>
      </c>
      <c r="C1050" s="47">
        <f>IF(A1050&gt;Lease!$E$4,0,Lease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D1050" s="33" t="str">
        <f>IF(C1050=0,"-",IF(Lease!$H$4="Yearly",EDATE(D1049,12),IF(Lease!$H$4="Quarterly",EDATE(D1049,3),EDATE(D1049,1))))</f>
        <v>-</v>
      </c>
      <c r="E1050" s="14">
        <f>IF(C1050=0,0,1/((1+IF(Lease!$H$4="Yearly",Lease!$D$4,IF(Lease!$H$4="Quarterly",Lease!$D$4/4,Lease!$D$4/12)))^IF($E$17=1,A1049,A1050)))</f>
        <v>0</v>
      </c>
      <c r="F1050" s="48">
        <f t="shared" si="165"/>
        <v>0</v>
      </c>
      <c r="G1050" s="49"/>
      <c r="H1050" s="13">
        <f t="shared" si="173"/>
        <v>1034</v>
      </c>
      <c r="I1050" s="33" t="str">
        <f t="shared" si="166"/>
        <v>-</v>
      </c>
      <c r="J1050" s="38">
        <f>IF(H1050&gt;Lease!$E$4,0,M1049)</f>
        <v>0</v>
      </c>
      <c r="K1050" s="38">
        <f>IF(IF(Lease!$H$4="Yearly",J1050*Lease!$D$4,IF(Lease!$H$4="Quarterly",J1050*(Lease!$D$4/4),J1050*Lease!$D$4/12))&gt;0,IF(Lease!$H$4="Yearly",J1050*Lease!$D$4,IF(Lease!$H$4="Quarterly",J1050*(Lease!$D$4/4),J1050*Lease!$D$4/12)),-L1050-J1050)</f>
        <v>0</v>
      </c>
      <c r="L1050" s="38">
        <f t="shared" si="170"/>
        <v>0</v>
      </c>
      <c r="M1050" s="38">
        <f t="shared" si="171"/>
        <v>0</v>
      </c>
      <c r="N1050" s="50"/>
      <c r="O1050" s="79">
        <v>237</v>
      </c>
      <c r="P1050" s="80">
        <f t="shared" si="174"/>
        <v>419727</v>
      </c>
      <c r="Q1050" s="82">
        <f t="shared" si="167"/>
        <v>0</v>
      </c>
      <c r="R1050" s="82">
        <f>IF(S1049&lt;1,0,-Lease!$K$4/Lease!$L$4)</f>
        <v>0</v>
      </c>
      <c r="S1050" s="82">
        <f t="shared" si="168"/>
        <v>0</v>
      </c>
      <c r="AE1050" s="5"/>
      <c r="AF1050" s="6"/>
    </row>
    <row r="1051" spans="1:32" x14ac:dyDescent="0.25">
      <c r="A1051" s="46">
        <f t="shared" si="172"/>
        <v>1035</v>
      </c>
      <c r="B1051" s="54">
        <f t="shared" si="169"/>
        <v>0</v>
      </c>
      <c r="C1051" s="47">
        <f>IF(A1051&gt;Lease!$E$4,0,Lease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D1051" s="33" t="str">
        <f>IF(C1051=0,"-",IF(Lease!$H$4="Yearly",EDATE(D1050,12),IF(Lease!$H$4="Quarterly",EDATE(D1050,3),EDATE(D1050,1))))</f>
        <v>-</v>
      </c>
      <c r="E1051" s="14">
        <f>IF(C1051=0,0,1/((1+IF(Lease!$H$4="Yearly",Lease!$D$4,IF(Lease!$H$4="Quarterly",Lease!$D$4/4,Lease!$D$4/12)))^IF($E$17=1,A1050,A1051)))</f>
        <v>0</v>
      </c>
      <c r="F1051" s="48">
        <f t="shared" si="165"/>
        <v>0</v>
      </c>
      <c r="G1051" s="49"/>
      <c r="H1051" s="13">
        <f t="shared" si="173"/>
        <v>1035</v>
      </c>
      <c r="I1051" s="33" t="str">
        <f t="shared" si="166"/>
        <v>-</v>
      </c>
      <c r="J1051" s="38">
        <f>IF(H1051&gt;Lease!$E$4,0,M1050)</f>
        <v>0</v>
      </c>
      <c r="K1051" s="38">
        <f>IF(IF(Lease!$H$4="Yearly",J1051*Lease!$D$4,IF(Lease!$H$4="Quarterly",J1051*(Lease!$D$4/4),J1051*Lease!$D$4/12))&gt;0,IF(Lease!$H$4="Yearly",J1051*Lease!$D$4,IF(Lease!$H$4="Quarterly",J1051*(Lease!$D$4/4),J1051*Lease!$D$4/12)),-L1051-J1051)</f>
        <v>0</v>
      </c>
      <c r="L1051" s="38">
        <f t="shared" si="170"/>
        <v>0</v>
      </c>
      <c r="M1051" s="38">
        <f t="shared" si="171"/>
        <v>0</v>
      </c>
      <c r="N1051" s="50"/>
      <c r="O1051" s="79">
        <v>237</v>
      </c>
      <c r="P1051" s="80">
        <f t="shared" si="174"/>
        <v>420092</v>
      </c>
      <c r="Q1051" s="82">
        <f t="shared" si="167"/>
        <v>0</v>
      </c>
      <c r="R1051" s="82">
        <f>IF(S1050&lt;1,0,-Lease!$K$4/Lease!$L$4)</f>
        <v>0</v>
      </c>
      <c r="S1051" s="82">
        <f t="shared" si="168"/>
        <v>0</v>
      </c>
      <c r="AE1051" s="5"/>
      <c r="AF1051" s="6"/>
    </row>
    <row r="1052" spans="1:32" x14ac:dyDescent="0.25">
      <c r="A1052" s="46">
        <f t="shared" si="172"/>
        <v>1036</v>
      </c>
      <c r="B1052" s="54">
        <f t="shared" si="169"/>
        <v>0</v>
      </c>
      <c r="C1052" s="47">
        <f>IF(A1052&gt;Lease!$E$4,0,Lease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D1052" s="33" t="str">
        <f>IF(C1052=0,"-",IF(Lease!$H$4="Yearly",EDATE(D1051,12),IF(Lease!$H$4="Quarterly",EDATE(D1051,3),EDATE(D1051,1))))</f>
        <v>-</v>
      </c>
      <c r="E1052" s="14">
        <f>IF(C1052=0,0,1/((1+IF(Lease!$H$4="Yearly",Lease!$D$4,IF(Lease!$H$4="Quarterly",Lease!$D$4/4,Lease!$D$4/12)))^IF($E$17=1,A1051,A1052)))</f>
        <v>0</v>
      </c>
      <c r="F1052" s="48">
        <f t="shared" si="165"/>
        <v>0</v>
      </c>
      <c r="G1052" s="49"/>
      <c r="H1052" s="13">
        <f t="shared" si="173"/>
        <v>1036</v>
      </c>
      <c r="I1052" s="33" t="str">
        <f t="shared" si="166"/>
        <v>-</v>
      </c>
      <c r="J1052" s="38">
        <f>IF(H1052&gt;Lease!$E$4,0,M1051)</f>
        <v>0</v>
      </c>
      <c r="K1052" s="38">
        <f>IF(IF(Lease!$H$4="Yearly",J1052*Lease!$D$4,IF(Lease!$H$4="Quarterly",J1052*(Lease!$D$4/4),J1052*Lease!$D$4/12))&gt;0,IF(Lease!$H$4="Yearly",J1052*Lease!$D$4,IF(Lease!$H$4="Quarterly",J1052*(Lease!$D$4/4),J1052*Lease!$D$4/12)),-L1052-J1052)</f>
        <v>0</v>
      </c>
      <c r="L1052" s="38">
        <f t="shared" si="170"/>
        <v>0</v>
      </c>
      <c r="M1052" s="38">
        <f t="shared" si="171"/>
        <v>0</v>
      </c>
      <c r="N1052" s="50"/>
      <c r="O1052" s="79">
        <v>237</v>
      </c>
      <c r="P1052" s="80">
        <f t="shared" si="174"/>
        <v>420457</v>
      </c>
      <c r="Q1052" s="82">
        <f t="shared" si="167"/>
        <v>0</v>
      </c>
      <c r="R1052" s="82">
        <f>IF(S1051&lt;1,0,-Lease!$K$4/Lease!$L$4)</f>
        <v>0</v>
      </c>
      <c r="S1052" s="82">
        <f t="shared" si="168"/>
        <v>0</v>
      </c>
      <c r="AE1052" s="5"/>
      <c r="AF1052" s="6"/>
    </row>
    <row r="1053" spans="1:32" x14ac:dyDescent="0.25">
      <c r="A1053" s="46">
        <f t="shared" si="172"/>
        <v>1037</v>
      </c>
      <c r="B1053" s="54">
        <f t="shared" si="169"/>
        <v>0</v>
      </c>
      <c r="C1053" s="47">
        <f>IF(A1053&gt;Lease!$E$4,0,Lease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D1053" s="33" t="str">
        <f>IF(C1053=0,"-",IF(Lease!$H$4="Yearly",EDATE(D1052,12),IF(Lease!$H$4="Quarterly",EDATE(D1052,3),EDATE(D1052,1))))</f>
        <v>-</v>
      </c>
      <c r="E1053" s="14">
        <f>IF(C1053=0,0,1/((1+IF(Lease!$H$4="Yearly",Lease!$D$4,IF(Lease!$H$4="Quarterly",Lease!$D$4/4,Lease!$D$4/12)))^IF($E$17=1,A1052,A1053)))</f>
        <v>0</v>
      </c>
      <c r="F1053" s="48">
        <f t="shared" si="165"/>
        <v>0</v>
      </c>
      <c r="G1053" s="49"/>
      <c r="H1053" s="13">
        <f t="shared" si="173"/>
        <v>1037</v>
      </c>
      <c r="I1053" s="33" t="str">
        <f t="shared" si="166"/>
        <v>-</v>
      </c>
      <c r="J1053" s="38">
        <f>IF(H1053&gt;Lease!$E$4,0,M1052)</f>
        <v>0</v>
      </c>
      <c r="K1053" s="38">
        <f>IF(IF(Lease!$H$4="Yearly",J1053*Lease!$D$4,IF(Lease!$H$4="Quarterly",J1053*(Lease!$D$4/4),J1053*Lease!$D$4/12))&gt;0,IF(Lease!$H$4="Yearly",J1053*Lease!$D$4,IF(Lease!$H$4="Quarterly",J1053*(Lease!$D$4/4),J1053*Lease!$D$4/12)),-L1053-J1053)</f>
        <v>0</v>
      </c>
      <c r="L1053" s="38">
        <f t="shared" si="170"/>
        <v>0</v>
      </c>
      <c r="M1053" s="38">
        <f t="shared" si="171"/>
        <v>0</v>
      </c>
      <c r="N1053" s="50"/>
      <c r="O1053" s="79">
        <v>237</v>
      </c>
      <c r="P1053" s="80">
        <f t="shared" si="174"/>
        <v>420823</v>
      </c>
      <c r="Q1053" s="82">
        <f t="shared" si="167"/>
        <v>0</v>
      </c>
      <c r="R1053" s="82">
        <f>IF(S1052&lt;1,0,-Lease!$K$4/Lease!$L$4)</f>
        <v>0</v>
      </c>
      <c r="S1053" s="82">
        <f t="shared" si="168"/>
        <v>0</v>
      </c>
      <c r="AE1053" s="5"/>
      <c r="AF1053" s="6"/>
    </row>
    <row r="1054" spans="1:32" x14ac:dyDescent="0.25">
      <c r="A1054" s="46">
        <f t="shared" si="172"/>
        <v>1038</v>
      </c>
      <c r="B1054" s="54">
        <f t="shared" si="169"/>
        <v>0</v>
      </c>
      <c r="C1054" s="47">
        <f>IF(A1054&gt;Lease!$E$4,0,Lease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D1054" s="33" t="str">
        <f>IF(C1054=0,"-",IF(Lease!$H$4="Yearly",EDATE(D1053,12),IF(Lease!$H$4="Quarterly",EDATE(D1053,3),EDATE(D1053,1))))</f>
        <v>-</v>
      </c>
      <c r="E1054" s="14">
        <f>IF(C1054=0,0,1/((1+IF(Lease!$H$4="Yearly",Lease!$D$4,IF(Lease!$H$4="Quarterly",Lease!$D$4/4,Lease!$D$4/12)))^IF($E$17=1,A1053,A1054)))</f>
        <v>0</v>
      </c>
      <c r="F1054" s="48">
        <f t="shared" si="165"/>
        <v>0</v>
      </c>
      <c r="G1054" s="49"/>
      <c r="H1054" s="13">
        <f t="shared" si="173"/>
        <v>1038</v>
      </c>
      <c r="I1054" s="33" t="str">
        <f t="shared" si="166"/>
        <v>-</v>
      </c>
      <c r="J1054" s="38">
        <f>IF(H1054&gt;Lease!$E$4,0,M1053)</f>
        <v>0</v>
      </c>
      <c r="K1054" s="38">
        <f>IF(IF(Lease!$H$4="Yearly",J1054*Lease!$D$4,IF(Lease!$H$4="Quarterly",J1054*(Lease!$D$4/4),J1054*Lease!$D$4/12))&gt;0,IF(Lease!$H$4="Yearly",J1054*Lease!$D$4,IF(Lease!$H$4="Quarterly",J1054*(Lease!$D$4/4),J1054*Lease!$D$4/12)),-L1054-J1054)</f>
        <v>0</v>
      </c>
      <c r="L1054" s="38">
        <f t="shared" si="170"/>
        <v>0</v>
      </c>
      <c r="M1054" s="38">
        <f t="shared" si="171"/>
        <v>0</v>
      </c>
      <c r="N1054" s="50"/>
      <c r="O1054" s="79">
        <v>237</v>
      </c>
      <c r="P1054" s="80">
        <f t="shared" si="174"/>
        <v>421188</v>
      </c>
      <c r="Q1054" s="82">
        <f t="shared" si="167"/>
        <v>0</v>
      </c>
      <c r="R1054" s="82">
        <f>IF(S1053&lt;1,0,-Lease!$K$4/Lease!$L$4)</f>
        <v>0</v>
      </c>
      <c r="S1054" s="82">
        <f t="shared" si="168"/>
        <v>0</v>
      </c>
      <c r="AE1054" s="5"/>
      <c r="AF1054" s="6"/>
    </row>
    <row r="1055" spans="1:32" x14ac:dyDescent="0.25">
      <c r="A1055" s="46">
        <f t="shared" si="172"/>
        <v>1039</v>
      </c>
      <c r="B1055" s="54">
        <f t="shared" si="169"/>
        <v>0</v>
      </c>
      <c r="C1055" s="47">
        <f>IF(A1055&gt;Lease!$E$4,0,Lease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D1055" s="33" t="str">
        <f>IF(C1055=0,"-",IF(Lease!$H$4="Yearly",EDATE(D1054,12),IF(Lease!$H$4="Quarterly",EDATE(D1054,3),EDATE(D1054,1))))</f>
        <v>-</v>
      </c>
      <c r="E1055" s="14">
        <f>IF(C1055=0,0,1/((1+IF(Lease!$H$4="Yearly",Lease!$D$4,IF(Lease!$H$4="Quarterly",Lease!$D$4/4,Lease!$D$4/12)))^IF($E$17=1,A1054,A1055)))</f>
        <v>0</v>
      </c>
      <c r="F1055" s="48">
        <f t="shared" si="165"/>
        <v>0</v>
      </c>
      <c r="G1055" s="49"/>
      <c r="H1055" s="13">
        <f t="shared" si="173"/>
        <v>1039</v>
      </c>
      <c r="I1055" s="33" t="str">
        <f t="shared" si="166"/>
        <v>-</v>
      </c>
      <c r="J1055" s="38">
        <f>IF(H1055&gt;Lease!$E$4,0,M1054)</f>
        <v>0</v>
      </c>
      <c r="K1055" s="38">
        <f>IF(IF(Lease!$H$4="Yearly",J1055*Lease!$D$4,IF(Lease!$H$4="Quarterly",J1055*(Lease!$D$4/4),J1055*Lease!$D$4/12))&gt;0,IF(Lease!$H$4="Yearly",J1055*Lease!$D$4,IF(Lease!$H$4="Quarterly",J1055*(Lease!$D$4/4),J1055*Lease!$D$4/12)),-L1055-J1055)</f>
        <v>0</v>
      </c>
      <c r="L1055" s="38">
        <f t="shared" si="170"/>
        <v>0</v>
      </c>
      <c r="M1055" s="38">
        <f t="shared" si="171"/>
        <v>0</v>
      </c>
      <c r="N1055" s="50"/>
      <c r="O1055" s="79">
        <v>237</v>
      </c>
      <c r="P1055" s="80">
        <f t="shared" si="174"/>
        <v>421553</v>
      </c>
      <c r="Q1055" s="82">
        <f t="shared" si="167"/>
        <v>0</v>
      </c>
      <c r="R1055" s="82">
        <f>IF(S1054&lt;1,0,-Lease!$K$4/Lease!$L$4)</f>
        <v>0</v>
      </c>
      <c r="S1055" s="82">
        <f t="shared" si="168"/>
        <v>0</v>
      </c>
      <c r="AE1055" s="5"/>
      <c r="AF1055" s="6"/>
    </row>
    <row r="1056" spans="1:32" x14ac:dyDescent="0.25">
      <c r="A1056" s="46">
        <f t="shared" si="172"/>
        <v>1040</v>
      </c>
      <c r="B1056" s="54">
        <f t="shared" si="169"/>
        <v>0</v>
      </c>
      <c r="C1056" s="47">
        <f>IF(A1056&gt;Lease!$E$4,0,Lease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D1056" s="33" t="str">
        <f>IF(C1056=0,"-",IF(Lease!$H$4="Yearly",EDATE(D1055,12),IF(Lease!$H$4="Quarterly",EDATE(D1055,3),EDATE(D1055,1))))</f>
        <v>-</v>
      </c>
      <c r="E1056" s="14">
        <f>IF(C1056=0,0,1/((1+IF(Lease!$H$4="Yearly",Lease!$D$4,IF(Lease!$H$4="Quarterly",Lease!$D$4/4,Lease!$D$4/12)))^IF($E$17=1,A1055,A1056)))</f>
        <v>0</v>
      </c>
      <c r="F1056" s="48">
        <f t="shared" si="165"/>
        <v>0</v>
      </c>
      <c r="G1056" s="49"/>
      <c r="H1056" s="13">
        <f t="shared" si="173"/>
        <v>1040</v>
      </c>
      <c r="I1056" s="33" t="str">
        <f t="shared" si="166"/>
        <v>-</v>
      </c>
      <c r="J1056" s="38">
        <f>IF(H1056&gt;Lease!$E$4,0,M1055)</f>
        <v>0</v>
      </c>
      <c r="K1056" s="38">
        <f>IF(IF(Lease!$H$4="Yearly",J1056*Lease!$D$4,IF(Lease!$H$4="Quarterly",J1056*(Lease!$D$4/4),J1056*Lease!$D$4/12))&gt;0,IF(Lease!$H$4="Yearly",J1056*Lease!$D$4,IF(Lease!$H$4="Quarterly",J1056*(Lease!$D$4/4),J1056*Lease!$D$4/12)),-L1056-J1056)</f>
        <v>0</v>
      </c>
      <c r="L1056" s="38">
        <f t="shared" si="170"/>
        <v>0</v>
      </c>
      <c r="M1056" s="38">
        <f t="shared" si="171"/>
        <v>0</v>
      </c>
      <c r="N1056" s="50"/>
      <c r="O1056" s="79">
        <v>237</v>
      </c>
      <c r="P1056" s="80">
        <f t="shared" si="174"/>
        <v>421918</v>
      </c>
      <c r="Q1056" s="82">
        <f t="shared" si="167"/>
        <v>0</v>
      </c>
      <c r="R1056" s="82">
        <f>IF(S1055&lt;1,0,-Lease!$K$4/Lease!$L$4)</f>
        <v>0</v>
      </c>
      <c r="S1056" s="82">
        <f t="shared" si="168"/>
        <v>0</v>
      </c>
      <c r="AE1056" s="5"/>
      <c r="AF1056" s="6"/>
    </row>
    <row r="1057" spans="1:32" x14ac:dyDescent="0.25">
      <c r="A1057" s="46">
        <f t="shared" si="172"/>
        <v>1041</v>
      </c>
      <c r="B1057" s="54">
        <f t="shared" si="169"/>
        <v>0</v>
      </c>
      <c r="C1057" s="47">
        <f>IF(A1057&gt;Lease!$E$4,0,Lease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D1057" s="33" t="str">
        <f>IF(C1057=0,"-",IF(Lease!$H$4="Yearly",EDATE(D1056,12),IF(Lease!$H$4="Quarterly",EDATE(D1056,3),EDATE(D1056,1))))</f>
        <v>-</v>
      </c>
      <c r="E1057" s="14">
        <f>IF(C1057=0,0,1/((1+IF(Lease!$H$4="Yearly",Lease!$D$4,IF(Lease!$H$4="Quarterly",Lease!$D$4/4,Lease!$D$4/12)))^IF($E$17=1,A1056,A1057)))</f>
        <v>0</v>
      </c>
      <c r="F1057" s="48">
        <f t="shared" si="165"/>
        <v>0</v>
      </c>
      <c r="G1057" s="49"/>
      <c r="H1057" s="13">
        <f t="shared" si="173"/>
        <v>1041</v>
      </c>
      <c r="I1057" s="33" t="str">
        <f t="shared" si="166"/>
        <v>-</v>
      </c>
      <c r="J1057" s="38">
        <f>IF(H1057&gt;Lease!$E$4,0,M1056)</f>
        <v>0</v>
      </c>
      <c r="K1057" s="38">
        <f>IF(IF(Lease!$H$4="Yearly",J1057*Lease!$D$4,IF(Lease!$H$4="Quarterly",J1057*(Lease!$D$4/4),J1057*Lease!$D$4/12))&gt;0,IF(Lease!$H$4="Yearly",J1057*Lease!$D$4,IF(Lease!$H$4="Quarterly",J1057*(Lease!$D$4/4),J1057*Lease!$D$4/12)),-L1057-J1057)</f>
        <v>0</v>
      </c>
      <c r="L1057" s="38">
        <f t="shared" si="170"/>
        <v>0</v>
      </c>
      <c r="M1057" s="38">
        <f t="shared" si="171"/>
        <v>0</v>
      </c>
      <c r="N1057" s="50"/>
      <c r="O1057" s="79">
        <v>237</v>
      </c>
      <c r="P1057" s="80">
        <f t="shared" si="174"/>
        <v>422284</v>
      </c>
      <c r="Q1057" s="82">
        <f t="shared" si="167"/>
        <v>0</v>
      </c>
      <c r="R1057" s="82">
        <f>IF(S1056&lt;1,0,-Lease!$K$4/Lease!$L$4)</f>
        <v>0</v>
      </c>
      <c r="S1057" s="82">
        <f t="shared" si="168"/>
        <v>0</v>
      </c>
      <c r="AE1057" s="5"/>
      <c r="AF1057" s="6"/>
    </row>
    <row r="1058" spans="1:32" x14ac:dyDescent="0.25">
      <c r="A1058" s="46">
        <f t="shared" si="172"/>
        <v>1042</v>
      </c>
      <c r="B1058" s="54">
        <f t="shared" si="169"/>
        <v>0</v>
      </c>
      <c r="C1058" s="47">
        <f>IF(A1058&gt;Lease!$E$4,0,Lease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D1058" s="33" t="str">
        <f>IF(C1058=0,"-",IF(Lease!$H$4="Yearly",EDATE(D1057,12),IF(Lease!$H$4="Quarterly",EDATE(D1057,3),EDATE(D1057,1))))</f>
        <v>-</v>
      </c>
      <c r="E1058" s="14">
        <f>IF(C1058=0,0,1/((1+IF(Lease!$H$4="Yearly",Lease!$D$4,IF(Lease!$H$4="Quarterly",Lease!$D$4/4,Lease!$D$4/12)))^IF($E$17=1,A1057,A1058)))</f>
        <v>0</v>
      </c>
      <c r="F1058" s="48">
        <f t="shared" si="165"/>
        <v>0</v>
      </c>
      <c r="G1058" s="49"/>
      <c r="H1058" s="13">
        <f t="shared" si="173"/>
        <v>1042</v>
      </c>
      <c r="I1058" s="33" t="str">
        <f t="shared" si="166"/>
        <v>-</v>
      </c>
      <c r="J1058" s="38">
        <f>IF(H1058&gt;Lease!$E$4,0,M1057)</f>
        <v>0</v>
      </c>
      <c r="K1058" s="38">
        <f>IF(IF(Lease!$H$4="Yearly",J1058*Lease!$D$4,IF(Lease!$H$4="Quarterly",J1058*(Lease!$D$4/4),J1058*Lease!$D$4/12))&gt;0,IF(Lease!$H$4="Yearly",J1058*Lease!$D$4,IF(Lease!$H$4="Quarterly",J1058*(Lease!$D$4/4),J1058*Lease!$D$4/12)),-L1058-J1058)</f>
        <v>0</v>
      </c>
      <c r="L1058" s="38">
        <f t="shared" si="170"/>
        <v>0</v>
      </c>
      <c r="M1058" s="38">
        <f t="shared" si="171"/>
        <v>0</v>
      </c>
      <c r="N1058" s="50"/>
      <c r="O1058" s="79">
        <v>237</v>
      </c>
      <c r="P1058" s="80">
        <f t="shared" si="174"/>
        <v>422649</v>
      </c>
      <c r="Q1058" s="82">
        <f t="shared" si="167"/>
        <v>0</v>
      </c>
      <c r="R1058" s="82">
        <f>IF(S1057&lt;1,0,-Lease!$K$4/Lease!$L$4)</f>
        <v>0</v>
      </c>
      <c r="S1058" s="82">
        <f t="shared" si="168"/>
        <v>0</v>
      </c>
      <c r="AE1058" s="5"/>
      <c r="AF1058" s="6"/>
    </row>
    <row r="1059" spans="1:32" x14ac:dyDescent="0.25">
      <c r="A1059" s="46">
        <f t="shared" si="172"/>
        <v>1043</v>
      </c>
      <c r="B1059" s="54">
        <f t="shared" si="169"/>
        <v>0</v>
      </c>
      <c r="C1059" s="47">
        <f>IF(A1059&gt;Lease!$E$4,0,Lease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D1059" s="33" t="str">
        <f>IF(C1059=0,"-",IF(Lease!$H$4="Yearly",EDATE(D1058,12),IF(Lease!$H$4="Quarterly",EDATE(D1058,3),EDATE(D1058,1))))</f>
        <v>-</v>
      </c>
      <c r="E1059" s="14">
        <f>IF(C1059=0,0,1/((1+IF(Lease!$H$4="Yearly",Lease!$D$4,IF(Lease!$H$4="Quarterly",Lease!$D$4/4,Lease!$D$4/12)))^IF($E$17=1,A1058,A1059)))</f>
        <v>0</v>
      </c>
      <c r="F1059" s="48">
        <f t="shared" si="165"/>
        <v>0</v>
      </c>
      <c r="G1059" s="49"/>
      <c r="H1059" s="13">
        <f t="shared" si="173"/>
        <v>1043</v>
      </c>
      <c r="I1059" s="33" t="str">
        <f t="shared" si="166"/>
        <v>-</v>
      </c>
      <c r="J1059" s="38">
        <f>IF(H1059&gt;Lease!$E$4,0,M1058)</f>
        <v>0</v>
      </c>
      <c r="K1059" s="38">
        <f>IF(IF(Lease!$H$4="Yearly",J1059*Lease!$D$4,IF(Lease!$H$4="Quarterly",J1059*(Lease!$D$4/4),J1059*Lease!$D$4/12))&gt;0,IF(Lease!$H$4="Yearly",J1059*Lease!$D$4,IF(Lease!$H$4="Quarterly",J1059*(Lease!$D$4/4),J1059*Lease!$D$4/12)),-L1059-J1059)</f>
        <v>0</v>
      </c>
      <c r="L1059" s="38">
        <f t="shared" si="170"/>
        <v>0</v>
      </c>
      <c r="M1059" s="38">
        <f t="shared" si="171"/>
        <v>0</v>
      </c>
      <c r="N1059" s="50"/>
      <c r="O1059" s="79">
        <v>237</v>
      </c>
      <c r="P1059" s="80">
        <f t="shared" si="174"/>
        <v>423014</v>
      </c>
      <c r="Q1059" s="82">
        <f t="shared" si="167"/>
        <v>0</v>
      </c>
      <c r="R1059" s="82">
        <f>IF(S1058&lt;1,0,-Lease!$K$4/Lease!$L$4)</f>
        <v>0</v>
      </c>
      <c r="S1059" s="82">
        <f t="shared" si="168"/>
        <v>0</v>
      </c>
      <c r="AE1059" s="5"/>
      <c r="AF1059" s="6"/>
    </row>
    <row r="1060" spans="1:32" x14ac:dyDescent="0.25">
      <c r="A1060" s="46">
        <f t="shared" si="172"/>
        <v>1044</v>
      </c>
      <c r="B1060" s="54">
        <f t="shared" si="169"/>
        <v>0</v>
      </c>
      <c r="C1060" s="47">
        <f>IF(A1060&gt;Lease!$E$4,0,Lease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D1060" s="33" t="str">
        <f>IF(C1060=0,"-",IF(Lease!$H$4="Yearly",EDATE(D1059,12),IF(Lease!$H$4="Quarterly",EDATE(D1059,3),EDATE(D1059,1))))</f>
        <v>-</v>
      </c>
      <c r="E1060" s="14">
        <f>IF(C1060=0,0,1/((1+IF(Lease!$H$4="Yearly",Lease!$D$4,IF(Lease!$H$4="Quarterly",Lease!$D$4/4,Lease!$D$4/12)))^IF($E$17=1,A1059,A1060)))</f>
        <v>0</v>
      </c>
      <c r="F1060" s="48">
        <f t="shared" si="165"/>
        <v>0</v>
      </c>
      <c r="G1060" s="49"/>
      <c r="H1060" s="13">
        <f t="shared" si="173"/>
        <v>1044</v>
      </c>
      <c r="I1060" s="33" t="str">
        <f t="shared" si="166"/>
        <v>-</v>
      </c>
      <c r="J1060" s="38">
        <f>IF(H1060&gt;Lease!$E$4,0,M1059)</f>
        <v>0</v>
      </c>
      <c r="K1060" s="38">
        <f>IF(IF(Lease!$H$4="Yearly",J1060*Lease!$D$4,IF(Lease!$H$4="Quarterly",J1060*(Lease!$D$4/4),J1060*Lease!$D$4/12))&gt;0,IF(Lease!$H$4="Yearly",J1060*Lease!$D$4,IF(Lease!$H$4="Quarterly",J1060*(Lease!$D$4/4),J1060*Lease!$D$4/12)),-L1060-J1060)</f>
        <v>0</v>
      </c>
      <c r="L1060" s="38">
        <f t="shared" si="170"/>
        <v>0</v>
      </c>
      <c r="M1060" s="38">
        <f t="shared" si="171"/>
        <v>0</v>
      </c>
      <c r="N1060" s="50"/>
      <c r="O1060" s="79">
        <v>237</v>
      </c>
      <c r="P1060" s="80">
        <f t="shared" si="174"/>
        <v>423379</v>
      </c>
      <c r="Q1060" s="82">
        <f t="shared" si="167"/>
        <v>0</v>
      </c>
      <c r="R1060" s="82">
        <f>IF(S1059&lt;1,0,-Lease!$K$4/Lease!$L$4)</f>
        <v>0</v>
      </c>
      <c r="S1060" s="82">
        <f t="shared" si="168"/>
        <v>0</v>
      </c>
      <c r="AE1060" s="5"/>
      <c r="AF1060" s="6"/>
    </row>
    <row r="1061" spans="1:32" x14ac:dyDescent="0.25">
      <c r="A1061" s="46">
        <f t="shared" si="172"/>
        <v>1045</v>
      </c>
      <c r="B1061" s="54">
        <f t="shared" si="169"/>
        <v>0</v>
      </c>
      <c r="C1061" s="47">
        <f>IF(A1061&gt;Lease!$E$4,0,Lease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D1061" s="33" t="str">
        <f>IF(C1061=0,"-",IF(Lease!$H$4="Yearly",EDATE(D1060,12),IF(Lease!$H$4="Quarterly",EDATE(D1060,3),EDATE(D1060,1))))</f>
        <v>-</v>
      </c>
      <c r="E1061" s="14">
        <f>IF(C1061=0,0,1/((1+IF(Lease!$H$4="Yearly",Lease!$D$4,IF(Lease!$H$4="Quarterly",Lease!$D$4/4,Lease!$D$4/12)))^IF($E$17=1,A1060,A1061)))</f>
        <v>0</v>
      </c>
      <c r="F1061" s="48">
        <f t="shared" si="165"/>
        <v>0</v>
      </c>
      <c r="G1061" s="49"/>
      <c r="H1061" s="13">
        <f t="shared" si="173"/>
        <v>1045</v>
      </c>
      <c r="I1061" s="33" t="str">
        <f t="shared" si="166"/>
        <v>-</v>
      </c>
      <c r="J1061" s="38">
        <f>IF(H1061&gt;Lease!$E$4,0,M1060)</f>
        <v>0</v>
      </c>
      <c r="K1061" s="38">
        <f>IF(IF(Lease!$H$4="Yearly",J1061*Lease!$D$4,IF(Lease!$H$4="Quarterly",J1061*(Lease!$D$4/4),J1061*Lease!$D$4/12))&gt;0,IF(Lease!$H$4="Yearly",J1061*Lease!$D$4,IF(Lease!$H$4="Quarterly",J1061*(Lease!$D$4/4),J1061*Lease!$D$4/12)),-L1061-J1061)</f>
        <v>0</v>
      </c>
      <c r="L1061" s="38">
        <f t="shared" si="170"/>
        <v>0</v>
      </c>
      <c r="M1061" s="38">
        <f t="shared" si="171"/>
        <v>0</v>
      </c>
      <c r="N1061" s="50"/>
      <c r="O1061" s="79">
        <v>237</v>
      </c>
      <c r="P1061" s="80">
        <f t="shared" si="174"/>
        <v>423745</v>
      </c>
      <c r="Q1061" s="82">
        <f t="shared" si="167"/>
        <v>0</v>
      </c>
      <c r="R1061" s="82">
        <f>IF(S1060&lt;1,0,-Lease!$K$4/Lease!$L$4)</f>
        <v>0</v>
      </c>
      <c r="S1061" s="82">
        <f t="shared" si="168"/>
        <v>0</v>
      </c>
      <c r="AE1061" s="5"/>
      <c r="AF1061" s="6"/>
    </row>
    <row r="1062" spans="1:32" x14ac:dyDescent="0.25">
      <c r="A1062" s="46">
        <f t="shared" si="172"/>
        <v>1046</v>
      </c>
      <c r="B1062" s="54">
        <f t="shared" si="169"/>
        <v>0</v>
      </c>
      <c r="C1062" s="47">
        <f>IF(A1062&gt;Lease!$E$4,0,Lease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D1062" s="33" t="str">
        <f>IF(C1062=0,"-",IF(Lease!$H$4="Yearly",EDATE(D1061,12),IF(Lease!$H$4="Quarterly",EDATE(D1061,3),EDATE(D1061,1))))</f>
        <v>-</v>
      </c>
      <c r="E1062" s="14">
        <f>IF(C1062=0,0,1/((1+IF(Lease!$H$4="Yearly",Lease!$D$4,IF(Lease!$H$4="Quarterly",Lease!$D$4/4,Lease!$D$4/12)))^IF($E$17=1,A1061,A1062)))</f>
        <v>0</v>
      </c>
      <c r="F1062" s="48">
        <f t="shared" si="165"/>
        <v>0</v>
      </c>
      <c r="G1062" s="49"/>
      <c r="H1062" s="13">
        <f t="shared" si="173"/>
        <v>1046</v>
      </c>
      <c r="I1062" s="33" t="str">
        <f t="shared" si="166"/>
        <v>-</v>
      </c>
      <c r="J1062" s="38">
        <f>IF(H1062&gt;Lease!$E$4,0,M1061)</f>
        <v>0</v>
      </c>
      <c r="K1062" s="38">
        <f>IF(IF(Lease!$H$4="Yearly",J1062*Lease!$D$4,IF(Lease!$H$4="Quarterly",J1062*(Lease!$D$4/4),J1062*Lease!$D$4/12))&gt;0,IF(Lease!$H$4="Yearly",J1062*Lease!$D$4,IF(Lease!$H$4="Quarterly",J1062*(Lease!$D$4/4),J1062*Lease!$D$4/12)),-L1062-J1062)</f>
        <v>0</v>
      </c>
      <c r="L1062" s="38">
        <f t="shared" si="170"/>
        <v>0</v>
      </c>
      <c r="M1062" s="38">
        <f t="shared" si="171"/>
        <v>0</v>
      </c>
      <c r="N1062" s="50"/>
      <c r="O1062" s="79">
        <v>237</v>
      </c>
      <c r="P1062" s="80">
        <f t="shared" si="174"/>
        <v>424110</v>
      </c>
      <c r="Q1062" s="82">
        <f t="shared" si="167"/>
        <v>0</v>
      </c>
      <c r="R1062" s="82">
        <f>IF(S1061&lt;1,0,-Lease!$K$4/Lease!$L$4)</f>
        <v>0</v>
      </c>
      <c r="S1062" s="82">
        <f t="shared" si="168"/>
        <v>0</v>
      </c>
      <c r="AE1062" s="5"/>
      <c r="AF1062" s="6"/>
    </row>
    <row r="1063" spans="1:32" x14ac:dyDescent="0.25">
      <c r="A1063" s="46">
        <f t="shared" si="172"/>
        <v>1047</v>
      </c>
      <c r="B1063" s="54">
        <f t="shared" si="169"/>
        <v>0</v>
      </c>
      <c r="C1063" s="47">
        <f>IF(A1063&gt;Lease!$E$4,0,Lease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D1063" s="33" t="str">
        <f>IF(C1063=0,"-",IF(Lease!$H$4="Yearly",EDATE(D1062,12),IF(Lease!$H$4="Quarterly",EDATE(D1062,3),EDATE(D1062,1))))</f>
        <v>-</v>
      </c>
      <c r="E1063" s="14">
        <f>IF(C1063=0,0,1/((1+IF(Lease!$H$4="Yearly",Lease!$D$4,IF(Lease!$H$4="Quarterly",Lease!$D$4/4,Lease!$D$4/12)))^IF($E$17=1,A1062,A1063)))</f>
        <v>0</v>
      </c>
      <c r="F1063" s="48">
        <f t="shared" si="165"/>
        <v>0</v>
      </c>
      <c r="G1063" s="49"/>
      <c r="H1063" s="13">
        <f t="shared" si="173"/>
        <v>1047</v>
      </c>
      <c r="I1063" s="33" t="str">
        <f t="shared" si="166"/>
        <v>-</v>
      </c>
      <c r="J1063" s="38">
        <f>IF(H1063&gt;Lease!$E$4,0,M1062)</f>
        <v>0</v>
      </c>
      <c r="K1063" s="38">
        <f>IF(IF(Lease!$H$4="Yearly",J1063*Lease!$D$4,IF(Lease!$H$4="Quarterly",J1063*(Lease!$D$4/4),J1063*Lease!$D$4/12))&gt;0,IF(Lease!$H$4="Yearly",J1063*Lease!$D$4,IF(Lease!$H$4="Quarterly",J1063*(Lease!$D$4/4),J1063*Lease!$D$4/12)),-L1063-J1063)</f>
        <v>0</v>
      </c>
      <c r="L1063" s="38">
        <f t="shared" si="170"/>
        <v>0</v>
      </c>
      <c r="M1063" s="38">
        <f t="shared" si="171"/>
        <v>0</v>
      </c>
      <c r="N1063" s="50"/>
      <c r="O1063" s="79">
        <v>237</v>
      </c>
      <c r="P1063" s="80">
        <f t="shared" si="174"/>
        <v>424475</v>
      </c>
      <c r="Q1063" s="82">
        <f t="shared" si="167"/>
        <v>0</v>
      </c>
      <c r="R1063" s="82">
        <f>IF(S1062&lt;1,0,-Lease!$K$4/Lease!$L$4)</f>
        <v>0</v>
      </c>
      <c r="S1063" s="82">
        <f t="shared" si="168"/>
        <v>0</v>
      </c>
      <c r="AE1063" s="5"/>
      <c r="AF1063" s="6"/>
    </row>
    <row r="1064" spans="1:32" x14ac:dyDescent="0.25">
      <c r="A1064" s="46">
        <f t="shared" si="172"/>
        <v>1048</v>
      </c>
      <c r="B1064" s="54">
        <f t="shared" si="169"/>
        <v>0</v>
      </c>
      <c r="C1064" s="47">
        <f>IF(A1064&gt;Lease!$E$4,0,Lease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D1064" s="33" t="str">
        <f>IF(C1064=0,"-",IF(Lease!$H$4="Yearly",EDATE(D1063,12),IF(Lease!$H$4="Quarterly",EDATE(D1063,3),EDATE(D1063,1))))</f>
        <v>-</v>
      </c>
      <c r="E1064" s="14">
        <f>IF(C1064=0,0,1/((1+IF(Lease!$H$4="Yearly",Lease!$D$4,IF(Lease!$H$4="Quarterly",Lease!$D$4/4,Lease!$D$4/12)))^IF($E$17=1,A1063,A1064)))</f>
        <v>0</v>
      </c>
      <c r="F1064" s="48">
        <f t="shared" si="165"/>
        <v>0</v>
      </c>
      <c r="G1064" s="49"/>
      <c r="H1064" s="13">
        <f t="shared" si="173"/>
        <v>1048</v>
      </c>
      <c r="I1064" s="33" t="str">
        <f t="shared" si="166"/>
        <v>-</v>
      </c>
      <c r="J1064" s="38">
        <f>IF(H1064&gt;Lease!$E$4,0,M1063)</f>
        <v>0</v>
      </c>
      <c r="K1064" s="38">
        <f>IF(IF(Lease!$H$4="Yearly",J1064*Lease!$D$4,IF(Lease!$H$4="Quarterly",J1064*(Lease!$D$4/4),J1064*Lease!$D$4/12))&gt;0,IF(Lease!$H$4="Yearly",J1064*Lease!$D$4,IF(Lease!$H$4="Quarterly",J1064*(Lease!$D$4/4),J1064*Lease!$D$4/12)),-L1064-J1064)</f>
        <v>0</v>
      </c>
      <c r="L1064" s="38">
        <f t="shared" si="170"/>
        <v>0</v>
      </c>
      <c r="M1064" s="38">
        <f t="shared" si="171"/>
        <v>0</v>
      </c>
      <c r="N1064" s="50"/>
      <c r="O1064" s="79">
        <v>237</v>
      </c>
      <c r="P1064" s="80">
        <f t="shared" si="174"/>
        <v>424840</v>
      </c>
      <c r="Q1064" s="82">
        <f t="shared" si="167"/>
        <v>0</v>
      </c>
      <c r="R1064" s="82">
        <f>IF(S1063&lt;1,0,-Lease!$K$4/Lease!$L$4)</f>
        <v>0</v>
      </c>
      <c r="S1064" s="82">
        <f t="shared" si="168"/>
        <v>0</v>
      </c>
      <c r="AE1064" s="5"/>
      <c r="AF1064" s="6"/>
    </row>
    <row r="1065" spans="1:32" x14ac:dyDescent="0.25">
      <c r="A1065" s="46">
        <f t="shared" si="172"/>
        <v>1049</v>
      </c>
      <c r="B1065" s="54">
        <f t="shared" si="169"/>
        <v>0</v>
      </c>
      <c r="C1065" s="47">
        <f>IF(A1065&gt;Lease!$E$4,0,Lease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D1065" s="33" t="str">
        <f>IF(C1065=0,"-",IF(Lease!$H$4="Yearly",EDATE(D1064,12),IF(Lease!$H$4="Quarterly",EDATE(D1064,3),EDATE(D1064,1))))</f>
        <v>-</v>
      </c>
      <c r="E1065" s="14">
        <f>IF(C1065=0,0,1/((1+IF(Lease!$H$4="Yearly",Lease!$D$4,IF(Lease!$H$4="Quarterly",Lease!$D$4/4,Lease!$D$4/12)))^IF($E$17=1,A1064,A1065)))</f>
        <v>0</v>
      </c>
      <c r="F1065" s="48">
        <f t="shared" si="165"/>
        <v>0</v>
      </c>
      <c r="G1065" s="49"/>
      <c r="H1065" s="13">
        <f t="shared" si="173"/>
        <v>1049</v>
      </c>
      <c r="I1065" s="33" t="str">
        <f t="shared" si="166"/>
        <v>-</v>
      </c>
      <c r="J1065" s="38">
        <f>IF(H1065&gt;Lease!$E$4,0,M1064)</f>
        <v>0</v>
      </c>
      <c r="K1065" s="38">
        <f>IF(IF(Lease!$H$4="Yearly",J1065*Lease!$D$4,IF(Lease!$H$4="Quarterly",J1065*(Lease!$D$4/4),J1065*Lease!$D$4/12))&gt;0,IF(Lease!$H$4="Yearly",J1065*Lease!$D$4,IF(Lease!$H$4="Quarterly",J1065*(Lease!$D$4/4),J1065*Lease!$D$4/12)),-L1065-J1065)</f>
        <v>0</v>
      </c>
      <c r="L1065" s="38">
        <f t="shared" si="170"/>
        <v>0</v>
      </c>
      <c r="M1065" s="38">
        <f t="shared" si="171"/>
        <v>0</v>
      </c>
      <c r="N1065" s="50"/>
      <c r="O1065" s="79">
        <v>237</v>
      </c>
      <c r="P1065" s="80">
        <f t="shared" si="174"/>
        <v>425206</v>
      </c>
      <c r="Q1065" s="82">
        <f t="shared" si="167"/>
        <v>0</v>
      </c>
      <c r="R1065" s="82">
        <f>IF(S1064&lt;1,0,-Lease!$K$4/Lease!$L$4)</f>
        <v>0</v>
      </c>
      <c r="S1065" s="82">
        <f t="shared" si="168"/>
        <v>0</v>
      </c>
      <c r="AE1065" s="5"/>
      <c r="AF1065" s="6"/>
    </row>
    <row r="1066" spans="1:32" x14ac:dyDescent="0.25">
      <c r="A1066" s="46">
        <f t="shared" si="172"/>
        <v>1050</v>
      </c>
      <c r="B1066" s="54">
        <f t="shared" si="169"/>
        <v>0</v>
      </c>
      <c r="C1066" s="47">
        <f>IF(A1066&gt;Lease!$E$4,0,Lease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D1066" s="33" t="str">
        <f>IF(C1066=0,"-",IF(Lease!$H$4="Yearly",EDATE(D1065,12),IF(Lease!$H$4="Quarterly",EDATE(D1065,3),EDATE(D1065,1))))</f>
        <v>-</v>
      </c>
      <c r="E1066" s="14">
        <f>IF(C1066=0,0,1/((1+IF(Lease!$H$4="Yearly",Lease!$D$4,IF(Lease!$H$4="Quarterly",Lease!$D$4/4,Lease!$D$4/12)))^IF($E$17=1,A1065,A1066)))</f>
        <v>0</v>
      </c>
      <c r="F1066" s="48">
        <f t="shared" si="165"/>
        <v>0</v>
      </c>
      <c r="G1066" s="49"/>
      <c r="H1066" s="13">
        <f t="shared" si="173"/>
        <v>1050</v>
      </c>
      <c r="I1066" s="33" t="str">
        <f t="shared" si="166"/>
        <v>-</v>
      </c>
      <c r="J1066" s="38">
        <f>IF(H1066&gt;Lease!$E$4,0,M1065)</f>
        <v>0</v>
      </c>
      <c r="K1066" s="38">
        <f>IF(IF(Lease!$H$4="Yearly",J1066*Lease!$D$4,IF(Lease!$H$4="Quarterly",J1066*(Lease!$D$4/4),J1066*Lease!$D$4/12))&gt;0,IF(Lease!$H$4="Yearly",J1066*Lease!$D$4,IF(Lease!$H$4="Quarterly",J1066*(Lease!$D$4/4),J1066*Lease!$D$4/12)),-L1066-J1066)</f>
        <v>0</v>
      </c>
      <c r="L1066" s="38">
        <f t="shared" si="170"/>
        <v>0</v>
      </c>
      <c r="M1066" s="38">
        <f t="shared" si="171"/>
        <v>0</v>
      </c>
      <c r="N1066" s="50"/>
      <c r="O1066" s="79">
        <v>237</v>
      </c>
      <c r="P1066" s="80">
        <f t="shared" si="174"/>
        <v>425571</v>
      </c>
      <c r="Q1066" s="82">
        <f t="shared" si="167"/>
        <v>0</v>
      </c>
      <c r="R1066" s="82">
        <f>IF(S1065&lt;1,0,-Lease!$K$4/Lease!$L$4)</f>
        <v>0</v>
      </c>
      <c r="S1066" s="82">
        <f t="shared" si="168"/>
        <v>0</v>
      </c>
      <c r="AE1066" s="5"/>
      <c r="AF1066" s="6"/>
    </row>
    <row r="1067" spans="1:32" x14ac:dyDescent="0.25">
      <c r="A1067" s="46">
        <f t="shared" si="172"/>
        <v>1051</v>
      </c>
      <c r="B1067" s="54">
        <f t="shared" si="169"/>
        <v>0</v>
      </c>
      <c r="C1067" s="47">
        <f>IF(A1067&gt;Lease!$E$4,0,Lease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D1067" s="33" t="str">
        <f>IF(C1067=0,"-",IF(Lease!$H$4="Yearly",EDATE(D1066,12),IF(Lease!$H$4="Quarterly",EDATE(D1066,3),EDATE(D1066,1))))</f>
        <v>-</v>
      </c>
      <c r="E1067" s="14">
        <f>IF(C1067=0,0,1/((1+IF(Lease!$H$4="Yearly",Lease!$D$4,IF(Lease!$H$4="Quarterly",Lease!$D$4/4,Lease!$D$4/12)))^IF($E$17=1,A1066,A1067)))</f>
        <v>0</v>
      </c>
      <c r="F1067" s="48">
        <f t="shared" si="165"/>
        <v>0</v>
      </c>
      <c r="G1067" s="49"/>
      <c r="H1067" s="13">
        <f t="shared" si="173"/>
        <v>1051</v>
      </c>
      <c r="I1067" s="33" t="str">
        <f t="shared" si="166"/>
        <v>-</v>
      </c>
      <c r="J1067" s="38">
        <f>IF(H1067&gt;Lease!$E$4,0,M1066)</f>
        <v>0</v>
      </c>
      <c r="K1067" s="38">
        <f>IF(IF(Lease!$H$4="Yearly",J1067*Lease!$D$4,IF(Lease!$H$4="Quarterly",J1067*(Lease!$D$4/4),J1067*Lease!$D$4/12))&gt;0,IF(Lease!$H$4="Yearly",J1067*Lease!$D$4,IF(Lease!$H$4="Quarterly",J1067*(Lease!$D$4/4),J1067*Lease!$D$4/12)),-L1067-J1067)</f>
        <v>0</v>
      </c>
      <c r="L1067" s="38">
        <f t="shared" si="170"/>
        <v>0</v>
      </c>
      <c r="M1067" s="38">
        <f t="shared" si="171"/>
        <v>0</v>
      </c>
      <c r="N1067" s="50"/>
      <c r="O1067" s="79">
        <v>237</v>
      </c>
      <c r="P1067" s="80">
        <f t="shared" si="174"/>
        <v>425936</v>
      </c>
      <c r="Q1067" s="82">
        <f t="shared" si="167"/>
        <v>0</v>
      </c>
      <c r="R1067" s="82">
        <f>IF(S1066&lt;1,0,-Lease!$K$4/Lease!$L$4)</f>
        <v>0</v>
      </c>
      <c r="S1067" s="82">
        <f t="shared" si="168"/>
        <v>0</v>
      </c>
      <c r="AE1067" s="5"/>
      <c r="AF1067" s="6"/>
    </row>
    <row r="1068" spans="1:32" x14ac:dyDescent="0.25">
      <c r="A1068" s="46">
        <f t="shared" si="172"/>
        <v>1052</v>
      </c>
      <c r="B1068" s="54">
        <f t="shared" si="169"/>
        <v>0</v>
      </c>
      <c r="C1068" s="47">
        <f>IF(A1068&gt;Lease!$E$4,0,Lease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D1068" s="33" t="str">
        <f>IF(C1068=0,"-",IF(Lease!$H$4="Yearly",EDATE(D1067,12),IF(Lease!$H$4="Quarterly",EDATE(D1067,3),EDATE(D1067,1))))</f>
        <v>-</v>
      </c>
      <c r="E1068" s="14">
        <f>IF(C1068=0,0,1/((1+IF(Lease!$H$4="Yearly",Lease!$D$4,IF(Lease!$H$4="Quarterly",Lease!$D$4/4,Lease!$D$4/12)))^IF($E$17=1,A1067,A1068)))</f>
        <v>0</v>
      </c>
      <c r="F1068" s="48">
        <f t="shared" si="165"/>
        <v>0</v>
      </c>
      <c r="G1068" s="49"/>
      <c r="H1068" s="13">
        <f t="shared" si="173"/>
        <v>1052</v>
      </c>
      <c r="I1068" s="33" t="str">
        <f t="shared" si="166"/>
        <v>-</v>
      </c>
      <c r="J1068" s="38">
        <f>IF(H1068&gt;Lease!$E$4,0,M1067)</f>
        <v>0</v>
      </c>
      <c r="K1068" s="38">
        <f>IF(IF(Lease!$H$4="Yearly",J1068*Lease!$D$4,IF(Lease!$H$4="Quarterly",J1068*(Lease!$D$4/4),J1068*Lease!$D$4/12))&gt;0,IF(Lease!$H$4="Yearly",J1068*Lease!$D$4,IF(Lease!$H$4="Quarterly",J1068*(Lease!$D$4/4),J1068*Lease!$D$4/12)),-L1068-J1068)</f>
        <v>0</v>
      </c>
      <c r="L1068" s="38">
        <f t="shared" si="170"/>
        <v>0</v>
      </c>
      <c r="M1068" s="38">
        <f t="shared" si="171"/>
        <v>0</v>
      </c>
      <c r="N1068" s="50"/>
      <c r="O1068" s="79">
        <v>237</v>
      </c>
      <c r="P1068" s="80">
        <f t="shared" si="174"/>
        <v>426301</v>
      </c>
      <c r="Q1068" s="82">
        <f t="shared" si="167"/>
        <v>0</v>
      </c>
      <c r="R1068" s="82">
        <f>IF(S1067&lt;1,0,-Lease!$K$4/Lease!$L$4)</f>
        <v>0</v>
      </c>
      <c r="S1068" s="82">
        <f t="shared" si="168"/>
        <v>0</v>
      </c>
      <c r="AE1068" s="5"/>
      <c r="AF1068" s="6"/>
    </row>
    <row r="1069" spans="1:32" x14ac:dyDescent="0.25">
      <c r="A1069" s="46">
        <f t="shared" si="172"/>
        <v>1053</v>
      </c>
      <c r="B1069" s="54">
        <f t="shared" si="169"/>
        <v>0</v>
      </c>
      <c r="C1069" s="47">
        <f>IF(A1069&gt;Lease!$E$4,0,Lease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D1069" s="33" t="str">
        <f>IF(C1069=0,"-",IF(Lease!$H$4="Yearly",EDATE(D1068,12),IF(Lease!$H$4="Quarterly",EDATE(D1068,3),EDATE(D1068,1))))</f>
        <v>-</v>
      </c>
      <c r="E1069" s="14">
        <f>IF(C1069=0,0,1/((1+IF(Lease!$H$4="Yearly",Lease!$D$4,IF(Lease!$H$4="Quarterly",Lease!$D$4/4,Lease!$D$4/12)))^IF($E$17=1,A1068,A1069)))</f>
        <v>0</v>
      </c>
      <c r="F1069" s="48">
        <f t="shared" ref="F1069:F1132" si="175">C1069*E1069</f>
        <v>0</v>
      </c>
      <c r="G1069" s="49"/>
      <c r="H1069" s="13">
        <f t="shared" si="173"/>
        <v>1053</v>
      </c>
      <c r="I1069" s="33" t="str">
        <f t="shared" ref="I1069:I1132" si="176">D1069</f>
        <v>-</v>
      </c>
      <c r="J1069" s="38">
        <f>IF(H1069&gt;Lease!$E$4,0,M1068)</f>
        <v>0</v>
      </c>
      <c r="K1069" s="38">
        <f>IF(IF(Lease!$H$4="Yearly",J1069*Lease!$D$4,IF(Lease!$H$4="Quarterly",J1069*(Lease!$D$4/4),J1069*Lease!$D$4/12))&gt;0,IF(Lease!$H$4="Yearly",J1069*Lease!$D$4,IF(Lease!$H$4="Quarterly",J1069*(Lease!$D$4/4),J1069*Lease!$D$4/12)),-L1069-J1069)</f>
        <v>0</v>
      </c>
      <c r="L1069" s="38">
        <f t="shared" si="170"/>
        <v>0</v>
      </c>
      <c r="M1069" s="38">
        <f t="shared" si="171"/>
        <v>0</v>
      </c>
      <c r="N1069" s="50"/>
      <c r="O1069" s="79">
        <v>237</v>
      </c>
      <c r="P1069" s="80">
        <f t="shared" si="174"/>
        <v>426667</v>
      </c>
      <c r="Q1069" s="82">
        <f t="shared" ref="Q1069:Q1132" si="177">S1068</f>
        <v>0</v>
      </c>
      <c r="R1069" s="82">
        <f>IF(S1068&lt;1,0,-Lease!$K$4/Lease!$L$4)</f>
        <v>0</v>
      </c>
      <c r="S1069" s="82">
        <f t="shared" ref="S1069:S1132" si="178">IF(S1068&lt;1,0,SUM(Q1069:R1069))</f>
        <v>0</v>
      </c>
      <c r="AE1069" s="5"/>
      <c r="AF1069" s="6"/>
    </row>
    <row r="1070" spans="1:32" x14ac:dyDescent="0.25">
      <c r="A1070" s="46">
        <f t="shared" si="172"/>
        <v>1054</v>
      </c>
      <c r="B1070" s="54">
        <f t="shared" si="169"/>
        <v>0</v>
      </c>
      <c r="C1070" s="47">
        <f>IF(A1070&gt;Lease!$E$4,0,Lease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D1070" s="33" t="str">
        <f>IF(C1070=0,"-",IF(Lease!$H$4="Yearly",EDATE(D1069,12),IF(Lease!$H$4="Quarterly",EDATE(D1069,3),EDATE(D1069,1))))</f>
        <v>-</v>
      </c>
      <c r="E1070" s="14">
        <f>IF(C1070=0,0,1/((1+IF(Lease!$H$4="Yearly",Lease!$D$4,IF(Lease!$H$4="Quarterly",Lease!$D$4/4,Lease!$D$4/12)))^IF($E$17=1,A1069,A1070)))</f>
        <v>0</v>
      </c>
      <c r="F1070" s="48">
        <f t="shared" si="175"/>
        <v>0</v>
      </c>
      <c r="G1070" s="49"/>
      <c r="H1070" s="13">
        <f t="shared" si="173"/>
        <v>1054</v>
      </c>
      <c r="I1070" s="33" t="str">
        <f t="shared" si="176"/>
        <v>-</v>
      </c>
      <c r="J1070" s="38">
        <f>IF(H1070&gt;Lease!$E$4,0,M1069)</f>
        <v>0</v>
      </c>
      <c r="K1070" s="38">
        <f>IF(IF(Lease!$H$4="Yearly",J1070*Lease!$D$4,IF(Lease!$H$4="Quarterly",J1070*(Lease!$D$4/4),J1070*Lease!$D$4/12))&gt;0,IF(Lease!$H$4="Yearly",J1070*Lease!$D$4,IF(Lease!$H$4="Quarterly",J1070*(Lease!$D$4/4),J1070*Lease!$D$4/12)),-L1070-J1070)</f>
        <v>0</v>
      </c>
      <c r="L1070" s="38">
        <f t="shared" si="170"/>
        <v>0</v>
      </c>
      <c r="M1070" s="38">
        <f t="shared" si="171"/>
        <v>0</v>
      </c>
      <c r="N1070" s="50"/>
      <c r="O1070" s="79">
        <v>237</v>
      </c>
      <c r="P1070" s="80">
        <f t="shared" si="174"/>
        <v>427032</v>
      </c>
      <c r="Q1070" s="82">
        <f t="shared" si="177"/>
        <v>0</v>
      </c>
      <c r="R1070" s="82">
        <f>IF(S1069&lt;1,0,-Lease!$K$4/Lease!$L$4)</f>
        <v>0</v>
      </c>
      <c r="S1070" s="82">
        <f t="shared" si="178"/>
        <v>0</v>
      </c>
      <c r="AE1070" s="5"/>
      <c r="AF1070" s="6"/>
    </row>
    <row r="1071" spans="1:32" x14ac:dyDescent="0.25">
      <c r="A1071" s="46">
        <f t="shared" si="172"/>
        <v>1055</v>
      </c>
      <c r="B1071" s="54">
        <f t="shared" si="169"/>
        <v>0</v>
      </c>
      <c r="C1071" s="47">
        <f>IF(A1071&gt;Lease!$E$4,0,Lease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D1071" s="33" t="str">
        <f>IF(C1071=0,"-",IF(Lease!$H$4="Yearly",EDATE(D1070,12),IF(Lease!$H$4="Quarterly",EDATE(D1070,3),EDATE(D1070,1))))</f>
        <v>-</v>
      </c>
      <c r="E1071" s="14">
        <f>IF(C1071=0,0,1/((1+IF(Lease!$H$4="Yearly",Lease!$D$4,IF(Lease!$H$4="Quarterly",Lease!$D$4/4,Lease!$D$4/12)))^IF($E$17=1,A1070,A1071)))</f>
        <v>0</v>
      </c>
      <c r="F1071" s="48">
        <f t="shared" si="175"/>
        <v>0</v>
      </c>
      <c r="G1071" s="49"/>
      <c r="H1071" s="13">
        <f t="shared" si="173"/>
        <v>1055</v>
      </c>
      <c r="I1071" s="33" t="str">
        <f t="shared" si="176"/>
        <v>-</v>
      </c>
      <c r="J1071" s="38">
        <f>IF(H1071&gt;Lease!$E$4,0,M1070)</f>
        <v>0</v>
      </c>
      <c r="K1071" s="38">
        <f>IF(IF(Lease!$H$4="Yearly",J1071*Lease!$D$4,IF(Lease!$H$4="Quarterly",J1071*(Lease!$D$4/4),J1071*Lease!$D$4/12))&gt;0,IF(Lease!$H$4="Yearly",J1071*Lease!$D$4,IF(Lease!$H$4="Quarterly",J1071*(Lease!$D$4/4),J1071*Lease!$D$4/12)),-L1071-J1071)</f>
        <v>0</v>
      </c>
      <c r="L1071" s="38">
        <f t="shared" si="170"/>
        <v>0</v>
      </c>
      <c r="M1071" s="38">
        <f t="shared" si="171"/>
        <v>0</v>
      </c>
      <c r="N1071" s="50"/>
      <c r="O1071" s="79">
        <v>237</v>
      </c>
      <c r="P1071" s="80">
        <f t="shared" si="174"/>
        <v>427397</v>
      </c>
      <c r="Q1071" s="82">
        <f t="shared" si="177"/>
        <v>0</v>
      </c>
      <c r="R1071" s="82">
        <f>IF(S1070&lt;1,0,-Lease!$K$4/Lease!$L$4)</f>
        <v>0</v>
      </c>
      <c r="S1071" s="82">
        <f t="shared" si="178"/>
        <v>0</v>
      </c>
      <c r="AE1071" s="5"/>
      <c r="AF1071" s="6"/>
    </row>
    <row r="1072" spans="1:32" x14ac:dyDescent="0.25">
      <c r="A1072" s="46">
        <f t="shared" si="172"/>
        <v>1056</v>
      </c>
      <c r="B1072" s="54">
        <f t="shared" si="169"/>
        <v>0</v>
      </c>
      <c r="C1072" s="47">
        <f>IF(A1072&gt;Lease!$E$4,0,Lease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D1072" s="33" t="str">
        <f>IF(C1072=0,"-",IF(Lease!$H$4="Yearly",EDATE(D1071,12),IF(Lease!$H$4="Quarterly",EDATE(D1071,3),EDATE(D1071,1))))</f>
        <v>-</v>
      </c>
      <c r="E1072" s="14">
        <f>IF(C1072=0,0,1/((1+IF(Lease!$H$4="Yearly",Lease!$D$4,IF(Lease!$H$4="Quarterly",Lease!$D$4/4,Lease!$D$4/12)))^IF($E$17=1,A1071,A1072)))</f>
        <v>0</v>
      </c>
      <c r="F1072" s="48">
        <f t="shared" si="175"/>
        <v>0</v>
      </c>
      <c r="G1072" s="49"/>
      <c r="H1072" s="13">
        <f t="shared" si="173"/>
        <v>1056</v>
      </c>
      <c r="I1072" s="33" t="str">
        <f t="shared" si="176"/>
        <v>-</v>
      </c>
      <c r="J1072" s="38">
        <f>IF(H1072&gt;Lease!$E$4,0,M1071)</f>
        <v>0</v>
      </c>
      <c r="K1072" s="38">
        <f>IF(IF(Lease!$H$4="Yearly",J1072*Lease!$D$4,IF(Lease!$H$4="Quarterly",J1072*(Lease!$D$4/4),J1072*Lease!$D$4/12))&gt;0,IF(Lease!$H$4="Yearly",J1072*Lease!$D$4,IF(Lease!$H$4="Quarterly",J1072*(Lease!$D$4/4),J1072*Lease!$D$4/12)),-L1072-J1072)</f>
        <v>0</v>
      </c>
      <c r="L1072" s="38">
        <f t="shared" si="170"/>
        <v>0</v>
      </c>
      <c r="M1072" s="38">
        <f t="shared" si="171"/>
        <v>0</v>
      </c>
      <c r="N1072" s="50"/>
      <c r="O1072" s="79">
        <v>237</v>
      </c>
      <c r="P1072" s="80">
        <f t="shared" si="174"/>
        <v>427762</v>
      </c>
      <c r="Q1072" s="82">
        <f t="shared" si="177"/>
        <v>0</v>
      </c>
      <c r="R1072" s="82">
        <f>IF(S1071&lt;1,0,-Lease!$K$4/Lease!$L$4)</f>
        <v>0</v>
      </c>
      <c r="S1072" s="82">
        <f t="shared" si="178"/>
        <v>0</v>
      </c>
      <c r="AE1072" s="5"/>
      <c r="AF1072" s="6"/>
    </row>
    <row r="1073" spans="1:32" x14ac:dyDescent="0.25">
      <c r="A1073" s="46">
        <f t="shared" si="172"/>
        <v>1057</v>
      </c>
      <c r="B1073" s="54">
        <f t="shared" si="169"/>
        <v>0</v>
      </c>
      <c r="C1073" s="47">
        <f>IF(A1073&gt;Lease!$E$4,0,Lease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D1073" s="33" t="str">
        <f>IF(C1073=0,"-",IF(Lease!$H$4="Yearly",EDATE(D1072,12),IF(Lease!$H$4="Quarterly",EDATE(D1072,3),EDATE(D1072,1))))</f>
        <v>-</v>
      </c>
      <c r="E1073" s="14">
        <f>IF(C1073=0,0,1/((1+IF(Lease!$H$4="Yearly",Lease!$D$4,IF(Lease!$H$4="Quarterly",Lease!$D$4/4,Lease!$D$4/12)))^IF($E$17=1,A1072,A1073)))</f>
        <v>0</v>
      </c>
      <c r="F1073" s="48">
        <f t="shared" si="175"/>
        <v>0</v>
      </c>
      <c r="G1073" s="49"/>
      <c r="H1073" s="13">
        <f t="shared" si="173"/>
        <v>1057</v>
      </c>
      <c r="I1073" s="33" t="str">
        <f t="shared" si="176"/>
        <v>-</v>
      </c>
      <c r="J1073" s="38">
        <f>IF(H1073&gt;Lease!$E$4,0,M1072)</f>
        <v>0</v>
      </c>
      <c r="K1073" s="38">
        <f>IF(IF(Lease!$H$4="Yearly",J1073*Lease!$D$4,IF(Lease!$H$4="Quarterly",J1073*(Lease!$D$4/4),J1073*Lease!$D$4/12))&gt;0,IF(Lease!$H$4="Yearly",J1073*Lease!$D$4,IF(Lease!$H$4="Quarterly",J1073*(Lease!$D$4/4),J1073*Lease!$D$4/12)),-L1073-J1073)</f>
        <v>0</v>
      </c>
      <c r="L1073" s="38">
        <f t="shared" si="170"/>
        <v>0</v>
      </c>
      <c r="M1073" s="38">
        <f t="shared" si="171"/>
        <v>0</v>
      </c>
      <c r="N1073" s="50"/>
      <c r="O1073" s="79">
        <v>237</v>
      </c>
      <c r="P1073" s="80">
        <f t="shared" si="174"/>
        <v>428128</v>
      </c>
      <c r="Q1073" s="82">
        <f t="shared" si="177"/>
        <v>0</v>
      </c>
      <c r="R1073" s="82">
        <f>IF(S1072&lt;1,0,-Lease!$K$4/Lease!$L$4)</f>
        <v>0</v>
      </c>
      <c r="S1073" s="82">
        <f t="shared" si="178"/>
        <v>0</v>
      </c>
      <c r="AE1073" s="5"/>
      <c r="AF1073" s="6"/>
    </row>
    <row r="1074" spans="1:32" x14ac:dyDescent="0.25">
      <c r="A1074" s="46">
        <f t="shared" si="172"/>
        <v>1058</v>
      </c>
      <c r="B1074" s="54">
        <f t="shared" si="169"/>
        <v>0</v>
      </c>
      <c r="C1074" s="47">
        <f>IF(A1074&gt;Lease!$E$4,0,Lease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D1074" s="33" t="str">
        <f>IF(C1074=0,"-",IF(Lease!$H$4="Yearly",EDATE(D1073,12),IF(Lease!$H$4="Quarterly",EDATE(D1073,3),EDATE(D1073,1))))</f>
        <v>-</v>
      </c>
      <c r="E1074" s="14">
        <f>IF(C1074=0,0,1/((1+IF(Lease!$H$4="Yearly",Lease!$D$4,IF(Lease!$H$4="Quarterly",Lease!$D$4/4,Lease!$D$4/12)))^IF($E$17=1,A1073,A1074)))</f>
        <v>0</v>
      </c>
      <c r="F1074" s="48">
        <f t="shared" si="175"/>
        <v>0</v>
      </c>
      <c r="G1074" s="49"/>
      <c r="H1074" s="13">
        <f t="shared" si="173"/>
        <v>1058</v>
      </c>
      <c r="I1074" s="33" t="str">
        <f t="shared" si="176"/>
        <v>-</v>
      </c>
      <c r="J1074" s="38">
        <f>IF(H1074&gt;Lease!$E$4,0,M1073)</f>
        <v>0</v>
      </c>
      <c r="K1074" s="38">
        <f>IF(IF(Lease!$H$4="Yearly",J1074*Lease!$D$4,IF(Lease!$H$4="Quarterly",J1074*(Lease!$D$4/4),J1074*Lease!$D$4/12))&gt;0,IF(Lease!$H$4="Yearly",J1074*Lease!$D$4,IF(Lease!$H$4="Quarterly",J1074*(Lease!$D$4/4),J1074*Lease!$D$4/12)),-L1074-J1074)</f>
        <v>0</v>
      </c>
      <c r="L1074" s="38">
        <f t="shared" si="170"/>
        <v>0</v>
      </c>
      <c r="M1074" s="38">
        <f t="shared" si="171"/>
        <v>0</v>
      </c>
      <c r="N1074" s="50"/>
      <c r="O1074" s="79">
        <v>237</v>
      </c>
      <c r="P1074" s="80">
        <f t="shared" si="174"/>
        <v>428493</v>
      </c>
      <c r="Q1074" s="82">
        <f t="shared" si="177"/>
        <v>0</v>
      </c>
      <c r="R1074" s="82">
        <f>IF(S1073&lt;1,0,-Lease!$K$4/Lease!$L$4)</f>
        <v>0</v>
      </c>
      <c r="S1074" s="82">
        <f t="shared" si="178"/>
        <v>0</v>
      </c>
      <c r="AE1074" s="5"/>
      <c r="AF1074" s="6"/>
    </row>
    <row r="1075" spans="1:32" x14ac:dyDescent="0.25">
      <c r="A1075" s="46">
        <f t="shared" si="172"/>
        <v>1059</v>
      </c>
      <c r="B1075" s="54">
        <f t="shared" si="169"/>
        <v>0</v>
      </c>
      <c r="C1075" s="47">
        <f>IF(A1075&gt;Lease!$E$4,0,Lease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D1075" s="33" t="str">
        <f>IF(C1075=0,"-",IF(Lease!$H$4="Yearly",EDATE(D1074,12),IF(Lease!$H$4="Quarterly",EDATE(D1074,3),EDATE(D1074,1))))</f>
        <v>-</v>
      </c>
      <c r="E1075" s="14">
        <f>IF(C1075=0,0,1/((1+IF(Lease!$H$4="Yearly",Lease!$D$4,IF(Lease!$H$4="Quarterly",Lease!$D$4/4,Lease!$D$4/12)))^IF($E$17=1,A1074,A1075)))</f>
        <v>0</v>
      </c>
      <c r="F1075" s="48">
        <f t="shared" si="175"/>
        <v>0</v>
      </c>
      <c r="G1075" s="49"/>
      <c r="H1075" s="13">
        <f t="shared" si="173"/>
        <v>1059</v>
      </c>
      <c r="I1075" s="33" t="str">
        <f t="shared" si="176"/>
        <v>-</v>
      </c>
      <c r="J1075" s="38">
        <f>IF(H1075&gt;Lease!$E$4,0,M1074)</f>
        <v>0</v>
      </c>
      <c r="K1075" s="38">
        <f>IF(IF(Lease!$H$4="Yearly",J1075*Lease!$D$4,IF(Lease!$H$4="Quarterly",J1075*(Lease!$D$4/4),J1075*Lease!$D$4/12))&gt;0,IF(Lease!$H$4="Yearly",J1075*Lease!$D$4,IF(Lease!$H$4="Quarterly",J1075*(Lease!$D$4/4),J1075*Lease!$D$4/12)),-L1075-J1075)</f>
        <v>0</v>
      </c>
      <c r="L1075" s="38">
        <f t="shared" si="170"/>
        <v>0</v>
      </c>
      <c r="M1075" s="38">
        <f t="shared" si="171"/>
        <v>0</v>
      </c>
      <c r="N1075" s="50"/>
      <c r="O1075" s="79">
        <v>237</v>
      </c>
      <c r="P1075" s="80">
        <f t="shared" si="174"/>
        <v>428858</v>
      </c>
      <c r="Q1075" s="82">
        <f t="shared" si="177"/>
        <v>0</v>
      </c>
      <c r="R1075" s="82">
        <f>IF(S1074&lt;1,0,-Lease!$K$4/Lease!$L$4)</f>
        <v>0</v>
      </c>
      <c r="S1075" s="82">
        <f t="shared" si="178"/>
        <v>0</v>
      </c>
      <c r="AE1075" s="5"/>
      <c r="AF1075" s="6"/>
    </row>
    <row r="1076" spans="1:32" x14ac:dyDescent="0.25">
      <c r="A1076" s="46">
        <f t="shared" si="172"/>
        <v>1060</v>
      </c>
      <c r="B1076" s="54">
        <f t="shared" si="169"/>
        <v>0</v>
      </c>
      <c r="C1076" s="47">
        <f>IF(A1076&gt;Lease!$E$4,0,Lease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D1076" s="33" t="str">
        <f>IF(C1076=0,"-",IF(Lease!$H$4="Yearly",EDATE(D1075,12),IF(Lease!$H$4="Quarterly",EDATE(D1075,3),EDATE(D1075,1))))</f>
        <v>-</v>
      </c>
      <c r="E1076" s="14">
        <f>IF(C1076=0,0,1/((1+IF(Lease!$H$4="Yearly",Lease!$D$4,IF(Lease!$H$4="Quarterly",Lease!$D$4/4,Lease!$D$4/12)))^IF($E$17=1,A1075,A1076)))</f>
        <v>0</v>
      </c>
      <c r="F1076" s="48">
        <f t="shared" si="175"/>
        <v>0</v>
      </c>
      <c r="G1076" s="49"/>
      <c r="H1076" s="13">
        <f t="shared" si="173"/>
        <v>1060</v>
      </c>
      <c r="I1076" s="33" t="str">
        <f t="shared" si="176"/>
        <v>-</v>
      </c>
      <c r="J1076" s="38">
        <f>IF(H1076&gt;Lease!$E$4,0,M1075)</f>
        <v>0</v>
      </c>
      <c r="K1076" s="38">
        <f>IF(IF(Lease!$H$4="Yearly",J1076*Lease!$D$4,IF(Lease!$H$4="Quarterly",J1076*(Lease!$D$4/4),J1076*Lease!$D$4/12))&gt;0,IF(Lease!$H$4="Yearly",J1076*Lease!$D$4,IF(Lease!$H$4="Quarterly",J1076*(Lease!$D$4/4),J1076*Lease!$D$4/12)),-L1076-J1076)</f>
        <v>0</v>
      </c>
      <c r="L1076" s="38">
        <f t="shared" si="170"/>
        <v>0</v>
      </c>
      <c r="M1076" s="38">
        <f t="shared" si="171"/>
        <v>0</v>
      </c>
      <c r="N1076" s="50"/>
      <c r="O1076" s="79">
        <v>237</v>
      </c>
      <c r="P1076" s="80">
        <f t="shared" si="174"/>
        <v>429223</v>
      </c>
      <c r="Q1076" s="82">
        <f t="shared" si="177"/>
        <v>0</v>
      </c>
      <c r="R1076" s="82">
        <f>IF(S1075&lt;1,0,-Lease!$K$4/Lease!$L$4)</f>
        <v>0</v>
      </c>
      <c r="S1076" s="82">
        <f t="shared" si="178"/>
        <v>0</v>
      </c>
      <c r="AE1076" s="5"/>
      <c r="AF1076" s="6"/>
    </row>
    <row r="1077" spans="1:32" x14ac:dyDescent="0.25">
      <c r="A1077" s="46">
        <f t="shared" si="172"/>
        <v>1061</v>
      </c>
      <c r="B1077" s="54">
        <f t="shared" si="169"/>
        <v>0</v>
      </c>
      <c r="C1077" s="47">
        <f>IF(A1077&gt;Lease!$E$4,0,Lease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D1077" s="33" t="str">
        <f>IF(C1077=0,"-",IF(Lease!$H$4="Yearly",EDATE(D1076,12),IF(Lease!$H$4="Quarterly",EDATE(D1076,3),EDATE(D1076,1))))</f>
        <v>-</v>
      </c>
      <c r="E1077" s="14">
        <f>IF(C1077=0,0,1/((1+IF(Lease!$H$4="Yearly",Lease!$D$4,IF(Lease!$H$4="Quarterly",Lease!$D$4/4,Lease!$D$4/12)))^IF($E$17=1,A1076,A1077)))</f>
        <v>0</v>
      </c>
      <c r="F1077" s="48">
        <f t="shared" si="175"/>
        <v>0</v>
      </c>
      <c r="G1077" s="49"/>
      <c r="H1077" s="13">
        <f t="shared" si="173"/>
        <v>1061</v>
      </c>
      <c r="I1077" s="33" t="str">
        <f t="shared" si="176"/>
        <v>-</v>
      </c>
      <c r="J1077" s="38">
        <f>IF(H1077&gt;Lease!$E$4,0,M1076)</f>
        <v>0</v>
      </c>
      <c r="K1077" s="38">
        <f>IF(IF(Lease!$H$4="Yearly",J1077*Lease!$D$4,IF(Lease!$H$4="Quarterly",J1077*(Lease!$D$4/4),J1077*Lease!$D$4/12))&gt;0,IF(Lease!$H$4="Yearly",J1077*Lease!$D$4,IF(Lease!$H$4="Quarterly",J1077*(Lease!$D$4/4),J1077*Lease!$D$4/12)),-L1077-J1077)</f>
        <v>0</v>
      </c>
      <c r="L1077" s="38">
        <f t="shared" si="170"/>
        <v>0</v>
      </c>
      <c r="M1077" s="38">
        <f t="shared" si="171"/>
        <v>0</v>
      </c>
      <c r="N1077" s="50"/>
      <c r="O1077" s="79">
        <v>237</v>
      </c>
      <c r="P1077" s="80">
        <f t="shared" si="174"/>
        <v>429589</v>
      </c>
      <c r="Q1077" s="82">
        <f t="shared" si="177"/>
        <v>0</v>
      </c>
      <c r="R1077" s="82">
        <f>IF(S1076&lt;1,0,-Lease!$K$4/Lease!$L$4)</f>
        <v>0</v>
      </c>
      <c r="S1077" s="82">
        <f t="shared" si="178"/>
        <v>0</v>
      </c>
      <c r="AE1077" s="5"/>
      <c r="AF1077" s="6"/>
    </row>
    <row r="1078" spans="1:32" x14ac:dyDescent="0.25">
      <c r="A1078" s="46">
        <f t="shared" si="172"/>
        <v>1062</v>
      </c>
      <c r="B1078" s="54">
        <f t="shared" si="169"/>
        <v>0</v>
      </c>
      <c r="C1078" s="47">
        <f>IF(A1078&gt;Lease!$E$4,0,Lease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D1078" s="33" t="str">
        <f>IF(C1078=0,"-",IF(Lease!$H$4="Yearly",EDATE(D1077,12),IF(Lease!$H$4="Quarterly",EDATE(D1077,3),EDATE(D1077,1))))</f>
        <v>-</v>
      </c>
      <c r="E1078" s="14">
        <f>IF(C1078=0,0,1/((1+IF(Lease!$H$4="Yearly",Lease!$D$4,IF(Lease!$H$4="Quarterly",Lease!$D$4/4,Lease!$D$4/12)))^IF($E$17=1,A1077,A1078)))</f>
        <v>0</v>
      </c>
      <c r="F1078" s="48">
        <f t="shared" si="175"/>
        <v>0</v>
      </c>
      <c r="G1078" s="49"/>
      <c r="H1078" s="13">
        <f t="shared" si="173"/>
        <v>1062</v>
      </c>
      <c r="I1078" s="33" t="str">
        <f t="shared" si="176"/>
        <v>-</v>
      </c>
      <c r="J1078" s="38">
        <f>IF(H1078&gt;Lease!$E$4,0,M1077)</f>
        <v>0</v>
      </c>
      <c r="K1078" s="38">
        <f>IF(IF(Lease!$H$4="Yearly",J1078*Lease!$D$4,IF(Lease!$H$4="Quarterly",J1078*(Lease!$D$4/4),J1078*Lease!$D$4/12))&gt;0,IF(Lease!$H$4="Yearly",J1078*Lease!$D$4,IF(Lease!$H$4="Quarterly",J1078*(Lease!$D$4/4),J1078*Lease!$D$4/12)),-L1078-J1078)</f>
        <v>0</v>
      </c>
      <c r="L1078" s="38">
        <f t="shared" si="170"/>
        <v>0</v>
      </c>
      <c r="M1078" s="38">
        <f t="shared" si="171"/>
        <v>0</v>
      </c>
      <c r="N1078" s="50"/>
      <c r="O1078" s="79">
        <v>237</v>
      </c>
      <c r="P1078" s="80">
        <f t="shared" si="174"/>
        <v>429954</v>
      </c>
      <c r="Q1078" s="82">
        <f t="shared" si="177"/>
        <v>0</v>
      </c>
      <c r="R1078" s="82">
        <f>IF(S1077&lt;1,0,-Lease!$K$4/Lease!$L$4)</f>
        <v>0</v>
      </c>
      <c r="S1078" s="82">
        <f t="shared" si="178"/>
        <v>0</v>
      </c>
      <c r="AE1078" s="5"/>
      <c r="AF1078" s="6"/>
    </row>
    <row r="1079" spans="1:32" x14ac:dyDescent="0.25">
      <c r="A1079" s="46">
        <f t="shared" si="172"/>
        <v>1063</v>
      </c>
      <c r="B1079" s="54">
        <f t="shared" si="169"/>
        <v>0</v>
      </c>
      <c r="C1079" s="47">
        <f>IF(A1079&gt;Lease!$E$4,0,Lease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D1079" s="33" t="str">
        <f>IF(C1079=0,"-",IF(Lease!$H$4="Yearly",EDATE(D1078,12),IF(Lease!$H$4="Quarterly",EDATE(D1078,3),EDATE(D1078,1))))</f>
        <v>-</v>
      </c>
      <c r="E1079" s="14">
        <f>IF(C1079=0,0,1/((1+IF(Lease!$H$4="Yearly",Lease!$D$4,IF(Lease!$H$4="Quarterly",Lease!$D$4/4,Lease!$D$4/12)))^IF($E$17=1,A1078,A1079)))</f>
        <v>0</v>
      </c>
      <c r="F1079" s="48">
        <f t="shared" si="175"/>
        <v>0</v>
      </c>
      <c r="G1079" s="49"/>
      <c r="H1079" s="13">
        <f t="shared" si="173"/>
        <v>1063</v>
      </c>
      <c r="I1079" s="33" t="str">
        <f t="shared" si="176"/>
        <v>-</v>
      </c>
      <c r="J1079" s="38">
        <f>IF(H1079&gt;Lease!$E$4,0,M1078)</f>
        <v>0</v>
      </c>
      <c r="K1079" s="38">
        <f>IF(IF(Lease!$H$4="Yearly",J1079*Lease!$D$4,IF(Lease!$H$4="Quarterly",J1079*(Lease!$D$4/4),J1079*Lease!$D$4/12))&gt;0,IF(Lease!$H$4="Yearly",J1079*Lease!$D$4,IF(Lease!$H$4="Quarterly",J1079*(Lease!$D$4/4),J1079*Lease!$D$4/12)),-L1079-J1079)</f>
        <v>0</v>
      </c>
      <c r="L1079" s="38">
        <f t="shared" si="170"/>
        <v>0</v>
      </c>
      <c r="M1079" s="38">
        <f t="shared" si="171"/>
        <v>0</v>
      </c>
      <c r="N1079" s="50"/>
      <c r="O1079" s="79">
        <v>237</v>
      </c>
      <c r="P1079" s="80">
        <f t="shared" si="174"/>
        <v>430319</v>
      </c>
      <c r="Q1079" s="82">
        <f t="shared" si="177"/>
        <v>0</v>
      </c>
      <c r="R1079" s="82">
        <f>IF(S1078&lt;1,0,-Lease!$K$4/Lease!$L$4)</f>
        <v>0</v>
      </c>
      <c r="S1079" s="82">
        <f t="shared" si="178"/>
        <v>0</v>
      </c>
      <c r="AE1079" s="5"/>
      <c r="AF1079" s="6"/>
    </row>
    <row r="1080" spans="1:32" x14ac:dyDescent="0.25">
      <c r="A1080" s="46">
        <f t="shared" si="172"/>
        <v>1064</v>
      </c>
      <c r="B1080" s="54">
        <f t="shared" si="169"/>
        <v>0</v>
      </c>
      <c r="C1080" s="47">
        <f>IF(A1080&gt;Lease!$E$4,0,Lease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D1080" s="33" t="str">
        <f>IF(C1080=0,"-",IF(Lease!$H$4="Yearly",EDATE(D1079,12),IF(Lease!$H$4="Quarterly",EDATE(D1079,3),EDATE(D1079,1))))</f>
        <v>-</v>
      </c>
      <c r="E1080" s="14">
        <f>IF(C1080=0,0,1/((1+IF(Lease!$H$4="Yearly",Lease!$D$4,IF(Lease!$H$4="Quarterly",Lease!$D$4/4,Lease!$D$4/12)))^IF($E$17=1,A1079,A1080)))</f>
        <v>0</v>
      </c>
      <c r="F1080" s="48">
        <f t="shared" si="175"/>
        <v>0</v>
      </c>
      <c r="G1080" s="49"/>
      <c r="H1080" s="13">
        <f t="shared" si="173"/>
        <v>1064</v>
      </c>
      <c r="I1080" s="33" t="str">
        <f t="shared" si="176"/>
        <v>-</v>
      </c>
      <c r="J1080" s="38">
        <f>IF(H1080&gt;Lease!$E$4,0,M1079)</f>
        <v>0</v>
      </c>
      <c r="K1080" s="38">
        <f>IF(IF(Lease!$H$4="Yearly",J1080*Lease!$D$4,IF(Lease!$H$4="Quarterly",J1080*(Lease!$D$4/4),J1080*Lease!$D$4/12))&gt;0,IF(Lease!$H$4="Yearly",J1080*Lease!$D$4,IF(Lease!$H$4="Quarterly",J1080*(Lease!$D$4/4),J1080*Lease!$D$4/12)),-L1080-J1080)</f>
        <v>0</v>
      </c>
      <c r="L1080" s="38">
        <f t="shared" si="170"/>
        <v>0</v>
      </c>
      <c r="M1080" s="38">
        <f t="shared" si="171"/>
        <v>0</v>
      </c>
      <c r="N1080" s="50"/>
      <c r="O1080" s="79">
        <v>237</v>
      </c>
      <c r="P1080" s="80">
        <f t="shared" si="174"/>
        <v>430684</v>
      </c>
      <c r="Q1080" s="82">
        <f t="shared" si="177"/>
        <v>0</v>
      </c>
      <c r="R1080" s="82">
        <f>IF(S1079&lt;1,0,-Lease!$K$4/Lease!$L$4)</f>
        <v>0</v>
      </c>
      <c r="S1080" s="82">
        <f t="shared" si="178"/>
        <v>0</v>
      </c>
      <c r="AE1080" s="5"/>
      <c r="AF1080" s="6"/>
    </row>
    <row r="1081" spans="1:32" x14ac:dyDescent="0.25">
      <c r="A1081" s="46">
        <f t="shared" si="172"/>
        <v>1065</v>
      </c>
      <c r="B1081" s="54">
        <f t="shared" si="169"/>
        <v>0</v>
      </c>
      <c r="C1081" s="47">
        <f>IF(A1081&gt;Lease!$E$4,0,Lease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D1081" s="33" t="str">
        <f>IF(C1081=0,"-",IF(Lease!$H$4="Yearly",EDATE(D1080,12),IF(Lease!$H$4="Quarterly",EDATE(D1080,3),EDATE(D1080,1))))</f>
        <v>-</v>
      </c>
      <c r="E1081" s="14">
        <f>IF(C1081=0,0,1/((1+IF(Lease!$H$4="Yearly",Lease!$D$4,IF(Lease!$H$4="Quarterly",Lease!$D$4/4,Lease!$D$4/12)))^IF($E$17=1,A1080,A1081)))</f>
        <v>0</v>
      </c>
      <c r="F1081" s="48">
        <f t="shared" si="175"/>
        <v>0</v>
      </c>
      <c r="G1081" s="49"/>
      <c r="H1081" s="13">
        <f t="shared" si="173"/>
        <v>1065</v>
      </c>
      <c r="I1081" s="33" t="str">
        <f t="shared" si="176"/>
        <v>-</v>
      </c>
      <c r="J1081" s="38">
        <f>IF(H1081&gt;Lease!$E$4,0,M1080)</f>
        <v>0</v>
      </c>
      <c r="K1081" s="38">
        <f>IF(IF(Lease!$H$4="Yearly",J1081*Lease!$D$4,IF(Lease!$H$4="Quarterly",J1081*(Lease!$D$4/4),J1081*Lease!$D$4/12))&gt;0,IF(Lease!$H$4="Yearly",J1081*Lease!$D$4,IF(Lease!$H$4="Quarterly",J1081*(Lease!$D$4/4),J1081*Lease!$D$4/12)),-L1081-J1081)</f>
        <v>0</v>
      </c>
      <c r="L1081" s="38">
        <f t="shared" si="170"/>
        <v>0</v>
      </c>
      <c r="M1081" s="38">
        <f t="shared" si="171"/>
        <v>0</v>
      </c>
      <c r="N1081" s="50"/>
      <c r="O1081" s="79">
        <v>237</v>
      </c>
      <c r="P1081" s="80">
        <f t="shared" si="174"/>
        <v>431050</v>
      </c>
      <c r="Q1081" s="82">
        <f t="shared" si="177"/>
        <v>0</v>
      </c>
      <c r="R1081" s="82">
        <f>IF(S1080&lt;1,0,-Lease!$K$4/Lease!$L$4)</f>
        <v>0</v>
      </c>
      <c r="S1081" s="82">
        <f t="shared" si="178"/>
        <v>0</v>
      </c>
      <c r="AE1081" s="5"/>
      <c r="AF1081" s="6"/>
    </row>
    <row r="1082" spans="1:32" x14ac:dyDescent="0.25">
      <c r="A1082" s="46">
        <f t="shared" si="172"/>
        <v>1066</v>
      </c>
      <c r="B1082" s="54">
        <f t="shared" si="169"/>
        <v>0</v>
      </c>
      <c r="C1082" s="47">
        <f>IF(A1082&gt;Lease!$E$4,0,Lease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D1082" s="33" t="str">
        <f>IF(C1082=0,"-",IF(Lease!$H$4="Yearly",EDATE(D1081,12),IF(Lease!$H$4="Quarterly",EDATE(D1081,3),EDATE(D1081,1))))</f>
        <v>-</v>
      </c>
      <c r="E1082" s="14">
        <f>IF(C1082=0,0,1/((1+IF(Lease!$H$4="Yearly",Lease!$D$4,IF(Lease!$H$4="Quarterly",Lease!$D$4/4,Lease!$D$4/12)))^IF($E$17=1,A1081,A1082)))</f>
        <v>0</v>
      </c>
      <c r="F1082" s="48">
        <f t="shared" si="175"/>
        <v>0</v>
      </c>
      <c r="G1082" s="49"/>
      <c r="H1082" s="13">
        <f t="shared" si="173"/>
        <v>1066</v>
      </c>
      <c r="I1082" s="33" t="str">
        <f t="shared" si="176"/>
        <v>-</v>
      </c>
      <c r="J1082" s="38">
        <f>IF(H1082&gt;Lease!$E$4,0,M1081)</f>
        <v>0</v>
      </c>
      <c r="K1082" s="38">
        <f>IF(IF(Lease!$H$4="Yearly",J1082*Lease!$D$4,IF(Lease!$H$4="Quarterly",J1082*(Lease!$D$4/4),J1082*Lease!$D$4/12))&gt;0,IF(Lease!$H$4="Yearly",J1082*Lease!$D$4,IF(Lease!$H$4="Quarterly",J1082*(Lease!$D$4/4),J1082*Lease!$D$4/12)),-L1082-J1082)</f>
        <v>0</v>
      </c>
      <c r="L1082" s="38">
        <f t="shared" si="170"/>
        <v>0</v>
      </c>
      <c r="M1082" s="38">
        <f t="shared" si="171"/>
        <v>0</v>
      </c>
      <c r="N1082" s="50"/>
      <c r="O1082" s="79">
        <v>237</v>
      </c>
      <c r="P1082" s="80">
        <f t="shared" si="174"/>
        <v>431415</v>
      </c>
      <c r="Q1082" s="82">
        <f t="shared" si="177"/>
        <v>0</v>
      </c>
      <c r="R1082" s="82">
        <f>IF(S1081&lt;1,0,-Lease!$K$4/Lease!$L$4)</f>
        <v>0</v>
      </c>
      <c r="S1082" s="82">
        <f t="shared" si="178"/>
        <v>0</v>
      </c>
      <c r="AE1082" s="5"/>
      <c r="AF1082" s="6"/>
    </row>
    <row r="1083" spans="1:32" x14ac:dyDescent="0.25">
      <c r="A1083" s="46">
        <f t="shared" si="172"/>
        <v>1067</v>
      </c>
      <c r="B1083" s="54">
        <f t="shared" si="169"/>
        <v>0</v>
      </c>
      <c r="C1083" s="47">
        <f>IF(A1083&gt;Lease!$E$4,0,Lease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D1083" s="33" t="str">
        <f>IF(C1083=0,"-",IF(Lease!$H$4="Yearly",EDATE(D1082,12),IF(Lease!$H$4="Quarterly",EDATE(D1082,3),EDATE(D1082,1))))</f>
        <v>-</v>
      </c>
      <c r="E1083" s="14">
        <f>IF(C1083=0,0,1/((1+IF(Lease!$H$4="Yearly",Lease!$D$4,IF(Lease!$H$4="Quarterly",Lease!$D$4/4,Lease!$D$4/12)))^IF($E$17=1,A1082,A1083)))</f>
        <v>0</v>
      </c>
      <c r="F1083" s="48">
        <f t="shared" si="175"/>
        <v>0</v>
      </c>
      <c r="G1083" s="49"/>
      <c r="H1083" s="13">
        <f t="shared" si="173"/>
        <v>1067</v>
      </c>
      <c r="I1083" s="33" t="str">
        <f t="shared" si="176"/>
        <v>-</v>
      </c>
      <c r="J1083" s="38">
        <f>IF(H1083&gt;Lease!$E$4,0,M1082)</f>
        <v>0</v>
      </c>
      <c r="K1083" s="38">
        <f>IF(IF(Lease!$H$4="Yearly",J1083*Lease!$D$4,IF(Lease!$H$4="Quarterly",J1083*(Lease!$D$4/4),J1083*Lease!$D$4/12))&gt;0,IF(Lease!$H$4="Yearly",J1083*Lease!$D$4,IF(Lease!$H$4="Quarterly",J1083*(Lease!$D$4/4),J1083*Lease!$D$4/12)),-L1083-J1083)</f>
        <v>0</v>
      </c>
      <c r="L1083" s="38">
        <f t="shared" si="170"/>
        <v>0</v>
      </c>
      <c r="M1083" s="38">
        <f t="shared" si="171"/>
        <v>0</v>
      </c>
      <c r="N1083" s="50"/>
      <c r="O1083" s="79">
        <v>237</v>
      </c>
      <c r="P1083" s="80">
        <f t="shared" si="174"/>
        <v>431780</v>
      </c>
      <c r="Q1083" s="82">
        <f t="shared" si="177"/>
        <v>0</v>
      </c>
      <c r="R1083" s="82">
        <f>IF(S1082&lt;1,0,-Lease!$K$4/Lease!$L$4)</f>
        <v>0</v>
      </c>
      <c r="S1083" s="82">
        <f t="shared" si="178"/>
        <v>0</v>
      </c>
      <c r="AE1083" s="5"/>
      <c r="AF1083" s="6"/>
    </row>
    <row r="1084" spans="1:32" x14ac:dyDescent="0.25">
      <c r="A1084" s="46">
        <f t="shared" si="172"/>
        <v>1068</v>
      </c>
      <c r="B1084" s="54">
        <f t="shared" si="169"/>
        <v>0</v>
      </c>
      <c r="C1084" s="47">
        <f>IF(A1084&gt;Lease!$E$4,0,Lease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D1084" s="33" t="str">
        <f>IF(C1084=0,"-",IF(Lease!$H$4="Yearly",EDATE(D1083,12),IF(Lease!$H$4="Quarterly",EDATE(D1083,3),EDATE(D1083,1))))</f>
        <v>-</v>
      </c>
      <c r="E1084" s="14">
        <f>IF(C1084=0,0,1/((1+IF(Lease!$H$4="Yearly",Lease!$D$4,IF(Lease!$H$4="Quarterly",Lease!$D$4/4,Lease!$D$4/12)))^IF($E$17=1,A1083,A1084)))</f>
        <v>0</v>
      </c>
      <c r="F1084" s="48">
        <f t="shared" si="175"/>
        <v>0</v>
      </c>
      <c r="G1084" s="49"/>
      <c r="H1084" s="13">
        <f t="shared" si="173"/>
        <v>1068</v>
      </c>
      <c r="I1084" s="33" t="str">
        <f t="shared" si="176"/>
        <v>-</v>
      </c>
      <c r="J1084" s="38">
        <f>IF(H1084&gt;Lease!$E$4,0,M1083)</f>
        <v>0</v>
      </c>
      <c r="K1084" s="38">
        <f>IF(IF(Lease!$H$4="Yearly",J1084*Lease!$D$4,IF(Lease!$H$4="Quarterly",J1084*(Lease!$D$4/4),J1084*Lease!$D$4/12))&gt;0,IF(Lease!$H$4="Yearly",J1084*Lease!$D$4,IF(Lease!$H$4="Quarterly",J1084*(Lease!$D$4/4),J1084*Lease!$D$4/12)),-L1084-J1084)</f>
        <v>0</v>
      </c>
      <c r="L1084" s="38">
        <f t="shared" si="170"/>
        <v>0</v>
      </c>
      <c r="M1084" s="38">
        <f t="shared" si="171"/>
        <v>0</v>
      </c>
      <c r="N1084" s="50"/>
      <c r="O1084" s="79">
        <v>237</v>
      </c>
      <c r="P1084" s="80">
        <f t="shared" si="174"/>
        <v>432145</v>
      </c>
      <c r="Q1084" s="82">
        <f t="shared" si="177"/>
        <v>0</v>
      </c>
      <c r="R1084" s="82">
        <f>IF(S1083&lt;1,0,-Lease!$K$4/Lease!$L$4)</f>
        <v>0</v>
      </c>
      <c r="S1084" s="82">
        <f t="shared" si="178"/>
        <v>0</v>
      </c>
      <c r="AE1084" s="5"/>
      <c r="AF1084" s="6"/>
    </row>
    <row r="1085" spans="1:32" x14ac:dyDescent="0.25">
      <c r="A1085" s="46">
        <f t="shared" si="172"/>
        <v>1069</v>
      </c>
      <c r="B1085" s="54">
        <f t="shared" si="169"/>
        <v>0</v>
      </c>
      <c r="C1085" s="47">
        <f>IF(A1085&gt;Lease!$E$4,0,Lease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D1085" s="33" t="str">
        <f>IF(C1085=0,"-",IF(Lease!$H$4="Yearly",EDATE(D1084,12),IF(Lease!$H$4="Quarterly",EDATE(D1084,3),EDATE(D1084,1))))</f>
        <v>-</v>
      </c>
      <c r="E1085" s="14">
        <f>IF(C1085=0,0,1/((1+IF(Lease!$H$4="Yearly",Lease!$D$4,IF(Lease!$H$4="Quarterly",Lease!$D$4/4,Lease!$D$4/12)))^IF($E$17=1,A1084,A1085)))</f>
        <v>0</v>
      </c>
      <c r="F1085" s="48">
        <f t="shared" si="175"/>
        <v>0</v>
      </c>
      <c r="G1085" s="49"/>
      <c r="H1085" s="13">
        <f t="shared" si="173"/>
        <v>1069</v>
      </c>
      <c r="I1085" s="33" t="str">
        <f t="shared" si="176"/>
        <v>-</v>
      </c>
      <c r="J1085" s="38">
        <f>IF(H1085&gt;Lease!$E$4,0,M1084)</f>
        <v>0</v>
      </c>
      <c r="K1085" s="38">
        <f>IF(IF(Lease!$H$4="Yearly",J1085*Lease!$D$4,IF(Lease!$H$4="Quarterly",J1085*(Lease!$D$4/4),J1085*Lease!$D$4/12))&gt;0,IF(Lease!$H$4="Yearly",J1085*Lease!$D$4,IF(Lease!$H$4="Quarterly",J1085*(Lease!$D$4/4),J1085*Lease!$D$4/12)),-L1085-J1085)</f>
        <v>0</v>
      </c>
      <c r="L1085" s="38">
        <f t="shared" si="170"/>
        <v>0</v>
      </c>
      <c r="M1085" s="38">
        <f t="shared" si="171"/>
        <v>0</v>
      </c>
      <c r="N1085" s="50"/>
      <c r="O1085" s="79">
        <v>237</v>
      </c>
      <c r="P1085" s="80">
        <f t="shared" si="174"/>
        <v>432511</v>
      </c>
      <c r="Q1085" s="82">
        <f t="shared" si="177"/>
        <v>0</v>
      </c>
      <c r="R1085" s="82">
        <f>IF(S1084&lt;1,0,-Lease!$K$4/Lease!$L$4)</f>
        <v>0</v>
      </c>
      <c r="S1085" s="82">
        <f t="shared" si="178"/>
        <v>0</v>
      </c>
      <c r="AE1085" s="5"/>
      <c r="AF1085" s="6"/>
    </row>
    <row r="1086" spans="1:32" x14ac:dyDescent="0.25">
      <c r="A1086" s="46">
        <f t="shared" si="172"/>
        <v>1070</v>
      </c>
      <c r="B1086" s="54">
        <f t="shared" si="169"/>
        <v>0</v>
      </c>
      <c r="C1086" s="47">
        <f>IF(A1086&gt;Lease!$E$4,0,Lease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D1086" s="33" t="str">
        <f>IF(C1086=0,"-",IF(Lease!$H$4="Yearly",EDATE(D1085,12),IF(Lease!$H$4="Quarterly",EDATE(D1085,3),EDATE(D1085,1))))</f>
        <v>-</v>
      </c>
      <c r="E1086" s="14">
        <f>IF(C1086=0,0,1/((1+IF(Lease!$H$4="Yearly",Lease!$D$4,IF(Lease!$H$4="Quarterly",Lease!$D$4/4,Lease!$D$4/12)))^IF($E$17=1,A1085,A1086)))</f>
        <v>0</v>
      </c>
      <c r="F1086" s="48">
        <f t="shared" si="175"/>
        <v>0</v>
      </c>
      <c r="G1086" s="49"/>
      <c r="H1086" s="13">
        <f t="shared" si="173"/>
        <v>1070</v>
      </c>
      <c r="I1086" s="33" t="str">
        <f t="shared" si="176"/>
        <v>-</v>
      </c>
      <c r="J1086" s="38">
        <f>IF(H1086&gt;Lease!$E$4,0,M1085)</f>
        <v>0</v>
      </c>
      <c r="K1086" s="38">
        <f>IF(IF(Lease!$H$4="Yearly",J1086*Lease!$D$4,IF(Lease!$H$4="Quarterly",J1086*(Lease!$D$4/4),J1086*Lease!$D$4/12))&gt;0,IF(Lease!$H$4="Yearly",J1086*Lease!$D$4,IF(Lease!$H$4="Quarterly",J1086*(Lease!$D$4/4),J1086*Lease!$D$4/12)),-L1086-J1086)</f>
        <v>0</v>
      </c>
      <c r="L1086" s="38">
        <f t="shared" si="170"/>
        <v>0</v>
      </c>
      <c r="M1086" s="38">
        <f t="shared" si="171"/>
        <v>0</v>
      </c>
      <c r="N1086" s="50"/>
      <c r="O1086" s="79">
        <v>237</v>
      </c>
      <c r="P1086" s="80">
        <f t="shared" si="174"/>
        <v>432876</v>
      </c>
      <c r="Q1086" s="82">
        <f t="shared" si="177"/>
        <v>0</v>
      </c>
      <c r="R1086" s="82">
        <f>IF(S1085&lt;1,0,-Lease!$K$4/Lease!$L$4)</f>
        <v>0</v>
      </c>
      <c r="S1086" s="82">
        <f t="shared" si="178"/>
        <v>0</v>
      </c>
      <c r="AE1086" s="5"/>
      <c r="AF1086" s="6"/>
    </row>
    <row r="1087" spans="1:32" x14ac:dyDescent="0.25">
      <c r="A1087" s="46">
        <f t="shared" si="172"/>
        <v>1071</v>
      </c>
      <c r="B1087" s="54">
        <f t="shared" si="169"/>
        <v>0</v>
      </c>
      <c r="C1087" s="47">
        <f>IF(A1087&gt;Lease!$E$4,0,Lease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D1087" s="33" t="str">
        <f>IF(C1087=0,"-",IF(Lease!$H$4="Yearly",EDATE(D1086,12),IF(Lease!$H$4="Quarterly",EDATE(D1086,3),EDATE(D1086,1))))</f>
        <v>-</v>
      </c>
      <c r="E1087" s="14">
        <f>IF(C1087=0,0,1/((1+IF(Lease!$H$4="Yearly",Lease!$D$4,IF(Lease!$H$4="Quarterly",Lease!$D$4/4,Lease!$D$4/12)))^IF($E$17=1,A1086,A1087)))</f>
        <v>0</v>
      </c>
      <c r="F1087" s="48">
        <f t="shared" si="175"/>
        <v>0</v>
      </c>
      <c r="G1087" s="49"/>
      <c r="H1087" s="13">
        <f t="shared" si="173"/>
        <v>1071</v>
      </c>
      <c r="I1087" s="33" t="str">
        <f t="shared" si="176"/>
        <v>-</v>
      </c>
      <c r="J1087" s="38">
        <f>IF(H1087&gt;Lease!$E$4,0,M1086)</f>
        <v>0</v>
      </c>
      <c r="K1087" s="38">
        <f>IF(IF(Lease!$H$4="Yearly",J1087*Lease!$D$4,IF(Lease!$H$4="Quarterly",J1087*(Lease!$D$4/4),J1087*Lease!$D$4/12))&gt;0,IF(Lease!$H$4="Yearly",J1087*Lease!$D$4,IF(Lease!$H$4="Quarterly",J1087*(Lease!$D$4/4),J1087*Lease!$D$4/12)),-L1087-J1087)</f>
        <v>0</v>
      </c>
      <c r="L1087" s="38">
        <f t="shared" si="170"/>
        <v>0</v>
      </c>
      <c r="M1087" s="38">
        <f t="shared" si="171"/>
        <v>0</v>
      </c>
      <c r="N1087" s="50"/>
      <c r="O1087" s="79">
        <v>237</v>
      </c>
      <c r="P1087" s="80">
        <f t="shared" si="174"/>
        <v>433241</v>
      </c>
      <c r="Q1087" s="82">
        <f t="shared" si="177"/>
        <v>0</v>
      </c>
      <c r="R1087" s="82">
        <f>IF(S1086&lt;1,0,-Lease!$K$4/Lease!$L$4)</f>
        <v>0</v>
      </c>
      <c r="S1087" s="82">
        <f t="shared" si="178"/>
        <v>0</v>
      </c>
      <c r="AE1087" s="5"/>
      <c r="AF1087" s="6"/>
    </row>
    <row r="1088" spans="1:32" x14ac:dyDescent="0.25">
      <c r="A1088" s="46">
        <f t="shared" si="172"/>
        <v>1072</v>
      </c>
      <c r="B1088" s="54">
        <f t="shared" si="169"/>
        <v>0</v>
      </c>
      <c r="C1088" s="47">
        <f>IF(A1088&gt;Lease!$E$4,0,Lease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D1088" s="33" t="str">
        <f>IF(C1088=0,"-",IF(Lease!$H$4="Yearly",EDATE(D1087,12),IF(Lease!$H$4="Quarterly",EDATE(D1087,3),EDATE(D1087,1))))</f>
        <v>-</v>
      </c>
      <c r="E1088" s="14">
        <f>IF(C1088=0,0,1/((1+IF(Lease!$H$4="Yearly",Lease!$D$4,IF(Lease!$H$4="Quarterly",Lease!$D$4/4,Lease!$D$4/12)))^IF($E$17=1,A1087,A1088)))</f>
        <v>0</v>
      </c>
      <c r="F1088" s="48">
        <f t="shared" si="175"/>
        <v>0</v>
      </c>
      <c r="G1088" s="49"/>
      <c r="H1088" s="13">
        <f t="shared" si="173"/>
        <v>1072</v>
      </c>
      <c r="I1088" s="33" t="str">
        <f t="shared" si="176"/>
        <v>-</v>
      </c>
      <c r="J1088" s="38">
        <f>IF(H1088&gt;Lease!$E$4,0,M1087)</f>
        <v>0</v>
      </c>
      <c r="K1088" s="38">
        <f>IF(IF(Lease!$H$4="Yearly",J1088*Lease!$D$4,IF(Lease!$H$4="Quarterly",J1088*(Lease!$D$4/4),J1088*Lease!$D$4/12))&gt;0,IF(Lease!$H$4="Yearly",J1088*Lease!$D$4,IF(Lease!$H$4="Quarterly",J1088*(Lease!$D$4/4),J1088*Lease!$D$4/12)),-L1088-J1088)</f>
        <v>0</v>
      </c>
      <c r="L1088" s="38">
        <f t="shared" si="170"/>
        <v>0</v>
      </c>
      <c r="M1088" s="38">
        <f t="shared" si="171"/>
        <v>0</v>
      </c>
      <c r="N1088" s="50"/>
      <c r="O1088" s="79">
        <v>237</v>
      </c>
      <c r="P1088" s="80">
        <f t="shared" si="174"/>
        <v>433606</v>
      </c>
      <c r="Q1088" s="82">
        <f t="shared" si="177"/>
        <v>0</v>
      </c>
      <c r="R1088" s="82">
        <f>IF(S1087&lt;1,0,-Lease!$K$4/Lease!$L$4)</f>
        <v>0</v>
      </c>
      <c r="S1088" s="82">
        <f t="shared" si="178"/>
        <v>0</v>
      </c>
      <c r="AE1088" s="5"/>
      <c r="AF1088" s="6"/>
    </row>
    <row r="1089" spans="1:32" x14ac:dyDescent="0.25">
      <c r="A1089" s="46">
        <f t="shared" si="172"/>
        <v>1073</v>
      </c>
      <c r="B1089" s="54">
        <f t="shared" si="169"/>
        <v>0</v>
      </c>
      <c r="C1089" s="47">
        <f>IF(A1089&gt;Lease!$E$4,0,Lease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D1089" s="33" t="str">
        <f>IF(C1089=0,"-",IF(Lease!$H$4="Yearly",EDATE(D1088,12),IF(Lease!$H$4="Quarterly",EDATE(D1088,3),EDATE(D1088,1))))</f>
        <v>-</v>
      </c>
      <c r="E1089" s="14">
        <f>IF(C1089=0,0,1/((1+IF(Lease!$H$4="Yearly",Lease!$D$4,IF(Lease!$H$4="Quarterly",Lease!$D$4/4,Lease!$D$4/12)))^IF($E$17=1,A1088,A1089)))</f>
        <v>0</v>
      </c>
      <c r="F1089" s="48">
        <f t="shared" si="175"/>
        <v>0</v>
      </c>
      <c r="G1089" s="49"/>
      <c r="H1089" s="13">
        <f t="shared" si="173"/>
        <v>1073</v>
      </c>
      <c r="I1089" s="33" t="str">
        <f t="shared" si="176"/>
        <v>-</v>
      </c>
      <c r="J1089" s="38">
        <f>IF(H1089&gt;Lease!$E$4,0,M1088)</f>
        <v>0</v>
      </c>
      <c r="K1089" s="38">
        <f>IF(IF(Lease!$H$4="Yearly",J1089*Lease!$D$4,IF(Lease!$H$4="Quarterly",J1089*(Lease!$D$4/4),J1089*Lease!$D$4/12))&gt;0,IF(Lease!$H$4="Yearly",J1089*Lease!$D$4,IF(Lease!$H$4="Quarterly",J1089*(Lease!$D$4/4),J1089*Lease!$D$4/12)),-L1089-J1089)</f>
        <v>0</v>
      </c>
      <c r="L1089" s="38">
        <f t="shared" si="170"/>
        <v>0</v>
      </c>
      <c r="M1089" s="38">
        <f t="shared" si="171"/>
        <v>0</v>
      </c>
      <c r="N1089" s="50"/>
      <c r="O1089" s="79">
        <v>237</v>
      </c>
      <c r="P1089" s="80">
        <f t="shared" si="174"/>
        <v>433972</v>
      </c>
      <c r="Q1089" s="82">
        <f t="shared" si="177"/>
        <v>0</v>
      </c>
      <c r="R1089" s="82">
        <f>IF(S1088&lt;1,0,-Lease!$K$4/Lease!$L$4)</f>
        <v>0</v>
      </c>
      <c r="S1089" s="82">
        <f t="shared" si="178"/>
        <v>0</v>
      </c>
      <c r="AE1089" s="5"/>
      <c r="AF1089" s="6"/>
    </row>
    <row r="1090" spans="1:32" x14ac:dyDescent="0.25">
      <c r="A1090" s="46">
        <f t="shared" si="172"/>
        <v>1074</v>
      </c>
      <c r="B1090" s="54">
        <f t="shared" si="169"/>
        <v>0</v>
      </c>
      <c r="C1090" s="47">
        <f>IF(A1090&gt;Lease!$E$4,0,Lease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D1090" s="33" t="str">
        <f>IF(C1090=0,"-",IF(Lease!$H$4="Yearly",EDATE(D1089,12),IF(Lease!$H$4="Quarterly",EDATE(D1089,3),EDATE(D1089,1))))</f>
        <v>-</v>
      </c>
      <c r="E1090" s="14">
        <f>IF(C1090=0,0,1/((1+IF(Lease!$H$4="Yearly",Lease!$D$4,IF(Lease!$H$4="Quarterly",Lease!$D$4/4,Lease!$D$4/12)))^IF($E$17=1,A1089,A1090)))</f>
        <v>0</v>
      </c>
      <c r="F1090" s="48">
        <f t="shared" si="175"/>
        <v>0</v>
      </c>
      <c r="G1090" s="49"/>
      <c r="H1090" s="13">
        <f t="shared" si="173"/>
        <v>1074</v>
      </c>
      <c r="I1090" s="33" t="str">
        <f t="shared" si="176"/>
        <v>-</v>
      </c>
      <c r="J1090" s="38">
        <f>IF(H1090&gt;Lease!$E$4,0,M1089)</f>
        <v>0</v>
      </c>
      <c r="K1090" s="38">
        <f>IF(IF(Lease!$H$4="Yearly",J1090*Lease!$D$4,IF(Lease!$H$4="Quarterly",J1090*(Lease!$D$4/4),J1090*Lease!$D$4/12))&gt;0,IF(Lease!$H$4="Yearly",J1090*Lease!$D$4,IF(Lease!$H$4="Quarterly",J1090*(Lease!$D$4/4),J1090*Lease!$D$4/12)),-L1090-J1090)</f>
        <v>0</v>
      </c>
      <c r="L1090" s="38">
        <f t="shared" si="170"/>
        <v>0</v>
      </c>
      <c r="M1090" s="38">
        <f t="shared" si="171"/>
        <v>0</v>
      </c>
      <c r="N1090" s="50"/>
      <c r="O1090" s="79">
        <v>237</v>
      </c>
      <c r="P1090" s="80">
        <f t="shared" si="174"/>
        <v>434337</v>
      </c>
      <c r="Q1090" s="82">
        <f t="shared" si="177"/>
        <v>0</v>
      </c>
      <c r="R1090" s="82">
        <f>IF(S1089&lt;1,0,-Lease!$K$4/Lease!$L$4)</f>
        <v>0</v>
      </c>
      <c r="S1090" s="82">
        <f t="shared" si="178"/>
        <v>0</v>
      </c>
      <c r="AE1090" s="5"/>
      <c r="AF1090" s="6"/>
    </row>
    <row r="1091" spans="1:32" x14ac:dyDescent="0.25">
      <c r="A1091" s="46">
        <f t="shared" si="172"/>
        <v>1075</v>
      </c>
      <c r="B1091" s="54">
        <f t="shared" si="169"/>
        <v>0</v>
      </c>
      <c r="C1091" s="47">
        <f>IF(A1091&gt;Lease!$E$4,0,Lease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D1091" s="33" t="str">
        <f>IF(C1091=0,"-",IF(Lease!$H$4="Yearly",EDATE(D1090,12),IF(Lease!$H$4="Quarterly",EDATE(D1090,3),EDATE(D1090,1))))</f>
        <v>-</v>
      </c>
      <c r="E1091" s="14">
        <f>IF(C1091=0,0,1/((1+IF(Lease!$H$4="Yearly",Lease!$D$4,IF(Lease!$H$4="Quarterly",Lease!$D$4/4,Lease!$D$4/12)))^IF($E$17=1,A1090,A1091)))</f>
        <v>0</v>
      </c>
      <c r="F1091" s="48">
        <f t="shared" si="175"/>
        <v>0</v>
      </c>
      <c r="G1091" s="49"/>
      <c r="H1091" s="13">
        <f t="shared" si="173"/>
        <v>1075</v>
      </c>
      <c r="I1091" s="33" t="str">
        <f t="shared" si="176"/>
        <v>-</v>
      </c>
      <c r="J1091" s="38">
        <f>IF(H1091&gt;Lease!$E$4,0,M1090)</f>
        <v>0</v>
      </c>
      <c r="K1091" s="38">
        <f>IF(IF(Lease!$H$4="Yearly",J1091*Lease!$D$4,IF(Lease!$H$4="Quarterly",J1091*(Lease!$D$4/4),J1091*Lease!$D$4/12))&gt;0,IF(Lease!$H$4="Yearly",J1091*Lease!$D$4,IF(Lease!$H$4="Quarterly",J1091*(Lease!$D$4/4),J1091*Lease!$D$4/12)),-L1091-J1091)</f>
        <v>0</v>
      </c>
      <c r="L1091" s="38">
        <f t="shared" si="170"/>
        <v>0</v>
      </c>
      <c r="M1091" s="38">
        <f t="shared" si="171"/>
        <v>0</v>
      </c>
      <c r="N1091" s="50"/>
      <c r="O1091" s="79">
        <v>237</v>
      </c>
      <c r="P1091" s="80">
        <f t="shared" si="174"/>
        <v>434702</v>
      </c>
      <c r="Q1091" s="82">
        <f t="shared" si="177"/>
        <v>0</v>
      </c>
      <c r="R1091" s="82">
        <f>IF(S1090&lt;1,0,-Lease!$K$4/Lease!$L$4)</f>
        <v>0</v>
      </c>
      <c r="S1091" s="82">
        <f t="shared" si="178"/>
        <v>0</v>
      </c>
      <c r="AE1091" s="5"/>
      <c r="AF1091" s="6"/>
    </row>
    <row r="1092" spans="1:32" x14ac:dyDescent="0.25">
      <c r="A1092" s="46">
        <f t="shared" si="172"/>
        <v>1076</v>
      </c>
      <c r="B1092" s="54">
        <f t="shared" si="169"/>
        <v>0</v>
      </c>
      <c r="C1092" s="47">
        <f>IF(A1092&gt;Lease!$E$4,0,Lease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D1092" s="33" t="str">
        <f>IF(C1092=0,"-",IF(Lease!$H$4="Yearly",EDATE(D1091,12),IF(Lease!$H$4="Quarterly",EDATE(D1091,3),EDATE(D1091,1))))</f>
        <v>-</v>
      </c>
      <c r="E1092" s="14">
        <f>IF(C1092=0,0,1/((1+IF(Lease!$H$4="Yearly",Lease!$D$4,IF(Lease!$H$4="Quarterly",Lease!$D$4/4,Lease!$D$4/12)))^IF($E$17=1,A1091,A1092)))</f>
        <v>0</v>
      </c>
      <c r="F1092" s="48">
        <f t="shared" si="175"/>
        <v>0</v>
      </c>
      <c r="G1092" s="49"/>
      <c r="H1092" s="13">
        <f t="shared" si="173"/>
        <v>1076</v>
      </c>
      <c r="I1092" s="33" t="str">
        <f t="shared" si="176"/>
        <v>-</v>
      </c>
      <c r="J1092" s="38">
        <f>IF(H1092&gt;Lease!$E$4,0,M1091)</f>
        <v>0</v>
      </c>
      <c r="K1092" s="38">
        <f>IF(IF(Lease!$H$4="Yearly",J1092*Lease!$D$4,IF(Lease!$H$4="Quarterly",J1092*(Lease!$D$4/4),J1092*Lease!$D$4/12))&gt;0,IF(Lease!$H$4="Yearly",J1092*Lease!$D$4,IF(Lease!$H$4="Quarterly",J1092*(Lease!$D$4/4),J1092*Lease!$D$4/12)),-L1092-J1092)</f>
        <v>0</v>
      </c>
      <c r="L1092" s="38">
        <f t="shared" si="170"/>
        <v>0</v>
      </c>
      <c r="M1092" s="38">
        <f t="shared" si="171"/>
        <v>0</v>
      </c>
      <c r="N1092" s="50"/>
      <c r="O1092" s="79">
        <v>237</v>
      </c>
      <c r="P1092" s="80">
        <f t="shared" si="174"/>
        <v>435067</v>
      </c>
      <c r="Q1092" s="82">
        <f t="shared" si="177"/>
        <v>0</v>
      </c>
      <c r="R1092" s="82">
        <f>IF(S1091&lt;1,0,-Lease!$K$4/Lease!$L$4)</f>
        <v>0</v>
      </c>
      <c r="S1092" s="82">
        <f t="shared" si="178"/>
        <v>0</v>
      </c>
      <c r="AE1092" s="5"/>
      <c r="AF1092" s="6"/>
    </row>
    <row r="1093" spans="1:32" x14ac:dyDescent="0.25">
      <c r="A1093" s="46">
        <f t="shared" si="172"/>
        <v>1077</v>
      </c>
      <c r="B1093" s="54">
        <f t="shared" si="169"/>
        <v>0</v>
      </c>
      <c r="C1093" s="47">
        <f>IF(A1093&gt;Lease!$E$4,0,Lease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D1093" s="33" t="str">
        <f>IF(C1093=0,"-",IF(Lease!$H$4="Yearly",EDATE(D1092,12),IF(Lease!$H$4="Quarterly",EDATE(D1092,3),EDATE(D1092,1))))</f>
        <v>-</v>
      </c>
      <c r="E1093" s="14">
        <f>IF(C1093=0,0,1/((1+IF(Lease!$H$4="Yearly",Lease!$D$4,IF(Lease!$H$4="Quarterly",Lease!$D$4/4,Lease!$D$4/12)))^IF($E$17=1,A1092,A1093)))</f>
        <v>0</v>
      </c>
      <c r="F1093" s="48">
        <f t="shared" si="175"/>
        <v>0</v>
      </c>
      <c r="G1093" s="49"/>
      <c r="H1093" s="13">
        <f t="shared" si="173"/>
        <v>1077</v>
      </c>
      <c r="I1093" s="33" t="str">
        <f t="shared" si="176"/>
        <v>-</v>
      </c>
      <c r="J1093" s="38">
        <f>IF(H1093&gt;Lease!$E$4,0,M1092)</f>
        <v>0</v>
      </c>
      <c r="K1093" s="38">
        <f>IF(IF(Lease!$H$4="Yearly",J1093*Lease!$D$4,IF(Lease!$H$4="Quarterly",J1093*(Lease!$D$4/4),J1093*Lease!$D$4/12))&gt;0,IF(Lease!$H$4="Yearly",J1093*Lease!$D$4,IF(Lease!$H$4="Quarterly",J1093*(Lease!$D$4/4),J1093*Lease!$D$4/12)),-L1093-J1093)</f>
        <v>0</v>
      </c>
      <c r="L1093" s="38">
        <f t="shared" si="170"/>
        <v>0</v>
      </c>
      <c r="M1093" s="38">
        <f t="shared" si="171"/>
        <v>0</v>
      </c>
      <c r="N1093" s="50"/>
      <c r="O1093" s="79">
        <v>237</v>
      </c>
      <c r="P1093" s="80">
        <f t="shared" si="174"/>
        <v>435433</v>
      </c>
      <c r="Q1093" s="82">
        <f t="shared" si="177"/>
        <v>0</v>
      </c>
      <c r="R1093" s="82">
        <f>IF(S1092&lt;1,0,-Lease!$K$4/Lease!$L$4)</f>
        <v>0</v>
      </c>
      <c r="S1093" s="82">
        <f t="shared" si="178"/>
        <v>0</v>
      </c>
      <c r="AE1093" s="5"/>
      <c r="AF1093" s="6"/>
    </row>
    <row r="1094" spans="1:32" x14ac:dyDescent="0.25">
      <c r="A1094" s="46">
        <f t="shared" si="172"/>
        <v>1078</v>
      </c>
      <c r="B1094" s="54">
        <f t="shared" si="169"/>
        <v>0</v>
      </c>
      <c r="C1094" s="47">
        <f>IF(A1094&gt;Lease!$E$4,0,Lease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D1094" s="33" t="str">
        <f>IF(C1094=0,"-",IF(Lease!$H$4="Yearly",EDATE(D1093,12),IF(Lease!$H$4="Quarterly",EDATE(D1093,3),EDATE(D1093,1))))</f>
        <v>-</v>
      </c>
      <c r="E1094" s="14">
        <f>IF(C1094=0,0,1/((1+IF(Lease!$H$4="Yearly",Lease!$D$4,IF(Lease!$H$4="Quarterly",Lease!$D$4/4,Lease!$D$4/12)))^IF($E$17=1,A1093,A1094)))</f>
        <v>0</v>
      </c>
      <c r="F1094" s="48">
        <f t="shared" si="175"/>
        <v>0</v>
      </c>
      <c r="G1094" s="49"/>
      <c r="H1094" s="13">
        <f t="shared" si="173"/>
        <v>1078</v>
      </c>
      <c r="I1094" s="33" t="str">
        <f t="shared" si="176"/>
        <v>-</v>
      </c>
      <c r="J1094" s="38">
        <f>IF(H1094&gt;Lease!$E$4,0,M1093)</f>
        <v>0</v>
      </c>
      <c r="K1094" s="38">
        <f>IF(IF(Lease!$H$4="Yearly",J1094*Lease!$D$4,IF(Lease!$H$4="Quarterly",J1094*(Lease!$D$4/4),J1094*Lease!$D$4/12))&gt;0,IF(Lease!$H$4="Yearly",J1094*Lease!$D$4,IF(Lease!$H$4="Quarterly",J1094*(Lease!$D$4/4),J1094*Lease!$D$4/12)),-L1094-J1094)</f>
        <v>0</v>
      </c>
      <c r="L1094" s="38">
        <f t="shared" si="170"/>
        <v>0</v>
      </c>
      <c r="M1094" s="38">
        <f t="shared" si="171"/>
        <v>0</v>
      </c>
      <c r="N1094" s="50"/>
      <c r="O1094" s="79">
        <v>237</v>
      </c>
      <c r="P1094" s="80">
        <f t="shared" si="174"/>
        <v>435798</v>
      </c>
      <c r="Q1094" s="82">
        <f t="shared" si="177"/>
        <v>0</v>
      </c>
      <c r="R1094" s="82">
        <f>IF(S1093&lt;1,0,-Lease!$K$4/Lease!$L$4)</f>
        <v>0</v>
      </c>
      <c r="S1094" s="82">
        <f t="shared" si="178"/>
        <v>0</v>
      </c>
      <c r="AE1094" s="5"/>
      <c r="AF1094" s="6"/>
    </row>
    <row r="1095" spans="1:32" x14ac:dyDescent="0.25">
      <c r="A1095" s="46">
        <f t="shared" si="172"/>
        <v>1079</v>
      </c>
      <c r="B1095" s="54">
        <f t="shared" si="169"/>
        <v>0</v>
      </c>
      <c r="C1095" s="47">
        <f>IF(A1095&gt;Lease!$E$4,0,Lease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D1095" s="33" t="str">
        <f>IF(C1095=0,"-",IF(Lease!$H$4="Yearly",EDATE(D1094,12),IF(Lease!$H$4="Quarterly",EDATE(D1094,3),EDATE(D1094,1))))</f>
        <v>-</v>
      </c>
      <c r="E1095" s="14">
        <f>IF(C1095=0,0,1/((1+IF(Lease!$H$4="Yearly",Lease!$D$4,IF(Lease!$H$4="Quarterly",Lease!$D$4/4,Lease!$D$4/12)))^IF($E$17=1,A1094,A1095)))</f>
        <v>0</v>
      </c>
      <c r="F1095" s="48">
        <f t="shared" si="175"/>
        <v>0</v>
      </c>
      <c r="G1095" s="49"/>
      <c r="H1095" s="13">
        <f t="shared" si="173"/>
        <v>1079</v>
      </c>
      <c r="I1095" s="33" t="str">
        <f t="shared" si="176"/>
        <v>-</v>
      </c>
      <c r="J1095" s="38">
        <f>IF(H1095&gt;Lease!$E$4,0,M1094)</f>
        <v>0</v>
      </c>
      <c r="K1095" s="38">
        <f>IF(IF(Lease!$H$4="Yearly",J1095*Lease!$D$4,IF(Lease!$H$4="Quarterly",J1095*(Lease!$D$4/4),J1095*Lease!$D$4/12))&gt;0,IF(Lease!$H$4="Yearly",J1095*Lease!$D$4,IF(Lease!$H$4="Quarterly",J1095*(Lease!$D$4/4),J1095*Lease!$D$4/12)),-L1095-J1095)</f>
        <v>0</v>
      </c>
      <c r="L1095" s="38">
        <f t="shared" si="170"/>
        <v>0</v>
      </c>
      <c r="M1095" s="38">
        <f t="shared" si="171"/>
        <v>0</v>
      </c>
      <c r="N1095" s="50"/>
      <c r="O1095" s="79">
        <v>237</v>
      </c>
      <c r="P1095" s="80">
        <f t="shared" si="174"/>
        <v>436163</v>
      </c>
      <c r="Q1095" s="82">
        <f t="shared" si="177"/>
        <v>0</v>
      </c>
      <c r="R1095" s="82">
        <f>IF(S1094&lt;1,0,-Lease!$K$4/Lease!$L$4)</f>
        <v>0</v>
      </c>
      <c r="S1095" s="82">
        <f t="shared" si="178"/>
        <v>0</v>
      </c>
      <c r="AE1095" s="5"/>
      <c r="AF1095" s="6"/>
    </row>
    <row r="1096" spans="1:32" x14ac:dyDescent="0.25">
      <c r="A1096" s="46">
        <f t="shared" si="172"/>
        <v>1080</v>
      </c>
      <c r="B1096" s="54">
        <f t="shared" si="169"/>
        <v>0</v>
      </c>
      <c r="C1096" s="47">
        <f>IF(A1096&gt;Lease!$E$4,0,Lease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D1096" s="33" t="str">
        <f>IF(C1096=0,"-",IF(Lease!$H$4="Yearly",EDATE(D1095,12),IF(Lease!$H$4="Quarterly",EDATE(D1095,3),EDATE(D1095,1))))</f>
        <v>-</v>
      </c>
      <c r="E1096" s="14">
        <f>IF(C1096=0,0,1/((1+IF(Lease!$H$4="Yearly",Lease!$D$4,IF(Lease!$H$4="Quarterly",Lease!$D$4/4,Lease!$D$4/12)))^IF($E$17=1,A1095,A1096)))</f>
        <v>0</v>
      </c>
      <c r="F1096" s="48">
        <f t="shared" si="175"/>
        <v>0</v>
      </c>
      <c r="G1096" s="49"/>
      <c r="H1096" s="13">
        <f t="shared" si="173"/>
        <v>1080</v>
      </c>
      <c r="I1096" s="33" t="str">
        <f t="shared" si="176"/>
        <v>-</v>
      </c>
      <c r="J1096" s="38">
        <f>IF(H1096&gt;Lease!$E$4,0,M1095)</f>
        <v>0</v>
      </c>
      <c r="K1096" s="38">
        <f>IF(IF(Lease!$H$4="Yearly",J1096*Lease!$D$4,IF(Lease!$H$4="Quarterly",J1096*(Lease!$D$4/4),J1096*Lease!$D$4/12))&gt;0,IF(Lease!$H$4="Yearly",J1096*Lease!$D$4,IF(Lease!$H$4="Quarterly",J1096*(Lease!$D$4/4),J1096*Lease!$D$4/12)),-L1096-J1096)</f>
        <v>0</v>
      </c>
      <c r="L1096" s="38">
        <f t="shared" si="170"/>
        <v>0</v>
      </c>
      <c r="M1096" s="38">
        <f t="shared" si="171"/>
        <v>0</v>
      </c>
      <c r="N1096" s="50"/>
      <c r="O1096" s="79">
        <v>237</v>
      </c>
      <c r="P1096" s="80">
        <f t="shared" si="174"/>
        <v>436528</v>
      </c>
      <c r="Q1096" s="82">
        <f t="shared" si="177"/>
        <v>0</v>
      </c>
      <c r="R1096" s="82">
        <f>IF(S1095&lt;1,0,-Lease!$K$4/Lease!$L$4)</f>
        <v>0</v>
      </c>
      <c r="S1096" s="82">
        <f t="shared" si="178"/>
        <v>0</v>
      </c>
      <c r="AE1096" s="5"/>
      <c r="AF1096" s="6"/>
    </row>
    <row r="1097" spans="1:32" x14ac:dyDescent="0.25">
      <c r="A1097" s="46">
        <f t="shared" si="172"/>
        <v>1081</v>
      </c>
      <c r="B1097" s="54">
        <f t="shared" si="169"/>
        <v>0</v>
      </c>
      <c r="C1097" s="47">
        <f>IF(A1097&gt;Lease!$E$4,0,Lease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D1097" s="33" t="str">
        <f>IF(C1097=0,"-",IF(Lease!$H$4="Yearly",EDATE(D1096,12),IF(Lease!$H$4="Quarterly",EDATE(D1096,3),EDATE(D1096,1))))</f>
        <v>-</v>
      </c>
      <c r="E1097" s="14">
        <f>IF(C1097=0,0,1/((1+IF(Lease!$H$4="Yearly",Lease!$D$4,IF(Lease!$H$4="Quarterly",Lease!$D$4/4,Lease!$D$4/12)))^IF($E$17=1,A1096,A1097)))</f>
        <v>0</v>
      </c>
      <c r="F1097" s="48">
        <f t="shared" si="175"/>
        <v>0</v>
      </c>
      <c r="G1097" s="49"/>
      <c r="H1097" s="13">
        <f t="shared" si="173"/>
        <v>1081</v>
      </c>
      <c r="I1097" s="33" t="str">
        <f t="shared" si="176"/>
        <v>-</v>
      </c>
      <c r="J1097" s="38">
        <f>IF(H1097&gt;Lease!$E$4,0,M1096)</f>
        <v>0</v>
      </c>
      <c r="K1097" s="38">
        <f>IF(IF(Lease!$H$4="Yearly",J1097*Lease!$D$4,IF(Lease!$H$4="Quarterly",J1097*(Lease!$D$4/4),J1097*Lease!$D$4/12))&gt;0,IF(Lease!$H$4="Yearly",J1097*Lease!$D$4,IF(Lease!$H$4="Quarterly",J1097*(Lease!$D$4/4),J1097*Lease!$D$4/12)),-L1097-J1097)</f>
        <v>0</v>
      </c>
      <c r="L1097" s="38">
        <f t="shared" si="170"/>
        <v>0</v>
      </c>
      <c r="M1097" s="38">
        <f t="shared" si="171"/>
        <v>0</v>
      </c>
      <c r="N1097" s="50"/>
      <c r="O1097" s="79">
        <v>237</v>
      </c>
      <c r="P1097" s="80">
        <f t="shared" si="174"/>
        <v>436894</v>
      </c>
      <c r="Q1097" s="82">
        <f t="shared" si="177"/>
        <v>0</v>
      </c>
      <c r="R1097" s="82">
        <f>IF(S1096&lt;1,0,-Lease!$K$4/Lease!$L$4)</f>
        <v>0</v>
      </c>
      <c r="S1097" s="82">
        <f t="shared" si="178"/>
        <v>0</v>
      </c>
      <c r="AE1097" s="5"/>
      <c r="AF1097" s="6"/>
    </row>
    <row r="1098" spans="1:32" x14ac:dyDescent="0.25">
      <c r="A1098" s="46">
        <f t="shared" si="172"/>
        <v>1082</v>
      </c>
      <c r="B1098" s="54">
        <f t="shared" si="169"/>
        <v>0</v>
      </c>
      <c r="C1098" s="47">
        <f>IF(A1098&gt;Lease!$E$4,0,Lease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D1098" s="33" t="str">
        <f>IF(C1098=0,"-",IF(Lease!$H$4="Yearly",EDATE(D1097,12),IF(Lease!$H$4="Quarterly",EDATE(D1097,3),EDATE(D1097,1))))</f>
        <v>-</v>
      </c>
      <c r="E1098" s="14">
        <f>IF(C1098=0,0,1/((1+IF(Lease!$H$4="Yearly",Lease!$D$4,IF(Lease!$H$4="Quarterly",Lease!$D$4/4,Lease!$D$4/12)))^IF($E$17=1,A1097,A1098)))</f>
        <v>0</v>
      </c>
      <c r="F1098" s="48">
        <f t="shared" si="175"/>
        <v>0</v>
      </c>
      <c r="G1098" s="49"/>
      <c r="H1098" s="13">
        <f t="shared" si="173"/>
        <v>1082</v>
      </c>
      <c r="I1098" s="33" t="str">
        <f t="shared" si="176"/>
        <v>-</v>
      </c>
      <c r="J1098" s="38">
        <f>IF(H1098&gt;Lease!$E$4,0,M1097)</f>
        <v>0</v>
      </c>
      <c r="K1098" s="38">
        <f>IF(IF(Lease!$H$4="Yearly",J1098*Lease!$D$4,IF(Lease!$H$4="Quarterly",J1098*(Lease!$D$4/4),J1098*Lease!$D$4/12))&gt;0,IF(Lease!$H$4="Yearly",J1098*Lease!$D$4,IF(Lease!$H$4="Quarterly",J1098*(Lease!$D$4/4),J1098*Lease!$D$4/12)),-L1098-J1098)</f>
        <v>0</v>
      </c>
      <c r="L1098" s="38">
        <f t="shared" si="170"/>
        <v>0</v>
      </c>
      <c r="M1098" s="38">
        <f t="shared" si="171"/>
        <v>0</v>
      </c>
      <c r="N1098" s="50"/>
      <c r="O1098" s="79">
        <v>237</v>
      </c>
      <c r="P1098" s="80">
        <f t="shared" si="174"/>
        <v>437259</v>
      </c>
      <c r="Q1098" s="82">
        <f t="shared" si="177"/>
        <v>0</v>
      </c>
      <c r="R1098" s="82">
        <f>IF(S1097&lt;1,0,-Lease!$K$4/Lease!$L$4)</f>
        <v>0</v>
      </c>
      <c r="S1098" s="82">
        <f t="shared" si="178"/>
        <v>0</v>
      </c>
      <c r="AE1098" s="5"/>
      <c r="AF1098" s="6"/>
    </row>
    <row r="1099" spans="1:32" x14ac:dyDescent="0.25">
      <c r="A1099" s="46">
        <f t="shared" si="172"/>
        <v>1083</v>
      </c>
      <c r="B1099" s="54">
        <f t="shared" si="169"/>
        <v>0</v>
      </c>
      <c r="C1099" s="47">
        <f>IF(A1099&gt;Lease!$E$4,0,Lease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D1099" s="33" t="str">
        <f>IF(C1099=0,"-",IF(Lease!$H$4="Yearly",EDATE(D1098,12),IF(Lease!$H$4="Quarterly",EDATE(D1098,3),EDATE(D1098,1))))</f>
        <v>-</v>
      </c>
      <c r="E1099" s="14">
        <f>IF(C1099=0,0,1/((1+IF(Lease!$H$4="Yearly",Lease!$D$4,IF(Lease!$H$4="Quarterly",Lease!$D$4/4,Lease!$D$4/12)))^IF($E$17=1,A1098,A1099)))</f>
        <v>0</v>
      </c>
      <c r="F1099" s="48">
        <f t="shared" si="175"/>
        <v>0</v>
      </c>
      <c r="G1099" s="49"/>
      <c r="H1099" s="13">
        <f t="shared" si="173"/>
        <v>1083</v>
      </c>
      <c r="I1099" s="33" t="str">
        <f t="shared" si="176"/>
        <v>-</v>
      </c>
      <c r="J1099" s="38">
        <f>IF(H1099&gt;Lease!$E$4,0,M1098)</f>
        <v>0</v>
      </c>
      <c r="K1099" s="38">
        <f>IF(IF(Lease!$H$4="Yearly",J1099*Lease!$D$4,IF(Lease!$H$4="Quarterly",J1099*(Lease!$D$4/4),J1099*Lease!$D$4/12))&gt;0,IF(Lease!$H$4="Yearly",J1099*Lease!$D$4,IF(Lease!$H$4="Quarterly",J1099*(Lease!$D$4/4),J1099*Lease!$D$4/12)),-L1099-J1099)</f>
        <v>0</v>
      </c>
      <c r="L1099" s="38">
        <f t="shared" si="170"/>
        <v>0</v>
      </c>
      <c r="M1099" s="38">
        <f t="shared" si="171"/>
        <v>0</v>
      </c>
      <c r="N1099" s="50"/>
      <c r="O1099" s="79">
        <v>237</v>
      </c>
      <c r="P1099" s="80">
        <f t="shared" si="174"/>
        <v>437624</v>
      </c>
      <c r="Q1099" s="82">
        <f t="shared" si="177"/>
        <v>0</v>
      </c>
      <c r="R1099" s="82">
        <f>IF(S1098&lt;1,0,-Lease!$K$4/Lease!$L$4)</f>
        <v>0</v>
      </c>
      <c r="S1099" s="82">
        <f t="shared" si="178"/>
        <v>0</v>
      </c>
      <c r="AE1099" s="5"/>
      <c r="AF1099" s="6"/>
    </row>
    <row r="1100" spans="1:32" x14ac:dyDescent="0.25">
      <c r="A1100" s="46">
        <f t="shared" si="172"/>
        <v>1084</v>
      </c>
      <c r="B1100" s="54">
        <f t="shared" si="169"/>
        <v>0</v>
      </c>
      <c r="C1100" s="47">
        <f>IF(A1100&gt;Lease!$E$4,0,Lease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D1100" s="33" t="str">
        <f>IF(C1100=0,"-",IF(Lease!$H$4="Yearly",EDATE(D1099,12),IF(Lease!$H$4="Quarterly",EDATE(D1099,3),EDATE(D1099,1))))</f>
        <v>-</v>
      </c>
      <c r="E1100" s="14">
        <f>IF(C1100=0,0,1/((1+IF(Lease!$H$4="Yearly",Lease!$D$4,IF(Lease!$H$4="Quarterly",Lease!$D$4/4,Lease!$D$4/12)))^IF($E$17=1,A1099,A1100)))</f>
        <v>0</v>
      </c>
      <c r="F1100" s="48">
        <f t="shared" si="175"/>
        <v>0</v>
      </c>
      <c r="G1100" s="49"/>
      <c r="H1100" s="13">
        <f t="shared" si="173"/>
        <v>1084</v>
      </c>
      <c r="I1100" s="33" t="str">
        <f t="shared" si="176"/>
        <v>-</v>
      </c>
      <c r="J1100" s="38">
        <f>IF(H1100&gt;Lease!$E$4,0,M1099)</f>
        <v>0</v>
      </c>
      <c r="K1100" s="38">
        <f>IF(IF(Lease!$H$4="Yearly",J1100*Lease!$D$4,IF(Lease!$H$4="Quarterly",J1100*(Lease!$D$4/4),J1100*Lease!$D$4/12))&gt;0,IF(Lease!$H$4="Yearly",J1100*Lease!$D$4,IF(Lease!$H$4="Quarterly",J1100*(Lease!$D$4/4),J1100*Lease!$D$4/12)),-L1100-J1100)</f>
        <v>0</v>
      </c>
      <c r="L1100" s="38">
        <f t="shared" si="170"/>
        <v>0</v>
      </c>
      <c r="M1100" s="38">
        <f t="shared" si="171"/>
        <v>0</v>
      </c>
      <c r="N1100" s="50"/>
      <c r="O1100" s="79">
        <v>237</v>
      </c>
      <c r="P1100" s="80">
        <f t="shared" si="174"/>
        <v>437989</v>
      </c>
      <c r="Q1100" s="82">
        <f t="shared" si="177"/>
        <v>0</v>
      </c>
      <c r="R1100" s="82">
        <f>IF(S1099&lt;1,0,-Lease!$K$4/Lease!$L$4)</f>
        <v>0</v>
      </c>
      <c r="S1100" s="82">
        <f t="shared" si="178"/>
        <v>0</v>
      </c>
      <c r="AE1100" s="5"/>
      <c r="AF1100" s="6"/>
    </row>
    <row r="1101" spans="1:32" x14ac:dyDescent="0.25">
      <c r="A1101" s="46">
        <f t="shared" si="172"/>
        <v>1085</v>
      </c>
      <c r="B1101" s="54">
        <f t="shared" si="169"/>
        <v>0</v>
      </c>
      <c r="C1101" s="47">
        <f>IF(A1101&gt;Lease!$E$4,0,Lease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D1101" s="33" t="str">
        <f>IF(C1101=0,"-",IF(Lease!$H$4="Yearly",EDATE(D1100,12),IF(Lease!$H$4="Quarterly",EDATE(D1100,3),EDATE(D1100,1))))</f>
        <v>-</v>
      </c>
      <c r="E1101" s="14">
        <f>IF(C1101=0,0,1/((1+IF(Lease!$H$4="Yearly",Lease!$D$4,IF(Lease!$H$4="Quarterly",Lease!$D$4/4,Lease!$D$4/12)))^IF($E$17=1,A1100,A1101)))</f>
        <v>0</v>
      </c>
      <c r="F1101" s="48">
        <f t="shared" si="175"/>
        <v>0</v>
      </c>
      <c r="G1101" s="49"/>
      <c r="H1101" s="13">
        <f t="shared" si="173"/>
        <v>1085</v>
      </c>
      <c r="I1101" s="33" t="str">
        <f t="shared" si="176"/>
        <v>-</v>
      </c>
      <c r="J1101" s="38">
        <f>IF(H1101&gt;Lease!$E$4,0,M1100)</f>
        <v>0</v>
      </c>
      <c r="K1101" s="38">
        <f>IF(IF(Lease!$H$4="Yearly",J1101*Lease!$D$4,IF(Lease!$H$4="Quarterly",J1101*(Lease!$D$4/4),J1101*Lease!$D$4/12))&gt;0,IF(Lease!$H$4="Yearly",J1101*Lease!$D$4,IF(Lease!$H$4="Quarterly",J1101*(Lease!$D$4/4),J1101*Lease!$D$4/12)),-L1101-J1101)</f>
        <v>0</v>
      </c>
      <c r="L1101" s="38">
        <f t="shared" si="170"/>
        <v>0</v>
      </c>
      <c r="M1101" s="38">
        <f t="shared" si="171"/>
        <v>0</v>
      </c>
      <c r="N1101" s="50"/>
      <c r="O1101" s="79">
        <v>237</v>
      </c>
      <c r="P1101" s="80">
        <f t="shared" si="174"/>
        <v>438354</v>
      </c>
      <c r="Q1101" s="82">
        <f t="shared" si="177"/>
        <v>0</v>
      </c>
      <c r="R1101" s="82">
        <f>IF(S1100&lt;1,0,-Lease!$K$4/Lease!$L$4)</f>
        <v>0</v>
      </c>
      <c r="S1101" s="82">
        <f t="shared" si="178"/>
        <v>0</v>
      </c>
      <c r="AE1101" s="5"/>
      <c r="AF1101" s="6"/>
    </row>
    <row r="1102" spans="1:32" x14ac:dyDescent="0.25">
      <c r="A1102" s="46">
        <f t="shared" si="172"/>
        <v>1086</v>
      </c>
      <c r="B1102" s="54">
        <f t="shared" si="169"/>
        <v>0</v>
      </c>
      <c r="C1102" s="47">
        <f>IF(A1102&gt;Lease!$E$4,0,Lease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D1102" s="33" t="str">
        <f>IF(C1102=0,"-",IF(Lease!$H$4="Yearly",EDATE(D1101,12),IF(Lease!$H$4="Quarterly",EDATE(D1101,3),EDATE(D1101,1))))</f>
        <v>-</v>
      </c>
      <c r="E1102" s="14">
        <f>IF(C1102=0,0,1/((1+IF(Lease!$H$4="Yearly",Lease!$D$4,IF(Lease!$H$4="Quarterly",Lease!$D$4/4,Lease!$D$4/12)))^IF($E$17=1,A1101,A1102)))</f>
        <v>0</v>
      </c>
      <c r="F1102" s="48">
        <f t="shared" si="175"/>
        <v>0</v>
      </c>
      <c r="G1102" s="49"/>
      <c r="H1102" s="13">
        <f t="shared" si="173"/>
        <v>1086</v>
      </c>
      <c r="I1102" s="33" t="str">
        <f t="shared" si="176"/>
        <v>-</v>
      </c>
      <c r="J1102" s="38">
        <f>IF(H1102&gt;Lease!$E$4,0,M1101)</f>
        <v>0</v>
      </c>
      <c r="K1102" s="38">
        <f>IF(IF(Lease!$H$4="Yearly",J1102*Lease!$D$4,IF(Lease!$H$4="Quarterly",J1102*(Lease!$D$4/4),J1102*Lease!$D$4/12))&gt;0,IF(Lease!$H$4="Yearly",J1102*Lease!$D$4,IF(Lease!$H$4="Quarterly",J1102*(Lease!$D$4/4),J1102*Lease!$D$4/12)),-L1102-J1102)</f>
        <v>0</v>
      </c>
      <c r="L1102" s="38">
        <f t="shared" si="170"/>
        <v>0</v>
      </c>
      <c r="M1102" s="38">
        <f t="shared" si="171"/>
        <v>0</v>
      </c>
      <c r="N1102" s="50"/>
      <c r="O1102" s="79">
        <v>237</v>
      </c>
      <c r="P1102" s="80">
        <f t="shared" si="174"/>
        <v>438719</v>
      </c>
      <c r="Q1102" s="82">
        <f t="shared" si="177"/>
        <v>0</v>
      </c>
      <c r="R1102" s="82">
        <f>IF(S1101&lt;1,0,-Lease!$K$4/Lease!$L$4)</f>
        <v>0</v>
      </c>
      <c r="S1102" s="82">
        <f t="shared" si="178"/>
        <v>0</v>
      </c>
      <c r="AE1102" s="5"/>
      <c r="AF1102" s="6"/>
    </row>
    <row r="1103" spans="1:32" x14ac:dyDescent="0.25">
      <c r="A1103" s="46">
        <f t="shared" si="172"/>
        <v>1087</v>
      </c>
      <c r="B1103" s="54">
        <f t="shared" si="169"/>
        <v>0</v>
      </c>
      <c r="C1103" s="47">
        <f>IF(A1103&gt;Lease!$E$4,0,Lease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D1103" s="33" t="str">
        <f>IF(C1103=0,"-",IF(Lease!$H$4="Yearly",EDATE(D1102,12),IF(Lease!$H$4="Quarterly",EDATE(D1102,3),EDATE(D1102,1))))</f>
        <v>-</v>
      </c>
      <c r="E1103" s="14">
        <f>IF(C1103=0,0,1/((1+IF(Lease!$H$4="Yearly",Lease!$D$4,IF(Lease!$H$4="Quarterly",Lease!$D$4/4,Lease!$D$4/12)))^IF($E$17=1,A1102,A1103)))</f>
        <v>0</v>
      </c>
      <c r="F1103" s="48">
        <f t="shared" si="175"/>
        <v>0</v>
      </c>
      <c r="G1103" s="49"/>
      <c r="H1103" s="13">
        <f t="shared" si="173"/>
        <v>1087</v>
      </c>
      <c r="I1103" s="33" t="str">
        <f t="shared" si="176"/>
        <v>-</v>
      </c>
      <c r="J1103" s="38">
        <f>IF(H1103&gt;Lease!$E$4,0,M1102)</f>
        <v>0</v>
      </c>
      <c r="K1103" s="38">
        <f>IF(IF(Lease!$H$4="Yearly",J1103*Lease!$D$4,IF(Lease!$H$4="Quarterly",J1103*(Lease!$D$4/4),J1103*Lease!$D$4/12))&gt;0,IF(Lease!$H$4="Yearly",J1103*Lease!$D$4,IF(Lease!$H$4="Quarterly",J1103*(Lease!$D$4/4),J1103*Lease!$D$4/12)),-L1103-J1103)</f>
        <v>0</v>
      </c>
      <c r="L1103" s="38">
        <f t="shared" si="170"/>
        <v>0</v>
      </c>
      <c r="M1103" s="38">
        <f t="shared" si="171"/>
        <v>0</v>
      </c>
      <c r="N1103" s="50"/>
      <c r="O1103" s="79">
        <v>237</v>
      </c>
      <c r="P1103" s="80">
        <f t="shared" si="174"/>
        <v>439084</v>
      </c>
      <c r="Q1103" s="82">
        <f t="shared" si="177"/>
        <v>0</v>
      </c>
      <c r="R1103" s="82">
        <f>IF(S1102&lt;1,0,-Lease!$K$4/Lease!$L$4)</f>
        <v>0</v>
      </c>
      <c r="S1103" s="82">
        <f t="shared" si="178"/>
        <v>0</v>
      </c>
      <c r="AE1103" s="5"/>
      <c r="AF1103" s="6"/>
    </row>
    <row r="1104" spans="1:32" x14ac:dyDescent="0.25">
      <c r="A1104" s="46">
        <f t="shared" si="172"/>
        <v>1088</v>
      </c>
      <c r="B1104" s="54">
        <f t="shared" si="169"/>
        <v>0</v>
      </c>
      <c r="C1104" s="47">
        <f>IF(A1104&gt;Lease!$E$4,0,Lease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D1104" s="33" t="str">
        <f>IF(C1104=0,"-",IF(Lease!$H$4="Yearly",EDATE(D1103,12),IF(Lease!$H$4="Quarterly",EDATE(D1103,3),EDATE(D1103,1))))</f>
        <v>-</v>
      </c>
      <c r="E1104" s="14">
        <f>IF(C1104=0,0,1/((1+IF(Lease!$H$4="Yearly",Lease!$D$4,IF(Lease!$H$4="Quarterly",Lease!$D$4/4,Lease!$D$4/12)))^IF($E$17=1,A1103,A1104)))</f>
        <v>0</v>
      </c>
      <c r="F1104" s="48">
        <f t="shared" si="175"/>
        <v>0</v>
      </c>
      <c r="G1104" s="49"/>
      <c r="H1104" s="13">
        <f t="shared" si="173"/>
        <v>1088</v>
      </c>
      <c r="I1104" s="33" t="str">
        <f t="shared" si="176"/>
        <v>-</v>
      </c>
      <c r="J1104" s="38">
        <f>IF(H1104&gt;Lease!$E$4,0,M1103)</f>
        <v>0</v>
      </c>
      <c r="K1104" s="38">
        <f>IF(IF(Lease!$H$4="Yearly",J1104*Lease!$D$4,IF(Lease!$H$4="Quarterly",J1104*(Lease!$D$4/4),J1104*Lease!$D$4/12))&gt;0,IF(Lease!$H$4="Yearly",J1104*Lease!$D$4,IF(Lease!$H$4="Quarterly",J1104*(Lease!$D$4/4),J1104*Lease!$D$4/12)),-L1104-J1104)</f>
        <v>0</v>
      </c>
      <c r="L1104" s="38">
        <f t="shared" si="170"/>
        <v>0</v>
      </c>
      <c r="M1104" s="38">
        <f t="shared" si="171"/>
        <v>0</v>
      </c>
      <c r="N1104" s="50"/>
      <c r="O1104" s="79">
        <v>237</v>
      </c>
      <c r="P1104" s="80">
        <f t="shared" si="174"/>
        <v>439449</v>
      </c>
      <c r="Q1104" s="82">
        <f t="shared" si="177"/>
        <v>0</v>
      </c>
      <c r="R1104" s="82">
        <f>IF(S1103&lt;1,0,-Lease!$K$4/Lease!$L$4)</f>
        <v>0</v>
      </c>
      <c r="S1104" s="82">
        <f t="shared" si="178"/>
        <v>0</v>
      </c>
      <c r="AE1104" s="5"/>
      <c r="AF1104" s="6"/>
    </row>
    <row r="1105" spans="1:32" x14ac:dyDescent="0.25">
      <c r="A1105" s="46">
        <f t="shared" si="172"/>
        <v>1089</v>
      </c>
      <c r="B1105" s="54">
        <f t="shared" si="169"/>
        <v>0</v>
      </c>
      <c r="C1105" s="47">
        <f>IF(A1105&gt;Lease!$E$4,0,Lease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D1105" s="33" t="str">
        <f>IF(C1105=0,"-",IF(Lease!$H$4="Yearly",EDATE(D1104,12),IF(Lease!$H$4="Quarterly",EDATE(D1104,3),EDATE(D1104,1))))</f>
        <v>-</v>
      </c>
      <c r="E1105" s="14">
        <f>IF(C1105=0,0,1/((1+IF(Lease!$H$4="Yearly",Lease!$D$4,IF(Lease!$H$4="Quarterly",Lease!$D$4/4,Lease!$D$4/12)))^IF($E$17=1,A1104,A1105)))</f>
        <v>0</v>
      </c>
      <c r="F1105" s="48">
        <f t="shared" si="175"/>
        <v>0</v>
      </c>
      <c r="G1105" s="49"/>
      <c r="H1105" s="13">
        <f t="shared" si="173"/>
        <v>1089</v>
      </c>
      <c r="I1105" s="33" t="str">
        <f t="shared" si="176"/>
        <v>-</v>
      </c>
      <c r="J1105" s="38">
        <f>IF(H1105&gt;Lease!$E$4,0,M1104)</f>
        <v>0</v>
      </c>
      <c r="K1105" s="38">
        <f>IF(IF(Lease!$H$4="Yearly",J1105*Lease!$D$4,IF(Lease!$H$4="Quarterly",J1105*(Lease!$D$4/4),J1105*Lease!$D$4/12))&gt;0,IF(Lease!$H$4="Yearly",J1105*Lease!$D$4,IF(Lease!$H$4="Quarterly",J1105*(Lease!$D$4/4),J1105*Lease!$D$4/12)),-L1105-J1105)</f>
        <v>0</v>
      </c>
      <c r="L1105" s="38">
        <f t="shared" si="170"/>
        <v>0</v>
      </c>
      <c r="M1105" s="38">
        <f t="shared" si="171"/>
        <v>0</v>
      </c>
      <c r="N1105" s="50"/>
      <c r="O1105" s="79">
        <v>237</v>
      </c>
      <c r="P1105" s="80">
        <f t="shared" si="174"/>
        <v>439815</v>
      </c>
      <c r="Q1105" s="82">
        <f t="shared" si="177"/>
        <v>0</v>
      </c>
      <c r="R1105" s="82">
        <f>IF(S1104&lt;1,0,-Lease!$K$4/Lease!$L$4)</f>
        <v>0</v>
      </c>
      <c r="S1105" s="82">
        <f t="shared" si="178"/>
        <v>0</v>
      </c>
      <c r="AE1105" s="5"/>
      <c r="AF1105" s="6"/>
    </row>
    <row r="1106" spans="1:32" x14ac:dyDescent="0.25">
      <c r="A1106" s="46">
        <f t="shared" si="172"/>
        <v>1090</v>
      </c>
      <c r="B1106" s="54">
        <f t="shared" ref="B1106:B1169" si="179">IF(D1106="-",0,YEAR(D1106))</f>
        <v>0</v>
      </c>
      <c r="C1106" s="47">
        <f>IF(A1106&gt;Lease!$E$4,0,Lease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D1106" s="33" t="str">
        <f>IF(C1106=0,"-",IF(Lease!$H$4="Yearly",EDATE(D1105,12),IF(Lease!$H$4="Quarterly",EDATE(D1105,3),EDATE(D1105,1))))</f>
        <v>-</v>
      </c>
      <c r="E1106" s="14">
        <f>IF(C1106=0,0,1/((1+IF(Lease!$H$4="Yearly",Lease!$D$4,IF(Lease!$H$4="Quarterly",Lease!$D$4/4,Lease!$D$4/12)))^IF($E$17=1,A1105,A1106)))</f>
        <v>0</v>
      </c>
      <c r="F1106" s="48">
        <f t="shared" si="175"/>
        <v>0</v>
      </c>
      <c r="G1106" s="49"/>
      <c r="H1106" s="13">
        <f t="shared" si="173"/>
        <v>1090</v>
      </c>
      <c r="I1106" s="33" t="str">
        <f t="shared" si="176"/>
        <v>-</v>
      </c>
      <c r="J1106" s="38">
        <f>IF(H1106&gt;Lease!$E$4,0,M1105)</f>
        <v>0</v>
      </c>
      <c r="K1106" s="38">
        <f>IF(IF(Lease!$H$4="Yearly",J1106*Lease!$D$4,IF(Lease!$H$4="Quarterly",J1106*(Lease!$D$4/4),J1106*Lease!$D$4/12))&gt;0,IF(Lease!$H$4="Yearly",J1106*Lease!$D$4,IF(Lease!$H$4="Quarterly",J1106*(Lease!$D$4/4),J1106*Lease!$D$4/12)),-L1106-J1106)</f>
        <v>0</v>
      </c>
      <c r="L1106" s="38">
        <f t="shared" ref="L1106:L1169" si="180">C1106</f>
        <v>0</v>
      </c>
      <c r="M1106" s="38">
        <f t="shared" ref="M1106:M1169" si="181">J1106+K1106-L1106</f>
        <v>0</v>
      </c>
      <c r="N1106" s="50"/>
      <c r="O1106" s="79">
        <v>237</v>
      </c>
      <c r="P1106" s="80">
        <f t="shared" si="174"/>
        <v>440180</v>
      </c>
      <c r="Q1106" s="82">
        <f t="shared" si="177"/>
        <v>0</v>
      </c>
      <c r="R1106" s="82">
        <f>IF(S1105&lt;1,0,-Lease!$K$4/Lease!$L$4)</f>
        <v>0</v>
      </c>
      <c r="S1106" s="82">
        <f t="shared" si="178"/>
        <v>0</v>
      </c>
      <c r="AE1106" s="5"/>
      <c r="AF1106" s="6"/>
    </row>
    <row r="1107" spans="1:32" x14ac:dyDescent="0.25">
      <c r="A1107" s="46">
        <f t="shared" ref="A1107:A1170" si="182">A1106+1</f>
        <v>1091</v>
      </c>
      <c r="B1107" s="54">
        <f t="shared" si="179"/>
        <v>0</v>
      </c>
      <c r="C1107" s="47">
        <f>IF(A1107&gt;Lease!$E$4,0,Lease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D1107" s="33" t="str">
        <f>IF(C1107=0,"-",IF(Lease!$H$4="Yearly",EDATE(D1106,12),IF(Lease!$H$4="Quarterly",EDATE(D1106,3),EDATE(D1106,1))))</f>
        <v>-</v>
      </c>
      <c r="E1107" s="14">
        <f>IF(C1107=0,0,1/((1+IF(Lease!$H$4="Yearly",Lease!$D$4,IF(Lease!$H$4="Quarterly",Lease!$D$4/4,Lease!$D$4/12)))^IF($E$17=1,A1106,A1107)))</f>
        <v>0</v>
      </c>
      <c r="F1107" s="48">
        <f t="shared" si="175"/>
        <v>0</v>
      </c>
      <c r="G1107" s="49"/>
      <c r="H1107" s="13">
        <f t="shared" ref="H1107:H1170" si="183">H1106+1</f>
        <v>1091</v>
      </c>
      <c r="I1107" s="33" t="str">
        <f t="shared" si="176"/>
        <v>-</v>
      </c>
      <c r="J1107" s="38">
        <f>IF(H1107&gt;Lease!$E$4,0,M1106)</f>
        <v>0</v>
      </c>
      <c r="K1107" s="38">
        <f>IF(IF(Lease!$H$4="Yearly",J1107*Lease!$D$4,IF(Lease!$H$4="Quarterly",J1107*(Lease!$D$4/4),J1107*Lease!$D$4/12))&gt;0,IF(Lease!$H$4="Yearly",J1107*Lease!$D$4,IF(Lease!$H$4="Quarterly",J1107*(Lease!$D$4/4),J1107*Lease!$D$4/12)),-L1107-J1107)</f>
        <v>0</v>
      </c>
      <c r="L1107" s="38">
        <f t="shared" si="180"/>
        <v>0</v>
      </c>
      <c r="M1107" s="38">
        <f t="shared" si="181"/>
        <v>0</v>
      </c>
      <c r="N1107" s="50"/>
      <c r="O1107" s="79">
        <v>237</v>
      </c>
      <c r="P1107" s="80">
        <f t="shared" ref="P1107:P1170" si="184">DATE(YEAR(P1106)+1,MONTH(P1106),DAY(P1106))</f>
        <v>440545</v>
      </c>
      <c r="Q1107" s="82">
        <f t="shared" si="177"/>
        <v>0</v>
      </c>
      <c r="R1107" s="82">
        <f>IF(S1106&lt;1,0,-Lease!$K$4/Lease!$L$4)</f>
        <v>0</v>
      </c>
      <c r="S1107" s="82">
        <f t="shared" si="178"/>
        <v>0</v>
      </c>
      <c r="AE1107" s="5"/>
      <c r="AF1107" s="6"/>
    </row>
    <row r="1108" spans="1:32" x14ac:dyDescent="0.25">
      <c r="A1108" s="46">
        <f t="shared" si="182"/>
        <v>1092</v>
      </c>
      <c r="B1108" s="54">
        <f t="shared" si="179"/>
        <v>0</v>
      </c>
      <c r="C1108" s="47">
        <f>IF(A1108&gt;Lease!$E$4,0,Lease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D1108" s="33" t="str">
        <f>IF(C1108=0,"-",IF(Lease!$H$4="Yearly",EDATE(D1107,12),IF(Lease!$H$4="Quarterly",EDATE(D1107,3),EDATE(D1107,1))))</f>
        <v>-</v>
      </c>
      <c r="E1108" s="14">
        <f>IF(C1108=0,0,1/((1+IF(Lease!$H$4="Yearly",Lease!$D$4,IF(Lease!$H$4="Quarterly",Lease!$D$4/4,Lease!$D$4/12)))^IF($E$17=1,A1107,A1108)))</f>
        <v>0</v>
      </c>
      <c r="F1108" s="48">
        <f t="shared" si="175"/>
        <v>0</v>
      </c>
      <c r="G1108" s="49"/>
      <c r="H1108" s="13">
        <f t="shared" si="183"/>
        <v>1092</v>
      </c>
      <c r="I1108" s="33" t="str">
        <f t="shared" si="176"/>
        <v>-</v>
      </c>
      <c r="J1108" s="38">
        <f>IF(H1108&gt;Lease!$E$4,0,M1107)</f>
        <v>0</v>
      </c>
      <c r="K1108" s="38">
        <f>IF(IF(Lease!$H$4="Yearly",J1108*Lease!$D$4,IF(Lease!$H$4="Quarterly",J1108*(Lease!$D$4/4),J1108*Lease!$D$4/12))&gt;0,IF(Lease!$H$4="Yearly",J1108*Lease!$D$4,IF(Lease!$H$4="Quarterly",J1108*(Lease!$D$4/4),J1108*Lease!$D$4/12)),-L1108-J1108)</f>
        <v>0</v>
      </c>
      <c r="L1108" s="38">
        <f t="shared" si="180"/>
        <v>0</v>
      </c>
      <c r="M1108" s="38">
        <f t="shared" si="181"/>
        <v>0</v>
      </c>
      <c r="N1108" s="50"/>
      <c r="O1108" s="79">
        <v>237</v>
      </c>
      <c r="P1108" s="80">
        <f t="shared" si="184"/>
        <v>440910</v>
      </c>
      <c r="Q1108" s="82">
        <f t="shared" si="177"/>
        <v>0</v>
      </c>
      <c r="R1108" s="82">
        <f>IF(S1107&lt;1,0,-Lease!$K$4/Lease!$L$4)</f>
        <v>0</v>
      </c>
      <c r="S1108" s="82">
        <f t="shared" si="178"/>
        <v>0</v>
      </c>
      <c r="AE1108" s="5"/>
      <c r="AF1108" s="6"/>
    </row>
    <row r="1109" spans="1:32" x14ac:dyDescent="0.25">
      <c r="A1109" s="46">
        <f t="shared" si="182"/>
        <v>1093</v>
      </c>
      <c r="B1109" s="54">
        <f t="shared" si="179"/>
        <v>0</v>
      </c>
      <c r="C1109" s="47">
        <f>IF(A1109&gt;Lease!$E$4,0,Lease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D1109" s="33" t="str">
        <f>IF(C1109=0,"-",IF(Lease!$H$4="Yearly",EDATE(D1108,12),IF(Lease!$H$4="Quarterly",EDATE(D1108,3),EDATE(D1108,1))))</f>
        <v>-</v>
      </c>
      <c r="E1109" s="14">
        <f>IF(C1109=0,0,1/((1+IF(Lease!$H$4="Yearly",Lease!$D$4,IF(Lease!$H$4="Quarterly",Lease!$D$4/4,Lease!$D$4/12)))^IF($E$17=1,A1108,A1109)))</f>
        <v>0</v>
      </c>
      <c r="F1109" s="48">
        <f t="shared" si="175"/>
        <v>0</v>
      </c>
      <c r="G1109" s="49"/>
      <c r="H1109" s="13">
        <f t="shared" si="183"/>
        <v>1093</v>
      </c>
      <c r="I1109" s="33" t="str">
        <f t="shared" si="176"/>
        <v>-</v>
      </c>
      <c r="J1109" s="38">
        <f>IF(H1109&gt;Lease!$E$4,0,M1108)</f>
        <v>0</v>
      </c>
      <c r="K1109" s="38">
        <f>IF(IF(Lease!$H$4="Yearly",J1109*Lease!$D$4,IF(Lease!$H$4="Quarterly",J1109*(Lease!$D$4/4),J1109*Lease!$D$4/12))&gt;0,IF(Lease!$H$4="Yearly",J1109*Lease!$D$4,IF(Lease!$H$4="Quarterly",J1109*(Lease!$D$4/4),J1109*Lease!$D$4/12)),-L1109-J1109)</f>
        <v>0</v>
      </c>
      <c r="L1109" s="38">
        <f t="shared" si="180"/>
        <v>0</v>
      </c>
      <c r="M1109" s="38">
        <f t="shared" si="181"/>
        <v>0</v>
      </c>
      <c r="N1109" s="50"/>
      <c r="O1109" s="79">
        <v>237</v>
      </c>
      <c r="P1109" s="80">
        <f t="shared" si="184"/>
        <v>441276</v>
      </c>
      <c r="Q1109" s="82">
        <f t="shared" si="177"/>
        <v>0</v>
      </c>
      <c r="R1109" s="82">
        <f>IF(S1108&lt;1,0,-Lease!$K$4/Lease!$L$4)</f>
        <v>0</v>
      </c>
      <c r="S1109" s="82">
        <f t="shared" si="178"/>
        <v>0</v>
      </c>
      <c r="AE1109" s="5"/>
      <c r="AF1109" s="6"/>
    </row>
    <row r="1110" spans="1:32" x14ac:dyDescent="0.25">
      <c r="A1110" s="46">
        <f t="shared" si="182"/>
        <v>1094</v>
      </c>
      <c r="B1110" s="54">
        <f t="shared" si="179"/>
        <v>0</v>
      </c>
      <c r="C1110" s="47">
        <f>IF(A1110&gt;Lease!$E$4,0,Lease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D1110" s="33" t="str">
        <f>IF(C1110=0,"-",IF(Lease!$H$4="Yearly",EDATE(D1109,12),IF(Lease!$H$4="Quarterly",EDATE(D1109,3),EDATE(D1109,1))))</f>
        <v>-</v>
      </c>
      <c r="E1110" s="14">
        <f>IF(C1110=0,0,1/((1+IF(Lease!$H$4="Yearly",Lease!$D$4,IF(Lease!$H$4="Quarterly",Lease!$D$4/4,Lease!$D$4/12)))^IF($E$17=1,A1109,A1110)))</f>
        <v>0</v>
      </c>
      <c r="F1110" s="48">
        <f t="shared" si="175"/>
        <v>0</v>
      </c>
      <c r="G1110" s="49"/>
      <c r="H1110" s="13">
        <f t="shared" si="183"/>
        <v>1094</v>
      </c>
      <c r="I1110" s="33" t="str">
        <f t="shared" si="176"/>
        <v>-</v>
      </c>
      <c r="J1110" s="38">
        <f>IF(H1110&gt;Lease!$E$4,0,M1109)</f>
        <v>0</v>
      </c>
      <c r="K1110" s="38">
        <f>IF(IF(Lease!$H$4="Yearly",J1110*Lease!$D$4,IF(Lease!$H$4="Quarterly",J1110*(Lease!$D$4/4),J1110*Lease!$D$4/12))&gt;0,IF(Lease!$H$4="Yearly",J1110*Lease!$D$4,IF(Lease!$H$4="Quarterly",J1110*(Lease!$D$4/4),J1110*Lease!$D$4/12)),-L1110-J1110)</f>
        <v>0</v>
      </c>
      <c r="L1110" s="38">
        <f t="shared" si="180"/>
        <v>0</v>
      </c>
      <c r="M1110" s="38">
        <f t="shared" si="181"/>
        <v>0</v>
      </c>
      <c r="N1110" s="50"/>
      <c r="O1110" s="79">
        <v>237</v>
      </c>
      <c r="P1110" s="80">
        <f t="shared" si="184"/>
        <v>441641</v>
      </c>
      <c r="Q1110" s="82">
        <f t="shared" si="177"/>
        <v>0</v>
      </c>
      <c r="R1110" s="82">
        <f>IF(S1109&lt;1,0,-Lease!$K$4/Lease!$L$4)</f>
        <v>0</v>
      </c>
      <c r="S1110" s="82">
        <f t="shared" si="178"/>
        <v>0</v>
      </c>
      <c r="AE1110" s="5"/>
      <c r="AF1110" s="6"/>
    </row>
    <row r="1111" spans="1:32" x14ac:dyDescent="0.25">
      <c r="A1111" s="46">
        <f t="shared" si="182"/>
        <v>1095</v>
      </c>
      <c r="B1111" s="54">
        <f t="shared" si="179"/>
        <v>0</v>
      </c>
      <c r="C1111" s="47">
        <f>IF(A1111&gt;Lease!$E$4,0,Lease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D1111" s="33" t="str">
        <f>IF(C1111=0,"-",IF(Lease!$H$4="Yearly",EDATE(D1110,12),IF(Lease!$H$4="Quarterly",EDATE(D1110,3),EDATE(D1110,1))))</f>
        <v>-</v>
      </c>
      <c r="E1111" s="14">
        <f>IF(C1111=0,0,1/((1+IF(Lease!$H$4="Yearly",Lease!$D$4,IF(Lease!$H$4="Quarterly",Lease!$D$4/4,Lease!$D$4/12)))^IF($E$17=1,A1110,A1111)))</f>
        <v>0</v>
      </c>
      <c r="F1111" s="48">
        <f t="shared" si="175"/>
        <v>0</v>
      </c>
      <c r="G1111" s="49"/>
      <c r="H1111" s="13">
        <f t="shared" si="183"/>
        <v>1095</v>
      </c>
      <c r="I1111" s="33" t="str">
        <f t="shared" si="176"/>
        <v>-</v>
      </c>
      <c r="J1111" s="38">
        <f>IF(H1111&gt;Lease!$E$4,0,M1110)</f>
        <v>0</v>
      </c>
      <c r="K1111" s="38">
        <f>IF(IF(Lease!$H$4="Yearly",J1111*Lease!$D$4,IF(Lease!$H$4="Quarterly",J1111*(Lease!$D$4/4),J1111*Lease!$D$4/12))&gt;0,IF(Lease!$H$4="Yearly",J1111*Lease!$D$4,IF(Lease!$H$4="Quarterly",J1111*(Lease!$D$4/4),J1111*Lease!$D$4/12)),-L1111-J1111)</f>
        <v>0</v>
      </c>
      <c r="L1111" s="38">
        <f t="shared" si="180"/>
        <v>0</v>
      </c>
      <c r="M1111" s="38">
        <f t="shared" si="181"/>
        <v>0</v>
      </c>
      <c r="N1111" s="50"/>
      <c r="O1111" s="79">
        <v>237</v>
      </c>
      <c r="P1111" s="80">
        <f t="shared" si="184"/>
        <v>442006</v>
      </c>
      <c r="Q1111" s="82">
        <f t="shared" si="177"/>
        <v>0</v>
      </c>
      <c r="R1111" s="82">
        <f>IF(S1110&lt;1,0,-Lease!$K$4/Lease!$L$4)</f>
        <v>0</v>
      </c>
      <c r="S1111" s="82">
        <f t="shared" si="178"/>
        <v>0</v>
      </c>
      <c r="AE1111" s="5"/>
      <c r="AF1111" s="6"/>
    </row>
    <row r="1112" spans="1:32" x14ac:dyDescent="0.25">
      <c r="A1112" s="46">
        <f t="shared" si="182"/>
        <v>1096</v>
      </c>
      <c r="B1112" s="54">
        <f t="shared" si="179"/>
        <v>0</v>
      </c>
      <c r="C1112" s="47">
        <f>IF(A1112&gt;Lease!$E$4,0,Lease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D1112" s="33" t="str">
        <f>IF(C1112=0,"-",IF(Lease!$H$4="Yearly",EDATE(D1111,12),IF(Lease!$H$4="Quarterly",EDATE(D1111,3),EDATE(D1111,1))))</f>
        <v>-</v>
      </c>
      <c r="E1112" s="14">
        <f>IF(C1112=0,0,1/((1+IF(Lease!$H$4="Yearly",Lease!$D$4,IF(Lease!$H$4="Quarterly",Lease!$D$4/4,Lease!$D$4/12)))^IF($E$17=1,A1111,A1112)))</f>
        <v>0</v>
      </c>
      <c r="F1112" s="48">
        <f t="shared" si="175"/>
        <v>0</v>
      </c>
      <c r="G1112" s="49"/>
      <c r="H1112" s="13">
        <f t="shared" si="183"/>
        <v>1096</v>
      </c>
      <c r="I1112" s="33" t="str">
        <f t="shared" si="176"/>
        <v>-</v>
      </c>
      <c r="J1112" s="38">
        <f>IF(H1112&gt;Lease!$E$4,0,M1111)</f>
        <v>0</v>
      </c>
      <c r="K1112" s="38">
        <f>IF(IF(Lease!$H$4="Yearly",J1112*Lease!$D$4,IF(Lease!$H$4="Quarterly",J1112*(Lease!$D$4/4),J1112*Lease!$D$4/12))&gt;0,IF(Lease!$H$4="Yearly",J1112*Lease!$D$4,IF(Lease!$H$4="Quarterly",J1112*(Lease!$D$4/4),J1112*Lease!$D$4/12)),-L1112-J1112)</f>
        <v>0</v>
      </c>
      <c r="L1112" s="38">
        <f t="shared" si="180"/>
        <v>0</v>
      </c>
      <c r="M1112" s="38">
        <f t="shared" si="181"/>
        <v>0</v>
      </c>
      <c r="N1112" s="50"/>
      <c r="O1112" s="79">
        <v>237</v>
      </c>
      <c r="P1112" s="80">
        <f t="shared" si="184"/>
        <v>442371</v>
      </c>
      <c r="Q1112" s="82">
        <f t="shared" si="177"/>
        <v>0</v>
      </c>
      <c r="R1112" s="82">
        <f>IF(S1111&lt;1,0,-Lease!$K$4/Lease!$L$4)</f>
        <v>0</v>
      </c>
      <c r="S1112" s="82">
        <f t="shared" si="178"/>
        <v>0</v>
      </c>
      <c r="AE1112" s="5"/>
      <c r="AF1112" s="6"/>
    </row>
    <row r="1113" spans="1:32" x14ac:dyDescent="0.25">
      <c r="A1113" s="46">
        <f t="shared" si="182"/>
        <v>1097</v>
      </c>
      <c r="B1113" s="54">
        <f t="shared" si="179"/>
        <v>0</v>
      </c>
      <c r="C1113" s="47">
        <f>IF(A1113&gt;Lease!$E$4,0,Lease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D1113" s="33" t="str">
        <f>IF(C1113=0,"-",IF(Lease!$H$4="Yearly",EDATE(D1112,12),IF(Lease!$H$4="Quarterly",EDATE(D1112,3),EDATE(D1112,1))))</f>
        <v>-</v>
      </c>
      <c r="E1113" s="14">
        <f>IF(C1113=0,0,1/((1+IF(Lease!$H$4="Yearly",Lease!$D$4,IF(Lease!$H$4="Quarterly",Lease!$D$4/4,Lease!$D$4/12)))^IF($E$17=1,A1112,A1113)))</f>
        <v>0</v>
      </c>
      <c r="F1113" s="48">
        <f t="shared" si="175"/>
        <v>0</v>
      </c>
      <c r="G1113" s="49"/>
      <c r="H1113" s="13">
        <f t="shared" si="183"/>
        <v>1097</v>
      </c>
      <c r="I1113" s="33" t="str">
        <f t="shared" si="176"/>
        <v>-</v>
      </c>
      <c r="J1113" s="38">
        <f>IF(H1113&gt;Lease!$E$4,0,M1112)</f>
        <v>0</v>
      </c>
      <c r="K1113" s="38">
        <f>IF(IF(Lease!$H$4="Yearly",J1113*Lease!$D$4,IF(Lease!$H$4="Quarterly",J1113*(Lease!$D$4/4),J1113*Lease!$D$4/12))&gt;0,IF(Lease!$H$4="Yearly",J1113*Lease!$D$4,IF(Lease!$H$4="Quarterly",J1113*(Lease!$D$4/4),J1113*Lease!$D$4/12)),-L1113-J1113)</f>
        <v>0</v>
      </c>
      <c r="L1113" s="38">
        <f t="shared" si="180"/>
        <v>0</v>
      </c>
      <c r="M1113" s="38">
        <f t="shared" si="181"/>
        <v>0</v>
      </c>
      <c r="N1113" s="50"/>
      <c r="O1113" s="79">
        <v>237</v>
      </c>
      <c r="P1113" s="80">
        <f t="shared" si="184"/>
        <v>442737</v>
      </c>
      <c r="Q1113" s="82">
        <f t="shared" si="177"/>
        <v>0</v>
      </c>
      <c r="R1113" s="82">
        <f>IF(S1112&lt;1,0,-Lease!$K$4/Lease!$L$4)</f>
        <v>0</v>
      </c>
      <c r="S1113" s="82">
        <f t="shared" si="178"/>
        <v>0</v>
      </c>
      <c r="AE1113" s="5"/>
      <c r="AF1113" s="6"/>
    </row>
    <row r="1114" spans="1:32" x14ac:dyDescent="0.25">
      <c r="A1114" s="46">
        <f t="shared" si="182"/>
        <v>1098</v>
      </c>
      <c r="B1114" s="54">
        <f t="shared" si="179"/>
        <v>0</v>
      </c>
      <c r="C1114" s="47">
        <f>IF(A1114&gt;Lease!$E$4,0,Lease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D1114" s="33" t="str">
        <f>IF(C1114=0,"-",IF(Lease!$H$4="Yearly",EDATE(D1113,12),IF(Lease!$H$4="Quarterly",EDATE(D1113,3),EDATE(D1113,1))))</f>
        <v>-</v>
      </c>
      <c r="E1114" s="14">
        <f>IF(C1114=0,0,1/((1+IF(Lease!$H$4="Yearly",Lease!$D$4,IF(Lease!$H$4="Quarterly",Lease!$D$4/4,Lease!$D$4/12)))^IF($E$17=1,A1113,A1114)))</f>
        <v>0</v>
      </c>
      <c r="F1114" s="48">
        <f t="shared" si="175"/>
        <v>0</v>
      </c>
      <c r="G1114" s="49"/>
      <c r="H1114" s="13">
        <f t="shared" si="183"/>
        <v>1098</v>
      </c>
      <c r="I1114" s="33" t="str">
        <f t="shared" si="176"/>
        <v>-</v>
      </c>
      <c r="J1114" s="38">
        <f>IF(H1114&gt;Lease!$E$4,0,M1113)</f>
        <v>0</v>
      </c>
      <c r="K1114" s="38">
        <f>IF(IF(Lease!$H$4="Yearly",J1114*Lease!$D$4,IF(Lease!$H$4="Quarterly",J1114*(Lease!$D$4/4),J1114*Lease!$D$4/12))&gt;0,IF(Lease!$H$4="Yearly",J1114*Lease!$D$4,IF(Lease!$H$4="Quarterly",J1114*(Lease!$D$4/4),J1114*Lease!$D$4/12)),-L1114-J1114)</f>
        <v>0</v>
      </c>
      <c r="L1114" s="38">
        <f t="shared" si="180"/>
        <v>0</v>
      </c>
      <c r="M1114" s="38">
        <f t="shared" si="181"/>
        <v>0</v>
      </c>
      <c r="N1114" s="50"/>
      <c r="O1114" s="79">
        <v>237</v>
      </c>
      <c r="P1114" s="80">
        <f t="shared" si="184"/>
        <v>443102</v>
      </c>
      <c r="Q1114" s="82">
        <f t="shared" si="177"/>
        <v>0</v>
      </c>
      <c r="R1114" s="82">
        <f>IF(S1113&lt;1,0,-Lease!$K$4/Lease!$L$4)</f>
        <v>0</v>
      </c>
      <c r="S1114" s="82">
        <f t="shared" si="178"/>
        <v>0</v>
      </c>
      <c r="AE1114" s="5"/>
      <c r="AF1114" s="6"/>
    </row>
    <row r="1115" spans="1:32" x14ac:dyDescent="0.25">
      <c r="A1115" s="46">
        <f t="shared" si="182"/>
        <v>1099</v>
      </c>
      <c r="B1115" s="54">
        <f t="shared" si="179"/>
        <v>0</v>
      </c>
      <c r="C1115" s="47">
        <f>IF(A1115&gt;Lease!$E$4,0,Lease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D1115" s="33" t="str">
        <f>IF(C1115=0,"-",IF(Lease!$H$4="Yearly",EDATE(D1114,12),IF(Lease!$H$4="Quarterly",EDATE(D1114,3),EDATE(D1114,1))))</f>
        <v>-</v>
      </c>
      <c r="E1115" s="14">
        <f>IF(C1115=0,0,1/((1+IF(Lease!$H$4="Yearly",Lease!$D$4,IF(Lease!$H$4="Quarterly",Lease!$D$4/4,Lease!$D$4/12)))^IF($E$17=1,A1114,A1115)))</f>
        <v>0</v>
      </c>
      <c r="F1115" s="48">
        <f t="shared" si="175"/>
        <v>0</v>
      </c>
      <c r="G1115" s="49"/>
      <c r="H1115" s="13">
        <f t="shared" si="183"/>
        <v>1099</v>
      </c>
      <c r="I1115" s="33" t="str">
        <f t="shared" si="176"/>
        <v>-</v>
      </c>
      <c r="J1115" s="38">
        <f>IF(H1115&gt;Lease!$E$4,0,M1114)</f>
        <v>0</v>
      </c>
      <c r="K1115" s="38">
        <f>IF(IF(Lease!$H$4="Yearly",J1115*Lease!$D$4,IF(Lease!$H$4="Quarterly",J1115*(Lease!$D$4/4),J1115*Lease!$D$4/12))&gt;0,IF(Lease!$H$4="Yearly",J1115*Lease!$D$4,IF(Lease!$H$4="Quarterly",J1115*(Lease!$D$4/4),J1115*Lease!$D$4/12)),-L1115-J1115)</f>
        <v>0</v>
      </c>
      <c r="L1115" s="38">
        <f t="shared" si="180"/>
        <v>0</v>
      </c>
      <c r="M1115" s="38">
        <f t="shared" si="181"/>
        <v>0</v>
      </c>
      <c r="N1115" s="50"/>
      <c r="O1115" s="79">
        <v>237</v>
      </c>
      <c r="P1115" s="80">
        <f t="shared" si="184"/>
        <v>443467</v>
      </c>
      <c r="Q1115" s="82">
        <f t="shared" si="177"/>
        <v>0</v>
      </c>
      <c r="R1115" s="82">
        <f>IF(S1114&lt;1,0,-Lease!$K$4/Lease!$L$4)</f>
        <v>0</v>
      </c>
      <c r="S1115" s="82">
        <f t="shared" si="178"/>
        <v>0</v>
      </c>
      <c r="AE1115" s="5"/>
      <c r="AF1115" s="6"/>
    </row>
    <row r="1116" spans="1:32" x14ac:dyDescent="0.25">
      <c r="A1116" s="46">
        <f t="shared" si="182"/>
        <v>1100</v>
      </c>
      <c r="B1116" s="54">
        <f t="shared" si="179"/>
        <v>0</v>
      </c>
      <c r="C1116" s="47">
        <f>IF(A1116&gt;Lease!$E$4,0,Lease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D1116" s="33" t="str">
        <f>IF(C1116=0,"-",IF(Lease!$H$4="Yearly",EDATE(D1115,12),IF(Lease!$H$4="Quarterly",EDATE(D1115,3),EDATE(D1115,1))))</f>
        <v>-</v>
      </c>
      <c r="E1116" s="14">
        <f>IF(C1116=0,0,1/((1+IF(Lease!$H$4="Yearly",Lease!$D$4,IF(Lease!$H$4="Quarterly",Lease!$D$4/4,Lease!$D$4/12)))^IF($E$17=1,A1115,A1116)))</f>
        <v>0</v>
      </c>
      <c r="F1116" s="48">
        <f t="shared" si="175"/>
        <v>0</v>
      </c>
      <c r="G1116" s="49"/>
      <c r="H1116" s="13">
        <f t="shared" si="183"/>
        <v>1100</v>
      </c>
      <c r="I1116" s="33" t="str">
        <f t="shared" si="176"/>
        <v>-</v>
      </c>
      <c r="J1116" s="38">
        <f>IF(H1116&gt;Lease!$E$4,0,M1115)</f>
        <v>0</v>
      </c>
      <c r="K1116" s="38">
        <f>IF(IF(Lease!$H$4="Yearly",J1116*Lease!$D$4,IF(Lease!$H$4="Quarterly",J1116*(Lease!$D$4/4),J1116*Lease!$D$4/12))&gt;0,IF(Lease!$H$4="Yearly",J1116*Lease!$D$4,IF(Lease!$H$4="Quarterly",J1116*(Lease!$D$4/4),J1116*Lease!$D$4/12)),-L1116-J1116)</f>
        <v>0</v>
      </c>
      <c r="L1116" s="38">
        <f t="shared" si="180"/>
        <v>0</v>
      </c>
      <c r="M1116" s="38">
        <f t="shared" si="181"/>
        <v>0</v>
      </c>
      <c r="N1116" s="50"/>
      <c r="O1116" s="79">
        <v>237</v>
      </c>
      <c r="P1116" s="80">
        <f t="shared" si="184"/>
        <v>443832</v>
      </c>
      <c r="Q1116" s="82">
        <f t="shared" si="177"/>
        <v>0</v>
      </c>
      <c r="R1116" s="82">
        <f>IF(S1115&lt;1,0,-Lease!$K$4/Lease!$L$4)</f>
        <v>0</v>
      </c>
      <c r="S1116" s="82">
        <f t="shared" si="178"/>
        <v>0</v>
      </c>
      <c r="AE1116" s="5"/>
      <c r="AF1116" s="6"/>
    </row>
    <row r="1117" spans="1:32" x14ac:dyDescent="0.25">
      <c r="A1117" s="46">
        <f t="shared" si="182"/>
        <v>1101</v>
      </c>
      <c r="B1117" s="54">
        <f t="shared" si="179"/>
        <v>0</v>
      </c>
      <c r="C1117" s="47">
        <f>IF(A1117&gt;Lease!$E$4,0,Lease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D1117" s="33" t="str">
        <f>IF(C1117=0,"-",IF(Lease!$H$4="Yearly",EDATE(D1116,12),IF(Lease!$H$4="Quarterly",EDATE(D1116,3),EDATE(D1116,1))))</f>
        <v>-</v>
      </c>
      <c r="E1117" s="14">
        <f>IF(C1117=0,0,1/((1+IF(Lease!$H$4="Yearly",Lease!$D$4,IF(Lease!$H$4="Quarterly",Lease!$D$4/4,Lease!$D$4/12)))^IF($E$17=1,A1116,A1117)))</f>
        <v>0</v>
      </c>
      <c r="F1117" s="48">
        <f t="shared" si="175"/>
        <v>0</v>
      </c>
      <c r="G1117" s="49"/>
      <c r="H1117" s="13">
        <f t="shared" si="183"/>
        <v>1101</v>
      </c>
      <c r="I1117" s="33" t="str">
        <f t="shared" si="176"/>
        <v>-</v>
      </c>
      <c r="J1117" s="38">
        <f>IF(H1117&gt;Lease!$E$4,0,M1116)</f>
        <v>0</v>
      </c>
      <c r="K1117" s="38">
        <f>IF(IF(Lease!$H$4="Yearly",J1117*Lease!$D$4,IF(Lease!$H$4="Quarterly",J1117*(Lease!$D$4/4),J1117*Lease!$D$4/12))&gt;0,IF(Lease!$H$4="Yearly",J1117*Lease!$D$4,IF(Lease!$H$4="Quarterly",J1117*(Lease!$D$4/4),J1117*Lease!$D$4/12)),-L1117-J1117)</f>
        <v>0</v>
      </c>
      <c r="L1117" s="38">
        <f t="shared" si="180"/>
        <v>0</v>
      </c>
      <c r="M1117" s="38">
        <f t="shared" si="181"/>
        <v>0</v>
      </c>
      <c r="N1117" s="50"/>
      <c r="O1117" s="79">
        <v>237</v>
      </c>
      <c r="P1117" s="80">
        <f t="shared" si="184"/>
        <v>444198</v>
      </c>
      <c r="Q1117" s="82">
        <f t="shared" si="177"/>
        <v>0</v>
      </c>
      <c r="R1117" s="82">
        <f>IF(S1116&lt;1,0,-Lease!$K$4/Lease!$L$4)</f>
        <v>0</v>
      </c>
      <c r="S1117" s="82">
        <f t="shared" si="178"/>
        <v>0</v>
      </c>
      <c r="AE1117" s="5"/>
      <c r="AF1117" s="6"/>
    </row>
    <row r="1118" spans="1:32" x14ac:dyDescent="0.25">
      <c r="A1118" s="46">
        <f t="shared" si="182"/>
        <v>1102</v>
      </c>
      <c r="B1118" s="54">
        <f t="shared" si="179"/>
        <v>0</v>
      </c>
      <c r="C1118" s="47">
        <f>IF(A1118&gt;Lease!$E$4,0,Lease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D1118" s="33" t="str">
        <f>IF(C1118=0,"-",IF(Lease!$H$4="Yearly",EDATE(D1117,12),IF(Lease!$H$4="Quarterly",EDATE(D1117,3),EDATE(D1117,1))))</f>
        <v>-</v>
      </c>
      <c r="E1118" s="14">
        <f>IF(C1118=0,0,1/((1+IF(Lease!$H$4="Yearly",Lease!$D$4,IF(Lease!$H$4="Quarterly",Lease!$D$4/4,Lease!$D$4/12)))^IF($E$17=1,A1117,A1118)))</f>
        <v>0</v>
      </c>
      <c r="F1118" s="48">
        <f t="shared" si="175"/>
        <v>0</v>
      </c>
      <c r="G1118" s="49"/>
      <c r="H1118" s="13">
        <f t="shared" si="183"/>
        <v>1102</v>
      </c>
      <c r="I1118" s="33" t="str">
        <f t="shared" si="176"/>
        <v>-</v>
      </c>
      <c r="J1118" s="38">
        <f>IF(H1118&gt;Lease!$E$4,0,M1117)</f>
        <v>0</v>
      </c>
      <c r="K1118" s="38">
        <f>IF(IF(Lease!$H$4="Yearly",J1118*Lease!$D$4,IF(Lease!$H$4="Quarterly",J1118*(Lease!$D$4/4),J1118*Lease!$D$4/12))&gt;0,IF(Lease!$H$4="Yearly",J1118*Lease!$D$4,IF(Lease!$H$4="Quarterly",J1118*(Lease!$D$4/4),J1118*Lease!$D$4/12)),-L1118-J1118)</f>
        <v>0</v>
      </c>
      <c r="L1118" s="38">
        <f t="shared" si="180"/>
        <v>0</v>
      </c>
      <c r="M1118" s="38">
        <f t="shared" si="181"/>
        <v>0</v>
      </c>
      <c r="N1118" s="50"/>
      <c r="O1118" s="79">
        <v>237</v>
      </c>
      <c r="P1118" s="80">
        <f t="shared" si="184"/>
        <v>444563</v>
      </c>
      <c r="Q1118" s="82">
        <f t="shared" si="177"/>
        <v>0</v>
      </c>
      <c r="R1118" s="82">
        <f>IF(S1117&lt;1,0,-Lease!$K$4/Lease!$L$4)</f>
        <v>0</v>
      </c>
      <c r="S1118" s="82">
        <f t="shared" si="178"/>
        <v>0</v>
      </c>
      <c r="AE1118" s="5"/>
      <c r="AF1118" s="6"/>
    </row>
    <row r="1119" spans="1:32" x14ac:dyDescent="0.25">
      <c r="A1119" s="46">
        <f t="shared" si="182"/>
        <v>1103</v>
      </c>
      <c r="B1119" s="54">
        <f t="shared" si="179"/>
        <v>0</v>
      </c>
      <c r="C1119" s="47">
        <f>IF(A1119&gt;Lease!$E$4,0,Lease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D1119" s="33" t="str">
        <f>IF(C1119=0,"-",IF(Lease!$H$4="Yearly",EDATE(D1118,12),IF(Lease!$H$4="Quarterly",EDATE(D1118,3),EDATE(D1118,1))))</f>
        <v>-</v>
      </c>
      <c r="E1119" s="14">
        <f>IF(C1119=0,0,1/((1+IF(Lease!$H$4="Yearly",Lease!$D$4,IF(Lease!$H$4="Quarterly",Lease!$D$4/4,Lease!$D$4/12)))^IF($E$17=1,A1118,A1119)))</f>
        <v>0</v>
      </c>
      <c r="F1119" s="48">
        <f t="shared" si="175"/>
        <v>0</v>
      </c>
      <c r="G1119" s="49"/>
      <c r="H1119" s="13">
        <f t="shared" si="183"/>
        <v>1103</v>
      </c>
      <c r="I1119" s="33" t="str">
        <f t="shared" si="176"/>
        <v>-</v>
      </c>
      <c r="J1119" s="38">
        <f>IF(H1119&gt;Lease!$E$4,0,M1118)</f>
        <v>0</v>
      </c>
      <c r="K1119" s="38">
        <f>IF(IF(Lease!$H$4="Yearly",J1119*Lease!$D$4,IF(Lease!$H$4="Quarterly",J1119*(Lease!$D$4/4),J1119*Lease!$D$4/12))&gt;0,IF(Lease!$H$4="Yearly",J1119*Lease!$D$4,IF(Lease!$H$4="Quarterly",J1119*(Lease!$D$4/4),J1119*Lease!$D$4/12)),-L1119-J1119)</f>
        <v>0</v>
      </c>
      <c r="L1119" s="38">
        <f t="shared" si="180"/>
        <v>0</v>
      </c>
      <c r="M1119" s="38">
        <f t="shared" si="181"/>
        <v>0</v>
      </c>
      <c r="N1119" s="50"/>
      <c r="O1119" s="79">
        <v>237</v>
      </c>
      <c r="P1119" s="80">
        <f t="shared" si="184"/>
        <v>444928</v>
      </c>
      <c r="Q1119" s="82">
        <f t="shared" si="177"/>
        <v>0</v>
      </c>
      <c r="R1119" s="82">
        <f>IF(S1118&lt;1,0,-Lease!$K$4/Lease!$L$4)</f>
        <v>0</v>
      </c>
      <c r="S1119" s="82">
        <f t="shared" si="178"/>
        <v>0</v>
      </c>
      <c r="AE1119" s="5"/>
      <c r="AF1119" s="6"/>
    </row>
    <row r="1120" spans="1:32" x14ac:dyDescent="0.25">
      <c r="A1120" s="46">
        <f t="shared" si="182"/>
        <v>1104</v>
      </c>
      <c r="B1120" s="54">
        <f t="shared" si="179"/>
        <v>0</v>
      </c>
      <c r="C1120" s="47">
        <f>IF(A1120&gt;Lease!$E$4,0,Lease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D1120" s="33" t="str">
        <f>IF(C1120=0,"-",IF(Lease!$H$4="Yearly",EDATE(D1119,12),IF(Lease!$H$4="Quarterly",EDATE(D1119,3),EDATE(D1119,1))))</f>
        <v>-</v>
      </c>
      <c r="E1120" s="14">
        <f>IF(C1120=0,0,1/((1+IF(Lease!$H$4="Yearly",Lease!$D$4,IF(Lease!$H$4="Quarterly",Lease!$D$4/4,Lease!$D$4/12)))^IF($E$17=1,A1119,A1120)))</f>
        <v>0</v>
      </c>
      <c r="F1120" s="48">
        <f t="shared" si="175"/>
        <v>0</v>
      </c>
      <c r="G1120" s="49"/>
      <c r="H1120" s="13">
        <f t="shared" si="183"/>
        <v>1104</v>
      </c>
      <c r="I1120" s="33" t="str">
        <f t="shared" si="176"/>
        <v>-</v>
      </c>
      <c r="J1120" s="38">
        <f>IF(H1120&gt;Lease!$E$4,0,M1119)</f>
        <v>0</v>
      </c>
      <c r="K1120" s="38">
        <f>IF(IF(Lease!$H$4="Yearly",J1120*Lease!$D$4,IF(Lease!$H$4="Quarterly",J1120*(Lease!$D$4/4),J1120*Lease!$D$4/12))&gt;0,IF(Lease!$H$4="Yearly",J1120*Lease!$D$4,IF(Lease!$H$4="Quarterly",J1120*(Lease!$D$4/4),J1120*Lease!$D$4/12)),-L1120-J1120)</f>
        <v>0</v>
      </c>
      <c r="L1120" s="38">
        <f t="shared" si="180"/>
        <v>0</v>
      </c>
      <c r="M1120" s="38">
        <f t="shared" si="181"/>
        <v>0</v>
      </c>
      <c r="N1120" s="50"/>
      <c r="O1120" s="79">
        <v>237</v>
      </c>
      <c r="P1120" s="80">
        <f t="shared" si="184"/>
        <v>445293</v>
      </c>
      <c r="Q1120" s="82">
        <f t="shared" si="177"/>
        <v>0</v>
      </c>
      <c r="R1120" s="82">
        <f>IF(S1119&lt;1,0,-Lease!$K$4/Lease!$L$4)</f>
        <v>0</v>
      </c>
      <c r="S1120" s="82">
        <f t="shared" si="178"/>
        <v>0</v>
      </c>
      <c r="AE1120" s="5"/>
      <c r="AF1120" s="6"/>
    </row>
    <row r="1121" spans="1:32" x14ac:dyDescent="0.25">
      <c r="A1121" s="46">
        <f t="shared" si="182"/>
        <v>1105</v>
      </c>
      <c r="B1121" s="54">
        <f t="shared" si="179"/>
        <v>0</v>
      </c>
      <c r="C1121" s="47">
        <f>IF(A1121&gt;Lease!$E$4,0,Lease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D1121" s="33" t="str">
        <f>IF(C1121=0,"-",IF(Lease!$H$4="Yearly",EDATE(D1120,12),IF(Lease!$H$4="Quarterly",EDATE(D1120,3),EDATE(D1120,1))))</f>
        <v>-</v>
      </c>
      <c r="E1121" s="14">
        <f>IF(C1121=0,0,1/((1+IF(Lease!$H$4="Yearly",Lease!$D$4,IF(Lease!$H$4="Quarterly",Lease!$D$4/4,Lease!$D$4/12)))^IF($E$17=1,A1120,A1121)))</f>
        <v>0</v>
      </c>
      <c r="F1121" s="48">
        <f t="shared" si="175"/>
        <v>0</v>
      </c>
      <c r="G1121" s="49"/>
      <c r="H1121" s="13">
        <f t="shared" si="183"/>
        <v>1105</v>
      </c>
      <c r="I1121" s="33" t="str">
        <f t="shared" si="176"/>
        <v>-</v>
      </c>
      <c r="J1121" s="38">
        <f>IF(H1121&gt;Lease!$E$4,0,M1120)</f>
        <v>0</v>
      </c>
      <c r="K1121" s="38">
        <f>IF(IF(Lease!$H$4="Yearly",J1121*Lease!$D$4,IF(Lease!$H$4="Quarterly",J1121*(Lease!$D$4/4),J1121*Lease!$D$4/12))&gt;0,IF(Lease!$H$4="Yearly",J1121*Lease!$D$4,IF(Lease!$H$4="Quarterly",J1121*(Lease!$D$4/4),J1121*Lease!$D$4/12)),-L1121-J1121)</f>
        <v>0</v>
      </c>
      <c r="L1121" s="38">
        <f t="shared" si="180"/>
        <v>0</v>
      </c>
      <c r="M1121" s="38">
        <f t="shared" si="181"/>
        <v>0</v>
      </c>
      <c r="N1121" s="50"/>
      <c r="O1121" s="79">
        <v>237</v>
      </c>
      <c r="P1121" s="80">
        <f t="shared" si="184"/>
        <v>445659</v>
      </c>
      <c r="Q1121" s="82">
        <f t="shared" si="177"/>
        <v>0</v>
      </c>
      <c r="R1121" s="82">
        <f>IF(S1120&lt;1,0,-Lease!$K$4/Lease!$L$4)</f>
        <v>0</v>
      </c>
      <c r="S1121" s="82">
        <f t="shared" si="178"/>
        <v>0</v>
      </c>
      <c r="AE1121" s="5"/>
      <c r="AF1121" s="6"/>
    </row>
    <row r="1122" spans="1:32" x14ac:dyDescent="0.25">
      <c r="A1122" s="46">
        <f t="shared" si="182"/>
        <v>1106</v>
      </c>
      <c r="B1122" s="54">
        <f t="shared" si="179"/>
        <v>0</v>
      </c>
      <c r="C1122" s="47">
        <f>IF(A1122&gt;Lease!$E$4,0,Lease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D1122" s="33" t="str">
        <f>IF(C1122=0,"-",IF(Lease!$H$4="Yearly",EDATE(D1121,12),IF(Lease!$H$4="Quarterly",EDATE(D1121,3),EDATE(D1121,1))))</f>
        <v>-</v>
      </c>
      <c r="E1122" s="14">
        <f>IF(C1122=0,0,1/((1+IF(Lease!$H$4="Yearly",Lease!$D$4,IF(Lease!$H$4="Quarterly",Lease!$D$4/4,Lease!$D$4/12)))^IF($E$17=1,A1121,A1122)))</f>
        <v>0</v>
      </c>
      <c r="F1122" s="48">
        <f t="shared" si="175"/>
        <v>0</v>
      </c>
      <c r="G1122" s="49"/>
      <c r="H1122" s="13">
        <f t="shared" si="183"/>
        <v>1106</v>
      </c>
      <c r="I1122" s="33" t="str">
        <f t="shared" si="176"/>
        <v>-</v>
      </c>
      <c r="J1122" s="38">
        <f>IF(H1122&gt;Lease!$E$4,0,M1121)</f>
        <v>0</v>
      </c>
      <c r="K1122" s="38">
        <f>IF(IF(Lease!$H$4="Yearly",J1122*Lease!$D$4,IF(Lease!$H$4="Quarterly",J1122*(Lease!$D$4/4),J1122*Lease!$D$4/12))&gt;0,IF(Lease!$H$4="Yearly",J1122*Lease!$D$4,IF(Lease!$H$4="Quarterly",J1122*(Lease!$D$4/4),J1122*Lease!$D$4/12)),-L1122-J1122)</f>
        <v>0</v>
      </c>
      <c r="L1122" s="38">
        <f t="shared" si="180"/>
        <v>0</v>
      </c>
      <c r="M1122" s="38">
        <f t="shared" si="181"/>
        <v>0</v>
      </c>
      <c r="N1122" s="50"/>
      <c r="O1122" s="79">
        <v>237</v>
      </c>
      <c r="P1122" s="80">
        <f t="shared" si="184"/>
        <v>446024</v>
      </c>
      <c r="Q1122" s="82">
        <f t="shared" si="177"/>
        <v>0</v>
      </c>
      <c r="R1122" s="82">
        <f>IF(S1121&lt;1,0,-Lease!$K$4/Lease!$L$4)</f>
        <v>0</v>
      </c>
      <c r="S1122" s="82">
        <f t="shared" si="178"/>
        <v>0</v>
      </c>
      <c r="AE1122" s="5"/>
      <c r="AF1122" s="6"/>
    </row>
    <row r="1123" spans="1:32" x14ac:dyDescent="0.25">
      <c r="A1123" s="46">
        <f t="shared" si="182"/>
        <v>1107</v>
      </c>
      <c r="B1123" s="54">
        <f t="shared" si="179"/>
        <v>0</v>
      </c>
      <c r="C1123" s="47">
        <f>IF(A1123&gt;Lease!$E$4,0,Lease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D1123" s="33" t="str">
        <f>IF(C1123=0,"-",IF(Lease!$H$4="Yearly",EDATE(D1122,12),IF(Lease!$H$4="Quarterly",EDATE(D1122,3),EDATE(D1122,1))))</f>
        <v>-</v>
      </c>
      <c r="E1123" s="14">
        <f>IF(C1123=0,0,1/((1+IF(Lease!$H$4="Yearly",Lease!$D$4,IF(Lease!$H$4="Quarterly",Lease!$D$4/4,Lease!$D$4/12)))^IF($E$17=1,A1122,A1123)))</f>
        <v>0</v>
      </c>
      <c r="F1123" s="48">
        <f t="shared" si="175"/>
        <v>0</v>
      </c>
      <c r="G1123" s="49"/>
      <c r="H1123" s="13">
        <f t="shared" si="183"/>
        <v>1107</v>
      </c>
      <c r="I1123" s="33" t="str">
        <f t="shared" si="176"/>
        <v>-</v>
      </c>
      <c r="J1123" s="38">
        <f>IF(H1123&gt;Lease!$E$4,0,M1122)</f>
        <v>0</v>
      </c>
      <c r="K1123" s="38">
        <f>IF(IF(Lease!$H$4="Yearly",J1123*Lease!$D$4,IF(Lease!$H$4="Quarterly",J1123*(Lease!$D$4/4),J1123*Lease!$D$4/12))&gt;0,IF(Lease!$H$4="Yearly",J1123*Lease!$D$4,IF(Lease!$H$4="Quarterly",J1123*(Lease!$D$4/4),J1123*Lease!$D$4/12)),-L1123-J1123)</f>
        <v>0</v>
      </c>
      <c r="L1123" s="38">
        <f t="shared" si="180"/>
        <v>0</v>
      </c>
      <c r="M1123" s="38">
        <f t="shared" si="181"/>
        <v>0</v>
      </c>
      <c r="N1123" s="50"/>
      <c r="O1123" s="79">
        <v>237</v>
      </c>
      <c r="P1123" s="80">
        <f t="shared" si="184"/>
        <v>446389</v>
      </c>
      <c r="Q1123" s="82">
        <f t="shared" si="177"/>
        <v>0</v>
      </c>
      <c r="R1123" s="82">
        <f>IF(S1122&lt;1,0,-Lease!$K$4/Lease!$L$4)</f>
        <v>0</v>
      </c>
      <c r="S1123" s="82">
        <f t="shared" si="178"/>
        <v>0</v>
      </c>
      <c r="AE1123" s="5"/>
      <c r="AF1123" s="6"/>
    </row>
    <row r="1124" spans="1:32" x14ac:dyDescent="0.25">
      <c r="A1124" s="46">
        <f t="shared" si="182"/>
        <v>1108</v>
      </c>
      <c r="B1124" s="54">
        <f t="shared" si="179"/>
        <v>0</v>
      </c>
      <c r="C1124" s="47">
        <f>IF(A1124&gt;Lease!$E$4,0,Lease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D1124" s="33" t="str">
        <f>IF(C1124=0,"-",IF(Lease!$H$4="Yearly",EDATE(D1123,12),IF(Lease!$H$4="Quarterly",EDATE(D1123,3),EDATE(D1123,1))))</f>
        <v>-</v>
      </c>
      <c r="E1124" s="14">
        <f>IF(C1124=0,0,1/((1+IF(Lease!$H$4="Yearly",Lease!$D$4,IF(Lease!$H$4="Quarterly",Lease!$D$4/4,Lease!$D$4/12)))^IF($E$17=1,A1123,A1124)))</f>
        <v>0</v>
      </c>
      <c r="F1124" s="48">
        <f t="shared" si="175"/>
        <v>0</v>
      </c>
      <c r="G1124" s="49"/>
      <c r="H1124" s="13">
        <f t="shared" si="183"/>
        <v>1108</v>
      </c>
      <c r="I1124" s="33" t="str">
        <f t="shared" si="176"/>
        <v>-</v>
      </c>
      <c r="J1124" s="38">
        <f>IF(H1124&gt;Lease!$E$4,0,M1123)</f>
        <v>0</v>
      </c>
      <c r="K1124" s="38">
        <f>IF(IF(Lease!$H$4="Yearly",J1124*Lease!$D$4,IF(Lease!$H$4="Quarterly",J1124*(Lease!$D$4/4),J1124*Lease!$D$4/12))&gt;0,IF(Lease!$H$4="Yearly",J1124*Lease!$D$4,IF(Lease!$H$4="Quarterly",J1124*(Lease!$D$4/4),J1124*Lease!$D$4/12)),-L1124-J1124)</f>
        <v>0</v>
      </c>
      <c r="L1124" s="38">
        <f t="shared" si="180"/>
        <v>0</v>
      </c>
      <c r="M1124" s="38">
        <f t="shared" si="181"/>
        <v>0</v>
      </c>
      <c r="N1124" s="50"/>
      <c r="O1124" s="79">
        <v>237</v>
      </c>
      <c r="P1124" s="80">
        <f t="shared" si="184"/>
        <v>446754</v>
      </c>
      <c r="Q1124" s="82">
        <f t="shared" si="177"/>
        <v>0</v>
      </c>
      <c r="R1124" s="82">
        <f>IF(S1123&lt;1,0,-Lease!$K$4/Lease!$L$4)</f>
        <v>0</v>
      </c>
      <c r="S1124" s="82">
        <f t="shared" si="178"/>
        <v>0</v>
      </c>
      <c r="AE1124" s="5"/>
      <c r="AF1124" s="6"/>
    </row>
    <row r="1125" spans="1:32" x14ac:dyDescent="0.25">
      <c r="A1125" s="46">
        <f t="shared" si="182"/>
        <v>1109</v>
      </c>
      <c r="B1125" s="54">
        <f t="shared" si="179"/>
        <v>0</v>
      </c>
      <c r="C1125" s="47">
        <f>IF(A1125&gt;Lease!$E$4,0,Lease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D1125" s="33" t="str">
        <f>IF(C1125=0,"-",IF(Lease!$H$4="Yearly",EDATE(D1124,12),IF(Lease!$H$4="Quarterly",EDATE(D1124,3),EDATE(D1124,1))))</f>
        <v>-</v>
      </c>
      <c r="E1125" s="14">
        <f>IF(C1125=0,0,1/((1+IF(Lease!$H$4="Yearly",Lease!$D$4,IF(Lease!$H$4="Quarterly",Lease!$D$4/4,Lease!$D$4/12)))^IF($E$17=1,A1124,A1125)))</f>
        <v>0</v>
      </c>
      <c r="F1125" s="48">
        <f t="shared" si="175"/>
        <v>0</v>
      </c>
      <c r="G1125" s="49"/>
      <c r="H1125" s="13">
        <f t="shared" si="183"/>
        <v>1109</v>
      </c>
      <c r="I1125" s="33" t="str">
        <f t="shared" si="176"/>
        <v>-</v>
      </c>
      <c r="J1125" s="38">
        <f>IF(H1125&gt;Lease!$E$4,0,M1124)</f>
        <v>0</v>
      </c>
      <c r="K1125" s="38">
        <f>IF(IF(Lease!$H$4="Yearly",J1125*Lease!$D$4,IF(Lease!$H$4="Quarterly",J1125*(Lease!$D$4/4),J1125*Lease!$D$4/12))&gt;0,IF(Lease!$H$4="Yearly",J1125*Lease!$D$4,IF(Lease!$H$4="Quarterly",J1125*(Lease!$D$4/4),J1125*Lease!$D$4/12)),-L1125-J1125)</f>
        <v>0</v>
      </c>
      <c r="L1125" s="38">
        <f t="shared" si="180"/>
        <v>0</v>
      </c>
      <c r="M1125" s="38">
        <f t="shared" si="181"/>
        <v>0</v>
      </c>
      <c r="N1125" s="50"/>
      <c r="O1125" s="79">
        <v>237</v>
      </c>
      <c r="P1125" s="80">
        <f t="shared" si="184"/>
        <v>447120</v>
      </c>
      <c r="Q1125" s="82">
        <f t="shared" si="177"/>
        <v>0</v>
      </c>
      <c r="R1125" s="82">
        <f>IF(S1124&lt;1,0,-Lease!$K$4/Lease!$L$4)</f>
        <v>0</v>
      </c>
      <c r="S1125" s="82">
        <f t="shared" si="178"/>
        <v>0</v>
      </c>
      <c r="AE1125" s="5"/>
      <c r="AF1125" s="6"/>
    </row>
    <row r="1126" spans="1:32" x14ac:dyDescent="0.25">
      <c r="A1126" s="46">
        <f t="shared" si="182"/>
        <v>1110</v>
      </c>
      <c r="B1126" s="54">
        <f t="shared" si="179"/>
        <v>0</v>
      </c>
      <c r="C1126" s="47">
        <f>IF(A1126&gt;Lease!$E$4,0,Lease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D1126" s="33" t="str">
        <f>IF(C1126=0,"-",IF(Lease!$H$4="Yearly",EDATE(D1125,12),IF(Lease!$H$4="Quarterly",EDATE(D1125,3),EDATE(D1125,1))))</f>
        <v>-</v>
      </c>
      <c r="E1126" s="14">
        <f>IF(C1126=0,0,1/((1+IF(Lease!$H$4="Yearly",Lease!$D$4,IF(Lease!$H$4="Quarterly",Lease!$D$4/4,Lease!$D$4/12)))^IF($E$17=1,A1125,A1126)))</f>
        <v>0</v>
      </c>
      <c r="F1126" s="48">
        <f t="shared" si="175"/>
        <v>0</v>
      </c>
      <c r="G1126" s="49"/>
      <c r="H1126" s="13">
        <f t="shared" si="183"/>
        <v>1110</v>
      </c>
      <c r="I1126" s="33" t="str">
        <f t="shared" si="176"/>
        <v>-</v>
      </c>
      <c r="J1126" s="38">
        <f>IF(H1126&gt;Lease!$E$4,0,M1125)</f>
        <v>0</v>
      </c>
      <c r="K1126" s="38">
        <f>IF(IF(Lease!$H$4="Yearly",J1126*Lease!$D$4,IF(Lease!$H$4="Quarterly",J1126*(Lease!$D$4/4),J1126*Lease!$D$4/12))&gt;0,IF(Lease!$H$4="Yearly",J1126*Lease!$D$4,IF(Lease!$H$4="Quarterly",J1126*(Lease!$D$4/4),J1126*Lease!$D$4/12)),-L1126-J1126)</f>
        <v>0</v>
      </c>
      <c r="L1126" s="38">
        <f t="shared" si="180"/>
        <v>0</v>
      </c>
      <c r="M1126" s="38">
        <f t="shared" si="181"/>
        <v>0</v>
      </c>
      <c r="N1126" s="50"/>
      <c r="O1126" s="79">
        <v>237</v>
      </c>
      <c r="P1126" s="80">
        <f t="shared" si="184"/>
        <v>447485</v>
      </c>
      <c r="Q1126" s="82">
        <f t="shared" si="177"/>
        <v>0</v>
      </c>
      <c r="R1126" s="82">
        <f>IF(S1125&lt;1,0,-Lease!$K$4/Lease!$L$4)</f>
        <v>0</v>
      </c>
      <c r="S1126" s="82">
        <f t="shared" si="178"/>
        <v>0</v>
      </c>
      <c r="AE1126" s="5"/>
      <c r="AF1126" s="6"/>
    </row>
    <row r="1127" spans="1:32" x14ac:dyDescent="0.25">
      <c r="A1127" s="46">
        <f t="shared" si="182"/>
        <v>1111</v>
      </c>
      <c r="B1127" s="54">
        <f t="shared" si="179"/>
        <v>0</v>
      </c>
      <c r="C1127" s="47">
        <f>IF(A1127&gt;Lease!$E$4,0,Lease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D1127" s="33" t="str">
        <f>IF(C1127=0,"-",IF(Lease!$H$4="Yearly",EDATE(D1126,12),IF(Lease!$H$4="Quarterly",EDATE(D1126,3),EDATE(D1126,1))))</f>
        <v>-</v>
      </c>
      <c r="E1127" s="14">
        <f>IF(C1127=0,0,1/((1+IF(Lease!$H$4="Yearly",Lease!$D$4,IF(Lease!$H$4="Quarterly",Lease!$D$4/4,Lease!$D$4/12)))^IF($E$17=1,A1126,A1127)))</f>
        <v>0</v>
      </c>
      <c r="F1127" s="48">
        <f t="shared" si="175"/>
        <v>0</v>
      </c>
      <c r="G1127" s="49"/>
      <c r="H1127" s="13">
        <f t="shared" si="183"/>
        <v>1111</v>
      </c>
      <c r="I1127" s="33" t="str">
        <f t="shared" si="176"/>
        <v>-</v>
      </c>
      <c r="J1127" s="38">
        <f>IF(H1127&gt;Lease!$E$4,0,M1126)</f>
        <v>0</v>
      </c>
      <c r="K1127" s="38">
        <f>IF(IF(Lease!$H$4="Yearly",J1127*Lease!$D$4,IF(Lease!$H$4="Quarterly",J1127*(Lease!$D$4/4),J1127*Lease!$D$4/12))&gt;0,IF(Lease!$H$4="Yearly",J1127*Lease!$D$4,IF(Lease!$H$4="Quarterly",J1127*(Lease!$D$4/4),J1127*Lease!$D$4/12)),-L1127-J1127)</f>
        <v>0</v>
      </c>
      <c r="L1127" s="38">
        <f t="shared" si="180"/>
        <v>0</v>
      </c>
      <c r="M1127" s="38">
        <f t="shared" si="181"/>
        <v>0</v>
      </c>
      <c r="N1127" s="50"/>
      <c r="O1127" s="79">
        <v>237</v>
      </c>
      <c r="P1127" s="80">
        <f t="shared" si="184"/>
        <v>447850</v>
      </c>
      <c r="Q1127" s="82">
        <f t="shared" si="177"/>
        <v>0</v>
      </c>
      <c r="R1127" s="82">
        <f>IF(S1126&lt;1,0,-Lease!$K$4/Lease!$L$4)</f>
        <v>0</v>
      </c>
      <c r="S1127" s="82">
        <f t="shared" si="178"/>
        <v>0</v>
      </c>
      <c r="AE1127" s="5"/>
      <c r="AF1127" s="6"/>
    </row>
    <row r="1128" spans="1:32" x14ac:dyDescent="0.25">
      <c r="A1128" s="46">
        <f t="shared" si="182"/>
        <v>1112</v>
      </c>
      <c r="B1128" s="54">
        <f t="shared" si="179"/>
        <v>0</v>
      </c>
      <c r="C1128" s="47">
        <f>IF(A1128&gt;Lease!$E$4,0,Lease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D1128" s="33" t="str">
        <f>IF(C1128=0,"-",IF(Lease!$H$4="Yearly",EDATE(D1127,12),IF(Lease!$H$4="Quarterly",EDATE(D1127,3),EDATE(D1127,1))))</f>
        <v>-</v>
      </c>
      <c r="E1128" s="14">
        <f>IF(C1128=0,0,1/((1+IF(Lease!$H$4="Yearly",Lease!$D$4,IF(Lease!$H$4="Quarterly",Lease!$D$4/4,Lease!$D$4/12)))^IF($E$17=1,A1127,A1128)))</f>
        <v>0</v>
      </c>
      <c r="F1128" s="48">
        <f t="shared" si="175"/>
        <v>0</v>
      </c>
      <c r="G1128" s="49"/>
      <c r="H1128" s="13">
        <f t="shared" si="183"/>
        <v>1112</v>
      </c>
      <c r="I1128" s="33" t="str">
        <f t="shared" si="176"/>
        <v>-</v>
      </c>
      <c r="J1128" s="38">
        <f>IF(H1128&gt;Lease!$E$4,0,M1127)</f>
        <v>0</v>
      </c>
      <c r="K1128" s="38">
        <f>IF(IF(Lease!$H$4="Yearly",J1128*Lease!$D$4,IF(Lease!$H$4="Quarterly",J1128*(Lease!$D$4/4),J1128*Lease!$D$4/12))&gt;0,IF(Lease!$H$4="Yearly",J1128*Lease!$D$4,IF(Lease!$H$4="Quarterly",J1128*(Lease!$D$4/4),J1128*Lease!$D$4/12)),-L1128-J1128)</f>
        <v>0</v>
      </c>
      <c r="L1128" s="38">
        <f t="shared" si="180"/>
        <v>0</v>
      </c>
      <c r="M1128" s="38">
        <f t="shared" si="181"/>
        <v>0</v>
      </c>
      <c r="N1128" s="50"/>
      <c r="O1128" s="79">
        <v>237</v>
      </c>
      <c r="P1128" s="80">
        <f t="shared" si="184"/>
        <v>448215</v>
      </c>
      <c r="Q1128" s="82">
        <f t="shared" si="177"/>
        <v>0</v>
      </c>
      <c r="R1128" s="82">
        <f>IF(S1127&lt;1,0,-Lease!$K$4/Lease!$L$4)</f>
        <v>0</v>
      </c>
      <c r="S1128" s="82">
        <f t="shared" si="178"/>
        <v>0</v>
      </c>
      <c r="AE1128" s="5"/>
      <c r="AF1128" s="6"/>
    </row>
    <row r="1129" spans="1:32" x14ac:dyDescent="0.25">
      <c r="A1129" s="46">
        <f t="shared" si="182"/>
        <v>1113</v>
      </c>
      <c r="B1129" s="54">
        <f t="shared" si="179"/>
        <v>0</v>
      </c>
      <c r="C1129" s="47">
        <f>IF(A1129&gt;Lease!$E$4,0,Lease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D1129" s="33" t="str">
        <f>IF(C1129=0,"-",IF(Lease!$H$4="Yearly",EDATE(D1128,12),IF(Lease!$H$4="Quarterly",EDATE(D1128,3),EDATE(D1128,1))))</f>
        <v>-</v>
      </c>
      <c r="E1129" s="14">
        <f>IF(C1129=0,0,1/((1+IF(Lease!$H$4="Yearly",Lease!$D$4,IF(Lease!$H$4="Quarterly",Lease!$D$4/4,Lease!$D$4/12)))^IF($E$17=1,A1128,A1129)))</f>
        <v>0</v>
      </c>
      <c r="F1129" s="48">
        <f t="shared" si="175"/>
        <v>0</v>
      </c>
      <c r="G1129" s="49"/>
      <c r="H1129" s="13">
        <f t="shared" si="183"/>
        <v>1113</v>
      </c>
      <c r="I1129" s="33" t="str">
        <f t="shared" si="176"/>
        <v>-</v>
      </c>
      <c r="J1129" s="38">
        <f>IF(H1129&gt;Lease!$E$4,0,M1128)</f>
        <v>0</v>
      </c>
      <c r="K1129" s="38">
        <f>IF(IF(Lease!$H$4="Yearly",J1129*Lease!$D$4,IF(Lease!$H$4="Quarterly",J1129*(Lease!$D$4/4),J1129*Lease!$D$4/12))&gt;0,IF(Lease!$H$4="Yearly",J1129*Lease!$D$4,IF(Lease!$H$4="Quarterly",J1129*(Lease!$D$4/4),J1129*Lease!$D$4/12)),-L1129-J1129)</f>
        <v>0</v>
      </c>
      <c r="L1129" s="38">
        <f t="shared" si="180"/>
        <v>0</v>
      </c>
      <c r="M1129" s="38">
        <f t="shared" si="181"/>
        <v>0</v>
      </c>
      <c r="N1129" s="50"/>
      <c r="O1129" s="79">
        <v>237</v>
      </c>
      <c r="P1129" s="80">
        <f t="shared" si="184"/>
        <v>448581</v>
      </c>
      <c r="Q1129" s="82">
        <f t="shared" si="177"/>
        <v>0</v>
      </c>
      <c r="R1129" s="82">
        <f>IF(S1128&lt;1,0,-Lease!$K$4/Lease!$L$4)</f>
        <v>0</v>
      </c>
      <c r="S1129" s="82">
        <f t="shared" si="178"/>
        <v>0</v>
      </c>
      <c r="AE1129" s="5"/>
      <c r="AF1129" s="6"/>
    </row>
    <row r="1130" spans="1:32" x14ac:dyDescent="0.25">
      <c r="A1130" s="46">
        <f t="shared" si="182"/>
        <v>1114</v>
      </c>
      <c r="B1130" s="54">
        <f t="shared" si="179"/>
        <v>0</v>
      </c>
      <c r="C1130" s="47">
        <f>IF(A1130&gt;Lease!$E$4,0,Lease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D1130" s="33" t="str">
        <f>IF(C1130=0,"-",IF(Lease!$H$4="Yearly",EDATE(D1129,12),IF(Lease!$H$4="Quarterly",EDATE(D1129,3),EDATE(D1129,1))))</f>
        <v>-</v>
      </c>
      <c r="E1130" s="14">
        <f>IF(C1130=0,0,1/((1+IF(Lease!$H$4="Yearly",Lease!$D$4,IF(Lease!$H$4="Quarterly",Lease!$D$4/4,Lease!$D$4/12)))^IF($E$17=1,A1129,A1130)))</f>
        <v>0</v>
      </c>
      <c r="F1130" s="48">
        <f t="shared" si="175"/>
        <v>0</v>
      </c>
      <c r="G1130" s="49"/>
      <c r="H1130" s="13">
        <f t="shared" si="183"/>
        <v>1114</v>
      </c>
      <c r="I1130" s="33" t="str">
        <f t="shared" si="176"/>
        <v>-</v>
      </c>
      <c r="J1130" s="38">
        <f>IF(H1130&gt;Lease!$E$4,0,M1129)</f>
        <v>0</v>
      </c>
      <c r="K1130" s="38">
        <f>IF(IF(Lease!$H$4="Yearly",J1130*Lease!$D$4,IF(Lease!$H$4="Quarterly",J1130*(Lease!$D$4/4),J1130*Lease!$D$4/12))&gt;0,IF(Lease!$H$4="Yearly",J1130*Lease!$D$4,IF(Lease!$H$4="Quarterly",J1130*(Lease!$D$4/4),J1130*Lease!$D$4/12)),-L1130-J1130)</f>
        <v>0</v>
      </c>
      <c r="L1130" s="38">
        <f t="shared" si="180"/>
        <v>0</v>
      </c>
      <c r="M1130" s="38">
        <f t="shared" si="181"/>
        <v>0</v>
      </c>
      <c r="N1130" s="50"/>
      <c r="O1130" s="79">
        <v>237</v>
      </c>
      <c r="P1130" s="80">
        <f t="shared" si="184"/>
        <v>448946</v>
      </c>
      <c r="Q1130" s="82">
        <f t="shared" si="177"/>
        <v>0</v>
      </c>
      <c r="R1130" s="82">
        <f>IF(S1129&lt;1,0,-Lease!$K$4/Lease!$L$4)</f>
        <v>0</v>
      </c>
      <c r="S1130" s="82">
        <f t="shared" si="178"/>
        <v>0</v>
      </c>
      <c r="AE1130" s="5"/>
      <c r="AF1130" s="6"/>
    </row>
    <row r="1131" spans="1:32" x14ac:dyDescent="0.25">
      <c r="A1131" s="46">
        <f t="shared" si="182"/>
        <v>1115</v>
      </c>
      <c r="B1131" s="54">
        <f t="shared" si="179"/>
        <v>0</v>
      </c>
      <c r="C1131" s="47">
        <f>IF(A1131&gt;Lease!$E$4,0,Lease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D1131" s="33" t="str">
        <f>IF(C1131=0,"-",IF(Lease!$H$4="Yearly",EDATE(D1130,12),IF(Lease!$H$4="Quarterly",EDATE(D1130,3),EDATE(D1130,1))))</f>
        <v>-</v>
      </c>
      <c r="E1131" s="14">
        <f>IF(C1131=0,0,1/((1+IF(Lease!$H$4="Yearly",Lease!$D$4,IF(Lease!$H$4="Quarterly",Lease!$D$4/4,Lease!$D$4/12)))^IF($E$17=1,A1130,A1131)))</f>
        <v>0</v>
      </c>
      <c r="F1131" s="48">
        <f t="shared" si="175"/>
        <v>0</v>
      </c>
      <c r="G1131" s="49"/>
      <c r="H1131" s="13">
        <f t="shared" si="183"/>
        <v>1115</v>
      </c>
      <c r="I1131" s="33" t="str">
        <f t="shared" si="176"/>
        <v>-</v>
      </c>
      <c r="J1131" s="38">
        <f>IF(H1131&gt;Lease!$E$4,0,M1130)</f>
        <v>0</v>
      </c>
      <c r="K1131" s="38">
        <f>IF(IF(Lease!$H$4="Yearly",J1131*Lease!$D$4,IF(Lease!$H$4="Quarterly",J1131*(Lease!$D$4/4),J1131*Lease!$D$4/12))&gt;0,IF(Lease!$H$4="Yearly",J1131*Lease!$D$4,IF(Lease!$H$4="Quarterly",J1131*(Lease!$D$4/4),J1131*Lease!$D$4/12)),-L1131-J1131)</f>
        <v>0</v>
      </c>
      <c r="L1131" s="38">
        <f t="shared" si="180"/>
        <v>0</v>
      </c>
      <c r="M1131" s="38">
        <f t="shared" si="181"/>
        <v>0</v>
      </c>
      <c r="N1131" s="50"/>
      <c r="O1131" s="79">
        <v>237</v>
      </c>
      <c r="P1131" s="80">
        <f t="shared" si="184"/>
        <v>449311</v>
      </c>
      <c r="Q1131" s="82">
        <f t="shared" si="177"/>
        <v>0</v>
      </c>
      <c r="R1131" s="82">
        <f>IF(S1130&lt;1,0,-Lease!$K$4/Lease!$L$4)</f>
        <v>0</v>
      </c>
      <c r="S1131" s="82">
        <f t="shared" si="178"/>
        <v>0</v>
      </c>
      <c r="AE1131" s="5"/>
      <c r="AF1131" s="6"/>
    </row>
    <row r="1132" spans="1:32" x14ac:dyDescent="0.25">
      <c r="A1132" s="46">
        <f t="shared" si="182"/>
        <v>1116</v>
      </c>
      <c r="B1132" s="54">
        <f t="shared" si="179"/>
        <v>0</v>
      </c>
      <c r="C1132" s="47">
        <f>IF(A1132&gt;Lease!$E$4,0,Lease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D1132" s="33" t="str">
        <f>IF(C1132=0,"-",IF(Lease!$H$4="Yearly",EDATE(D1131,12),IF(Lease!$H$4="Quarterly",EDATE(D1131,3),EDATE(D1131,1))))</f>
        <v>-</v>
      </c>
      <c r="E1132" s="14">
        <f>IF(C1132=0,0,1/((1+IF(Lease!$H$4="Yearly",Lease!$D$4,IF(Lease!$H$4="Quarterly",Lease!$D$4/4,Lease!$D$4/12)))^IF($E$17=1,A1131,A1132)))</f>
        <v>0</v>
      </c>
      <c r="F1132" s="48">
        <f t="shared" si="175"/>
        <v>0</v>
      </c>
      <c r="G1132" s="49"/>
      <c r="H1132" s="13">
        <f t="shared" si="183"/>
        <v>1116</v>
      </c>
      <c r="I1132" s="33" t="str">
        <f t="shared" si="176"/>
        <v>-</v>
      </c>
      <c r="J1132" s="38">
        <f>IF(H1132&gt;Lease!$E$4,0,M1131)</f>
        <v>0</v>
      </c>
      <c r="K1132" s="38">
        <f>IF(IF(Lease!$H$4="Yearly",J1132*Lease!$D$4,IF(Lease!$H$4="Quarterly",J1132*(Lease!$D$4/4),J1132*Lease!$D$4/12))&gt;0,IF(Lease!$H$4="Yearly",J1132*Lease!$D$4,IF(Lease!$H$4="Quarterly",J1132*(Lease!$D$4/4),J1132*Lease!$D$4/12)),-L1132-J1132)</f>
        <v>0</v>
      </c>
      <c r="L1132" s="38">
        <f t="shared" si="180"/>
        <v>0</v>
      </c>
      <c r="M1132" s="38">
        <f t="shared" si="181"/>
        <v>0</v>
      </c>
      <c r="N1132" s="50"/>
      <c r="O1132" s="79">
        <v>237</v>
      </c>
      <c r="P1132" s="80">
        <f t="shared" si="184"/>
        <v>449676</v>
      </c>
      <c r="Q1132" s="82">
        <f t="shared" si="177"/>
        <v>0</v>
      </c>
      <c r="R1132" s="82">
        <f>IF(S1131&lt;1,0,-Lease!$K$4/Lease!$L$4)</f>
        <v>0</v>
      </c>
      <c r="S1132" s="82">
        <f t="shared" si="178"/>
        <v>0</v>
      </c>
      <c r="AE1132" s="5"/>
      <c r="AF1132" s="6"/>
    </row>
    <row r="1133" spans="1:32" x14ac:dyDescent="0.25">
      <c r="A1133" s="46">
        <f t="shared" si="182"/>
        <v>1117</v>
      </c>
      <c r="B1133" s="54">
        <f t="shared" si="179"/>
        <v>0</v>
      </c>
      <c r="C1133" s="47">
        <f>IF(A1133&gt;Lease!$E$4,0,Lease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D1133" s="33" t="str">
        <f>IF(C1133=0,"-",IF(Lease!$H$4="Yearly",EDATE(D1132,12),IF(Lease!$H$4="Quarterly",EDATE(D1132,3),EDATE(D1132,1))))</f>
        <v>-</v>
      </c>
      <c r="E1133" s="14">
        <f>IF(C1133=0,0,1/((1+IF(Lease!$H$4="Yearly",Lease!$D$4,IF(Lease!$H$4="Quarterly",Lease!$D$4/4,Lease!$D$4/12)))^IF($E$17=1,A1132,A1133)))</f>
        <v>0</v>
      </c>
      <c r="F1133" s="48">
        <f t="shared" ref="F1133:F1196" si="185">C1133*E1133</f>
        <v>0</v>
      </c>
      <c r="G1133" s="49"/>
      <c r="H1133" s="13">
        <f t="shared" si="183"/>
        <v>1117</v>
      </c>
      <c r="I1133" s="33" t="str">
        <f t="shared" ref="I1133:I1196" si="186">D1133</f>
        <v>-</v>
      </c>
      <c r="J1133" s="38">
        <f>IF(H1133&gt;Lease!$E$4,0,M1132)</f>
        <v>0</v>
      </c>
      <c r="K1133" s="38">
        <f>IF(IF(Lease!$H$4="Yearly",J1133*Lease!$D$4,IF(Lease!$H$4="Quarterly",J1133*(Lease!$D$4/4),J1133*Lease!$D$4/12))&gt;0,IF(Lease!$H$4="Yearly",J1133*Lease!$D$4,IF(Lease!$H$4="Quarterly",J1133*(Lease!$D$4/4),J1133*Lease!$D$4/12)),-L1133-J1133)</f>
        <v>0</v>
      </c>
      <c r="L1133" s="38">
        <f t="shared" si="180"/>
        <v>0</v>
      </c>
      <c r="M1133" s="38">
        <f t="shared" si="181"/>
        <v>0</v>
      </c>
      <c r="N1133" s="50"/>
      <c r="O1133" s="79">
        <v>237</v>
      </c>
      <c r="P1133" s="80">
        <f t="shared" si="184"/>
        <v>450042</v>
      </c>
      <c r="Q1133" s="82">
        <f t="shared" ref="Q1133:Q1196" si="187">S1132</f>
        <v>0</v>
      </c>
      <c r="R1133" s="82">
        <f>IF(S1132&lt;1,0,-Lease!$K$4/Lease!$L$4)</f>
        <v>0</v>
      </c>
      <c r="S1133" s="82">
        <f t="shared" ref="S1133:S1196" si="188">IF(S1132&lt;1,0,SUM(Q1133:R1133))</f>
        <v>0</v>
      </c>
      <c r="AE1133" s="5"/>
      <c r="AF1133" s="6"/>
    </row>
    <row r="1134" spans="1:32" x14ac:dyDescent="0.25">
      <c r="A1134" s="46">
        <f t="shared" si="182"/>
        <v>1118</v>
      </c>
      <c r="B1134" s="54">
        <f t="shared" si="179"/>
        <v>0</v>
      </c>
      <c r="C1134" s="47">
        <f>IF(A1134&gt;Lease!$E$4,0,Lease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D1134" s="33" t="str">
        <f>IF(C1134=0,"-",IF(Lease!$H$4="Yearly",EDATE(D1133,12),IF(Lease!$H$4="Quarterly",EDATE(D1133,3),EDATE(D1133,1))))</f>
        <v>-</v>
      </c>
      <c r="E1134" s="14">
        <f>IF(C1134=0,0,1/((1+IF(Lease!$H$4="Yearly",Lease!$D$4,IF(Lease!$H$4="Quarterly",Lease!$D$4/4,Lease!$D$4/12)))^IF($E$17=1,A1133,A1134)))</f>
        <v>0</v>
      </c>
      <c r="F1134" s="48">
        <f t="shared" si="185"/>
        <v>0</v>
      </c>
      <c r="G1134" s="49"/>
      <c r="H1134" s="13">
        <f t="shared" si="183"/>
        <v>1118</v>
      </c>
      <c r="I1134" s="33" t="str">
        <f t="shared" si="186"/>
        <v>-</v>
      </c>
      <c r="J1134" s="38">
        <f>IF(H1134&gt;Lease!$E$4,0,M1133)</f>
        <v>0</v>
      </c>
      <c r="K1134" s="38">
        <f>IF(IF(Lease!$H$4="Yearly",J1134*Lease!$D$4,IF(Lease!$H$4="Quarterly",J1134*(Lease!$D$4/4),J1134*Lease!$D$4/12))&gt;0,IF(Lease!$H$4="Yearly",J1134*Lease!$D$4,IF(Lease!$H$4="Quarterly",J1134*(Lease!$D$4/4),J1134*Lease!$D$4/12)),-L1134-J1134)</f>
        <v>0</v>
      </c>
      <c r="L1134" s="38">
        <f t="shared" si="180"/>
        <v>0</v>
      </c>
      <c r="M1134" s="38">
        <f t="shared" si="181"/>
        <v>0</v>
      </c>
      <c r="N1134" s="50"/>
      <c r="O1134" s="79">
        <v>237</v>
      </c>
      <c r="P1134" s="80">
        <f t="shared" si="184"/>
        <v>450407</v>
      </c>
      <c r="Q1134" s="82">
        <f t="shared" si="187"/>
        <v>0</v>
      </c>
      <c r="R1134" s="82">
        <f>IF(S1133&lt;1,0,-Lease!$K$4/Lease!$L$4)</f>
        <v>0</v>
      </c>
      <c r="S1134" s="82">
        <f t="shared" si="188"/>
        <v>0</v>
      </c>
      <c r="AE1134" s="5"/>
      <c r="AF1134" s="6"/>
    </row>
    <row r="1135" spans="1:32" x14ac:dyDescent="0.25">
      <c r="A1135" s="46">
        <f t="shared" si="182"/>
        <v>1119</v>
      </c>
      <c r="B1135" s="54">
        <f t="shared" si="179"/>
        <v>0</v>
      </c>
      <c r="C1135" s="47">
        <f>IF(A1135&gt;Lease!$E$4,0,Lease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D1135" s="33" t="str">
        <f>IF(C1135=0,"-",IF(Lease!$H$4="Yearly",EDATE(D1134,12),IF(Lease!$H$4="Quarterly",EDATE(D1134,3),EDATE(D1134,1))))</f>
        <v>-</v>
      </c>
      <c r="E1135" s="14">
        <f>IF(C1135=0,0,1/((1+IF(Lease!$H$4="Yearly",Lease!$D$4,IF(Lease!$H$4="Quarterly",Lease!$D$4/4,Lease!$D$4/12)))^IF($E$17=1,A1134,A1135)))</f>
        <v>0</v>
      </c>
      <c r="F1135" s="48">
        <f t="shared" si="185"/>
        <v>0</v>
      </c>
      <c r="G1135" s="49"/>
      <c r="H1135" s="13">
        <f t="shared" si="183"/>
        <v>1119</v>
      </c>
      <c r="I1135" s="33" t="str">
        <f t="shared" si="186"/>
        <v>-</v>
      </c>
      <c r="J1135" s="38">
        <f>IF(H1135&gt;Lease!$E$4,0,M1134)</f>
        <v>0</v>
      </c>
      <c r="K1135" s="38">
        <f>IF(IF(Lease!$H$4="Yearly",J1135*Lease!$D$4,IF(Lease!$H$4="Quarterly",J1135*(Lease!$D$4/4),J1135*Lease!$D$4/12))&gt;0,IF(Lease!$H$4="Yearly",J1135*Lease!$D$4,IF(Lease!$H$4="Quarterly",J1135*(Lease!$D$4/4),J1135*Lease!$D$4/12)),-L1135-J1135)</f>
        <v>0</v>
      </c>
      <c r="L1135" s="38">
        <f t="shared" si="180"/>
        <v>0</v>
      </c>
      <c r="M1135" s="38">
        <f t="shared" si="181"/>
        <v>0</v>
      </c>
      <c r="N1135" s="50"/>
      <c r="O1135" s="79">
        <v>237</v>
      </c>
      <c r="P1135" s="80">
        <f t="shared" si="184"/>
        <v>450772</v>
      </c>
      <c r="Q1135" s="82">
        <f t="shared" si="187"/>
        <v>0</v>
      </c>
      <c r="R1135" s="82">
        <f>IF(S1134&lt;1,0,-Lease!$K$4/Lease!$L$4)</f>
        <v>0</v>
      </c>
      <c r="S1135" s="82">
        <f t="shared" si="188"/>
        <v>0</v>
      </c>
      <c r="AE1135" s="5"/>
      <c r="AF1135" s="6"/>
    </row>
    <row r="1136" spans="1:32" x14ac:dyDescent="0.25">
      <c r="A1136" s="46">
        <f t="shared" si="182"/>
        <v>1120</v>
      </c>
      <c r="B1136" s="54">
        <f t="shared" si="179"/>
        <v>0</v>
      </c>
      <c r="C1136" s="47">
        <f>IF(A1136&gt;Lease!$E$4,0,Lease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D1136" s="33" t="str">
        <f>IF(C1136=0,"-",IF(Lease!$H$4="Yearly",EDATE(D1135,12),IF(Lease!$H$4="Quarterly",EDATE(D1135,3),EDATE(D1135,1))))</f>
        <v>-</v>
      </c>
      <c r="E1136" s="14">
        <f>IF(C1136=0,0,1/((1+IF(Lease!$H$4="Yearly",Lease!$D$4,IF(Lease!$H$4="Quarterly",Lease!$D$4/4,Lease!$D$4/12)))^IF($E$17=1,A1135,A1136)))</f>
        <v>0</v>
      </c>
      <c r="F1136" s="48">
        <f t="shared" si="185"/>
        <v>0</v>
      </c>
      <c r="G1136" s="49"/>
      <c r="H1136" s="13">
        <f t="shared" si="183"/>
        <v>1120</v>
      </c>
      <c r="I1136" s="33" t="str">
        <f t="shared" si="186"/>
        <v>-</v>
      </c>
      <c r="J1136" s="38">
        <f>IF(H1136&gt;Lease!$E$4,0,M1135)</f>
        <v>0</v>
      </c>
      <c r="K1136" s="38">
        <f>IF(IF(Lease!$H$4="Yearly",J1136*Lease!$D$4,IF(Lease!$H$4="Quarterly",J1136*(Lease!$D$4/4),J1136*Lease!$D$4/12))&gt;0,IF(Lease!$H$4="Yearly",J1136*Lease!$D$4,IF(Lease!$H$4="Quarterly",J1136*(Lease!$D$4/4),J1136*Lease!$D$4/12)),-L1136-J1136)</f>
        <v>0</v>
      </c>
      <c r="L1136" s="38">
        <f t="shared" si="180"/>
        <v>0</v>
      </c>
      <c r="M1136" s="38">
        <f t="shared" si="181"/>
        <v>0</v>
      </c>
      <c r="N1136" s="50"/>
      <c r="O1136" s="79">
        <v>237</v>
      </c>
      <c r="P1136" s="80">
        <f t="shared" si="184"/>
        <v>451137</v>
      </c>
      <c r="Q1136" s="82">
        <f t="shared" si="187"/>
        <v>0</v>
      </c>
      <c r="R1136" s="82">
        <f>IF(S1135&lt;1,0,-Lease!$K$4/Lease!$L$4)</f>
        <v>0</v>
      </c>
      <c r="S1136" s="82">
        <f t="shared" si="188"/>
        <v>0</v>
      </c>
      <c r="AE1136" s="5"/>
      <c r="AF1136" s="6"/>
    </row>
    <row r="1137" spans="1:32" x14ac:dyDescent="0.25">
      <c r="A1137" s="46">
        <f t="shared" si="182"/>
        <v>1121</v>
      </c>
      <c r="B1137" s="54">
        <f t="shared" si="179"/>
        <v>0</v>
      </c>
      <c r="C1137" s="47">
        <f>IF(A1137&gt;Lease!$E$4,0,Lease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D1137" s="33" t="str">
        <f>IF(C1137=0,"-",IF(Lease!$H$4="Yearly",EDATE(D1136,12),IF(Lease!$H$4="Quarterly",EDATE(D1136,3),EDATE(D1136,1))))</f>
        <v>-</v>
      </c>
      <c r="E1137" s="14">
        <f>IF(C1137=0,0,1/((1+IF(Lease!$H$4="Yearly",Lease!$D$4,IF(Lease!$H$4="Quarterly",Lease!$D$4/4,Lease!$D$4/12)))^IF($E$17=1,A1136,A1137)))</f>
        <v>0</v>
      </c>
      <c r="F1137" s="48">
        <f t="shared" si="185"/>
        <v>0</v>
      </c>
      <c r="G1137" s="49"/>
      <c r="H1137" s="13">
        <f t="shared" si="183"/>
        <v>1121</v>
      </c>
      <c r="I1137" s="33" t="str">
        <f t="shared" si="186"/>
        <v>-</v>
      </c>
      <c r="J1137" s="38">
        <f>IF(H1137&gt;Lease!$E$4,0,M1136)</f>
        <v>0</v>
      </c>
      <c r="K1137" s="38">
        <f>IF(IF(Lease!$H$4="Yearly",J1137*Lease!$D$4,IF(Lease!$H$4="Quarterly",J1137*(Lease!$D$4/4),J1137*Lease!$D$4/12))&gt;0,IF(Lease!$H$4="Yearly",J1137*Lease!$D$4,IF(Lease!$H$4="Quarterly",J1137*(Lease!$D$4/4),J1137*Lease!$D$4/12)),-L1137-J1137)</f>
        <v>0</v>
      </c>
      <c r="L1137" s="38">
        <f t="shared" si="180"/>
        <v>0</v>
      </c>
      <c r="M1137" s="38">
        <f t="shared" si="181"/>
        <v>0</v>
      </c>
      <c r="N1137" s="50"/>
      <c r="O1137" s="79">
        <v>237</v>
      </c>
      <c r="P1137" s="80">
        <f t="shared" si="184"/>
        <v>451503</v>
      </c>
      <c r="Q1137" s="82">
        <f t="shared" si="187"/>
        <v>0</v>
      </c>
      <c r="R1137" s="82">
        <f>IF(S1136&lt;1,0,-Lease!$K$4/Lease!$L$4)</f>
        <v>0</v>
      </c>
      <c r="S1137" s="82">
        <f t="shared" si="188"/>
        <v>0</v>
      </c>
      <c r="AE1137" s="5"/>
      <c r="AF1137" s="6"/>
    </row>
    <row r="1138" spans="1:32" x14ac:dyDescent="0.25">
      <c r="A1138" s="46">
        <f t="shared" si="182"/>
        <v>1122</v>
      </c>
      <c r="B1138" s="54">
        <f t="shared" si="179"/>
        <v>0</v>
      </c>
      <c r="C1138" s="47">
        <f>IF(A1138&gt;Lease!$E$4,0,Lease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D1138" s="33" t="str">
        <f>IF(C1138=0,"-",IF(Lease!$H$4="Yearly",EDATE(D1137,12),IF(Lease!$H$4="Quarterly",EDATE(D1137,3),EDATE(D1137,1))))</f>
        <v>-</v>
      </c>
      <c r="E1138" s="14">
        <f>IF(C1138=0,0,1/((1+IF(Lease!$H$4="Yearly",Lease!$D$4,IF(Lease!$H$4="Quarterly",Lease!$D$4/4,Lease!$D$4/12)))^IF($E$17=1,A1137,A1138)))</f>
        <v>0</v>
      </c>
      <c r="F1138" s="48">
        <f t="shared" si="185"/>
        <v>0</v>
      </c>
      <c r="G1138" s="49"/>
      <c r="H1138" s="13">
        <f t="shared" si="183"/>
        <v>1122</v>
      </c>
      <c r="I1138" s="33" t="str">
        <f t="shared" si="186"/>
        <v>-</v>
      </c>
      <c r="J1138" s="38">
        <f>IF(H1138&gt;Lease!$E$4,0,M1137)</f>
        <v>0</v>
      </c>
      <c r="K1138" s="38">
        <f>IF(IF(Lease!$H$4="Yearly",J1138*Lease!$D$4,IF(Lease!$H$4="Quarterly",J1138*(Lease!$D$4/4),J1138*Lease!$D$4/12))&gt;0,IF(Lease!$H$4="Yearly",J1138*Lease!$D$4,IF(Lease!$H$4="Quarterly",J1138*(Lease!$D$4/4),J1138*Lease!$D$4/12)),-L1138-J1138)</f>
        <v>0</v>
      </c>
      <c r="L1138" s="38">
        <f t="shared" si="180"/>
        <v>0</v>
      </c>
      <c r="M1138" s="38">
        <f t="shared" si="181"/>
        <v>0</v>
      </c>
      <c r="N1138" s="50"/>
      <c r="O1138" s="79">
        <v>237</v>
      </c>
      <c r="P1138" s="80">
        <f t="shared" si="184"/>
        <v>451868</v>
      </c>
      <c r="Q1138" s="82">
        <f t="shared" si="187"/>
        <v>0</v>
      </c>
      <c r="R1138" s="82">
        <f>IF(S1137&lt;1,0,-Lease!$K$4/Lease!$L$4)</f>
        <v>0</v>
      </c>
      <c r="S1138" s="82">
        <f t="shared" si="188"/>
        <v>0</v>
      </c>
      <c r="AE1138" s="5"/>
      <c r="AF1138" s="6"/>
    </row>
    <row r="1139" spans="1:32" x14ac:dyDescent="0.25">
      <c r="A1139" s="46">
        <f t="shared" si="182"/>
        <v>1123</v>
      </c>
      <c r="B1139" s="54">
        <f t="shared" si="179"/>
        <v>0</v>
      </c>
      <c r="C1139" s="47">
        <f>IF(A1139&gt;Lease!$E$4,0,Lease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D1139" s="33" t="str">
        <f>IF(C1139=0,"-",IF(Lease!$H$4="Yearly",EDATE(D1138,12),IF(Lease!$H$4="Quarterly",EDATE(D1138,3),EDATE(D1138,1))))</f>
        <v>-</v>
      </c>
      <c r="E1139" s="14">
        <f>IF(C1139=0,0,1/((1+IF(Lease!$H$4="Yearly",Lease!$D$4,IF(Lease!$H$4="Quarterly",Lease!$D$4/4,Lease!$D$4/12)))^IF($E$17=1,A1138,A1139)))</f>
        <v>0</v>
      </c>
      <c r="F1139" s="48">
        <f t="shared" si="185"/>
        <v>0</v>
      </c>
      <c r="G1139" s="49"/>
      <c r="H1139" s="13">
        <f t="shared" si="183"/>
        <v>1123</v>
      </c>
      <c r="I1139" s="33" t="str">
        <f t="shared" si="186"/>
        <v>-</v>
      </c>
      <c r="J1139" s="38">
        <f>IF(H1139&gt;Lease!$E$4,0,M1138)</f>
        <v>0</v>
      </c>
      <c r="K1139" s="38">
        <f>IF(IF(Lease!$H$4="Yearly",J1139*Lease!$D$4,IF(Lease!$H$4="Quarterly",J1139*(Lease!$D$4/4),J1139*Lease!$D$4/12))&gt;0,IF(Lease!$H$4="Yearly",J1139*Lease!$D$4,IF(Lease!$H$4="Quarterly",J1139*(Lease!$D$4/4),J1139*Lease!$D$4/12)),-L1139-J1139)</f>
        <v>0</v>
      </c>
      <c r="L1139" s="38">
        <f t="shared" si="180"/>
        <v>0</v>
      </c>
      <c r="M1139" s="38">
        <f t="shared" si="181"/>
        <v>0</v>
      </c>
      <c r="N1139" s="50"/>
      <c r="O1139" s="79">
        <v>237</v>
      </c>
      <c r="P1139" s="80">
        <f t="shared" si="184"/>
        <v>452233</v>
      </c>
      <c r="Q1139" s="82">
        <f t="shared" si="187"/>
        <v>0</v>
      </c>
      <c r="R1139" s="82">
        <f>IF(S1138&lt;1,0,-Lease!$K$4/Lease!$L$4)</f>
        <v>0</v>
      </c>
      <c r="S1139" s="82">
        <f t="shared" si="188"/>
        <v>0</v>
      </c>
      <c r="AE1139" s="5"/>
      <c r="AF1139" s="6"/>
    </row>
    <row r="1140" spans="1:32" x14ac:dyDescent="0.25">
      <c r="A1140" s="46">
        <f t="shared" si="182"/>
        <v>1124</v>
      </c>
      <c r="B1140" s="54">
        <f t="shared" si="179"/>
        <v>0</v>
      </c>
      <c r="C1140" s="47">
        <f>IF(A1140&gt;Lease!$E$4,0,Lease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D1140" s="33" t="str">
        <f>IF(C1140=0,"-",IF(Lease!$H$4="Yearly",EDATE(D1139,12),IF(Lease!$H$4="Quarterly",EDATE(D1139,3),EDATE(D1139,1))))</f>
        <v>-</v>
      </c>
      <c r="E1140" s="14">
        <f>IF(C1140=0,0,1/((1+IF(Lease!$H$4="Yearly",Lease!$D$4,IF(Lease!$H$4="Quarterly",Lease!$D$4/4,Lease!$D$4/12)))^IF($E$17=1,A1139,A1140)))</f>
        <v>0</v>
      </c>
      <c r="F1140" s="48">
        <f t="shared" si="185"/>
        <v>0</v>
      </c>
      <c r="G1140" s="49"/>
      <c r="H1140" s="13">
        <f t="shared" si="183"/>
        <v>1124</v>
      </c>
      <c r="I1140" s="33" t="str">
        <f t="shared" si="186"/>
        <v>-</v>
      </c>
      <c r="J1140" s="38">
        <f>IF(H1140&gt;Lease!$E$4,0,M1139)</f>
        <v>0</v>
      </c>
      <c r="K1140" s="38">
        <f>IF(IF(Lease!$H$4="Yearly",J1140*Lease!$D$4,IF(Lease!$H$4="Quarterly",J1140*(Lease!$D$4/4),J1140*Lease!$D$4/12))&gt;0,IF(Lease!$H$4="Yearly",J1140*Lease!$D$4,IF(Lease!$H$4="Quarterly",J1140*(Lease!$D$4/4),J1140*Lease!$D$4/12)),-L1140-J1140)</f>
        <v>0</v>
      </c>
      <c r="L1140" s="38">
        <f t="shared" si="180"/>
        <v>0</v>
      </c>
      <c r="M1140" s="38">
        <f t="shared" si="181"/>
        <v>0</v>
      </c>
      <c r="N1140" s="50"/>
      <c r="O1140" s="79">
        <v>237</v>
      </c>
      <c r="P1140" s="80">
        <f t="shared" si="184"/>
        <v>452598</v>
      </c>
      <c r="Q1140" s="82">
        <f t="shared" si="187"/>
        <v>0</v>
      </c>
      <c r="R1140" s="82">
        <f>IF(S1139&lt;1,0,-Lease!$K$4/Lease!$L$4)</f>
        <v>0</v>
      </c>
      <c r="S1140" s="82">
        <f t="shared" si="188"/>
        <v>0</v>
      </c>
      <c r="AE1140" s="5"/>
      <c r="AF1140" s="6"/>
    </row>
    <row r="1141" spans="1:32" x14ac:dyDescent="0.25">
      <c r="A1141" s="46">
        <f t="shared" si="182"/>
        <v>1125</v>
      </c>
      <c r="B1141" s="54">
        <f t="shared" si="179"/>
        <v>0</v>
      </c>
      <c r="C1141" s="47">
        <f>IF(A1141&gt;Lease!$E$4,0,Lease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D1141" s="33" t="str">
        <f>IF(C1141=0,"-",IF(Lease!$H$4="Yearly",EDATE(D1140,12),IF(Lease!$H$4="Quarterly",EDATE(D1140,3),EDATE(D1140,1))))</f>
        <v>-</v>
      </c>
      <c r="E1141" s="14">
        <f>IF(C1141=0,0,1/((1+IF(Lease!$H$4="Yearly",Lease!$D$4,IF(Lease!$H$4="Quarterly",Lease!$D$4/4,Lease!$D$4/12)))^IF($E$17=1,A1140,A1141)))</f>
        <v>0</v>
      </c>
      <c r="F1141" s="48">
        <f t="shared" si="185"/>
        <v>0</v>
      </c>
      <c r="G1141" s="49"/>
      <c r="H1141" s="13">
        <f t="shared" si="183"/>
        <v>1125</v>
      </c>
      <c r="I1141" s="33" t="str">
        <f t="shared" si="186"/>
        <v>-</v>
      </c>
      <c r="J1141" s="38">
        <f>IF(H1141&gt;Lease!$E$4,0,M1140)</f>
        <v>0</v>
      </c>
      <c r="K1141" s="38">
        <f>IF(IF(Lease!$H$4="Yearly",J1141*Lease!$D$4,IF(Lease!$H$4="Quarterly",J1141*(Lease!$D$4/4),J1141*Lease!$D$4/12))&gt;0,IF(Lease!$H$4="Yearly",J1141*Lease!$D$4,IF(Lease!$H$4="Quarterly",J1141*(Lease!$D$4/4),J1141*Lease!$D$4/12)),-L1141-J1141)</f>
        <v>0</v>
      </c>
      <c r="L1141" s="38">
        <f t="shared" si="180"/>
        <v>0</v>
      </c>
      <c r="M1141" s="38">
        <f t="shared" si="181"/>
        <v>0</v>
      </c>
      <c r="N1141" s="50"/>
      <c r="O1141" s="79">
        <v>237</v>
      </c>
      <c r="P1141" s="80">
        <f t="shared" si="184"/>
        <v>452964</v>
      </c>
      <c r="Q1141" s="82">
        <f t="shared" si="187"/>
        <v>0</v>
      </c>
      <c r="R1141" s="82">
        <f>IF(S1140&lt;1,0,-Lease!$K$4/Lease!$L$4)</f>
        <v>0</v>
      </c>
      <c r="S1141" s="82">
        <f t="shared" si="188"/>
        <v>0</v>
      </c>
      <c r="AE1141" s="5"/>
      <c r="AF1141" s="6"/>
    </row>
    <row r="1142" spans="1:32" x14ac:dyDescent="0.25">
      <c r="A1142" s="46">
        <f t="shared" si="182"/>
        <v>1126</v>
      </c>
      <c r="B1142" s="54">
        <f t="shared" si="179"/>
        <v>0</v>
      </c>
      <c r="C1142" s="47">
        <f>IF(A1142&gt;Lease!$E$4,0,Lease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D1142" s="33" t="str">
        <f>IF(C1142=0,"-",IF(Lease!$H$4="Yearly",EDATE(D1141,12),IF(Lease!$H$4="Quarterly",EDATE(D1141,3),EDATE(D1141,1))))</f>
        <v>-</v>
      </c>
      <c r="E1142" s="14">
        <f>IF(C1142=0,0,1/((1+IF(Lease!$H$4="Yearly",Lease!$D$4,IF(Lease!$H$4="Quarterly",Lease!$D$4/4,Lease!$D$4/12)))^IF($E$17=1,A1141,A1142)))</f>
        <v>0</v>
      </c>
      <c r="F1142" s="48">
        <f t="shared" si="185"/>
        <v>0</v>
      </c>
      <c r="G1142" s="49"/>
      <c r="H1142" s="13">
        <f t="shared" si="183"/>
        <v>1126</v>
      </c>
      <c r="I1142" s="33" t="str">
        <f t="shared" si="186"/>
        <v>-</v>
      </c>
      <c r="J1142" s="38">
        <f>IF(H1142&gt;Lease!$E$4,0,M1141)</f>
        <v>0</v>
      </c>
      <c r="K1142" s="38">
        <f>IF(IF(Lease!$H$4="Yearly",J1142*Lease!$D$4,IF(Lease!$H$4="Quarterly",J1142*(Lease!$D$4/4),J1142*Lease!$D$4/12))&gt;0,IF(Lease!$H$4="Yearly",J1142*Lease!$D$4,IF(Lease!$H$4="Quarterly",J1142*(Lease!$D$4/4),J1142*Lease!$D$4/12)),-L1142-J1142)</f>
        <v>0</v>
      </c>
      <c r="L1142" s="38">
        <f t="shared" si="180"/>
        <v>0</v>
      </c>
      <c r="M1142" s="38">
        <f t="shared" si="181"/>
        <v>0</v>
      </c>
      <c r="N1142" s="50"/>
      <c r="O1142" s="79">
        <v>237</v>
      </c>
      <c r="P1142" s="80">
        <f t="shared" si="184"/>
        <v>453329</v>
      </c>
      <c r="Q1142" s="82">
        <f t="shared" si="187"/>
        <v>0</v>
      </c>
      <c r="R1142" s="82">
        <f>IF(S1141&lt;1,0,-Lease!$K$4/Lease!$L$4)</f>
        <v>0</v>
      </c>
      <c r="S1142" s="82">
        <f t="shared" si="188"/>
        <v>0</v>
      </c>
      <c r="AE1142" s="5"/>
      <c r="AF1142" s="6"/>
    </row>
    <row r="1143" spans="1:32" x14ac:dyDescent="0.25">
      <c r="A1143" s="46">
        <f t="shared" si="182"/>
        <v>1127</v>
      </c>
      <c r="B1143" s="54">
        <f t="shared" si="179"/>
        <v>0</v>
      </c>
      <c r="C1143" s="47">
        <f>IF(A1143&gt;Lease!$E$4,0,Lease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D1143" s="33" t="str">
        <f>IF(C1143=0,"-",IF(Lease!$H$4="Yearly",EDATE(D1142,12),IF(Lease!$H$4="Quarterly",EDATE(D1142,3),EDATE(D1142,1))))</f>
        <v>-</v>
      </c>
      <c r="E1143" s="14">
        <f>IF(C1143=0,0,1/((1+IF(Lease!$H$4="Yearly",Lease!$D$4,IF(Lease!$H$4="Quarterly",Lease!$D$4/4,Lease!$D$4/12)))^IF($E$17=1,A1142,A1143)))</f>
        <v>0</v>
      </c>
      <c r="F1143" s="48">
        <f t="shared" si="185"/>
        <v>0</v>
      </c>
      <c r="G1143" s="49"/>
      <c r="H1143" s="13">
        <f t="shared" si="183"/>
        <v>1127</v>
      </c>
      <c r="I1143" s="33" t="str">
        <f t="shared" si="186"/>
        <v>-</v>
      </c>
      <c r="J1143" s="38">
        <f>IF(H1143&gt;Lease!$E$4,0,M1142)</f>
        <v>0</v>
      </c>
      <c r="K1143" s="38">
        <f>IF(IF(Lease!$H$4="Yearly",J1143*Lease!$D$4,IF(Lease!$H$4="Quarterly",J1143*(Lease!$D$4/4),J1143*Lease!$D$4/12))&gt;0,IF(Lease!$H$4="Yearly",J1143*Lease!$D$4,IF(Lease!$H$4="Quarterly",J1143*(Lease!$D$4/4),J1143*Lease!$D$4/12)),-L1143-J1143)</f>
        <v>0</v>
      </c>
      <c r="L1143" s="38">
        <f t="shared" si="180"/>
        <v>0</v>
      </c>
      <c r="M1143" s="38">
        <f t="shared" si="181"/>
        <v>0</v>
      </c>
      <c r="N1143" s="50"/>
      <c r="O1143" s="79">
        <v>237</v>
      </c>
      <c r="P1143" s="80">
        <f t="shared" si="184"/>
        <v>453694</v>
      </c>
      <c r="Q1143" s="82">
        <f t="shared" si="187"/>
        <v>0</v>
      </c>
      <c r="R1143" s="82">
        <f>IF(S1142&lt;1,0,-Lease!$K$4/Lease!$L$4)</f>
        <v>0</v>
      </c>
      <c r="S1143" s="82">
        <f t="shared" si="188"/>
        <v>0</v>
      </c>
      <c r="AE1143" s="5"/>
      <c r="AF1143" s="6"/>
    </row>
    <row r="1144" spans="1:32" x14ac:dyDescent="0.25">
      <c r="A1144" s="46">
        <f t="shared" si="182"/>
        <v>1128</v>
      </c>
      <c r="B1144" s="54">
        <f t="shared" si="179"/>
        <v>0</v>
      </c>
      <c r="C1144" s="47">
        <f>IF(A1144&gt;Lease!$E$4,0,Lease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D1144" s="33" t="str">
        <f>IF(C1144=0,"-",IF(Lease!$H$4="Yearly",EDATE(D1143,12),IF(Lease!$H$4="Quarterly",EDATE(D1143,3),EDATE(D1143,1))))</f>
        <v>-</v>
      </c>
      <c r="E1144" s="14">
        <f>IF(C1144=0,0,1/((1+IF(Lease!$H$4="Yearly",Lease!$D$4,IF(Lease!$H$4="Quarterly",Lease!$D$4/4,Lease!$D$4/12)))^IF($E$17=1,A1143,A1144)))</f>
        <v>0</v>
      </c>
      <c r="F1144" s="48">
        <f t="shared" si="185"/>
        <v>0</v>
      </c>
      <c r="G1144" s="49"/>
      <c r="H1144" s="13">
        <f t="shared" si="183"/>
        <v>1128</v>
      </c>
      <c r="I1144" s="33" t="str">
        <f t="shared" si="186"/>
        <v>-</v>
      </c>
      <c r="J1144" s="38">
        <f>IF(H1144&gt;Lease!$E$4,0,M1143)</f>
        <v>0</v>
      </c>
      <c r="K1144" s="38">
        <f>IF(IF(Lease!$H$4="Yearly",J1144*Lease!$D$4,IF(Lease!$H$4="Quarterly",J1144*(Lease!$D$4/4),J1144*Lease!$D$4/12))&gt;0,IF(Lease!$H$4="Yearly",J1144*Lease!$D$4,IF(Lease!$H$4="Quarterly",J1144*(Lease!$D$4/4),J1144*Lease!$D$4/12)),-L1144-J1144)</f>
        <v>0</v>
      </c>
      <c r="L1144" s="38">
        <f t="shared" si="180"/>
        <v>0</v>
      </c>
      <c r="M1144" s="38">
        <f t="shared" si="181"/>
        <v>0</v>
      </c>
      <c r="N1144" s="50"/>
      <c r="O1144" s="79">
        <v>237</v>
      </c>
      <c r="P1144" s="80">
        <f t="shared" si="184"/>
        <v>454059</v>
      </c>
      <c r="Q1144" s="82">
        <f t="shared" si="187"/>
        <v>0</v>
      </c>
      <c r="R1144" s="82">
        <f>IF(S1143&lt;1,0,-Lease!$K$4/Lease!$L$4)</f>
        <v>0</v>
      </c>
      <c r="S1144" s="82">
        <f t="shared" si="188"/>
        <v>0</v>
      </c>
      <c r="AE1144" s="5"/>
      <c r="AF1144" s="6"/>
    </row>
    <row r="1145" spans="1:32" x14ac:dyDescent="0.25">
      <c r="A1145" s="46">
        <f t="shared" si="182"/>
        <v>1129</v>
      </c>
      <c r="B1145" s="54">
        <f t="shared" si="179"/>
        <v>0</v>
      </c>
      <c r="C1145" s="47">
        <f>IF(A1145&gt;Lease!$E$4,0,Lease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D1145" s="33" t="str">
        <f>IF(C1145=0,"-",IF(Lease!$H$4="Yearly",EDATE(D1144,12),IF(Lease!$H$4="Quarterly",EDATE(D1144,3),EDATE(D1144,1))))</f>
        <v>-</v>
      </c>
      <c r="E1145" s="14">
        <f>IF(C1145=0,0,1/((1+IF(Lease!$H$4="Yearly",Lease!$D$4,IF(Lease!$H$4="Quarterly",Lease!$D$4/4,Lease!$D$4/12)))^IF($E$17=1,A1144,A1145)))</f>
        <v>0</v>
      </c>
      <c r="F1145" s="48">
        <f t="shared" si="185"/>
        <v>0</v>
      </c>
      <c r="G1145" s="49"/>
      <c r="H1145" s="13">
        <f t="shared" si="183"/>
        <v>1129</v>
      </c>
      <c r="I1145" s="33" t="str">
        <f t="shared" si="186"/>
        <v>-</v>
      </c>
      <c r="J1145" s="38">
        <f>IF(H1145&gt;Lease!$E$4,0,M1144)</f>
        <v>0</v>
      </c>
      <c r="K1145" s="38">
        <f>IF(IF(Lease!$H$4="Yearly",J1145*Lease!$D$4,IF(Lease!$H$4="Quarterly",J1145*(Lease!$D$4/4),J1145*Lease!$D$4/12))&gt;0,IF(Lease!$H$4="Yearly",J1145*Lease!$D$4,IF(Lease!$H$4="Quarterly",J1145*(Lease!$D$4/4),J1145*Lease!$D$4/12)),-L1145-J1145)</f>
        <v>0</v>
      </c>
      <c r="L1145" s="38">
        <f t="shared" si="180"/>
        <v>0</v>
      </c>
      <c r="M1145" s="38">
        <f t="shared" si="181"/>
        <v>0</v>
      </c>
      <c r="N1145" s="50"/>
      <c r="O1145" s="79">
        <v>237</v>
      </c>
      <c r="P1145" s="80">
        <f t="shared" si="184"/>
        <v>454425</v>
      </c>
      <c r="Q1145" s="82">
        <f t="shared" si="187"/>
        <v>0</v>
      </c>
      <c r="R1145" s="82">
        <f>IF(S1144&lt;1,0,-Lease!$K$4/Lease!$L$4)</f>
        <v>0</v>
      </c>
      <c r="S1145" s="82">
        <f t="shared" si="188"/>
        <v>0</v>
      </c>
      <c r="AE1145" s="5"/>
      <c r="AF1145" s="6"/>
    </row>
    <row r="1146" spans="1:32" x14ac:dyDescent="0.25">
      <c r="A1146" s="46">
        <f t="shared" si="182"/>
        <v>1130</v>
      </c>
      <c r="B1146" s="54">
        <f t="shared" si="179"/>
        <v>0</v>
      </c>
      <c r="C1146" s="47">
        <f>IF(A1146&gt;Lease!$E$4,0,Lease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D1146" s="33" t="str">
        <f>IF(C1146=0,"-",IF(Lease!$H$4="Yearly",EDATE(D1145,12),IF(Lease!$H$4="Quarterly",EDATE(D1145,3),EDATE(D1145,1))))</f>
        <v>-</v>
      </c>
      <c r="E1146" s="14">
        <f>IF(C1146=0,0,1/((1+IF(Lease!$H$4="Yearly",Lease!$D$4,IF(Lease!$H$4="Quarterly",Lease!$D$4/4,Lease!$D$4/12)))^IF($E$17=1,A1145,A1146)))</f>
        <v>0</v>
      </c>
      <c r="F1146" s="48">
        <f t="shared" si="185"/>
        <v>0</v>
      </c>
      <c r="G1146" s="49"/>
      <c r="H1146" s="13">
        <f t="shared" si="183"/>
        <v>1130</v>
      </c>
      <c r="I1146" s="33" t="str">
        <f t="shared" si="186"/>
        <v>-</v>
      </c>
      <c r="J1146" s="38">
        <f>IF(H1146&gt;Lease!$E$4,0,M1145)</f>
        <v>0</v>
      </c>
      <c r="K1146" s="38">
        <f>IF(IF(Lease!$H$4="Yearly",J1146*Lease!$D$4,IF(Lease!$H$4="Quarterly",J1146*(Lease!$D$4/4),J1146*Lease!$D$4/12))&gt;0,IF(Lease!$H$4="Yearly",J1146*Lease!$D$4,IF(Lease!$H$4="Quarterly",J1146*(Lease!$D$4/4),J1146*Lease!$D$4/12)),-L1146-J1146)</f>
        <v>0</v>
      </c>
      <c r="L1146" s="38">
        <f t="shared" si="180"/>
        <v>0</v>
      </c>
      <c r="M1146" s="38">
        <f t="shared" si="181"/>
        <v>0</v>
      </c>
      <c r="N1146" s="50"/>
      <c r="O1146" s="79">
        <v>237</v>
      </c>
      <c r="P1146" s="80">
        <f t="shared" si="184"/>
        <v>454790</v>
      </c>
      <c r="Q1146" s="82">
        <f t="shared" si="187"/>
        <v>0</v>
      </c>
      <c r="R1146" s="82">
        <f>IF(S1145&lt;1,0,-Lease!$K$4/Lease!$L$4)</f>
        <v>0</v>
      </c>
      <c r="S1146" s="82">
        <f t="shared" si="188"/>
        <v>0</v>
      </c>
      <c r="AE1146" s="5"/>
      <c r="AF1146" s="6"/>
    </row>
    <row r="1147" spans="1:32" x14ac:dyDescent="0.25">
      <c r="A1147" s="46">
        <f t="shared" si="182"/>
        <v>1131</v>
      </c>
      <c r="B1147" s="54">
        <f t="shared" si="179"/>
        <v>0</v>
      </c>
      <c r="C1147" s="47">
        <f>IF(A1147&gt;Lease!$E$4,0,Lease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D1147" s="33" t="str">
        <f>IF(C1147=0,"-",IF(Lease!$H$4="Yearly",EDATE(D1146,12),IF(Lease!$H$4="Quarterly",EDATE(D1146,3),EDATE(D1146,1))))</f>
        <v>-</v>
      </c>
      <c r="E1147" s="14">
        <f>IF(C1147=0,0,1/((1+IF(Lease!$H$4="Yearly",Lease!$D$4,IF(Lease!$H$4="Quarterly",Lease!$D$4/4,Lease!$D$4/12)))^IF($E$17=1,A1146,A1147)))</f>
        <v>0</v>
      </c>
      <c r="F1147" s="48">
        <f t="shared" si="185"/>
        <v>0</v>
      </c>
      <c r="G1147" s="49"/>
      <c r="H1147" s="13">
        <f t="shared" si="183"/>
        <v>1131</v>
      </c>
      <c r="I1147" s="33" t="str">
        <f t="shared" si="186"/>
        <v>-</v>
      </c>
      <c r="J1147" s="38">
        <f>IF(H1147&gt;Lease!$E$4,0,M1146)</f>
        <v>0</v>
      </c>
      <c r="K1147" s="38">
        <f>IF(IF(Lease!$H$4="Yearly",J1147*Lease!$D$4,IF(Lease!$H$4="Quarterly",J1147*(Lease!$D$4/4),J1147*Lease!$D$4/12))&gt;0,IF(Lease!$H$4="Yearly",J1147*Lease!$D$4,IF(Lease!$H$4="Quarterly",J1147*(Lease!$D$4/4),J1147*Lease!$D$4/12)),-L1147-J1147)</f>
        <v>0</v>
      </c>
      <c r="L1147" s="38">
        <f t="shared" si="180"/>
        <v>0</v>
      </c>
      <c r="M1147" s="38">
        <f t="shared" si="181"/>
        <v>0</v>
      </c>
      <c r="N1147" s="50"/>
      <c r="O1147" s="79">
        <v>237</v>
      </c>
      <c r="P1147" s="80">
        <f t="shared" si="184"/>
        <v>455155</v>
      </c>
      <c r="Q1147" s="82">
        <f t="shared" si="187"/>
        <v>0</v>
      </c>
      <c r="R1147" s="82">
        <f>IF(S1146&lt;1,0,-Lease!$K$4/Lease!$L$4)</f>
        <v>0</v>
      </c>
      <c r="S1147" s="82">
        <f t="shared" si="188"/>
        <v>0</v>
      </c>
      <c r="AE1147" s="5"/>
      <c r="AF1147" s="6"/>
    </row>
    <row r="1148" spans="1:32" x14ac:dyDescent="0.25">
      <c r="A1148" s="46">
        <f t="shared" si="182"/>
        <v>1132</v>
      </c>
      <c r="B1148" s="54">
        <f t="shared" si="179"/>
        <v>0</v>
      </c>
      <c r="C1148" s="47">
        <f>IF(A1148&gt;Lease!$E$4,0,Lease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D1148" s="33" t="str">
        <f>IF(C1148=0,"-",IF(Lease!$H$4="Yearly",EDATE(D1147,12),IF(Lease!$H$4="Quarterly",EDATE(D1147,3),EDATE(D1147,1))))</f>
        <v>-</v>
      </c>
      <c r="E1148" s="14">
        <f>IF(C1148=0,0,1/((1+IF(Lease!$H$4="Yearly",Lease!$D$4,IF(Lease!$H$4="Quarterly",Lease!$D$4/4,Lease!$D$4/12)))^IF($E$17=1,A1147,A1148)))</f>
        <v>0</v>
      </c>
      <c r="F1148" s="48">
        <f t="shared" si="185"/>
        <v>0</v>
      </c>
      <c r="G1148" s="49"/>
      <c r="H1148" s="13">
        <f t="shared" si="183"/>
        <v>1132</v>
      </c>
      <c r="I1148" s="33" t="str">
        <f t="shared" si="186"/>
        <v>-</v>
      </c>
      <c r="J1148" s="38">
        <f>IF(H1148&gt;Lease!$E$4,0,M1147)</f>
        <v>0</v>
      </c>
      <c r="K1148" s="38">
        <f>IF(IF(Lease!$H$4="Yearly",J1148*Lease!$D$4,IF(Lease!$H$4="Quarterly",J1148*(Lease!$D$4/4),J1148*Lease!$D$4/12))&gt;0,IF(Lease!$H$4="Yearly",J1148*Lease!$D$4,IF(Lease!$H$4="Quarterly",J1148*(Lease!$D$4/4),J1148*Lease!$D$4/12)),-L1148-J1148)</f>
        <v>0</v>
      </c>
      <c r="L1148" s="38">
        <f t="shared" si="180"/>
        <v>0</v>
      </c>
      <c r="M1148" s="38">
        <f t="shared" si="181"/>
        <v>0</v>
      </c>
      <c r="N1148" s="50"/>
      <c r="O1148" s="79">
        <v>237</v>
      </c>
      <c r="P1148" s="80">
        <f t="shared" si="184"/>
        <v>455520</v>
      </c>
      <c r="Q1148" s="82">
        <f t="shared" si="187"/>
        <v>0</v>
      </c>
      <c r="R1148" s="82">
        <f>IF(S1147&lt;1,0,-Lease!$K$4/Lease!$L$4)</f>
        <v>0</v>
      </c>
      <c r="S1148" s="82">
        <f t="shared" si="188"/>
        <v>0</v>
      </c>
      <c r="AE1148" s="5"/>
      <c r="AF1148" s="6"/>
    </row>
    <row r="1149" spans="1:32" x14ac:dyDescent="0.25">
      <c r="A1149" s="46">
        <f t="shared" si="182"/>
        <v>1133</v>
      </c>
      <c r="B1149" s="54">
        <f t="shared" si="179"/>
        <v>0</v>
      </c>
      <c r="C1149" s="47">
        <f>IF(A1149&gt;Lease!$E$4,0,Lease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D1149" s="33" t="str">
        <f>IF(C1149=0,"-",IF(Lease!$H$4="Yearly",EDATE(D1148,12),IF(Lease!$H$4="Quarterly",EDATE(D1148,3),EDATE(D1148,1))))</f>
        <v>-</v>
      </c>
      <c r="E1149" s="14">
        <f>IF(C1149=0,0,1/((1+IF(Lease!$H$4="Yearly",Lease!$D$4,IF(Lease!$H$4="Quarterly",Lease!$D$4/4,Lease!$D$4/12)))^IF($E$17=1,A1148,A1149)))</f>
        <v>0</v>
      </c>
      <c r="F1149" s="48">
        <f t="shared" si="185"/>
        <v>0</v>
      </c>
      <c r="G1149" s="49"/>
      <c r="H1149" s="13">
        <f t="shared" si="183"/>
        <v>1133</v>
      </c>
      <c r="I1149" s="33" t="str">
        <f t="shared" si="186"/>
        <v>-</v>
      </c>
      <c r="J1149" s="38">
        <f>IF(H1149&gt;Lease!$E$4,0,M1148)</f>
        <v>0</v>
      </c>
      <c r="K1149" s="38">
        <f>IF(IF(Lease!$H$4="Yearly",J1149*Lease!$D$4,IF(Lease!$H$4="Quarterly",J1149*(Lease!$D$4/4),J1149*Lease!$D$4/12))&gt;0,IF(Lease!$H$4="Yearly",J1149*Lease!$D$4,IF(Lease!$H$4="Quarterly",J1149*(Lease!$D$4/4),J1149*Lease!$D$4/12)),-L1149-J1149)</f>
        <v>0</v>
      </c>
      <c r="L1149" s="38">
        <f t="shared" si="180"/>
        <v>0</v>
      </c>
      <c r="M1149" s="38">
        <f t="shared" si="181"/>
        <v>0</v>
      </c>
      <c r="N1149" s="50"/>
      <c r="O1149" s="79">
        <v>237</v>
      </c>
      <c r="P1149" s="80">
        <f t="shared" si="184"/>
        <v>455886</v>
      </c>
      <c r="Q1149" s="82">
        <f t="shared" si="187"/>
        <v>0</v>
      </c>
      <c r="R1149" s="82">
        <f>IF(S1148&lt;1,0,-Lease!$K$4/Lease!$L$4)</f>
        <v>0</v>
      </c>
      <c r="S1149" s="82">
        <f t="shared" si="188"/>
        <v>0</v>
      </c>
      <c r="AE1149" s="5"/>
      <c r="AF1149" s="6"/>
    </row>
    <row r="1150" spans="1:32" x14ac:dyDescent="0.25">
      <c r="A1150" s="46">
        <f t="shared" si="182"/>
        <v>1134</v>
      </c>
      <c r="B1150" s="54">
        <f t="shared" si="179"/>
        <v>0</v>
      </c>
      <c r="C1150" s="47">
        <f>IF(A1150&gt;Lease!$E$4,0,Lease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D1150" s="33" t="str">
        <f>IF(C1150=0,"-",IF(Lease!$H$4="Yearly",EDATE(D1149,12),IF(Lease!$H$4="Quarterly",EDATE(D1149,3),EDATE(D1149,1))))</f>
        <v>-</v>
      </c>
      <c r="E1150" s="14">
        <f>IF(C1150=0,0,1/((1+IF(Lease!$H$4="Yearly",Lease!$D$4,IF(Lease!$H$4="Quarterly",Lease!$D$4/4,Lease!$D$4/12)))^IF($E$17=1,A1149,A1150)))</f>
        <v>0</v>
      </c>
      <c r="F1150" s="48">
        <f t="shared" si="185"/>
        <v>0</v>
      </c>
      <c r="G1150" s="49"/>
      <c r="H1150" s="13">
        <f t="shared" si="183"/>
        <v>1134</v>
      </c>
      <c r="I1150" s="33" t="str">
        <f t="shared" si="186"/>
        <v>-</v>
      </c>
      <c r="J1150" s="38">
        <f>IF(H1150&gt;Lease!$E$4,0,M1149)</f>
        <v>0</v>
      </c>
      <c r="K1150" s="38">
        <f>IF(IF(Lease!$H$4="Yearly",J1150*Lease!$D$4,IF(Lease!$H$4="Quarterly",J1150*(Lease!$D$4/4),J1150*Lease!$D$4/12))&gt;0,IF(Lease!$H$4="Yearly",J1150*Lease!$D$4,IF(Lease!$H$4="Quarterly",J1150*(Lease!$D$4/4),J1150*Lease!$D$4/12)),-L1150-J1150)</f>
        <v>0</v>
      </c>
      <c r="L1150" s="38">
        <f t="shared" si="180"/>
        <v>0</v>
      </c>
      <c r="M1150" s="38">
        <f t="shared" si="181"/>
        <v>0</v>
      </c>
      <c r="N1150" s="50"/>
      <c r="O1150" s="79">
        <v>237</v>
      </c>
      <c r="P1150" s="80">
        <f t="shared" si="184"/>
        <v>456251</v>
      </c>
      <c r="Q1150" s="82">
        <f t="shared" si="187"/>
        <v>0</v>
      </c>
      <c r="R1150" s="82">
        <f>IF(S1149&lt;1,0,-Lease!$K$4/Lease!$L$4)</f>
        <v>0</v>
      </c>
      <c r="S1150" s="82">
        <f t="shared" si="188"/>
        <v>0</v>
      </c>
      <c r="AE1150" s="5"/>
      <c r="AF1150" s="6"/>
    </row>
    <row r="1151" spans="1:32" x14ac:dyDescent="0.25">
      <c r="A1151" s="46">
        <f t="shared" si="182"/>
        <v>1135</v>
      </c>
      <c r="B1151" s="54">
        <f t="shared" si="179"/>
        <v>0</v>
      </c>
      <c r="C1151" s="47">
        <f>IF(A1151&gt;Lease!$E$4,0,Lease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D1151" s="33" t="str">
        <f>IF(C1151=0,"-",IF(Lease!$H$4="Yearly",EDATE(D1150,12),IF(Lease!$H$4="Quarterly",EDATE(D1150,3),EDATE(D1150,1))))</f>
        <v>-</v>
      </c>
      <c r="E1151" s="14">
        <f>IF(C1151=0,0,1/((1+IF(Lease!$H$4="Yearly",Lease!$D$4,IF(Lease!$H$4="Quarterly",Lease!$D$4/4,Lease!$D$4/12)))^IF($E$17=1,A1150,A1151)))</f>
        <v>0</v>
      </c>
      <c r="F1151" s="48">
        <f t="shared" si="185"/>
        <v>0</v>
      </c>
      <c r="G1151" s="49"/>
      <c r="H1151" s="13">
        <f t="shared" si="183"/>
        <v>1135</v>
      </c>
      <c r="I1151" s="33" t="str">
        <f t="shared" si="186"/>
        <v>-</v>
      </c>
      <c r="J1151" s="38">
        <f>IF(H1151&gt;Lease!$E$4,0,M1150)</f>
        <v>0</v>
      </c>
      <c r="K1151" s="38">
        <f>IF(IF(Lease!$H$4="Yearly",J1151*Lease!$D$4,IF(Lease!$H$4="Quarterly",J1151*(Lease!$D$4/4),J1151*Lease!$D$4/12))&gt;0,IF(Lease!$H$4="Yearly",J1151*Lease!$D$4,IF(Lease!$H$4="Quarterly",J1151*(Lease!$D$4/4),J1151*Lease!$D$4/12)),-L1151-J1151)</f>
        <v>0</v>
      </c>
      <c r="L1151" s="38">
        <f t="shared" si="180"/>
        <v>0</v>
      </c>
      <c r="M1151" s="38">
        <f t="shared" si="181"/>
        <v>0</v>
      </c>
      <c r="N1151" s="50"/>
      <c r="O1151" s="79">
        <v>237</v>
      </c>
      <c r="P1151" s="80">
        <f t="shared" si="184"/>
        <v>456616</v>
      </c>
      <c r="Q1151" s="82">
        <f t="shared" si="187"/>
        <v>0</v>
      </c>
      <c r="R1151" s="82">
        <f>IF(S1150&lt;1,0,-Lease!$K$4/Lease!$L$4)</f>
        <v>0</v>
      </c>
      <c r="S1151" s="82">
        <f t="shared" si="188"/>
        <v>0</v>
      </c>
      <c r="AE1151" s="5"/>
      <c r="AF1151" s="6"/>
    </row>
    <row r="1152" spans="1:32" x14ac:dyDescent="0.25">
      <c r="A1152" s="46">
        <f t="shared" si="182"/>
        <v>1136</v>
      </c>
      <c r="B1152" s="54">
        <f t="shared" si="179"/>
        <v>0</v>
      </c>
      <c r="C1152" s="47">
        <f>IF(A1152&gt;Lease!$E$4,0,Lease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D1152" s="33" t="str">
        <f>IF(C1152=0,"-",IF(Lease!$H$4="Yearly",EDATE(D1151,12),IF(Lease!$H$4="Quarterly",EDATE(D1151,3),EDATE(D1151,1))))</f>
        <v>-</v>
      </c>
      <c r="E1152" s="14">
        <f>IF(C1152=0,0,1/((1+IF(Lease!$H$4="Yearly",Lease!$D$4,IF(Lease!$H$4="Quarterly",Lease!$D$4/4,Lease!$D$4/12)))^IF($E$17=1,A1151,A1152)))</f>
        <v>0</v>
      </c>
      <c r="F1152" s="48">
        <f t="shared" si="185"/>
        <v>0</v>
      </c>
      <c r="G1152" s="49"/>
      <c r="H1152" s="13">
        <f t="shared" si="183"/>
        <v>1136</v>
      </c>
      <c r="I1152" s="33" t="str">
        <f t="shared" si="186"/>
        <v>-</v>
      </c>
      <c r="J1152" s="38">
        <f>IF(H1152&gt;Lease!$E$4,0,M1151)</f>
        <v>0</v>
      </c>
      <c r="K1152" s="38">
        <f>IF(IF(Lease!$H$4="Yearly",J1152*Lease!$D$4,IF(Lease!$H$4="Quarterly",J1152*(Lease!$D$4/4),J1152*Lease!$D$4/12))&gt;0,IF(Lease!$H$4="Yearly",J1152*Lease!$D$4,IF(Lease!$H$4="Quarterly",J1152*(Lease!$D$4/4),J1152*Lease!$D$4/12)),-L1152-J1152)</f>
        <v>0</v>
      </c>
      <c r="L1152" s="38">
        <f t="shared" si="180"/>
        <v>0</v>
      </c>
      <c r="M1152" s="38">
        <f t="shared" si="181"/>
        <v>0</v>
      </c>
      <c r="N1152" s="50"/>
      <c r="O1152" s="79">
        <v>237</v>
      </c>
      <c r="P1152" s="80">
        <f t="shared" si="184"/>
        <v>456981</v>
      </c>
      <c r="Q1152" s="82">
        <f t="shared" si="187"/>
        <v>0</v>
      </c>
      <c r="R1152" s="82">
        <f>IF(S1151&lt;1,0,-Lease!$K$4/Lease!$L$4)</f>
        <v>0</v>
      </c>
      <c r="S1152" s="82">
        <f t="shared" si="188"/>
        <v>0</v>
      </c>
      <c r="AE1152" s="5"/>
      <c r="AF1152" s="6"/>
    </row>
    <row r="1153" spans="1:32" x14ac:dyDescent="0.25">
      <c r="A1153" s="46">
        <f t="shared" si="182"/>
        <v>1137</v>
      </c>
      <c r="B1153" s="54">
        <f t="shared" si="179"/>
        <v>0</v>
      </c>
      <c r="C1153" s="47">
        <f>IF(A1153&gt;Lease!$E$4,0,Lease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D1153" s="33" t="str">
        <f>IF(C1153=0,"-",IF(Lease!$H$4="Yearly",EDATE(D1152,12),IF(Lease!$H$4="Quarterly",EDATE(D1152,3),EDATE(D1152,1))))</f>
        <v>-</v>
      </c>
      <c r="E1153" s="14">
        <f>IF(C1153=0,0,1/((1+IF(Lease!$H$4="Yearly",Lease!$D$4,IF(Lease!$H$4="Quarterly",Lease!$D$4/4,Lease!$D$4/12)))^IF($E$17=1,A1152,A1153)))</f>
        <v>0</v>
      </c>
      <c r="F1153" s="48">
        <f t="shared" si="185"/>
        <v>0</v>
      </c>
      <c r="G1153" s="49"/>
      <c r="H1153" s="13">
        <f t="shared" si="183"/>
        <v>1137</v>
      </c>
      <c r="I1153" s="33" t="str">
        <f t="shared" si="186"/>
        <v>-</v>
      </c>
      <c r="J1153" s="38">
        <f>IF(H1153&gt;Lease!$E$4,0,M1152)</f>
        <v>0</v>
      </c>
      <c r="K1153" s="38">
        <f>IF(IF(Lease!$H$4="Yearly",J1153*Lease!$D$4,IF(Lease!$H$4="Quarterly",J1153*(Lease!$D$4/4),J1153*Lease!$D$4/12))&gt;0,IF(Lease!$H$4="Yearly",J1153*Lease!$D$4,IF(Lease!$H$4="Quarterly",J1153*(Lease!$D$4/4),J1153*Lease!$D$4/12)),-L1153-J1153)</f>
        <v>0</v>
      </c>
      <c r="L1153" s="38">
        <f t="shared" si="180"/>
        <v>0</v>
      </c>
      <c r="M1153" s="38">
        <f t="shared" si="181"/>
        <v>0</v>
      </c>
      <c r="N1153" s="50"/>
      <c r="O1153" s="79">
        <v>237</v>
      </c>
      <c r="P1153" s="80">
        <f t="shared" si="184"/>
        <v>457347</v>
      </c>
      <c r="Q1153" s="82">
        <f t="shared" si="187"/>
        <v>0</v>
      </c>
      <c r="R1153" s="82">
        <f>IF(S1152&lt;1,0,-Lease!$K$4/Lease!$L$4)</f>
        <v>0</v>
      </c>
      <c r="S1153" s="82">
        <f t="shared" si="188"/>
        <v>0</v>
      </c>
      <c r="AE1153" s="5"/>
      <c r="AF1153" s="6"/>
    </row>
    <row r="1154" spans="1:32" x14ac:dyDescent="0.25">
      <c r="A1154" s="46">
        <f t="shared" si="182"/>
        <v>1138</v>
      </c>
      <c r="B1154" s="54">
        <f t="shared" si="179"/>
        <v>0</v>
      </c>
      <c r="C1154" s="47">
        <f>IF(A1154&gt;Lease!$E$4,0,Lease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D1154" s="33" t="str">
        <f>IF(C1154=0,"-",IF(Lease!$H$4="Yearly",EDATE(D1153,12),IF(Lease!$H$4="Quarterly",EDATE(D1153,3),EDATE(D1153,1))))</f>
        <v>-</v>
      </c>
      <c r="E1154" s="14">
        <f>IF(C1154=0,0,1/((1+IF(Lease!$H$4="Yearly",Lease!$D$4,IF(Lease!$H$4="Quarterly",Lease!$D$4/4,Lease!$D$4/12)))^IF($E$17=1,A1153,A1154)))</f>
        <v>0</v>
      </c>
      <c r="F1154" s="48">
        <f t="shared" si="185"/>
        <v>0</v>
      </c>
      <c r="G1154" s="49"/>
      <c r="H1154" s="13">
        <f t="shared" si="183"/>
        <v>1138</v>
      </c>
      <c r="I1154" s="33" t="str">
        <f t="shared" si="186"/>
        <v>-</v>
      </c>
      <c r="J1154" s="38">
        <f>IF(H1154&gt;Lease!$E$4,0,M1153)</f>
        <v>0</v>
      </c>
      <c r="K1154" s="38">
        <f>IF(IF(Lease!$H$4="Yearly",J1154*Lease!$D$4,IF(Lease!$H$4="Quarterly",J1154*(Lease!$D$4/4),J1154*Lease!$D$4/12))&gt;0,IF(Lease!$H$4="Yearly",J1154*Lease!$D$4,IF(Lease!$H$4="Quarterly",J1154*(Lease!$D$4/4),J1154*Lease!$D$4/12)),-L1154-J1154)</f>
        <v>0</v>
      </c>
      <c r="L1154" s="38">
        <f t="shared" si="180"/>
        <v>0</v>
      </c>
      <c r="M1154" s="38">
        <f t="shared" si="181"/>
        <v>0</v>
      </c>
      <c r="N1154" s="50"/>
      <c r="O1154" s="79">
        <v>237</v>
      </c>
      <c r="P1154" s="80">
        <f t="shared" si="184"/>
        <v>457712</v>
      </c>
      <c r="Q1154" s="82">
        <f t="shared" si="187"/>
        <v>0</v>
      </c>
      <c r="R1154" s="82">
        <f>IF(S1153&lt;1,0,-Lease!$K$4/Lease!$L$4)</f>
        <v>0</v>
      </c>
      <c r="S1154" s="82">
        <f t="shared" si="188"/>
        <v>0</v>
      </c>
      <c r="AE1154" s="5"/>
      <c r="AF1154" s="6"/>
    </row>
    <row r="1155" spans="1:32" x14ac:dyDescent="0.25">
      <c r="A1155" s="46">
        <f t="shared" si="182"/>
        <v>1139</v>
      </c>
      <c r="B1155" s="54">
        <f t="shared" si="179"/>
        <v>0</v>
      </c>
      <c r="C1155" s="47">
        <f>IF(A1155&gt;Lease!$E$4,0,Lease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D1155" s="33" t="str">
        <f>IF(C1155=0,"-",IF(Lease!$H$4="Yearly",EDATE(D1154,12),IF(Lease!$H$4="Quarterly",EDATE(D1154,3),EDATE(D1154,1))))</f>
        <v>-</v>
      </c>
      <c r="E1155" s="14">
        <f>IF(C1155=0,0,1/((1+IF(Lease!$H$4="Yearly",Lease!$D$4,IF(Lease!$H$4="Quarterly",Lease!$D$4/4,Lease!$D$4/12)))^IF($E$17=1,A1154,A1155)))</f>
        <v>0</v>
      </c>
      <c r="F1155" s="48">
        <f t="shared" si="185"/>
        <v>0</v>
      </c>
      <c r="G1155" s="49"/>
      <c r="H1155" s="13">
        <f t="shared" si="183"/>
        <v>1139</v>
      </c>
      <c r="I1155" s="33" t="str">
        <f t="shared" si="186"/>
        <v>-</v>
      </c>
      <c r="J1155" s="38">
        <f>IF(H1155&gt;Lease!$E$4,0,M1154)</f>
        <v>0</v>
      </c>
      <c r="K1155" s="38">
        <f>IF(IF(Lease!$H$4="Yearly",J1155*Lease!$D$4,IF(Lease!$H$4="Quarterly",J1155*(Lease!$D$4/4),J1155*Lease!$D$4/12))&gt;0,IF(Lease!$H$4="Yearly",J1155*Lease!$D$4,IF(Lease!$H$4="Quarterly",J1155*(Lease!$D$4/4),J1155*Lease!$D$4/12)),-L1155-J1155)</f>
        <v>0</v>
      </c>
      <c r="L1155" s="38">
        <f t="shared" si="180"/>
        <v>0</v>
      </c>
      <c r="M1155" s="38">
        <f t="shared" si="181"/>
        <v>0</v>
      </c>
      <c r="N1155" s="50"/>
      <c r="O1155" s="79">
        <v>237</v>
      </c>
      <c r="P1155" s="80">
        <f t="shared" si="184"/>
        <v>458077</v>
      </c>
      <c r="Q1155" s="82">
        <f t="shared" si="187"/>
        <v>0</v>
      </c>
      <c r="R1155" s="82">
        <f>IF(S1154&lt;1,0,-Lease!$K$4/Lease!$L$4)</f>
        <v>0</v>
      </c>
      <c r="S1155" s="82">
        <f t="shared" si="188"/>
        <v>0</v>
      </c>
      <c r="AE1155" s="5"/>
      <c r="AF1155" s="6"/>
    </row>
    <row r="1156" spans="1:32" x14ac:dyDescent="0.25">
      <c r="A1156" s="46">
        <f t="shared" si="182"/>
        <v>1140</v>
      </c>
      <c r="B1156" s="54">
        <f t="shared" si="179"/>
        <v>0</v>
      </c>
      <c r="C1156" s="47">
        <f>IF(A1156&gt;Lease!$E$4,0,Lease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D1156" s="33" t="str">
        <f>IF(C1156=0,"-",IF(Lease!$H$4="Yearly",EDATE(D1155,12),IF(Lease!$H$4="Quarterly",EDATE(D1155,3),EDATE(D1155,1))))</f>
        <v>-</v>
      </c>
      <c r="E1156" s="14">
        <f>IF(C1156=0,0,1/((1+IF(Lease!$H$4="Yearly",Lease!$D$4,IF(Lease!$H$4="Quarterly",Lease!$D$4/4,Lease!$D$4/12)))^IF($E$17=1,A1155,A1156)))</f>
        <v>0</v>
      </c>
      <c r="F1156" s="48">
        <f t="shared" si="185"/>
        <v>0</v>
      </c>
      <c r="G1156" s="49"/>
      <c r="H1156" s="13">
        <f t="shared" si="183"/>
        <v>1140</v>
      </c>
      <c r="I1156" s="33" t="str">
        <f t="shared" si="186"/>
        <v>-</v>
      </c>
      <c r="J1156" s="38">
        <f>IF(H1156&gt;Lease!$E$4,0,M1155)</f>
        <v>0</v>
      </c>
      <c r="K1156" s="38">
        <f>IF(IF(Lease!$H$4="Yearly",J1156*Lease!$D$4,IF(Lease!$H$4="Quarterly",J1156*(Lease!$D$4/4),J1156*Lease!$D$4/12))&gt;0,IF(Lease!$H$4="Yearly",J1156*Lease!$D$4,IF(Lease!$H$4="Quarterly",J1156*(Lease!$D$4/4),J1156*Lease!$D$4/12)),-L1156-J1156)</f>
        <v>0</v>
      </c>
      <c r="L1156" s="38">
        <f t="shared" si="180"/>
        <v>0</v>
      </c>
      <c r="M1156" s="38">
        <f t="shared" si="181"/>
        <v>0</v>
      </c>
      <c r="N1156" s="50"/>
      <c r="O1156" s="79">
        <v>237</v>
      </c>
      <c r="P1156" s="80">
        <f t="shared" si="184"/>
        <v>458442</v>
      </c>
      <c r="Q1156" s="82">
        <f t="shared" si="187"/>
        <v>0</v>
      </c>
      <c r="R1156" s="82">
        <f>IF(S1155&lt;1,0,-Lease!$K$4/Lease!$L$4)</f>
        <v>0</v>
      </c>
      <c r="S1156" s="82">
        <f t="shared" si="188"/>
        <v>0</v>
      </c>
      <c r="AE1156" s="5"/>
      <c r="AF1156" s="6"/>
    </row>
    <row r="1157" spans="1:32" x14ac:dyDescent="0.25">
      <c r="A1157" s="46">
        <f t="shared" si="182"/>
        <v>1141</v>
      </c>
      <c r="B1157" s="54">
        <f t="shared" si="179"/>
        <v>0</v>
      </c>
      <c r="C1157" s="47">
        <f>IF(A1157&gt;Lease!$E$4,0,Lease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D1157" s="33" t="str">
        <f>IF(C1157=0,"-",IF(Lease!$H$4="Yearly",EDATE(D1156,12),IF(Lease!$H$4="Quarterly",EDATE(D1156,3),EDATE(D1156,1))))</f>
        <v>-</v>
      </c>
      <c r="E1157" s="14">
        <f>IF(C1157=0,0,1/((1+IF(Lease!$H$4="Yearly",Lease!$D$4,IF(Lease!$H$4="Quarterly",Lease!$D$4/4,Lease!$D$4/12)))^IF($E$17=1,A1156,A1157)))</f>
        <v>0</v>
      </c>
      <c r="F1157" s="48">
        <f t="shared" si="185"/>
        <v>0</v>
      </c>
      <c r="G1157" s="49"/>
      <c r="H1157" s="13">
        <f t="shared" si="183"/>
        <v>1141</v>
      </c>
      <c r="I1157" s="33" t="str">
        <f t="shared" si="186"/>
        <v>-</v>
      </c>
      <c r="J1157" s="38">
        <f>IF(H1157&gt;Lease!$E$4,0,M1156)</f>
        <v>0</v>
      </c>
      <c r="K1157" s="38">
        <f>IF(IF(Lease!$H$4="Yearly",J1157*Lease!$D$4,IF(Lease!$H$4="Quarterly",J1157*(Lease!$D$4/4),J1157*Lease!$D$4/12))&gt;0,IF(Lease!$H$4="Yearly",J1157*Lease!$D$4,IF(Lease!$H$4="Quarterly",J1157*(Lease!$D$4/4),J1157*Lease!$D$4/12)),-L1157-J1157)</f>
        <v>0</v>
      </c>
      <c r="L1157" s="38">
        <f t="shared" si="180"/>
        <v>0</v>
      </c>
      <c r="M1157" s="38">
        <f t="shared" si="181"/>
        <v>0</v>
      </c>
      <c r="N1157" s="50"/>
      <c r="O1157" s="79">
        <v>237</v>
      </c>
      <c r="P1157" s="80">
        <f t="shared" si="184"/>
        <v>458808</v>
      </c>
      <c r="Q1157" s="82">
        <f t="shared" si="187"/>
        <v>0</v>
      </c>
      <c r="R1157" s="82">
        <f>IF(S1156&lt;1,0,-Lease!$K$4/Lease!$L$4)</f>
        <v>0</v>
      </c>
      <c r="S1157" s="82">
        <f t="shared" si="188"/>
        <v>0</v>
      </c>
      <c r="AE1157" s="5"/>
      <c r="AF1157" s="6"/>
    </row>
    <row r="1158" spans="1:32" x14ac:dyDescent="0.25">
      <c r="A1158" s="46">
        <f t="shared" si="182"/>
        <v>1142</v>
      </c>
      <c r="B1158" s="54">
        <f t="shared" si="179"/>
        <v>0</v>
      </c>
      <c r="C1158" s="47">
        <f>IF(A1158&gt;Lease!$E$4,0,Lease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D1158" s="33" t="str">
        <f>IF(C1158=0,"-",IF(Lease!$H$4="Yearly",EDATE(D1157,12),IF(Lease!$H$4="Quarterly",EDATE(D1157,3),EDATE(D1157,1))))</f>
        <v>-</v>
      </c>
      <c r="E1158" s="14">
        <f>IF(C1158=0,0,1/((1+IF(Lease!$H$4="Yearly",Lease!$D$4,IF(Lease!$H$4="Quarterly",Lease!$D$4/4,Lease!$D$4/12)))^IF($E$17=1,A1157,A1158)))</f>
        <v>0</v>
      </c>
      <c r="F1158" s="48">
        <f t="shared" si="185"/>
        <v>0</v>
      </c>
      <c r="G1158" s="49"/>
      <c r="H1158" s="13">
        <f t="shared" si="183"/>
        <v>1142</v>
      </c>
      <c r="I1158" s="33" t="str">
        <f t="shared" si="186"/>
        <v>-</v>
      </c>
      <c r="J1158" s="38">
        <f>IF(H1158&gt;Lease!$E$4,0,M1157)</f>
        <v>0</v>
      </c>
      <c r="K1158" s="38">
        <f>IF(IF(Lease!$H$4="Yearly",J1158*Lease!$D$4,IF(Lease!$H$4="Quarterly",J1158*(Lease!$D$4/4),J1158*Lease!$D$4/12))&gt;0,IF(Lease!$H$4="Yearly",J1158*Lease!$D$4,IF(Lease!$H$4="Quarterly",J1158*(Lease!$D$4/4),J1158*Lease!$D$4/12)),-L1158-J1158)</f>
        <v>0</v>
      </c>
      <c r="L1158" s="38">
        <f t="shared" si="180"/>
        <v>0</v>
      </c>
      <c r="M1158" s="38">
        <f t="shared" si="181"/>
        <v>0</v>
      </c>
      <c r="N1158" s="50"/>
      <c r="O1158" s="79">
        <v>237</v>
      </c>
      <c r="P1158" s="80">
        <f t="shared" si="184"/>
        <v>459173</v>
      </c>
      <c r="Q1158" s="82">
        <f t="shared" si="187"/>
        <v>0</v>
      </c>
      <c r="R1158" s="82">
        <f>IF(S1157&lt;1,0,-Lease!$K$4/Lease!$L$4)</f>
        <v>0</v>
      </c>
      <c r="S1158" s="82">
        <f t="shared" si="188"/>
        <v>0</v>
      </c>
      <c r="AE1158" s="5"/>
      <c r="AF1158" s="6"/>
    </row>
    <row r="1159" spans="1:32" x14ac:dyDescent="0.25">
      <c r="A1159" s="46">
        <f t="shared" si="182"/>
        <v>1143</v>
      </c>
      <c r="B1159" s="54">
        <f t="shared" si="179"/>
        <v>0</v>
      </c>
      <c r="C1159" s="47">
        <f>IF(A1159&gt;Lease!$E$4,0,Lease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D1159" s="33" t="str">
        <f>IF(C1159=0,"-",IF(Lease!$H$4="Yearly",EDATE(D1158,12),IF(Lease!$H$4="Quarterly",EDATE(D1158,3),EDATE(D1158,1))))</f>
        <v>-</v>
      </c>
      <c r="E1159" s="14">
        <f>IF(C1159=0,0,1/((1+IF(Lease!$H$4="Yearly",Lease!$D$4,IF(Lease!$H$4="Quarterly",Lease!$D$4/4,Lease!$D$4/12)))^IF($E$17=1,A1158,A1159)))</f>
        <v>0</v>
      </c>
      <c r="F1159" s="48">
        <f t="shared" si="185"/>
        <v>0</v>
      </c>
      <c r="G1159" s="49"/>
      <c r="H1159" s="13">
        <f t="shared" si="183"/>
        <v>1143</v>
      </c>
      <c r="I1159" s="33" t="str">
        <f t="shared" si="186"/>
        <v>-</v>
      </c>
      <c r="J1159" s="38">
        <f>IF(H1159&gt;Lease!$E$4,0,M1158)</f>
        <v>0</v>
      </c>
      <c r="K1159" s="38">
        <f>IF(IF(Lease!$H$4="Yearly",J1159*Lease!$D$4,IF(Lease!$H$4="Quarterly",J1159*(Lease!$D$4/4),J1159*Lease!$D$4/12))&gt;0,IF(Lease!$H$4="Yearly",J1159*Lease!$D$4,IF(Lease!$H$4="Quarterly",J1159*(Lease!$D$4/4),J1159*Lease!$D$4/12)),-L1159-J1159)</f>
        <v>0</v>
      </c>
      <c r="L1159" s="38">
        <f t="shared" si="180"/>
        <v>0</v>
      </c>
      <c r="M1159" s="38">
        <f t="shared" si="181"/>
        <v>0</v>
      </c>
      <c r="N1159" s="50"/>
      <c r="O1159" s="79">
        <v>237</v>
      </c>
      <c r="P1159" s="80">
        <f t="shared" si="184"/>
        <v>459538</v>
      </c>
      <c r="Q1159" s="82">
        <f t="shared" si="187"/>
        <v>0</v>
      </c>
      <c r="R1159" s="82">
        <f>IF(S1158&lt;1,0,-Lease!$K$4/Lease!$L$4)</f>
        <v>0</v>
      </c>
      <c r="S1159" s="82">
        <f t="shared" si="188"/>
        <v>0</v>
      </c>
      <c r="AE1159" s="5"/>
      <c r="AF1159" s="6"/>
    </row>
    <row r="1160" spans="1:32" x14ac:dyDescent="0.25">
      <c r="A1160" s="46">
        <f t="shared" si="182"/>
        <v>1144</v>
      </c>
      <c r="B1160" s="54">
        <f t="shared" si="179"/>
        <v>0</v>
      </c>
      <c r="C1160" s="47">
        <f>IF(A1160&gt;Lease!$E$4,0,Lease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D1160" s="33" t="str">
        <f>IF(C1160=0,"-",IF(Lease!$H$4="Yearly",EDATE(D1159,12),IF(Lease!$H$4="Quarterly",EDATE(D1159,3),EDATE(D1159,1))))</f>
        <v>-</v>
      </c>
      <c r="E1160" s="14">
        <f>IF(C1160=0,0,1/((1+IF(Lease!$H$4="Yearly",Lease!$D$4,IF(Lease!$H$4="Quarterly",Lease!$D$4/4,Lease!$D$4/12)))^IF($E$17=1,A1159,A1160)))</f>
        <v>0</v>
      </c>
      <c r="F1160" s="48">
        <f t="shared" si="185"/>
        <v>0</v>
      </c>
      <c r="G1160" s="49"/>
      <c r="H1160" s="13">
        <f t="shared" si="183"/>
        <v>1144</v>
      </c>
      <c r="I1160" s="33" t="str">
        <f t="shared" si="186"/>
        <v>-</v>
      </c>
      <c r="J1160" s="38">
        <f>IF(H1160&gt;Lease!$E$4,0,M1159)</f>
        <v>0</v>
      </c>
      <c r="K1160" s="38">
        <f>IF(IF(Lease!$H$4="Yearly",J1160*Lease!$D$4,IF(Lease!$H$4="Quarterly",J1160*(Lease!$D$4/4),J1160*Lease!$D$4/12))&gt;0,IF(Lease!$H$4="Yearly",J1160*Lease!$D$4,IF(Lease!$H$4="Quarterly",J1160*(Lease!$D$4/4),J1160*Lease!$D$4/12)),-L1160-J1160)</f>
        <v>0</v>
      </c>
      <c r="L1160" s="38">
        <f t="shared" si="180"/>
        <v>0</v>
      </c>
      <c r="M1160" s="38">
        <f t="shared" si="181"/>
        <v>0</v>
      </c>
      <c r="N1160" s="50"/>
      <c r="O1160" s="79">
        <v>237</v>
      </c>
      <c r="P1160" s="80">
        <f t="shared" si="184"/>
        <v>459903</v>
      </c>
      <c r="Q1160" s="82">
        <f t="shared" si="187"/>
        <v>0</v>
      </c>
      <c r="R1160" s="82">
        <f>IF(S1159&lt;1,0,-Lease!$K$4/Lease!$L$4)</f>
        <v>0</v>
      </c>
      <c r="S1160" s="82">
        <f t="shared" si="188"/>
        <v>0</v>
      </c>
      <c r="AE1160" s="5"/>
      <c r="AF1160" s="6"/>
    </row>
    <row r="1161" spans="1:32" x14ac:dyDescent="0.25">
      <c r="A1161" s="46">
        <f t="shared" si="182"/>
        <v>1145</v>
      </c>
      <c r="B1161" s="54">
        <f t="shared" si="179"/>
        <v>0</v>
      </c>
      <c r="C1161" s="47">
        <f>IF(A1161&gt;Lease!$E$4,0,Lease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D1161" s="33" t="str">
        <f>IF(C1161=0,"-",IF(Lease!$H$4="Yearly",EDATE(D1160,12),IF(Lease!$H$4="Quarterly",EDATE(D1160,3),EDATE(D1160,1))))</f>
        <v>-</v>
      </c>
      <c r="E1161" s="14">
        <f>IF(C1161=0,0,1/((1+IF(Lease!$H$4="Yearly",Lease!$D$4,IF(Lease!$H$4="Quarterly",Lease!$D$4/4,Lease!$D$4/12)))^IF($E$17=1,A1160,A1161)))</f>
        <v>0</v>
      </c>
      <c r="F1161" s="48">
        <f t="shared" si="185"/>
        <v>0</v>
      </c>
      <c r="G1161" s="49"/>
      <c r="H1161" s="13">
        <f t="shared" si="183"/>
        <v>1145</v>
      </c>
      <c r="I1161" s="33" t="str">
        <f t="shared" si="186"/>
        <v>-</v>
      </c>
      <c r="J1161" s="38">
        <f>IF(H1161&gt;Lease!$E$4,0,M1160)</f>
        <v>0</v>
      </c>
      <c r="K1161" s="38">
        <f>IF(IF(Lease!$H$4="Yearly",J1161*Lease!$D$4,IF(Lease!$H$4="Quarterly",J1161*(Lease!$D$4/4),J1161*Lease!$D$4/12))&gt;0,IF(Lease!$H$4="Yearly",J1161*Lease!$D$4,IF(Lease!$H$4="Quarterly",J1161*(Lease!$D$4/4),J1161*Lease!$D$4/12)),-L1161-J1161)</f>
        <v>0</v>
      </c>
      <c r="L1161" s="38">
        <f t="shared" si="180"/>
        <v>0</v>
      </c>
      <c r="M1161" s="38">
        <f t="shared" si="181"/>
        <v>0</v>
      </c>
      <c r="N1161" s="50"/>
      <c r="O1161" s="79">
        <v>237</v>
      </c>
      <c r="P1161" s="80">
        <f t="shared" si="184"/>
        <v>460269</v>
      </c>
      <c r="Q1161" s="82">
        <f t="shared" si="187"/>
        <v>0</v>
      </c>
      <c r="R1161" s="82">
        <f>IF(S1160&lt;1,0,-Lease!$K$4/Lease!$L$4)</f>
        <v>0</v>
      </c>
      <c r="S1161" s="82">
        <f t="shared" si="188"/>
        <v>0</v>
      </c>
      <c r="AE1161" s="5"/>
      <c r="AF1161" s="6"/>
    </row>
    <row r="1162" spans="1:32" x14ac:dyDescent="0.25">
      <c r="A1162" s="46">
        <f t="shared" si="182"/>
        <v>1146</v>
      </c>
      <c r="B1162" s="54">
        <f t="shared" si="179"/>
        <v>0</v>
      </c>
      <c r="C1162" s="47">
        <f>IF(A1162&gt;Lease!$E$4,0,Lease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D1162" s="33" t="str">
        <f>IF(C1162=0,"-",IF(Lease!$H$4="Yearly",EDATE(D1161,12),IF(Lease!$H$4="Quarterly",EDATE(D1161,3),EDATE(D1161,1))))</f>
        <v>-</v>
      </c>
      <c r="E1162" s="14">
        <f>IF(C1162=0,0,1/((1+IF(Lease!$H$4="Yearly",Lease!$D$4,IF(Lease!$H$4="Quarterly",Lease!$D$4/4,Lease!$D$4/12)))^IF($E$17=1,A1161,A1162)))</f>
        <v>0</v>
      </c>
      <c r="F1162" s="48">
        <f t="shared" si="185"/>
        <v>0</v>
      </c>
      <c r="G1162" s="49"/>
      <c r="H1162" s="13">
        <f t="shared" si="183"/>
        <v>1146</v>
      </c>
      <c r="I1162" s="33" t="str">
        <f t="shared" si="186"/>
        <v>-</v>
      </c>
      <c r="J1162" s="38">
        <f>IF(H1162&gt;Lease!$E$4,0,M1161)</f>
        <v>0</v>
      </c>
      <c r="K1162" s="38">
        <f>IF(IF(Lease!$H$4="Yearly",J1162*Lease!$D$4,IF(Lease!$H$4="Quarterly",J1162*(Lease!$D$4/4),J1162*Lease!$D$4/12))&gt;0,IF(Lease!$H$4="Yearly",J1162*Lease!$D$4,IF(Lease!$H$4="Quarterly",J1162*(Lease!$D$4/4),J1162*Lease!$D$4/12)),-L1162-J1162)</f>
        <v>0</v>
      </c>
      <c r="L1162" s="38">
        <f t="shared" si="180"/>
        <v>0</v>
      </c>
      <c r="M1162" s="38">
        <f t="shared" si="181"/>
        <v>0</v>
      </c>
      <c r="N1162" s="50"/>
      <c r="O1162" s="79">
        <v>237</v>
      </c>
      <c r="P1162" s="80">
        <f t="shared" si="184"/>
        <v>460634</v>
      </c>
      <c r="Q1162" s="82">
        <f t="shared" si="187"/>
        <v>0</v>
      </c>
      <c r="R1162" s="82">
        <f>IF(S1161&lt;1,0,-Lease!$K$4/Lease!$L$4)</f>
        <v>0</v>
      </c>
      <c r="S1162" s="82">
        <f t="shared" si="188"/>
        <v>0</v>
      </c>
      <c r="AE1162" s="5"/>
      <c r="AF1162" s="6"/>
    </row>
    <row r="1163" spans="1:32" x14ac:dyDescent="0.25">
      <c r="A1163" s="46">
        <f t="shared" si="182"/>
        <v>1147</v>
      </c>
      <c r="B1163" s="54">
        <f t="shared" si="179"/>
        <v>0</v>
      </c>
      <c r="C1163" s="47">
        <f>IF(A1163&gt;Lease!$E$4,0,Lease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D1163" s="33" t="str">
        <f>IF(C1163=0,"-",IF(Lease!$H$4="Yearly",EDATE(D1162,12),IF(Lease!$H$4="Quarterly",EDATE(D1162,3),EDATE(D1162,1))))</f>
        <v>-</v>
      </c>
      <c r="E1163" s="14">
        <f>IF(C1163=0,0,1/((1+IF(Lease!$H$4="Yearly",Lease!$D$4,IF(Lease!$H$4="Quarterly",Lease!$D$4/4,Lease!$D$4/12)))^IF($E$17=1,A1162,A1163)))</f>
        <v>0</v>
      </c>
      <c r="F1163" s="48">
        <f t="shared" si="185"/>
        <v>0</v>
      </c>
      <c r="G1163" s="49"/>
      <c r="H1163" s="13">
        <f t="shared" si="183"/>
        <v>1147</v>
      </c>
      <c r="I1163" s="33" t="str">
        <f t="shared" si="186"/>
        <v>-</v>
      </c>
      <c r="J1163" s="38">
        <f>IF(H1163&gt;Lease!$E$4,0,M1162)</f>
        <v>0</v>
      </c>
      <c r="K1163" s="38">
        <f>IF(IF(Lease!$H$4="Yearly",J1163*Lease!$D$4,IF(Lease!$H$4="Quarterly",J1163*(Lease!$D$4/4),J1163*Lease!$D$4/12))&gt;0,IF(Lease!$H$4="Yearly",J1163*Lease!$D$4,IF(Lease!$H$4="Quarterly",J1163*(Lease!$D$4/4),J1163*Lease!$D$4/12)),-L1163-J1163)</f>
        <v>0</v>
      </c>
      <c r="L1163" s="38">
        <f t="shared" si="180"/>
        <v>0</v>
      </c>
      <c r="M1163" s="38">
        <f t="shared" si="181"/>
        <v>0</v>
      </c>
      <c r="N1163" s="50"/>
      <c r="O1163" s="79">
        <v>237</v>
      </c>
      <c r="P1163" s="80">
        <f t="shared" si="184"/>
        <v>460999</v>
      </c>
      <c r="Q1163" s="82">
        <f t="shared" si="187"/>
        <v>0</v>
      </c>
      <c r="R1163" s="82">
        <f>IF(S1162&lt;1,0,-Lease!$K$4/Lease!$L$4)</f>
        <v>0</v>
      </c>
      <c r="S1163" s="82">
        <f t="shared" si="188"/>
        <v>0</v>
      </c>
      <c r="AE1163" s="5"/>
      <c r="AF1163" s="6"/>
    </row>
    <row r="1164" spans="1:32" x14ac:dyDescent="0.25">
      <c r="A1164" s="46">
        <f t="shared" si="182"/>
        <v>1148</v>
      </c>
      <c r="B1164" s="54">
        <f t="shared" si="179"/>
        <v>0</v>
      </c>
      <c r="C1164" s="47">
        <f>IF(A1164&gt;Lease!$E$4,0,Lease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D1164" s="33" t="str">
        <f>IF(C1164=0,"-",IF(Lease!$H$4="Yearly",EDATE(D1163,12),IF(Lease!$H$4="Quarterly",EDATE(D1163,3),EDATE(D1163,1))))</f>
        <v>-</v>
      </c>
      <c r="E1164" s="14">
        <f>IF(C1164=0,0,1/((1+IF(Lease!$H$4="Yearly",Lease!$D$4,IF(Lease!$H$4="Quarterly",Lease!$D$4/4,Lease!$D$4/12)))^IF($E$17=1,A1163,A1164)))</f>
        <v>0</v>
      </c>
      <c r="F1164" s="48">
        <f t="shared" si="185"/>
        <v>0</v>
      </c>
      <c r="G1164" s="49"/>
      <c r="H1164" s="13">
        <f t="shared" si="183"/>
        <v>1148</v>
      </c>
      <c r="I1164" s="33" t="str">
        <f t="shared" si="186"/>
        <v>-</v>
      </c>
      <c r="J1164" s="38">
        <f>IF(H1164&gt;Lease!$E$4,0,M1163)</f>
        <v>0</v>
      </c>
      <c r="K1164" s="38">
        <f>IF(IF(Lease!$H$4="Yearly",J1164*Lease!$D$4,IF(Lease!$H$4="Quarterly",J1164*(Lease!$D$4/4),J1164*Lease!$D$4/12))&gt;0,IF(Lease!$H$4="Yearly",J1164*Lease!$D$4,IF(Lease!$H$4="Quarterly",J1164*(Lease!$D$4/4),J1164*Lease!$D$4/12)),-L1164-J1164)</f>
        <v>0</v>
      </c>
      <c r="L1164" s="38">
        <f t="shared" si="180"/>
        <v>0</v>
      </c>
      <c r="M1164" s="38">
        <f t="shared" si="181"/>
        <v>0</v>
      </c>
      <c r="N1164" s="50"/>
      <c r="O1164" s="79">
        <v>237</v>
      </c>
      <c r="P1164" s="80">
        <f t="shared" si="184"/>
        <v>461364</v>
      </c>
      <c r="Q1164" s="82">
        <f t="shared" si="187"/>
        <v>0</v>
      </c>
      <c r="R1164" s="82">
        <f>IF(S1163&lt;1,0,-Lease!$K$4/Lease!$L$4)</f>
        <v>0</v>
      </c>
      <c r="S1164" s="82">
        <f t="shared" si="188"/>
        <v>0</v>
      </c>
      <c r="AE1164" s="5"/>
      <c r="AF1164" s="6"/>
    </row>
    <row r="1165" spans="1:32" x14ac:dyDescent="0.25">
      <c r="A1165" s="46">
        <f t="shared" si="182"/>
        <v>1149</v>
      </c>
      <c r="B1165" s="54">
        <f t="shared" si="179"/>
        <v>0</v>
      </c>
      <c r="C1165" s="47">
        <f>IF(A1165&gt;Lease!$E$4,0,Lease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D1165" s="33" t="str">
        <f>IF(C1165=0,"-",IF(Lease!$H$4="Yearly",EDATE(D1164,12),IF(Lease!$H$4="Quarterly",EDATE(D1164,3),EDATE(D1164,1))))</f>
        <v>-</v>
      </c>
      <c r="E1165" s="14">
        <f>IF(C1165=0,0,1/((1+IF(Lease!$H$4="Yearly",Lease!$D$4,IF(Lease!$H$4="Quarterly",Lease!$D$4/4,Lease!$D$4/12)))^IF($E$17=1,A1164,A1165)))</f>
        <v>0</v>
      </c>
      <c r="F1165" s="48">
        <f t="shared" si="185"/>
        <v>0</v>
      </c>
      <c r="G1165" s="49"/>
      <c r="H1165" s="13">
        <f t="shared" si="183"/>
        <v>1149</v>
      </c>
      <c r="I1165" s="33" t="str">
        <f t="shared" si="186"/>
        <v>-</v>
      </c>
      <c r="J1165" s="38">
        <f>IF(H1165&gt;Lease!$E$4,0,M1164)</f>
        <v>0</v>
      </c>
      <c r="K1165" s="38">
        <f>IF(IF(Lease!$H$4="Yearly",J1165*Lease!$D$4,IF(Lease!$H$4="Quarterly",J1165*(Lease!$D$4/4),J1165*Lease!$D$4/12))&gt;0,IF(Lease!$H$4="Yearly",J1165*Lease!$D$4,IF(Lease!$H$4="Quarterly",J1165*(Lease!$D$4/4),J1165*Lease!$D$4/12)),-L1165-J1165)</f>
        <v>0</v>
      </c>
      <c r="L1165" s="38">
        <f t="shared" si="180"/>
        <v>0</v>
      </c>
      <c r="M1165" s="38">
        <f t="shared" si="181"/>
        <v>0</v>
      </c>
      <c r="N1165" s="50"/>
      <c r="O1165" s="79">
        <v>237</v>
      </c>
      <c r="P1165" s="80">
        <f t="shared" si="184"/>
        <v>461730</v>
      </c>
      <c r="Q1165" s="82">
        <f t="shared" si="187"/>
        <v>0</v>
      </c>
      <c r="R1165" s="82">
        <f>IF(S1164&lt;1,0,-Lease!$K$4/Lease!$L$4)</f>
        <v>0</v>
      </c>
      <c r="S1165" s="82">
        <f t="shared" si="188"/>
        <v>0</v>
      </c>
      <c r="AE1165" s="5"/>
      <c r="AF1165" s="6"/>
    </row>
    <row r="1166" spans="1:32" x14ac:dyDescent="0.25">
      <c r="A1166" s="46">
        <f t="shared" si="182"/>
        <v>1150</v>
      </c>
      <c r="B1166" s="54">
        <f t="shared" si="179"/>
        <v>0</v>
      </c>
      <c r="C1166" s="47">
        <f>IF(A1166&gt;Lease!$E$4,0,Lease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D1166" s="33" t="str">
        <f>IF(C1166=0,"-",IF(Lease!$H$4="Yearly",EDATE(D1165,12),IF(Lease!$H$4="Quarterly",EDATE(D1165,3),EDATE(D1165,1))))</f>
        <v>-</v>
      </c>
      <c r="E1166" s="14">
        <f>IF(C1166=0,0,1/((1+IF(Lease!$H$4="Yearly",Lease!$D$4,IF(Lease!$H$4="Quarterly",Lease!$D$4/4,Lease!$D$4/12)))^IF($E$17=1,A1165,A1166)))</f>
        <v>0</v>
      </c>
      <c r="F1166" s="48">
        <f t="shared" si="185"/>
        <v>0</v>
      </c>
      <c r="G1166" s="49"/>
      <c r="H1166" s="13">
        <f t="shared" si="183"/>
        <v>1150</v>
      </c>
      <c r="I1166" s="33" t="str">
        <f t="shared" si="186"/>
        <v>-</v>
      </c>
      <c r="J1166" s="38">
        <f>IF(H1166&gt;Lease!$E$4,0,M1165)</f>
        <v>0</v>
      </c>
      <c r="K1166" s="38">
        <f>IF(IF(Lease!$H$4="Yearly",J1166*Lease!$D$4,IF(Lease!$H$4="Quarterly",J1166*(Lease!$D$4/4),J1166*Lease!$D$4/12))&gt;0,IF(Lease!$H$4="Yearly",J1166*Lease!$D$4,IF(Lease!$H$4="Quarterly",J1166*(Lease!$D$4/4),J1166*Lease!$D$4/12)),-L1166-J1166)</f>
        <v>0</v>
      </c>
      <c r="L1166" s="38">
        <f t="shared" si="180"/>
        <v>0</v>
      </c>
      <c r="M1166" s="38">
        <f t="shared" si="181"/>
        <v>0</v>
      </c>
      <c r="N1166" s="50"/>
      <c r="O1166" s="79">
        <v>237</v>
      </c>
      <c r="P1166" s="80">
        <f t="shared" si="184"/>
        <v>462095</v>
      </c>
      <c r="Q1166" s="82">
        <f t="shared" si="187"/>
        <v>0</v>
      </c>
      <c r="R1166" s="82">
        <f>IF(S1165&lt;1,0,-Lease!$K$4/Lease!$L$4)</f>
        <v>0</v>
      </c>
      <c r="S1166" s="82">
        <f t="shared" si="188"/>
        <v>0</v>
      </c>
      <c r="AE1166" s="5"/>
      <c r="AF1166" s="6"/>
    </row>
    <row r="1167" spans="1:32" x14ac:dyDescent="0.25">
      <c r="A1167" s="46">
        <f t="shared" si="182"/>
        <v>1151</v>
      </c>
      <c r="B1167" s="54">
        <f t="shared" si="179"/>
        <v>0</v>
      </c>
      <c r="C1167" s="47">
        <f>IF(A1167&gt;Lease!$E$4,0,Lease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D1167" s="33" t="str">
        <f>IF(C1167=0,"-",IF(Lease!$H$4="Yearly",EDATE(D1166,12),IF(Lease!$H$4="Quarterly",EDATE(D1166,3),EDATE(D1166,1))))</f>
        <v>-</v>
      </c>
      <c r="E1167" s="14">
        <f>IF(C1167=0,0,1/((1+IF(Lease!$H$4="Yearly",Lease!$D$4,IF(Lease!$H$4="Quarterly",Lease!$D$4/4,Lease!$D$4/12)))^IF($E$17=1,A1166,A1167)))</f>
        <v>0</v>
      </c>
      <c r="F1167" s="48">
        <f t="shared" si="185"/>
        <v>0</v>
      </c>
      <c r="G1167" s="49"/>
      <c r="H1167" s="13">
        <f t="shared" si="183"/>
        <v>1151</v>
      </c>
      <c r="I1167" s="33" t="str">
        <f t="shared" si="186"/>
        <v>-</v>
      </c>
      <c r="J1167" s="38">
        <f>IF(H1167&gt;Lease!$E$4,0,M1166)</f>
        <v>0</v>
      </c>
      <c r="K1167" s="38">
        <f>IF(IF(Lease!$H$4="Yearly",J1167*Lease!$D$4,IF(Lease!$H$4="Quarterly",J1167*(Lease!$D$4/4),J1167*Lease!$D$4/12))&gt;0,IF(Lease!$H$4="Yearly",J1167*Lease!$D$4,IF(Lease!$H$4="Quarterly",J1167*(Lease!$D$4/4),J1167*Lease!$D$4/12)),-L1167-J1167)</f>
        <v>0</v>
      </c>
      <c r="L1167" s="38">
        <f t="shared" si="180"/>
        <v>0</v>
      </c>
      <c r="M1167" s="38">
        <f t="shared" si="181"/>
        <v>0</v>
      </c>
      <c r="N1167" s="50"/>
      <c r="O1167" s="79">
        <v>237</v>
      </c>
      <c r="P1167" s="80">
        <f t="shared" si="184"/>
        <v>462460</v>
      </c>
      <c r="Q1167" s="82">
        <f t="shared" si="187"/>
        <v>0</v>
      </c>
      <c r="R1167" s="82">
        <f>IF(S1166&lt;1,0,-Lease!$K$4/Lease!$L$4)</f>
        <v>0</v>
      </c>
      <c r="S1167" s="82">
        <f t="shared" si="188"/>
        <v>0</v>
      </c>
      <c r="AE1167" s="5"/>
      <c r="AF1167" s="6"/>
    </row>
    <row r="1168" spans="1:32" x14ac:dyDescent="0.25">
      <c r="A1168" s="46">
        <f t="shared" si="182"/>
        <v>1152</v>
      </c>
      <c r="B1168" s="54">
        <f t="shared" si="179"/>
        <v>0</v>
      </c>
      <c r="C1168" s="47">
        <f>IF(A1168&gt;Lease!$E$4,0,Lease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D1168" s="33" t="str">
        <f>IF(C1168=0,"-",IF(Lease!$H$4="Yearly",EDATE(D1167,12),IF(Lease!$H$4="Quarterly",EDATE(D1167,3),EDATE(D1167,1))))</f>
        <v>-</v>
      </c>
      <c r="E1168" s="14">
        <f>IF(C1168=0,0,1/((1+IF(Lease!$H$4="Yearly",Lease!$D$4,IF(Lease!$H$4="Quarterly",Lease!$D$4/4,Lease!$D$4/12)))^IF($E$17=1,A1167,A1168)))</f>
        <v>0</v>
      </c>
      <c r="F1168" s="48">
        <f t="shared" si="185"/>
        <v>0</v>
      </c>
      <c r="G1168" s="49"/>
      <c r="H1168" s="13">
        <f t="shared" si="183"/>
        <v>1152</v>
      </c>
      <c r="I1168" s="33" t="str">
        <f t="shared" si="186"/>
        <v>-</v>
      </c>
      <c r="J1168" s="38">
        <f>IF(H1168&gt;Lease!$E$4,0,M1167)</f>
        <v>0</v>
      </c>
      <c r="K1168" s="38">
        <f>IF(IF(Lease!$H$4="Yearly",J1168*Lease!$D$4,IF(Lease!$H$4="Quarterly",J1168*(Lease!$D$4/4),J1168*Lease!$D$4/12))&gt;0,IF(Lease!$H$4="Yearly",J1168*Lease!$D$4,IF(Lease!$H$4="Quarterly",J1168*(Lease!$D$4/4),J1168*Lease!$D$4/12)),-L1168-J1168)</f>
        <v>0</v>
      </c>
      <c r="L1168" s="38">
        <f t="shared" si="180"/>
        <v>0</v>
      </c>
      <c r="M1168" s="38">
        <f t="shared" si="181"/>
        <v>0</v>
      </c>
      <c r="N1168" s="50"/>
      <c r="O1168" s="79">
        <v>237</v>
      </c>
      <c r="P1168" s="80">
        <f t="shared" si="184"/>
        <v>462825</v>
      </c>
      <c r="Q1168" s="82">
        <f t="shared" si="187"/>
        <v>0</v>
      </c>
      <c r="R1168" s="82">
        <f>IF(S1167&lt;1,0,-Lease!$K$4/Lease!$L$4)</f>
        <v>0</v>
      </c>
      <c r="S1168" s="82">
        <f t="shared" si="188"/>
        <v>0</v>
      </c>
      <c r="AE1168" s="5"/>
      <c r="AF1168" s="6"/>
    </row>
    <row r="1169" spans="1:32" x14ac:dyDescent="0.25">
      <c r="A1169" s="46">
        <f t="shared" si="182"/>
        <v>1153</v>
      </c>
      <c r="B1169" s="54">
        <f t="shared" si="179"/>
        <v>0</v>
      </c>
      <c r="C1169" s="47">
        <f>IF(A1169&gt;Lease!$E$4,0,Lease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D1169" s="33" t="str">
        <f>IF(C1169=0,"-",IF(Lease!$H$4="Yearly",EDATE(D1168,12),IF(Lease!$H$4="Quarterly",EDATE(D1168,3),EDATE(D1168,1))))</f>
        <v>-</v>
      </c>
      <c r="E1169" s="14">
        <f>IF(C1169=0,0,1/((1+IF(Lease!$H$4="Yearly",Lease!$D$4,IF(Lease!$H$4="Quarterly",Lease!$D$4/4,Lease!$D$4/12)))^IF($E$17=1,A1168,A1169)))</f>
        <v>0</v>
      </c>
      <c r="F1169" s="48">
        <f t="shared" si="185"/>
        <v>0</v>
      </c>
      <c r="G1169" s="49"/>
      <c r="H1169" s="13">
        <f t="shared" si="183"/>
        <v>1153</v>
      </c>
      <c r="I1169" s="33" t="str">
        <f t="shared" si="186"/>
        <v>-</v>
      </c>
      <c r="J1169" s="38">
        <f>IF(H1169&gt;Lease!$E$4,0,M1168)</f>
        <v>0</v>
      </c>
      <c r="K1169" s="38">
        <f>IF(IF(Lease!$H$4="Yearly",J1169*Lease!$D$4,IF(Lease!$H$4="Quarterly",J1169*(Lease!$D$4/4),J1169*Lease!$D$4/12))&gt;0,IF(Lease!$H$4="Yearly",J1169*Lease!$D$4,IF(Lease!$H$4="Quarterly",J1169*(Lease!$D$4/4),J1169*Lease!$D$4/12)),-L1169-J1169)</f>
        <v>0</v>
      </c>
      <c r="L1169" s="38">
        <f t="shared" si="180"/>
        <v>0</v>
      </c>
      <c r="M1169" s="38">
        <f t="shared" si="181"/>
        <v>0</v>
      </c>
      <c r="N1169" s="50"/>
      <c r="O1169" s="79">
        <v>237</v>
      </c>
      <c r="P1169" s="80">
        <f t="shared" si="184"/>
        <v>463191</v>
      </c>
      <c r="Q1169" s="82">
        <f t="shared" si="187"/>
        <v>0</v>
      </c>
      <c r="R1169" s="82">
        <f>IF(S1168&lt;1,0,-Lease!$K$4/Lease!$L$4)</f>
        <v>0</v>
      </c>
      <c r="S1169" s="82">
        <f t="shared" si="188"/>
        <v>0</v>
      </c>
      <c r="AE1169" s="5"/>
      <c r="AF1169" s="6"/>
    </row>
    <row r="1170" spans="1:32" x14ac:dyDescent="0.25">
      <c r="A1170" s="46">
        <f t="shared" si="182"/>
        <v>1154</v>
      </c>
      <c r="B1170" s="54">
        <f t="shared" ref="B1170:B1216" si="189">IF(D1170="-",0,YEAR(D1170))</f>
        <v>0</v>
      </c>
      <c r="C1170" s="47">
        <f>IF(A1170&gt;Lease!$E$4,0,Lease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D1170" s="33" t="str">
        <f>IF(C1170=0,"-",IF(Lease!$H$4="Yearly",EDATE(D1169,12),IF(Lease!$H$4="Quarterly",EDATE(D1169,3),EDATE(D1169,1))))</f>
        <v>-</v>
      </c>
      <c r="E1170" s="14">
        <f>IF(C1170=0,0,1/((1+IF(Lease!$H$4="Yearly",Lease!$D$4,IF(Lease!$H$4="Quarterly",Lease!$D$4/4,Lease!$D$4/12)))^IF($E$17=1,A1169,A1170)))</f>
        <v>0</v>
      </c>
      <c r="F1170" s="48">
        <f t="shared" si="185"/>
        <v>0</v>
      </c>
      <c r="G1170" s="49"/>
      <c r="H1170" s="13">
        <f t="shared" si="183"/>
        <v>1154</v>
      </c>
      <c r="I1170" s="33" t="str">
        <f t="shared" si="186"/>
        <v>-</v>
      </c>
      <c r="J1170" s="38">
        <f>IF(H1170&gt;Lease!$E$4,0,M1169)</f>
        <v>0</v>
      </c>
      <c r="K1170" s="38">
        <f>IF(IF(Lease!$H$4="Yearly",J1170*Lease!$D$4,IF(Lease!$H$4="Quarterly",J1170*(Lease!$D$4/4),J1170*Lease!$D$4/12))&gt;0,IF(Lease!$H$4="Yearly",J1170*Lease!$D$4,IF(Lease!$H$4="Quarterly",J1170*(Lease!$D$4/4),J1170*Lease!$D$4/12)),-L1170-J1170)</f>
        <v>0</v>
      </c>
      <c r="L1170" s="38">
        <f t="shared" ref="L1170:L1216" si="190">C1170</f>
        <v>0</v>
      </c>
      <c r="M1170" s="38">
        <f t="shared" ref="M1170:M1216" si="191">J1170+K1170-L1170</f>
        <v>0</v>
      </c>
      <c r="N1170" s="50"/>
      <c r="O1170" s="79">
        <v>237</v>
      </c>
      <c r="P1170" s="80">
        <f t="shared" si="184"/>
        <v>463556</v>
      </c>
      <c r="Q1170" s="82">
        <f t="shared" si="187"/>
        <v>0</v>
      </c>
      <c r="R1170" s="82">
        <f>IF(S1169&lt;1,0,-Lease!$K$4/Lease!$L$4)</f>
        <v>0</v>
      </c>
      <c r="S1170" s="82">
        <f t="shared" si="188"/>
        <v>0</v>
      </c>
      <c r="AE1170" s="5"/>
      <c r="AF1170" s="6"/>
    </row>
    <row r="1171" spans="1:32" x14ac:dyDescent="0.25">
      <c r="A1171" s="46">
        <f t="shared" ref="A1171:A1216" si="192">A1170+1</f>
        <v>1155</v>
      </c>
      <c r="B1171" s="54">
        <f t="shared" si="189"/>
        <v>0</v>
      </c>
      <c r="C1171" s="47">
        <f>IF(A1171&gt;Lease!$E$4,0,Lease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D1171" s="33" t="str">
        <f>IF(C1171=0,"-",IF(Lease!$H$4="Yearly",EDATE(D1170,12),IF(Lease!$H$4="Quarterly",EDATE(D1170,3),EDATE(D1170,1))))</f>
        <v>-</v>
      </c>
      <c r="E1171" s="14">
        <f>IF(C1171=0,0,1/((1+IF(Lease!$H$4="Yearly",Lease!$D$4,IF(Lease!$H$4="Quarterly",Lease!$D$4/4,Lease!$D$4/12)))^IF($E$17=1,A1170,A1171)))</f>
        <v>0</v>
      </c>
      <c r="F1171" s="48">
        <f t="shared" si="185"/>
        <v>0</v>
      </c>
      <c r="G1171" s="49"/>
      <c r="H1171" s="13">
        <f t="shared" ref="H1171:H1200" si="193">H1170+1</f>
        <v>1155</v>
      </c>
      <c r="I1171" s="33" t="str">
        <f t="shared" si="186"/>
        <v>-</v>
      </c>
      <c r="J1171" s="38">
        <f>IF(H1171&gt;Lease!$E$4,0,M1170)</f>
        <v>0</v>
      </c>
      <c r="K1171" s="38">
        <f>IF(IF(Lease!$H$4="Yearly",J1171*Lease!$D$4,IF(Lease!$H$4="Quarterly",J1171*(Lease!$D$4/4),J1171*Lease!$D$4/12))&gt;0,IF(Lease!$H$4="Yearly",J1171*Lease!$D$4,IF(Lease!$H$4="Quarterly",J1171*(Lease!$D$4/4),J1171*Lease!$D$4/12)),-L1171-J1171)</f>
        <v>0</v>
      </c>
      <c r="L1171" s="38">
        <f t="shared" si="190"/>
        <v>0</v>
      </c>
      <c r="M1171" s="38">
        <f t="shared" si="191"/>
        <v>0</v>
      </c>
      <c r="N1171" s="50"/>
      <c r="O1171" s="79">
        <v>237</v>
      </c>
      <c r="P1171" s="80">
        <f t="shared" ref="P1171:P1216" si="194">DATE(YEAR(P1170)+1,MONTH(P1170),DAY(P1170))</f>
        <v>463921</v>
      </c>
      <c r="Q1171" s="82">
        <f t="shared" si="187"/>
        <v>0</v>
      </c>
      <c r="R1171" s="82">
        <f>IF(S1170&lt;1,0,-Lease!$K$4/Lease!$L$4)</f>
        <v>0</v>
      </c>
      <c r="S1171" s="82">
        <f t="shared" si="188"/>
        <v>0</v>
      </c>
      <c r="AE1171" s="5"/>
      <c r="AF1171" s="6"/>
    </row>
    <row r="1172" spans="1:32" x14ac:dyDescent="0.25">
      <c r="A1172" s="46">
        <f t="shared" si="192"/>
        <v>1156</v>
      </c>
      <c r="B1172" s="54">
        <f t="shared" si="189"/>
        <v>0</v>
      </c>
      <c r="C1172" s="47">
        <f>IF(A1172&gt;Lease!$E$4,0,Lease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D1172" s="33" t="str">
        <f>IF(C1172=0,"-",IF(Lease!$H$4="Yearly",EDATE(D1171,12),IF(Lease!$H$4="Quarterly",EDATE(D1171,3),EDATE(D1171,1))))</f>
        <v>-</v>
      </c>
      <c r="E1172" s="14">
        <f>IF(C1172=0,0,1/((1+IF(Lease!$H$4="Yearly",Lease!$D$4,IF(Lease!$H$4="Quarterly",Lease!$D$4/4,Lease!$D$4/12)))^IF($E$17=1,A1171,A1172)))</f>
        <v>0</v>
      </c>
      <c r="F1172" s="48">
        <f t="shared" si="185"/>
        <v>0</v>
      </c>
      <c r="G1172" s="49"/>
      <c r="H1172" s="13">
        <f t="shared" si="193"/>
        <v>1156</v>
      </c>
      <c r="I1172" s="33" t="str">
        <f t="shared" si="186"/>
        <v>-</v>
      </c>
      <c r="J1172" s="38">
        <f>IF(H1172&gt;Lease!$E$4,0,M1171)</f>
        <v>0</v>
      </c>
      <c r="K1172" s="38">
        <f>IF(IF(Lease!$H$4="Yearly",J1172*Lease!$D$4,IF(Lease!$H$4="Quarterly",J1172*(Lease!$D$4/4),J1172*Lease!$D$4/12))&gt;0,IF(Lease!$H$4="Yearly",J1172*Lease!$D$4,IF(Lease!$H$4="Quarterly",J1172*(Lease!$D$4/4),J1172*Lease!$D$4/12)),-L1172-J1172)</f>
        <v>0</v>
      </c>
      <c r="L1172" s="38">
        <f t="shared" si="190"/>
        <v>0</v>
      </c>
      <c r="M1172" s="38">
        <f t="shared" si="191"/>
        <v>0</v>
      </c>
      <c r="N1172" s="50"/>
      <c r="O1172" s="79">
        <v>237</v>
      </c>
      <c r="P1172" s="80">
        <f t="shared" si="194"/>
        <v>464286</v>
      </c>
      <c r="Q1172" s="82">
        <f t="shared" si="187"/>
        <v>0</v>
      </c>
      <c r="R1172" s="82">
        <f>IF(S1171&lt;1,0,-Lease!$K$4/Lease!$L$4)</f>
        <v>0</v>
      </c>
      <c r="S1172" s="82">
        <f t="shared" si="188"/>
        <v>0</v>
      </c>
      <c r="AE1172" s="5"/>
      <c r="AF1172" s="6"/>
    </row>
    <row r="1173" spans="1:32" x14ac:dyDescent="0.25">
      <c r="A1173" s="46">
        <f t="shared" si="192"/>
        <v>1157</v>
      </c>
      <c r="B1173" s="54">
        <f t="shared" si="189"/>
        <v>0</v>
      </c>
      <c r="C1173" s="47">
        <f>IF(A1173&gt;Lease!$E$4,0,Lease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D1173" s="33" t="str">
        <f>IF(C1173=0,"-",IF(Lease!$H$4="Yearly",EDATE(D1172,12),IF(Lease!$H$4="Quarterly",EDATE(D1172,3),EDATE(D1172,1))))</f>
        <v>-</v>
      </c>
      <c r="E1173" s="14">
        <f>IF(C1173=0,0,1/((1+IF(Lease!$H$4="Yearly",Lease!$D$4,IF(Lease!$H$4="Quarterly",Lease!$D$4/4,Lease!$D$4/12)))^IF($E$17=1,A1172,A1173)))</f>
        <v>0</v>
      </c>
      <c r="F1173" s="48">
        <f t="shared" si="185"/>
        <v>0</v>
      </c>
      <c r="G1173" s="49"/>
      <c r="H1173" s="13">
        <f t="shared" si="193"/>
        <v>1157</v>
      </c>
      <c r="I1173" s="33" t="str">
        <f t="shared" si="186"/>
        <v>-</v>
      </c>
      <c r="J1173" s="38">
        <f>IF(H1173&gt;Lease!$E$4,0,M1172)</f>
        <v>0</v>
      </c>
      <c r="K1173" s="38">
        <f>IF(IF(Lease!$H$4="Yearly",J1173*Lease!$D$4,IF(Lease!$H$4="Quarterly",J1173*(Lease!$D$4/4),J1173*Lease!$D$4/12))&gt;0,IF(Lease!$H$4="Yearly",J1173*Lease!$D$4,IF(Lease!$H$4="Quarterly",J1173*(Lease!$D$4/4),J1173*Lease!$D$4/12)),-L1173-J1173)</f>
        <v>0</v>
      </c>
      <c r="L1173" s="38">
        <f t="shared" si="190"/>
        <v>0</v>
      </c>
      <c r="M1173" s="38">
        <f t="shared" si="191"/>
        <v>0</v>
      </c>
      <c r="N1173" s="50"/>
      <c r="O1173" s="79">
        <v>237</v>
      </c>
      <c r="P1173" s="80">
        <f t="shared" si="194"/>
        <v>464652</v>
      </c>
      <c r="Q1173" s="82">
        <f t="shared" si="187"/>
        <v>0</v>
      </c>
      <c r="R1173" s="82">
        <f>IF(S1172&lt;1,0,-Lease!$K$4/Lease!$L$4)</f>
        <v>0</v>
      </c>
      <c r="S1173" s="82">
        <f t="shared" si="188"/>
        <v>0</v>
      </c>
      <c r="AE1173" s="5"/>
      <c r="AF1173" s="6"/>
    </row>
    <row r="1174" spans="1:32" x14ac:dyDescent="0.25">
      <c r="A1174" s="46">
        <f t="shared" si="192"/>
        <v>1158</v>
      </c>
      <c r="B1174" s="54">
        <f t="shared" si="189"/>
        <v>0</v>
      </c>
      <c r="C1174" s="47">
        <f>IF(A1174&gt;Lease!$E$4,0,Lease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D1174" s="33" t="str">
        <f>IF(C1174=0,"-",IF(Lease!$H$4="Yearly",EDATE(D1173,12),IF(Lease!$H$4="Quarterly",EDATE(D1173,3),EDATE(D1173,1))))</f>
        <v>-</v>
      </c>
      <c r="E1174" s="14">
        <f>IF(C1174=0,0,1/((1+IF(Lease!$H$4="Yearly",Lease!$D$4,IF(Lease!$H$4="Quarterly",Lease!$D$4/4,Lease!$D$4/12)))^IF($E$17=1,A1173,A1174)))</f>
        <v>0</v>
      </c>
      <c r="F1174" s="48">
        <f t="shared" si="185"/>
        <v>0</v>
      </c>
      <c r="G1174" s="49"/>
      <c r="H1174" s="13">
        <f t="shared" si="193"/>
        <v>1158</v>
      </c>
      <c r="I1174" s="33" t="str">
        <f t="shared" si="186"/>
        <v>-</v>
      </c>
      <c r="J1174" s="38">
        <f>IF(H1174&gt;Lease!$E$4,0,M1173)</f>
        <v>0</v>
      </c>
      <c r="K1174" s="38">
        <f>IF(IF(Lease!$H$4="Yearly",J1174*Lease!$D$4,IF(Lease!$H$4="Quarterly",J1174*(Lease!$D$4/4),J1174*Lease!$D$4/12))&gt;0,IF(Lease!$H$4="Yearly",J1174*Lease!$D$4,IF(Lease!$H$4="Quarterly",J1174*(Lease!$D$4/4),J1174*Lease!$D$4/12)),-L1174-J1174)</f>
        <v>0</v>
      </c>
      <c r="L1174" s="38">
        <f t="shared" si="190"/>
        <v>0</v>
      </c>
      <c r="M1174" s="38">
        <f t="shared" si="191"/>
        <v>0</v>
      </c>
      <c r="N1174" s="50"/>
      <c r="O1174" s="79">
        <v>237</v>
      </c>
      <c r="P1174" s="80">
        <f t="shared" si="194"/>
        <v>465017</v>
      </c>
      <c r="Q1174" s="82">
        <f t="shared" si="187"/>
        <v>0</v>
      </c>
      <c r="R1174" s="82">
        <f>IF(S1173&lt;1,0,-Lease!$K$4/Lease!$L$4)</f>
        <v>0</v>
      </c>
      <c r="S1174" s="82">
        <f t="shared" si="188"/>
        <v>0</v>
      </c>
      <c r="AE1174" s="5"/>
      <c r="AF1174" s="6"/>
    </row>
    <row r="1175" spans="1:32" x14ac:dyDescent="0.25">
      <c r="A1175" s="46">
        <f t="shared" si="192"/>
        <v>1159</v>
      </c>
      <c r="B1175" s="54">
        <f t="shared" si="189"/>
        <v>0</v>
      </c>
      <c r="C1175" s="47">
        <f>IF(A1175&gt;Lease!$E$4,0,Lease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D1175" s="33" t="str">
        <f>IF(C1175=0,"-",IF(Lease!$H$4="Yearly",EDATE(D1174,12),IF(Lease!$H$4="Quarterly",EDATE(D1174,3),EDATE(D1174,1))))</f>
        <v>-</v>
      </c>
      <c r="E1175" s="14">
        <f>IF(C1175=0,0,1/((1+IF(Lease!$H$4="Yearly",Lease!$D$4,IF(Lease!$H$4="Quarterly",Lease!$D$4/4,Lease!$D$4/12)))^IF($E$17=1,A1174,A1175)))</f>
        <v>0</v>
      </c>
      <c r="F1175" s="48">
        <f t="shared" si="185"/>
        <v>0</v>
      </c>
      <c r="G1175" s="49"/>
      <c r="H1175" s="13">
        <f t="shared" si="193"/>
        <v>1159</v>
      </c>
      <c r="I1175" s="33" t="str">
        <f t="shared" si="186"/>
        <v>-</v>
      </c>
      <c r="J1175" s="38">
        <f>IF(H1175&gt;Lease!$E$4,0,M1174)</f>
        <v>0</v>
      </c>
      <c r="K1175" s="38">
        <f>IF(IF(Lease!$H$4="Yearly",J1175*Lease!$D$4,IF(Lease!$H$4="Quarterly",J1175*(Lease!$D$4/4),J1175*Lease!$D$4/12))&gt;0,IF(Lease!$H$4="Yearly",J1175*Lease!$D$4,IF(Lease!$H$4="Quarterly",J1175*(Lease!$D$4/4),J1175*Lease!$D$4/12)),-L1175-J1175)</f>
        <v>0</v>
      </c>
      <c r="L1175" s="38">
        <f t="shared" si="190"/>
        <v>0</v>
      </c>
      <c r="M1175" s="38">
        <f t="shared" si="191"/>
        <v>0</v>
      </c>
      <c r="N1175" s="50"/>
      <c r="O1175" s="79">
        <v>237</v>
      </c>
      <c r="P1175" s="80">
        <f t="shared" si="194"/>
        <v>465382</v>
      </c>
      <c r="Q1175" s="82">
        <f t="shared" si="187"/>
        <v>0</v>
      </c>
      <c r="R1175" s="82">
        <f>IF(S1174&lt;1,0,-Lease!$K$4/Lease!$L$4)</f>
        <v>0</v>
      </c>
      <c r="S1175" s="82">
        <f t="shared" si="188"/>
        <v>0</v>
      </c>
      <c r="AE1175" s="5"/>
      <c r="AF1175" s="6"/>
    </row>
    <row r="1176" spans="1:32" x14ac:dyDescent="0.25">
      <c r="A1176" s="46">
        <f t="shared" si="192"/>
        <v>1160</v>
      </c>
      <c r="B1176" s="54">
        <f t="shared" si="189"/>
        <v>0</v>
      </c>
      <c r="C1176" s="47">
        <f>IF(A1176&gt;Lease!$E$4,0,Lease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D1176" s="33" t="str">
        <f>IF(C1176=0,"-",IF(Lease!$H$4="Yearly",EDATE(D1175,12),IF(Lease!$H$4="Quarterly",EDATE(D1175,3),EDATE(D1175,1))))</f>
        <v>-</v>
      </c>
      <c r="E1176" s="14">
        <f>IF(C1176=0,0,1/((1+IF(Lease!$H$4="Yearly",Lease!$D$4,IF(Lease!$H$4="Quarterly",Lease!$D$4/4,Lease!$D$4/12)))^IF($E$17=1,A1175,A1176)))</f>
        <v>0</v>
      </c>
      <c r="F1176" s="48">
        <f t="shared" si="185"/>
        <v>0</v>
      </c>
      <c r="G1176" s="49"/>
      <c r="H1176" s="13">
        <f t="shared" si="193"/>
        <v>1160</v>
      </c>
      <c r="I1176" s="33" t="str">
        <f t="shared" si="186"/>
        <v>-</v>
      </c>
      <c r="J1176" s="38">
        <f>IF(H1176&gt;Lease!$E$4,0,M1175)</f>
        <v>0</v>
      </c>
      <c r="K1176" s="38">
        <f>IF(IF(Lease!$H$4="Yearly",J1176*Lease!$D$4,IF(Lease!$H$4="Quarterly",J1176*(Lease!$D$4/4),J1176*Lease!$D$4/12))&gt;0,IF(Lease!$H$4="Yearly",J1176*Lease!$D$4,IF(Lease!$H$4="Quarterly",J1176*(Lease!$D$4/4),J1176*Lease!$D$4/12)),-L1176-J1176)</f>
        <v>0</v>
      </c>
      <c r="L1176" s="38">
        <f t="shared" si="190"/>
        <v>0</v>
      </c>
      <c r="M1176" s="38">
        <f t="shared" si="191"/>
        <v>0</v>
      </c>
      <c r="N1176" s="50"/>
      <c r="O1176" s="79">
        <v>237</v>
      </c>
      <c r="P1176" s="80">
        <f t="shared" si="194"/>
        <v>465747</v>
      </c>
      <c r="Q1176" s="82">
        <f t="shared" si="187"/>
        <v>0</v>
      </c>
      <c r="R1176" s="82">
        <f>IF(S1175&lt;1,0,-Lease!$K$4/Lease!$L$4)</f>
        <v>0</v>
      </c>
      <c r="S1176" s="82">
        <f t="shared" si="188"/>
        <v>0</v>
      </c>
      <c r="AE1176" s="5"/>
      <c r="AF1176" s="6"/>
    </row>
    <row r="1177" spans="1:32" x14ac:dyDescent="0.25">
      <c r="A1177" s="46">
        <f t="shared" si="192"/>
        <v>1161</v>
      </c>
      <c r="B1177" s="54">
        <f t="shared" si="189"/>
        <v>0</v>
      </c>
      <c r="C1177" s="47">
        <f>IF(A1177&gt;Lease!$E$4,0,Lease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D1177" s="33" t="str">
        <f>IF(C1177=0,"-",IF(Lease!$H$4="Yearly",EDATE(D1176,12),IF(Lease!$H$4="Quarterly",EDATE(D1176,3),EDATE(D1176,1))))</f>
        <v>-</v>
      </c>
      <c r="E1177" s="14">
        <f>IF(C1177=0,0,1/((1+IF(Lease!$H$4="Yearly",Lease!$D$4,IF(Lease!$H$4="Quarterly",Lease!$D$4/4,Lease!$D$4/12)))^IF($E$17=1,A1176,A1177)))</f>
        <v>0</v>
      </c>
      <c r="F1177" s="48">
        <f t="shared" si="185"/>
        <v>0</v>
      </c>
      <c r="G1177" s="49"/>
      <c r="H1177" s="13">
        <f t="shared" si="193"/>
        <v>1161</v>
      </c>
      <c r="I1177" s="33" t="str">
        <f t="shared" si="186"/>
        <v>-</v>
      </c>
      <c r="J1177" s="38">
        <f>IF(H1177&gt;Lease!$E$4,0,M1176)</f>
        <v>0</v>
      </c>
      <c r="K1177" s="38">
        <f>IF(IF(Lease!$H$4="Yearly",J1177*Lease!$D$4,IF(Lease!$H$4="Quarterly",J1177*(Lease!$D$4/4),J1177*Lease!$D$4/12))&gt;0,IF(Lease!$H$4="Yearly",J1177*Lease!$D$4,IF(Lease!$H$4="Quarterly",J1177*(Lease!$D$4/4),J1177*Lease!$D$4/12)),-L1177-J1177)</f>
        <v>0</v>
      </c>
      <c r="L1177" s="38">
        <f t="shared" si="190"/>
        <v>0</v>
      </c>
      <c r="M1177" s="38">
        <f t="shared" si="191"/>
        <v>0</v>
      </c>
      <c r="N1177" s="50"/>
      <c r="O1177" s="79">
        <v>237</v>
      </c>
      <c r="P1177" s="80">
        <f t="shared" si="194"/>
        <v>466113</v>
      </c>
      <c r="Q1177" s="82">
        <f t="shared" si="187"/>
        <v>0</v>
      </c>
      <c r="R1177" s="82">
        <f>IF(S1176&lt;1,0,-Lease!$K$4/Lease!$L$4)</f>
        <v>0</v>
      </c>
      <c r="S1177" s="82">
        <f t="shared" si="188"/>
        <v>0</v>
      </c>
      <c r="AE1177" s="5"/>
      <c r="AF1177" s="6"/>
    </row>
    <row r="1178" spans="1:32" x14ac:dyDescent="0.25">
      <c r="A1178" s="46">
        <f t="shared" si="192"/>
        <v>1162</v>
      </c>
      <c r="B1178" s="54">
        <f t="shared" si="189"/>
        <v>0</v>
      </c>
      <c r="C1178" s="47">
        <f>IF(A1178&gt;Lease!$E$4,0,Lease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D1178" s="33" t="str">
        <f>IF(C1178=0,"-",IF(Lease!$H$4="Yearly",EDATE(D1177,12),IF(Lease!$H$4="Quarterly",EDATE(D1177,3),EDATE(D1177,1))))</f>
        <v>-</v>
      </c>
      <c r="E1178" s="14">
        <f>IF(C1178=0,0,1/((1+IF(Lease!$H$4="Yearly",Lease!$D$4,IF(Lease!$H$4="Quarterly",Lease!$D$4/4,Lease!$D$4/12)))^IF($E$17=1,A1177,A1178)))</f>
        <v>0</v>
      </c>
      <c r="F1178" s="48">
        <f t="shared" si="185"/>
        <v>0</v>
      </c>
      <c r="G1178" s="49"/>
      <c r="H1178" s="13">
        <f t="shared" si="193"/>
        <v>1162</v>
      </c>
      <c r="I1178" s="33" t="str">
        <f t="shared" si="186"/>
        <v>-</v>
      </c>
      <c r="J1178" s="38">
        <f>IF(H1178&gt;Lease!$E$4,0,M1177)</f>
        <v>0</v>
      </c>
      <c r="K1178" s="38">
        <f>IF(IF(Lease!$H$4="Yearly",J1178*Lease!$D$4,IF(Lease!$H$4="Quarterly",J1178*(Lease!$D$4/4),J1178*Lease!$D$4/12))&gt;0,IF(Lease!$H$4="Yearly",J1178*Lease!$D$4,IF(Lease!$H$4="Quarterly",J1178*(Lease!$D$4/4),J1178*Lease!$D$4/12)),-L1178-J1178)</f>
        <v>0</v>
      </c>
      <c r="L1178" s="38">
        <f t="shared" si="190"/>
        <v>0</v>
      </c>
      <c r="M1178" s="38">
        <f t="shared" si="191"/>
        <v>0</v>
      </c>
      <c r="N1178" s="50"/>
      <c r="O1178" s="79">
        <v>237</v>
      </c>
      <c r="P1178" s="80">
        <f t="shared" si="194"/>
        <v>466478</v>
      </c>
      <c r="Q1178" s="82">
        <f t="shared" si="187"/>
        <v>0</v>
      </c>
      <c r="R1178" s="82">
        <f>IF(S1177&lt;1,0,-Lease!$K$4/Lease!$L$4)</f>
        <v>0</v>
      </c>
      <c r="S1178" s="82">
        <f t="shared" si="188"/>
        <v>0</v>
      </c>
      <c r="AE1178" s="5"/>
      <c r="AF1178" s="6"/>
    </row>
    <row r="1179" spans="1:32" x14ac:dyDescent="0.25">
      <c r="A1179" s="46">
        <f t="shared" si="192"/>
        <v>1163</v>
      </c>
      <c r="B1179" s="54">
        <f t="shared" si="189"/>
        <v>0</v>
      </c>
      <c r="C1179" s="47">
        <f>IF(A1179&gt;Lease!$E$4,0,Lease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D1179" s="33" t="str">
        <f>IF(C1179=0,"-",IF(Lease!$H$4="Yearly",EDATE(D1178,12),IF(Lease!$H$4="Quarterly",EDATE(D1178,3),EDATE(D1178,1))))</f>
        <v>-</v>
      </c>
      <c r="E1179" s="14">
        <f>IF(C1179=0,0,1/((1+IF(Lease!$H$4="Yearly",Lease!$D$4,IF(Lease!$H$4="Quarterly",Lease!$D$4/4,Lease!$D$4/12)))^IF($E$17=1,A1178,A1179)))</f>
        <v>0</v>
      </c>
      <c r="F1179" s="48">
        <f t="shared" si="185"/>
        <v>0</v>
      </c>
      <c r="G1179" s="49"/>
      <c r="H1179" s="13">
        <f t="shared" si="193"/>
        <v>1163</v>
      </c>
      <c r="I1179" s="33" t="str">
        <f t="shared" si="186"/>
        <v>-</v>
      </c>
      <c r="J1179" s="38">
        <f>IF(H1179&gt;Lease!$E$4,0,M1178)</f>
        <v>0</v>
      </c>
      <c r="K1179" s="38">
        <f>IF(IF(Lease!$H$4="Yearly",J1179*Lease!$D$4,IF(Lease!$H$4="Quarterly",J1179*(Lease!$D$4/4),J1179*Lease!$D$4/12))&gt;0,IF(Lease!$H$4="Yearly",J1179*Lease!$D$4,IF(Lease!$H$4="Quarterly",J1179*(Lease!$D$4/4),J1179*Lease!$D$4/12)),-L1179-J1179)</f>
        <v>0</v>
      </c>
      <c r="L1179" s="38">
        <f t="shared" si="190"/>
        <v>0</v>
      </c>
      <c r="M1179" s="38">
        <f t="shared" si="191"/>
        <v>0</v>
      </c>
      <c r="N1179" s="50"/>
      <c r="O1179" s="79">
        <v>237</v>
      </c>
      <c r="P1179" s="80">
        <f t="shared" si="194"/>
        <v>466843</v>
      </c>
      <c r="Q1179" s="82">
        <f t="shared" si="187"/>
        <v>0</v>
      </c>
      <c r="R1179" s="82">
        <f>IF(S1178&lt;1,0,-Lease!$K$4/Lease!$L$4)</f>
        <v>0</v>
      </c>
      <c r="S1179" s="82">
        <f t="shared" si="188"/>
        <v>0</v>
      </c>
      <c r="AE1179" s="5"/>
      <c r="AF1179" s="6"/>
    </row>
    <row r="1180" spans="1:32" x14ac:dyDescent="0.25">
      <c r="A1180" s="46">
        <f t="shared" si="192"/>
        <v>1164</v>
      </c>
      <c r="B1180" s="54">
        <f t="shared" si="189"/>
        <v>0</v>
      </c>
      <c r="C1180" s="47">
        <f>IF(A1180&gt;Lease!$E$4,0,Lease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D1180" s="33" t="str">
        <f>IF(C1180=0,"-",IF(Lease!$H$4="Yearly",EDATE(D1179,12),IF(Lease!$H$4="Quarterly",EDATE(D1179,3),EDATE(D1179,1))))</f>
        <v>-</v>
      </c>
      <c r="E1180" s="14">
        <f>IF(C1180=0,0,1/((1+IF(Lease!$H$4="Yearly",Lease!$D$4,IF(Lease!$H$4="Quarterly",Lease!$D$4/4,Lease!$D$4/12)))^IF($E$17=1,A1179,A1180)))</f>
        <v>0</v>
      </c>
      <c r="F1180" s="48">
        <f t="shared" si="185"/>
        <v>0</v>
      </c>
      <c r="G1180" s="49"/>
      <c r="H1180" s="13">
        <f t="shared" si="193"/>
        <v>1164</v>
      </c>
      <c r="I1180" s="33" t="str">
        <f t="shared" si="186"/>
        <v>-</v>
      </c>
      <c r="J1180" s="38">
        <f>IF(H1180&gt;Lease!$E$4,0,M1179)</f>
        <v>0</v>
      </c>
      <c r="K1180" s="38">
        <f>IF(IF(Lease!$H$4="Yearly",J1180*Lease!$D$4,IF(Lease!$H$4="Quarterly",J1180*(Lease!$D$4/4),J1180*Lease!$D$4/12))&gt;0,IF(Lease!$H$4="Yearly",J1180*Lease!$D$4,IF(Lease!$H$4="Quarterly",J1180*(Lease!$D$4/4),J1180*Lease!$D$4/12)),-L1180-J1180)</f>
        <v>0</v>
      </c>
      <c r="L1180" s="38">
        <f t="shared" si="190"/>
        <v>0</v>
      </c>
      <c r="M1180" s="38">
        <f t="shared" si="191"/>
        <v>0</v>
      </c>
      <c r="N1180" s="50"/>
      <c r="O1180" s="79">
        <v>237</v>
      </c>
      <c r="P1180" s="80">
        <f t="shared" si="194"/>
        <v>467208</v>
      </c>
      <c r="Q1180" s="82">
        <f t="shared" si="187"/>
        <v>0</v>
      </c>
      <c r="R1180" s="82">
        <f>IF(S1179&lt;1,0,-Lease!$K$4/Lease!$L$4)</f>
        <v>0</v>
      </c>
      <c r="S1180" s="82">
        <f t="shared" si="188"/>
        <v>0</v>
      </c>
      <c r="AE1180" s="5"/>
      <c r="AF1180" s="6"/>
    </row>
    <row r="1181" spans="1:32" x14ac:dyDescent="0.25">
      <c r="A1181" s="46">
        <f t="shared" si="192"/>
        <v>1165</v>
      </c>
      <c r="B1181" s="54">
        <f t="shared" si="189"/>
        <v>0</v>
      </c>
      <c r="C1181" s="47">
        <f>IF(A1181&gt;Lease!$E$4,0,Lease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D1181" s="33" t="str">
        <f>IF(C1181=0,"-",IF(Lease!$H$4="Yearly",EDATE(D1180,12),IF(Lease!$H$4="Quarterly",EDATE(D1180,3),EDATE(D1180,1))))</f>
        <v>-</v>
      </c>
      <c r="E1181" s="14">
        <f>IF(C1181=0,0,1/((1+IF(Lease!$H$4="Yearly",Lease!$D$4,IF(Lease!$H$4="Quarterly",Lease!$D$4/4,Lease!$D$4/12)))^IF($E$17=1,A1180,A1181)))</f>
        <v>0</v>
      </c>
      <c r="F1181" s="48">
        <f t="shared" si="185"/>
        <v>0</v>
      </c>
      <c r="G1181" s="49"/>
      <c r="H1181" s="13">
        <f t="shared" si="193"/>
        <v>1165</v>
      </c>
      <c r="I1181" s="33" t="str">
        <f t="shared" si="186"/>
        <v>-</v>
      </c>
      <c r="J1181" s="38">
        <f>IF(H1181&gt;Lease!$E$4,0,M1180)</f>
        <v>0</v>
      </c>
      <c r="K1181" s="38">
        <f>IF(IF(Lease!$H$4="Yearly",J1181*Lease!$D$4,IF(Lease!$H$4="Quarterly",J1181*(Lease!$D$4/4),J1181*Lease!$D$4/12))&gt;0,IF(Lease!$H$4="Yearly",J1181*Lease!$D$4,IF(Lease!$H$4="Quarterly",J1181*(Lease!$D$4/4),J1181*Lease!$D$4/12)),-L1181-J1181)</f>
        <v>0</v>
      </c>
      <c r="L1181" s="38">
        <f t="shared" si="190"/>
        <v>0</v>
      </c>
      <c r="M1181" s="38">
        <f t="shared" si="191"/>
        <v>0</v>
      </c>
      <c r="N1181" s="50"/>
      <c r="O1181" s="79">
        <v>237</v>
      </c>
      <c r="P1181" s="80">
        <f t="shared" si="194"/>
        <v>467574</v>
      </c>
      <c r="Q1181" s="82">
        <f t="shared" si="187"/>
        <v>0</v>
      </c>
      <c r="R1181" s="82">
        <f>IF(S1180&lt;1,0,-Lease!$K$4/Lease!$L$4)</f>
        <v>0</v>
      </c>
      <c r="S1181" s="82">
        <f t="shared" si="188"/>
        <v>0</v>
      </c>
      <c r="AE1181" s="5"/>
      <c r="AF1181" s="6"/>
    </row>
    <row r="1182" spans="1:32" x14ac:dyDescent="0.25">
      <c r="A1182" s="46">
        <f t="shared" si="192"/>
        <v>1166</v>
      </c>
      <c r="B1182" s="54">
        <f t="shared" si="189"/>
        <v>0</v>
      </c>
      <c r="C1182" s="47">
        <f>IF(A1182&gt;Lease!$E$4,0,Lease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D1182" s="33" t="str">
        <f>IF(C1182=0,"-",IF(Lease!$H$4="Yearly",EDATE(D1181,12),IF(Lease!$H$4="Quarterly",EDATE(D1181,3),EDATE(D1181,1))))</f>
        <v>-</v>
      </c>
      <c r="E1182" s="14">
        <f>IF(C1182=0,0,1/((1+IF(Lease!$H$4="Yearly",Lease!$D$4,IF(Lease!$H$4="Quarterly",Lease!$D$4/4,Lease!$D$4/12)))^IF($E$17=1,A1181,A1182)))</f>
        <v>0</v>
      </c>
      <c r="F1182" s="48">
        <f t="shared" si="185"/>
        <v>0</v>
      </c>
      <c r="G1182" s="49"/>
      <c r="H1182" s="13">
        <f t="shared" si="193"/>
        <v>1166</v>
      </c>
      <c r="I1182" s="33" t="str">
        <f t="shared" si="186"/>
        <v>-</v>
      </c>
      <c r="J1182" s="38">
        <f>IF(H1182&gt;Lease!$E$4,0,M1181)</f>
        <v>0</v>
      </c>
      <c r="K1182" s="38">
        <f>IF(IF(Lease!$H$4="Yearly",J1182*Lease!$D$4,IF(Lease!$H$4="Quarterly",J1182*(Lease!$D$4/4),J1182*Lease!$D$4/12))&gt;0,IF(Lease!$H$4="Yearly",J1182*Lease!$D$4,IF(Lease!$H$4="Quarterly",J1182*(Lease!$D$4/4),J1182*Lease!$D$4/12)),-L1182-J1182)</f>
        <v>0</v>
      </c>
      <c r="L1182" s="38">
        <f t="shared" si="190"/>
        <v>0</v>
      </c>
      <c r="M1182" s="38">
        <f t="shared" si="191"/>
        <v>0</v>
      </c>
      <c r="N1182" s="50"/>
      <c r="O1182" s="79">
        <v>237</v>
      </c>
      <c r="P1182" s="80">
        <f t="shared" si="194"/>
        <v>467939</v>
      </c>
      <c r="Q1182" s="82">
        <f t="shared" si="187"/>
        <v>0</v>
      </c>
      <c r="R1182" s="82">
        <f>IF(S1181&lt;1,0,-Lease!$K$4/Lease!$L$4)</f>
        <v>0</v>
      </c>
      <c r="S1182" s="82">
        <f t="shared" si="188"/>
        <v>0</v>
      </c>
      <c r="AE1182" s="5"/>
      <c r="AF1182" s="6"/>
    </row>
    <row r="1183" spans="1:32" x14ac:dyDescent="0.25">
      <c r="A1183" s="46">
        <f t="shared" si="192"/>
        <v>1167</v>
      </c>
      <c r="B1183" s="54">
        <f t="shared" si="189"/>
        <v>0</v>
      </c>
      <c r="C1183" s="47">
        <f>IF(A1183&gt;Lease!$E$4,0,Lease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D1183" s="33" t="str">
        <f>IF(C1183=0,"-",IF(Lease!$H$4="Yearly",EDATE(D1182,12),IF(Lease!$H$4="Quarterly",EDATE(D1182,3),EDATE(D1182,1))))</f>
        <v>-</v>
      </c>
      <c r="E1183" s="14">
        <f>IF(C1183=0,0,1/((1+IF(Lease!$H$4="Yearly",Lease!$D$4,IF(Lease!$H$4="Quarterly",Lease!$D$4/4,Lease!$D$4/12)))^IF($E$17=1,A1182,A1183)))</f>
        <v>0</v>
      </c>
      <c r="F1183" s="48">
        <f t="shared" si="185"/>
        <v>0</v>
      </c>
      <c r="G1183" s="49"/>
      <c r="H1183" s="13">
        <f t="shared" si="193"/>
        <v>1167</v>
      </c>
      <c r="I1183" s="33" t="str">
        <f t="shared" si="186"/>
        <v>-</v>
      </c>
      <c r="J1183" s="38">
        <f>IF(H1183&gt;Lease!$E$4,0,M1182)</f>
        <v>0</v>
      </c>
      <c r="K1183" s="38">
        <f>IF(IF(Lease!$H$4="Yearly",J1183*Lease!$D$4,IF(Lease!$H$4="Quarterly",J1183*(Lease!$D$4/4),J1183*Lease!$D$4/12))&gt;0,IF(Lease!$H$4="Yearly",J1183*Lease!$D$4,IF(Lease!$H$4="Quarterly",J1183*(Lease!$D$4/4),J1183*Lease!$D$4/12)),-L1183-J1183)</f>
        <v>0</v>
      </c>
      <c r="L1183" s="38">
        <f t="shared" si="190"/>
        <v>0</v>
      </c>
      <c r="M1183" s="38">
        <f t="shared" si="191"/>
        <v>0</v>
      </c>
      <c r="N1183" s="50"/>
      <c r="O1183" s="79">
        <v>237</v>
      </c>
      <c r="P1183" s="80">
        <f t="shared" si="194"/>
        <v>468304</v>
      </c>
      <c r="Q1183" s="82">
        <f t="shared" si="187"/>
        <v>0</v>
      </c>
      <c r="R1183" s="82">
        <f>IF(S1182&lt;1,0,-Lease!$K$4/Lease!$L$4)</f>
        <v>0</v>
      </c>
      <c r="S1183" s="82">
        <f t="shared" si="188"/>
        <v>0</v>
      </c>
      <c r="AE1183" s="5"/>
      <c r="AF1183" s="6"/>
    </row>
    <row r="1184" spans="1:32" x14ac:dyDescent="0.25">
      <c r="A1184" s="46">
        <f t="shared" si="192"/>
        <v>1168</v>
      </c>
      <c r="B1184" s="54">
        <f t="shared" si="189"/>
        <v>0</v>
      </c>
      <c r="C1184" s="47">
        <f>IF(A1184&gt;Lease!$E$4,0,Lease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D1184" s="33" t="str">
        <f>IF(C1184=0,"-",IF(Lease!$H$4="Yearly",EDATE(D1183,12),IF(Lease!$H$4="Quarterly",EDATE(D1183,3),EDATE(D1183,1))))</f>
        <v>-</v>
      </c>
      <c r="E1184" s="14">
        <f>IF(C1184=0,0,1/((1+IF(Lease!$H$4="Yearly",Lease!$D$4,IF(Lease!$H$4="Quarterly",Lease!$D$4/4,Lease!$D$4/12)))^IF($E$17=1,A1183,A1184)))</f>
        <v>0</v>
      </c>
      <c r="F1184" s="48">
        <f t="shared" si="185"/>
        <v>0</v>
      </c>
      <c r="G1184" s="49"/>
      <c r="H1184" s="13">
        <f t="shared" si="193"/>
        <v>1168</v>
      </c>
      <c r="I1184" s="33" t="str">
        <f t="shared" si="186"/>
        <v>-</v>
      </c>
      <c r="J1184" s="38">
        <f>IF(H1184&gt;Lease!$E$4,0,M1183)</f>
        <v>0</v>
      </c>
      <c r="K1184" s="38">
        <f>IF(IF(Lease!$H$4="Yearly",J1184*Lease!$D$4,IF(Lease!$H$4="Quarterly",J1184*(Lease!$D$4/4),J1184*Lease!$D$4/12))&gt;0,IF(Lease!$H$4="Yearly",J1184*Lease!$D$4,IF(Lease!$H$4="Quarterly",J1184*(Lease!$D$4/4),J1184*Lease!$D$4/12)),-L1184-J1184)</f>
        <v>0</v>
      </c>
      <c r="L1184" s="38">
        <f t="shared" si="190"/>
        <v>0</v>
      </c>
      <c r="M1184" s="38">
        <f t="shared" si="191"/>
        <v>0</v>
      </c>
      <c r="N1184" s="50"/>
      <c r="O1184" s="79">
        <v>237</v>
      </c>
      <c r="P1184" s="80">
        <f t="shared" si="194"/>
        <v>468669</v>
      </c>
      <c r="Q1184" s="82">
        <f t="shared" si="187"/>
        <v>0</v>
      </c>
      <c r="R1184" s="82">
        <f>IF(S1183&lt;1,0,-Lease!$K$4/Lease!$L$4)</f>
        <v>0</v>
      </c>
      <c r="S1184" s="82">
        <f t="shared" si="188"/>
        <v>0</v>
      </c>
      <c r="AE1184" s="5"/>
      <c r="AF1184" s="6"/>
    </row>
    <row r="1185" spans="1:32" x14ac:dyDescent="0.25">
      <c r="A1185" s="46">
        <f t="shared" si="192"/>
        <v>1169</v>
      </c>
      <c r="B1185" s="54">
        <f t="shared" si="189"/>
        <v>0</v>
      </c>
      <c r="C1185" s="47">
        <f>IF(A1185&gt;Lease!$E$4,0,Lease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D1185" s="33" t="str">
        <f>IF(C1185=0,"-",IF(Lease!$H$4="Yearly",EDATE(D1184,12),IF(Lease!$H$4="Quarterly",EDATE(D1184,3),EDATE(D1184,1))))</f>
        <v>-</v>
      </c>
      <c r="E1185" s="14">
        <f>IF(C1185=0,0,1/((1+IF(Lease!$H$4="Yearly",Lease!$D$4,IF(Lease!$H$4="Quarterly",Lease!$D$4/4,Lease!$D$4/12)))^IF($E$17=1,A1184,A1185)))</f>
        <v>0</v>
      </c>
      <c r="F1185" s="48">
        <f t="shared" si="185"/>
        <v>0</v>
      </c>
      <c r="G1185" s="49"/>
      <c r="H1185" s="13">
        <f t="shared" si="193"/>
        <v>1169</v>
      </c>
      <c r="I1185" s="33" t="str">
        <f t="shared" si="186"/>
        <v>-</v>
      </c>
      <c r="J1185" s="38">
        <f>IF(H1185&gt;Lease!$E$4,0,M1184)</f>
        <v>0</v>
      </c>
      <c r="K1185" s="38">
        <f>IF(IF(Lease!$H$4="Yearly",J1185*Lease!$D$4,IF(Lease!$H$4="Quarterly",J1185*(Lease!$D$4/4),J1185*Lease!$D$4/12))&gt;0,IF(Lease!$H$4="Yearly",J1185*Lease!$D$4,IF(Lease!$H$4="Quarterly",J1185*(Lease!$D$4/4),J1185*Lease!$D$4/12)),-L1185-J1185)</f>
        <v>0</v>
      </c>
      <c r="L1185" s="38">
        <f t="shared" si="190"/>
        <v>0</v>
      </c>
      <c r="M1185" s="38">
        <f t="shared" si="191"/>
        <v>0</v>
      </c>
      <c r="N1185" s="50"/>
      <c r="O1185" s="79">
        <v>237</v>
      </c>
      <c r="P1185" s="80">
        <f t="shared" si="194"/>
        <v>469035</v>
      </c>
      <c r="Q1185" s="82">
        <f t="shared" si="187"/>
        <v>0</v>
      </c>
      <c r="R1185" s="82">
        <f>IF(S1184&lt;1,0,-Lease!$K$4/Lease!$L$4)</f>
        <v>0</v>
      </c>
      <c r="S1185" s="82">
        <f t="shared" si="188"/>
        <v>0</v>
      </c>
      <c r="AE1185" s="5"/>
      <c r="AF1185" s="6"/>
    </row>
    <row r="1186" spans="1:32" x14ac:dyDescent="0.25">
      <c r="A1186" s="46">
        <f t="shared" si="192"/>
        <v>1170</v>
      </c>
      <c r="B1186" s="54">
        <f t="shared" si="189"/>
        <v>0</v>
      </c>
      <c r="C1186" s="47">
        <f>IF(A1186&gt;Lease!$E$4,0,Lease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D1186" s="33" t="str">
        <f>IF(C1186=0,"-",IF(Lease!$H$4="Yearly",EDATE(D1185,12),IF(Lease!$H$4="Quarterly",EDATE(D1185,3),EDATE(D1185,1))))</f>
        <v>-</v>
      </c>
      <c r="E1186" s="14">
        <f>IF(C1186=0,0,1/((1+IF(Lease!$H$4="Yearly",Lease!$D$4,IF(Lease!$H$4="Quarterly",Lease!$D$4/4,Lease!$D$4/12)))^IF($E$17=1,A1185,A1186)))</f>
        <v>0</v>
      </c>
      <c r="F1186" s="48">
        <f t="shared" si="185"/>
        <v>0</v>
      </c>
      <c r="G1186" s="49"/>
      <c r="H1186" s="13">
        <f t="shared" si="193"/>
        <v>1170</v>
      </c>
      <c r="I1186" s="33" t="str">
        <f t="shared" si="186"/>
        <v>-</v>
      </c>
      <c r="J1186" s="38">
        <f>IF(H1186&gt;Lease!$E$4,0,M1185)</f>
        <v>0</v>
      </c>
      <c r="K1186" s="38">
        <f>IF(IF(Lease!$H$4="Yearly",J1186*Lease!$D$4,IF(Lease!$H$4="Quarterly",J1186*(Lease!$D$4/4),J1186*Lease!$D$4/12))&gt;0,IF(Lease!$H$4="Yearly",J1186*Lease!$D$4,IF(Lease!$H$4="Quarterly",J1186*(Lease!$D$4/4),J1186*Lease!$D$4/12)),-L1186-J1186)</f>
        <v>0</v>
      </c>
      <c r="L1186" s="38">
        <f t="shared" si="190"/>
        <v>0</v>
      </c>
      <c r="M1186" s="38">
        <f t="shared" si="191"/>
        <v>0</v>
      </c>
      <c r="N1186" s="50"/>
      <c r="O1186" s="79">
        <v>237</v>
      </c>
      <c r="P1186" s="80">
        <f t="shared" si="194"/>
        <v>469400</v>
      </c>
      <c r="Q1186" s="82">
        <f t="shared" si="187"/>
        <v>0</v>
      </c>
      <c r="R1186" s="82">
        <f>IF(S1185&lt;1,0,-Lease!$K$4/Lease!$L$4)</f>
        <v>0</v>
      </c>
      <c r="S1186" s="82">
        <f t="shared" si="188"/>
        <v>0</v>
      </c>
      <c r="AE1186" s="5"/>
      <c r="AF1186" s="6"/>
    </row>
    <row r="1187" spans="1:32" x14ac:dyDescent="0.25">
      <c r="A1187" s="46">
        <f t="shared" si="192"/>
        <v>1171</v>
      </c>
      <c r="B1187" s="54">
        <f t="shared" si="189"/>
        <v>0</v>
      </c>
      <c r="C1187" s="47">
        <f>IF(A1187&gt;Lease!$E$4,0,Lease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D1187" s="33" t="str">
        <f>IF(C1187=0,"-",IF(Lease!$H$4="Yearly",EDATE(D1186,12),IF(Lease!$H$4="Quarterly",EDATE(D1186,3),EDATE(D1186,1))))</f>
        <v>-</v>
      </c>
      <c r="E1187" s="14">
        <f>IF(C1187=0,0,1/((1+IF(Lease!$H$4="Yearly",Lease!$D$4,IF(Lease!$H$4="Quarterly",Lease!$D$4/4,Lease!$D$4/12)))^IF($E$17=1,A1186,A1187)))</f>
        <v>0</v>
      </c>
      <c r="F1187" s="48">
        <f t="shared" si="185"/>
        <v>0</v>
      </c>
      <c r="G1187" s="49"/>
      <c r="H1187" s="13">
        <f t="shared" si="193"/>
        <v>1171</v>
      </c>
      <c r="I1187" s="33" t="str">
        <f t="shared" si="186"/>
        <v>-</v>
      </c>
      <c r="J1187" s="38">
        <f>IF(H1187&gt;Lease!$E$4,0,M1186)</f>
        <v>0</v>
      </c>
      <c r="K1187" s="38">
        <f>IF(IF(Lease!$H$4="Yearly",J1187*Lease!$D$4,IF(Lease!$H$4="Quarterly",J1187*(Lease!$D$4/4),J1187*Lease!$D$4/12))&gt;0,IF(Lease!$H$4="Yearly",J1187*Lease!$D$4,IF(Lease!$H$4="Quarterly",J1187*(Lease!$D$4/4),J1187*Lease!$D$4/12)),-L1187-J1187)</f>
        <v>0</v>
      </c>
      <c r="L1187" s="38">
        <f t="shared" si="190"/>
        <v>0</v>
      </c>
      <c r="M1187" s="38">
        <f t="shared" si="191"/>
        <v>0</v>
      </c>
      <c r="N1187" s="50"/>
      <c r="O1187" s="79">
        <v>237</v>
      </c>
      <c r="P1187" s="80">
        <f t="shared" si="194"/>
        <v>469765</v>
      </c>
      <c r="Q1187" s="82">
        <f t="shared" si="187"/>
        <v>0</v>
      </c>
      <c r="R1187" s="82">
        <f>IF(S1186&lt;1,0,-Lease!$K$4/Lease!$L$4)</f>
        <v>0</v>
      </c>
      <c r="S1187" s="82">
        <f t="shared" si="188"/>
        <v>0</v>
      </c>
      <c r="AE1187" s="5"/>
      <c r="AF1187" s="6"/>
    </row>
    <row r="1188" spans="1:32" x14ac:dyDescent="0.25">
      <c r="A1188" s="46">
        <f t="shared" si="192"/>
        <v>1172</v>
      </c>
      <c r="B1188" s="54">
        <f t="shared" si="189"/>
        <v>0</v>
      </c>
      <c r="C1188" s="47">
        <f>IF(A1188&gt;Lease!$E$4,0,Lease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D1188" s="33" t="str">
        <f>IF(C1188=0,"-",IF(Lease!$H$4="Yearly",EDATE(D1187,12),IF(Lease!$H$4="Quarterly",EDATE(D1187,3),EDATE(D1187,1))))</f>
        <v>-</v>
      </c>
      <c r="E1188" s="14">
        <f>IF(C1188=0,0,1/((1+IF(Lease!$H$4="Yearly",Lease!$D$4,IF(Lease!$H$4="Quarterly",Lease!$D$4/4,Lease!$D$4/12)))^IF($E$17=1,A1187,A1188)))</f>
        <v>0</v>
      </c>
      <c r="F1188" s="48">
        <f t="shared" si="185"/>
        <v>0</v>
      </c>
      <c r="G1188" s="49"/>
      <c r="H1188" s="13">
        <f t="shared" si="193"/>
        <v>1172</v>
      </c>
      <c r="I1188" s="33" t="str">
        <f t="shared" si="186"/>
        <v>-</v>
      </c>
      <c r="J1188" s="38">
        <f>IF(H1188&gt;Lease!$E$4,0,M1187)</f>
        <v>0</v>
      </c>
      <c r="K1188" s="38">
        <f>IF(IF(Lease!$H$4="Yearly",J1188*Lease!$D$4,IF(Lease!$H$4="Quarterly",J1188*(Lease!$D$4/4),J1188*Lease!$D$4/12))&gt;0,IF(Lease!$H$4="Yearly",J1188*Lease!$D$4,IF(Lease!$H$4="Quarterly",J1188*(Lease!$D$4/4),J1188*Lease!$D$4/12)),-L1188-J1188)</f>
        <v>0</v>
      </c>
      <c r="L1188" s="38">
        <f t="shared" si="190"/>
        <v>0</v>
      </c>
      <c r="M1188" s="38">
        <f t="shared" si="191"/>
        <v>0</v>
      </c>
      <c r="N1188" s="50"/>
      <c r="O1188" s="79">
        <v>237</v>
      </c>
      <c r="P1188" s="80">
        <f t="shared" si="194"/>
        <v>470130</v>
      </c>
      <c r="Q1188" s="82">
        <f t="shared" si="187"/>
        <v>0</v>
      </c>
      <c r="R1188" s="82">
        <f>IF(S1187&lt;1,0,-Lease!$K$4/Lease!$L$4)</f>
        <v>0</v>
      </c>
      <c r="S1188" s="82">
        <f t="shared" si="188"/>
        <v>0</v>
      </c>
      <c r="AE1188" s="5"/>
      <c r="AF1188" s="6"/>
    </row>
    <row r="1189" spans="1:32" x14ac:dyDescent="0.25">
      <c r="A1189" s="46">
        <f t="shared" si="192"/>
        <v>1173</v>
      </c>
      <c r="B1189" s="54">
        <f t="shared" si="189"/>
        <v>0</v>
      </c>
      <c r="C1189" s="47">
        <f>IF(A1189&gt;Lease!$E$4,0,Lease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D1189" s="33" t="str">
        <f>IF(C1189=0,"-",IF(Lease!$H$4="Yearly",EDATE(D1188,12),IF(Lease!$H$4="Quarterly",EDATE(D1188,3),EDATE(D1188,1))))</f>
        <v>-</v>
      </c>
      <c r="E1189" s="14">
        <f>IF(C1189=0,0,1/((1+IF(Lease!$H$4="Yearly",Lease!$D$4,IF(Lease!$H$4="Quarterly",Lease!$D$4/4,Lease!$D$4/12)))^IF($E$17=1,A1188,A1189)))</f>
        <v>0</v>
      </c>
      <c r="F1189" s="48">
        <f t="shared" si="185"/>
        <v>0</v>
      </c>
      <c r="G1189" s="49"/>
      <c r="H1189" s="13">
        <f t="shared" si="193"/>
        <v>1173</v>
      </c>
      <c r="I1189" s="33" t="str">
        <f t="shared" si="186"/>
        <v>-</v>
      </c>
      <c r="J1189" s="38">
        <f>IF(H1189&gt;Lease!$E$4,0,M1188)</f>
        <v>0</v>
      </c>
      <c r="K1189" s="38">
        <f>IF(IF(Lease!$H$4="Yearly",J1189*Lease!$D$4,IF(Lease!$H$4="Quarterly",J1189*(Lease!$D$4/4),J1189*Lease!$D$4/12))&gt;0,IF(Lease!$H$4="Yearly",J1189*Lease!$D$4,IF(Lease!$H$4="Quarterly",J1189*(Lease!$D$4/4),J1189*Lease!$D$4/12)),-L1189-J1189)</f>
        <v>0</v>
      </c>
      <c r="L1189" s="38">
        <f t="shared" si="190"/>
        <v>0</v>
      </c>
      <c r="M1189" s="38">
        <f t="shared" si="191"/>
        <v>0</v>
      </c>
      <c r="N1189" s="50"/>
      <c r="O1189" s="79">
        <v>237</v>
      </c>
      <c r="P1189" s="80">
        <f t="shared" si="194"/>
        <v>470496</v>
      </c>
      <c r="Q1189" s="82">
        <f t="shared" si="187"/>
        <v>0</v>
      </c>
      <c r="R1189" s="82">
        <f>IF(S1188&lt;1,0,-Lease!$K$4/Lease!$L$4)</f>
        <v>0</v>
      </c>
      <c r="S1189" s="82">
        <f t="shared" si="188"/>
        <v>0</v>
      </c>
      <c r="AE1189" s="5"/>
      <c r="AF1189" s="6"/>
    </row>
    <row r="1190" spans="1:32" x14ac:dyDescent="0.25">
      <c r="A1190" s="46">
        <f t="shared" si="192"/>
        <v>1174</v>
      </c>
      <c r="B1190" s="54">
        <f t="shared" si="189"/>
        <v>0</v>
      </c>
      <c r="C1190" s="47">
        <f>IF(A1190&gt;Lease!$E$4,0,Lease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D1190" s="33" t="str">
        <f>IF(C1190=0,"-",IF(Lease!$H$4="Yearly",EDATE(D1189,12),IF(Lease!$H$4="Quarterly",EDATE(D1189,3),EDATE(D1189,1))))</f>
        <v>-</v>
      </c>
      <c r="E1190" s="14">
        <f>IF(C1190=0,0,1/((1+IF(Lease!$H$4="Yearly",Lease!$D$4,IF(Lease!$H$4="Quarterly",Lease!$D$4/4,Lease!$D$4/12)))^IF($E$17=1,A1189,A1190)))</f>
        <v>0</v>
      </c>
      <c r="F1190" s="48">
        <f t="shared" si="185"/>
        <v>0</v>
      </c>
      <c r="G1190" s="49"/>
      <c r="H1190" s="13">
        <f t="shared" si="193"/>
        <v>1174</v>
      </c>
      <c r="I1190" s="33" t="str">
        <f t="shared" si="186"/>
        <v>-</v>
      </c>
      <c r="J1190" s="38">
        <f>IF(H1190&gt;Lease!$E$4,0,M1189)</f>
        <v>0</v>
      </c>
      <c r="K1190" s="38">
        <f>IF(IF(Lease!$H$4="Yearly",J1190*Lease!$D$4,IF(Lease!$H$4="Quarterly",J1190*(Lease!$D$4/4),J1190*Lease!$D$4/12))&gt;0,IF(Lease!$H$4="Yearly",J1190*Lease!$D$4,IF(Lease!$H$4="Quarterly",J1190*(Lease!$D$4/4),J1190*Lease!$D$4/12)),-L1190-J1190)</f>
        <v>0</v>
      </c>
      <c r="L1190" s="38">
        <f t="shared" si="190"/>
        <v>0</v>
      </c>
      <c r="M1190" s="38">
        <f t="shared" si="191"/>
        <v>0</v>
      </c>
      <c r="N1190" s="50"/>
      <c r="O1190" s="79">
        <v>237</v>
      </c>
      <c r="P1190" s="80">
        <f t="shared" si="194"/>
        <v>470861</v>
      </c>
      <c r="Q1190" s="82">
        <f t="shared" si="187"/>
        <v>0</v>
      </c>
      <c r="R1190" s="82">
        <f>IF(S1189&lt;1,0,-Lease!$K$4/Lease!$L$4)</f>
        <v>0</v>
      </c>
      <c r="S1190" s="82">
        <f t="shared" si="188"/>
        <v>0</v>
      </c>
      <c r="AE1190" s="5"/>
      <c r="AF1190" s="6"/>
    </row>
    <row r="1191" spans="1:32" x14ac:dyDescent="0.25">
      <c r="A1191" s="46">
        <f t="shared" si="192"/>
        <v>1175</v>
      </c>
      <c r="B1191" s="54">
        <f t="shared" si="189"/>
        <v>0</v>
      </c>
      <c r="C1191" s="47">
        <f>IF(A1191&gt;Lease!$E$4,0,Lease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D1191" s="33" t="str">
        <f>IF(C1191=0,"-",IF(Lease!$H$4="Yearly",EDATE(D1190,12),IF(Lease!$H$4="Quarterly",EDATE(D1190,3),EDATE(D1190,1))))</f>
        <v>-</v>
      </c>
      <c r="E1191" s="14">
        <f>IF(C1191=0,0,1/((1+IF(Lease!$H$4="Yearly",Lease!$D$4,IF(Lease!$H$4="Quarterly",Lease!$D$4/4,Lease!$D$4/12)))^IF($E$17=1,A1190,A1191)))</f>
        <v>0</v>
      </c>
      <c r="F1191" s="48">
        <f t="shared" si="185"/>
        <v>0</v>
      </c>
      <c r="G1191" s="49"/>
      <c r="H1191" s="13">
        <f t="shared" si="193"/>
        <v>1175</v>
      </c>
      <c r="I1191" s="33" t="str">
        <f t="shared" si="186"/>
        <v>-</v>
      </c>
      <c r="J1191" s="38">
        <f>IF(H1191&gt;Lease!$E$4,0,M1190)</f>
        <v>0</v>
      </c>
      <c r="K1191" s="38">
        <f>IF(IF(Lease!$H$4="Yearly",J1191*Lease!$D$4,IF(Lease!$H$4="Quarterly",J1191*(Lease!$D$4/4),J1191*Lease!$D$4/12))&gt;0,IF(Lease!$H$4="Yearly",J1191*Lease!$D$4,IF(Lease!$H$4="Quarterly",J1191*(Lease!$D$4/4),J1191*Lease!$D$4/12)),-L1191-J1191)</f>
        <v>0</v>
      </c>
      <c r="L1191" s="38">
        <f t="shared" si="190"/>
        <v>0</v>
      </c>
      <c r="M1191" s="38">
        <f t="shared" si="191"/>
        <v>0</v>
      </c>
      <c r="N1191" s="50"/>
      <c r="O1191" s="79">
        <v>237</v>
      </c>
      <c r="P1191" s="80">
        <f t="shared" si="194"/>
        <v>471226</v>
      </c>
      <c r="Q1191" s="82">
        <f t="shared" si="187"/>
        <v>0</v>
      </c>
      <c r="R1191" s="82">
        <f>IF(S1190&lt;1,0,-Lease!$K$4/Lease!$L$4)</f>
        <v>0</v>
      </c>
      <c r="S1191" s="82">
        <f t="shared" si="188"/>
        <v>0</v>
      </c>
      <c r="AE1191" s="5"/>
      <c r="AF1191" s="6"/>
    </row>
    <row r="1192" spans="1:32" x14ac:dyDescent="0.25">
      <c r="A1192" s="46">
        <f t="shared" si="192"/>
        <v>1176</v>
      </c>
      <c r="B1192" s="54">
        <f t="shared" si="189"/>
        <v>0</v>
      </c>
      <c r="C1192" s="47">
        <f>IF(A1192&gt;Lease!$E$4,0,Lease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D1192" s="33" t="str">
        <f>IF(C1192=0,"-",IF(Lease!$H$4="Yearly",EDATE(D1191,12),IF(Lease!$H$4="Quarterly",EDATE(D1191,3),EDATE(D1191,1))))</f>
        <v>-</v>
      </c>
      <c r="E1192" s="14">
        <f>IF(C1192=0,0,1/((1+IF(Lease!$H$4="Yearly",Lease!$D$4,IF(Lease!$H$4="Quarterly",Lease!$D$4/4,Lease!$D$4/12)))^IF($E$17=1,A1191,A1192)))</f>
        <v>0</v>
      </c>
      <c r="F1192" s="48">
        <f t="shared" si="185"/>
        <v>0</v>
      </c>
      <c r="G1192" s="49"/>
      <c r="H1192" s="13">
        <f t="shared" si="193"/>
        <v>1176</v>
      </c>
      <c r="I1192" s="33" t="str">
        <f t="shared" si="186"/>
        <v>-</v>
      </c>
      <c r="J1192" s="38">
        <f>IF(H1192&gt;Lease!$E$4,0,M1191)</f>
        <v>0</v>
      </c>
      <c r="K1192" s="38">
        <f>IF(IF(Lease!$H$4="Yearly",J1192*Lease!$D$4,IF(Lease!$H$4="Quarterly",J1192*(Lease!$D$4/4),J1192*Lease!$D$4/12))&gt;0,IF(Lease!$H$4="Yearly",J1192*Lease!$D$4,IF(Lease!$H$4="Quarterly",J1192*(Lease!$D$4/4),J1192*Lease!$D$4/12)),-L1192-J1192)</f>
        <v>0</v>
      </c>
      <c r="L1192" s="38">
        <f t="shared" si="190"/>
        <v>0</v>
      </c>
      <c r="M1192" s="38">
        <f t="shared" si="191"/>
        <v>0</v>
      </c>
      <c r="N1192" s="50"/>
      <c r="O1192" s="79">
        <v>237</v>
      </c>
      <c r="P1192" s="80">
        <f t="shared" si="194"/>
        <v>471591</v>
      </c>
      <c r="Q1192" s="82">
        <f t="shared" si="187"/>
        <v>0</v>
      </c>
      <c r="R1192" s="82">
        <f>IF(S1191&lt;1,0,-Lease!$K$4/Lease!$L$4)</f>
        <v>0</v>
      </c>
      <c r="S1192" s="82">
        <f t="shared" si="188"/>
        <v>0</v>
      </c>
      <c r="AE1192" s="5"/>
      <c r="AF1192" s="6"/>
    </row>
    <row r="1193" spans="1:32" x14ac:dyDescent="0.25">
      <c r="A1193" s="46">
        <f t="shared" si="192"/>
        <v>1177</v>
      </c>
      <c r="B1193" s="54">
        <f t="shared" si="189"/>
        <v>0</v>
      </c>
      <c r="C1193" s="47">
        <f>IF(A1193&gt;Lease!$E$4,0,Lease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D1193" s="33" t="str">
        <f>IF(C1193=0,"-",IF(Lease!$H$4="Yearly",EDATE(D1192,12),IF(Lease!$H$4="Quarterly",EDATE(D1192,3),EDATE(D1192,1))))</f>
        <v>-</v>
      </c>
      <c r="E1193" s="14">
        <f>IF(C1193=0,0,1/((1+IF(Lease!$H$4="Yearly",Lease!$D$4,IF(Lease!$H$4="Quarterly",Lease!$D$4/4,Lease!$D$4/12)))^IF($E$17=1,A1192,A1193)))</f>
        <v>0</v>
      </c>
      <c r="F1193" s="48">
        <f t="shared" si="185"/>
        <v>0</v>
      </c>
      <c r="G1193" s="49"/>
      <c r="H1193" s="13">
        <f t="shared" si="193"/>
        <v>1177</v>
      </c>
      <c r="I1193" s="33" t="str">
        <f t="shared" si="186"/>
        <v>-</v>
      </c>
      <c r="J1193" s="38">
        <f>IF(H1193&gt;Lease!$E$4,0,M1192)</f>
        <v>0</v>
      </c>
      <c r="K1193" s="38">
        <f>IF(IF(Lease!$H$4="Yearly",J1193*Lease!$D$4,IF(Lease!$H$4="Quarterly",J1193*(Lease!$D$4/4),J1193*Lease!$D$4/12))&gt;0,IF(Lease!$H$4="Yearly",J1193*Lease!$D$4,IF(Lease!$H$4="Quarterly",J1193*(Lease!$D$4/4),J1193*Lease!$D$4/12)),-L1193-J1193)</f>
        <v>0</v>
      </c>
      <c r="L1193" s="38">
        <f t="shared" si="190"/>
        <v>0</v>
      </c>
      <c r="M1193" s="38">
        <f t="shared" si="191"/>
        <v>0</v>
      </c>
      <c r="N1193" s="50"/>
      <c r="O1193" s="79">
        <v>237</v>
      </c>
      <c r="P1193" s="80">
        <f t="shared" si="194"/>
        <v>471957</v>
      </c>
      <c r="Q1193" s="82">
        <f t="shared" si="187"/>
        <v>0</v>
      </c>
      <c r="R1193" s="82">
        <f>IF(S1192&lt;1,0,-Lease!$K$4/Lease!$L$4)</f>
        <v>0</v>
      </c>
      <c r="S1193" s="82">
        <f t="shared" si="188"/>
        <v>0</v>
      </c>
      <c r="AE1193" s="5"/>
      <c r="AF1193" s="6"/>
    </row>
    <row r="1194" spans="1:32" x14ac:dyDescent="0.25">
      <c r="A1194" s="46">
        <f t="shared" si="192"/>
        <v>1178</v>
      </c>
      <c r="B1194" s="54">
        <f t="shared" si="189"/>
        <v>0</v>
      </c>
      <c r="C1194" s="47">
        <f>IF(A1194&gt;Lease!$E$4,0,Lease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D1194" s="33" t="str">
        <f>IF(C1194=0,"-",IF(Lease!$H$4="Yearly",EDATE(D1193,12),IF(Lease!$H$4="Quarterly",EDATE(D1193,3),EDATE(D1193,1))))</f>
        <v>-</v>
      </c>
      <c r="E1194" s="14">
        <f>IF(C1194=0,0,1/((1+IF(Lease!$H$4="Yearly",Lease!$D$4,IF(Lease!$H$4="Quarterly",Lease!$D$4/4,Lease!$D$4/12)))^IF($E$17=1,A1193,A1194)))</f>
        <v>0</v>
      </c>
      <c r="F1194" s="48">
        <f t="shared" si="185"/>
        <v>0</v>
      </c>
      <c r="G1194" s="49"/>
      <c r="H1194" s="13">
        <f t="shared" si="193"/>
        <v>1178</v>
      </c>
      <c r="I1194" s="33" t="str">
        <f t="shared" si="186"/>
        <v>-</v>
      </c>
      <c r="J1194" s="38">
        <f>IF(H1194&gt;Lease!$E$4,0,M1193)</f>
        <v>0</v>
      </c>
      <c r="K1194" s="38">
        <f>IF(IF(Lease!$H$4="Yearly",J1194*Lease!$D$4,IF(Lease!$H$4="Quarterly",J1194*(Lease!$D$4/4),J1194*Lease!$D$4/12))&gt;0,IF(Lease!$H$4="Yearly",J1194*Lease!$D$4,IF(Lease!$H$4="Quarterly",J1194*(Lease!$D$4/4),J1194*Lease!$D$4/12)),-L1194-J1194)</f>
        <v>0</v>
      </c>
      <c r="L1194" s="38">
        <f t="shared" si="190"/>
        <v>0</v>
      </c>
      <c r="M1194" s="38">
        <f t="shared" si="191"/>
        <v>0</v>
      </c>
      <c r="N1194" s="50"/>
      <c r="O1194" s="79">
        <v>237</v>
      </c>
      <c r="P1194" s="80">
        <f t="shared" si="194"/>
        <v>472322</v>
      </c>
      <c r="Q1194" s="82">
        <f t="shared" si="187"/>
        <v>0</v>
      </c>
      <c r="R1194" s="82">
        <f>IF(S1193&lt;1,0,-Lease!$K$4/Lease!$L$4)</f>
        <v>0</v>
      </c>
      <c r="S1194" s="82">
        <f t="shared" si="188"/>
        <v>0</v>
      </c>
      <c r="AE1194" s="5"/>
      <c r="AF1194" s="6"/>
    </row>
    <row r="1195" spans="1:32" x14ac:dyDescent="0.25">
      <c r="A1195" s="46">
        <f t="shared" si="192"/>
        <v>1179</v>
      </c>
      <c r="B1195" s="54">
        <f t="shared" si="189"/>
        <v>0</v>
      </c>
      <c r="C1195" s="47">
        <f>IF(A1195&gt;Lease!$E$4,0,Lease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D1195" s="33" t="str">
        <f>IF(C1195=0,"-",IF(Lease!$H$4="Yearly",EDATE(D1194,12),IF(Lease!$H$4="Quarterly",EDATE(D1194,3),EDATE(D1194,1))))</f>
        <v>-</v>
      </c>
      <c r="E1195" s="14">
        <f>IF(C1195=0,0,1/((1+IF(Lease!$H$4="Yearly",Lease!$D$4,IF(Lease!$H$4="Quarterly",Lease!$D$4/4,Lease!$D$4/12)))^IF($E$17=1,A1194,A1195)))</f>
        <v>0</v>
      </c>
      <c r="F1195" s="48">
        <f t="shared" si="185"/>
        <v>0</v>
      </c>
      <c r="G1195" s="49"/>
      <c r="H1195" s="13">
        <f t="shared" si="193"/>
        <v>1179</v>
      </c>
      <c r="I1195" s="33" t="str">
        <f t="shared" si="186"/>
        <v>-</v>
      </c>
      <c r="J1195" s="38">
        <f>IF(H1195&gt;Lease!$E$4,0,M1194)</f>
        <v>0</v>
      </c>
      <c r="K1195" s="38">
        <f>IF(IF(Lease!$H$4="Yearly",J1195*Lease!$D$4,IF(Lease!$H$4="Quarterly",J1195*(Lease!$D$4/4),J1195*Lease!$D$4/12))&gt;0,IF(Lease!$H$4="Yearly",J1195*Lease!$D$4,IF(Lease!$H$4="Quarterly",J1195*(Lease!$D$4/4),J1195*Lease!$D$4/12)),-L1195-J1195)</f>
        <v>0</v>
      </c>
      <c r="L1195" s="38">
        <f t="shared" si="190"/>
        <v>0</v>
      </c>
      <c r="M1195" s="38">
        <f t="shared" si="191"/>
        <v>0</v>
      </c>
      <c r="N1195" s="50"/>
      <c r="O1195" s="79">
        <v>237</v>
      </c>
      <c r="P1195" s="80">
        <f t="shared" si="194"/>
        <v>472687</v>
      </c>
      <c r="Q1195" s="82">
        <f t="shared" si="187"/>
        <v>0</v>
      </c>
      <c r="R1195" s="82">
        <f>IF(S1194&lt;1,0,-Lease!$K$4/Lease!$L$4)</f>
        <v>0</v>
      </c>
      <c r="S1195" s="82">
        <f t="shared" si="188"/>
        <v>0</v>
      </c>
      <c r="AE1195" s="5"/>
      <c r="AF1195" s="6"/>
    </row>
    <row r="1196" spans="1:32" x14ac:dyDescent="0.25">
      <c r="A1196" s="46">
        <f t="shared" si="192"/>
        <v>1180</v>
      </c>
      <c r="B1196" s="54">
        <f t="shared" si="189"/>
        <v>0</v>
      </c>
      <c r="C1196" s="47">
        <f>IF(A1196&gt;Lease!$E$4,0,Lease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D1196" s="33" t="str">
        <f>IF(C1196=0,"-",IF(Lease!$H$4="Yearly",EDATE(D1195,12),IF(Lease!$H$4="Quarterly",EDATE(D1195,3),EDATE(D1195,1))))</f>
        <v>-</v>
      </c>
      <c r="E1196" s="14">
        <f>IF(C1196=0,0,1/((1+IF(Lease!$H$4="Yearly",Lease!$D$4,IF(Lease!$H$4="Quarterly",Lease!$D$4/4,Lease!$D$4/12)))^IF($E$17=1,A1195,A1196)))</f>
        <v>0</v>
      </c>
      <c r="F1196" s="48">
        <f t="shared" si="185"/>
        <v>0</v>
      </c>
      <c r="G1196" s="49"/>
      <c r="H1196" s="13">
        <f t="shared" si="193"/>
        <v>1180</v>
      </c>
      <c r="I1196" s="33" t="str">
        <f t="shared" si="186"/>
        <v>-</v>
      </c>
      <c r="J1196" s="38">
        <f>IF(H1196&gt;Lease!$E$4,0,M1195)</f>
        <v>0</v>
      </c>
      <c r="K1196" s="38">
        <f>IF(IF(Lease!$H$4="Yearly",J1196*Lease!$D$4,IF(Lease!$H$4="Quarterly",J1196*(Lease!$D$4/4),J1196*Lease!$D$4/12))&gt;0,IF(Lease!$H$4="Yearly",J1196*Lease!$D$4,IF(Lease!$H$4="Quarterly",J1196*(Lease!$D$4/4),J1196*Lease!$D$4/12)),-L1196-J1196)</f>
        <v>0</v>
      </c>
      <c r="L1196" s="38">
        <f t="shared" si="190"/>
        <v>0</v>
      </c>
      <c r="M1196" s="38">
        <f t="shared" si="191"/>
        <v>0</v>
      </c>
      <c r="N1196" s="50"/>
      <c r="O1196" s="79">
        <v>237</v>
      </c>
      <c r="P1196" s="80">
        <f t="shared" si="194"/>
        <v>473052</v>
      </c>
      <c r="Q1196" s="82">
        <f t="shared" si="187"/>
        <v>0</v>
      </c>
      <c r="R1196" s="82">
        <f>IF(S1195&lt;1,0,-Lease!$K$4/Lease!$L$4)</f>
        <v>0</v>
      </c>
      <c r="S1196" s="82">
        <f t="shared" si="188"/>
        <v>0</v>
      </c>
      <c r="AE1196" s="5"/>
      <c r="AF1196" s="6"/>
    </row>
    <row r="1197" spans="1:32" x14ac:dyDescent="0.25">
      <c r="A1197" s="46">
        <f t="shared" si="192"/>
        <v>1181</v>
      </c>
      <c r="B1197" s="54">
        <f t="shared" si="189"/>
        <v>0</v>
      </c>
      <c r="C1197" s="47">
        <f>IF(A1197&gt;Lease!$E$4,0,Lease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D1197" s="33" t="str">
        <f>IF(C1197=0,"-",IF(Lease!$H$4="Yearly",EDATE(D1196,12),IF(Lease!$H$4="Quarterly",EDATE(D1196,3),EDATE(D1196,1))))</f>
        <v>-</v>
      </c>
      <c r="E1197" s="14">
        <f>IF(C1197=0,0,1/((1+IF(Lease!$H$4="Yearly",Lease!$D$4,IF(Lease!$H$4="Quarterly",Lease!$D$4/4,Lease!$D$4/12)))^IF($E$17=1,A1196,A1197)))</f>
        <v>0</v>
      </c>
      <c r="F1197" s="48">
        <f t="shared" ref="F1197:F1200" si="195">C1197*E1197</f>
        <v>0</v>
      </c>
      <c r="G1197" s="49"/>
      <c r="H1197" s="13">
        <f t="shared" si="193"/>
        <v>1181</v>
      </c>
      <c r="I1197" s="33" t="str">
        <f t="shared" ref="I1197:I1200" si="196">D1197</f>
        <v>-</v>
      </c>
      <c r="J1197" s="38">
        <f>IF(H1197&gt;Lease!$E$4,0,M1196)</f>
        <v>0</v>
      </c>
      <c r="K1197" s="38">
        <f>IF(IF(Lease!$H$4="Yearly",J1197*Lease!$D$4,IF(Lease!$H$4="Quarterly",J1197*(Lease!$D$4/4),J1197*Lease!$D$4/12))&gt;0,IF(Lease!$H$4="Yearly",J1197*Lease!$D$4,IF(Lease!$H$4="Quarterly",J1197*(Lease!$D$4/4),J1197*Lease!$D$4/12)),-L1197-J1197)</f>
        <v>0</v>
      </c>
      <c r="L1197" s="38">
        <f t="shared" si="190"/>
        <v>0</v>
      </c>
      <c r="M1197" s="38">
        <f t="shared" si="191"/>
        <v>0</v>
      </c>
      <c r="N1197" s="50"/>
      <c r="O1197" s="79">
        <v>237</v>
      </c>
      <c r="P1197" s="80">
        <f t="shared" si="194"/>
        <v>473418</v>
      </c>
      <c r="Q1197" s="82">
        <f t="shared" ref="Q1197:Q1200" si="197">S1196</f>
        <v>0</v>
      </c>
      <c r="R1197" s="82">
        <f>IF(S1196&lt;1,0,-Lease!$K$4/Lease!$L$4)</f>
        <v>0</v>
      </c>
      <c r="S1197" s="82">
        <f t="shared" ref="S1197:S1200" si="198">IF(S1196&lt;1,0,SUM(Q1197:R1197))</f>
        <v>0</v>
      </c>
      <c r="AE1197" s="5"/>
      <c r="AF1197" s="6"/>
    </row>
    <row r="1198" spans="1:32" x14ac:dyDescent="0.25">
      <c r="A1198" s="46">
        <f t="shared" si="192"/>
        <v>1182</v>
      </c>
      <c r="B1198" s="54">
        <f t="shared" si="189"/>
        <v>0</v>
      </c>
      <c r="C1198" s="47">
        <f>IF(A1198&gt;Lease!$E$4,0,Lease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D1198" s="33" t="str">
        <f>IF(C1198=0,"-",IF(Lease!$H$4="Yearly",EDATE(D1197,12),IF(Lease!$H$4="Quarterly",EDATE(D1197,3),EDATE(D1197,1))))</f>
        <v>-</v>
      </c>
      <c r="E1198" s="14">
        <f>IF(C1198=0,0,1/((1+IF(Lease!$H$4="Yearly",Lease!$D$4,IF(Lease!$H$4="Quarterly",Lease!$D$4/4,Lease!$D$4/12)))^IF($E$17=1,A1197,A1198)))</f>
        <v>0</v>
      </c>
      <c r="F1198" s="48">
        <f t="shared" si="195"/>
        <v>0</v>
      </c>
      <c r="G1198" s="49"/>
      <c r="H1198" s="13">
        <f t="shared" si="193"/>
        <v>1182</v>
      </c>
      <c r="I1198" s="33" t="str">
        <f t="shared" si="196"/>
        <v>-</v>
      </c>
      <c r="J1198" s="38">
        <f>IF(H1198&gt;Lease!$E$4,0,M1197)</f>
        <v>0</v>
      </c>
      <c r="K1198" s="38">
        <f>IF(IF(Lease!$H$4="Yearly",J1198*Lease!$D$4,IF(Lease!$H$4="Quarterly",J1198*(Lease!$D$4/4),J1198*Lease!$D$4/12))&gt;0,IF(Lease!$H$4="Yearly",J1198*Lease!$D$4,IF(Lease!$H$4="Quarterly",J1198*(Lease!$D$4/4),J1198*Lease!$D$4/12)),-L1198-J1198)</f>
        <v>0</v>
      </c>
      <c r="L1198" s="38">
        <f t="shared" si="190"/>
        <v>0</v>
      </c>
      <c r="M1198" s="38">
        <f t="shared" si="191"/>
        <v>0</v>
      </c>
      <c r="N1198" s="50"/>
      <c r="O1198" s="79">
        <v>237</v>
      </c>
      <c r="P1198" s="80">
        <f t="shared" si="194"/>
        <v>473783</v>
      </c>
      <c r="Q1198" s="82">
        <f t="shared" si="197"/>
        <v>0</v>
      </c>
      <c r="R1198" s="82">
        <f>IF(S1197&lt;1,0,-Lease!$K$4/Lease!$L$4)</f>
        <v>0</v>
      </c>
      <c r="S1198" s="82">
        <f t="shared" si="198"/>
        <v>0</v>
      </c>
      <c r="AE1198" s="5"/>
      <c r="AF1198" s="6"/>
    </row>
    <row r="1199" spans="1:32" x14ac:dyDescent="0.25">
      <c r="A1199" s="46">
        <f t="shared" si="192"/>
        <v>1183</v>
      </c>
      <c r="B1199" s="54">
        <f t="shared" si="189"/>
        <v>0</v>
      </c>
      <c r="C1199" s="47">
        <f>IF(A1199&gt;Lease!$E$4,0,Lease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D1199" s="33" t="str">
        <f>IF(C1199=0,"-",IF(Lease!$H$4="Yearly",EDATE(D1198,12),IF(Lease!$H$4="Quarterly",EDATE(D1198,3),EDATE(D1198,1))))</f>
        <v>-</v>
      </c>
      <c r="E1199" s="14">
        <f>IF(C1199=0,0,1/((1+IF(Lease!$H$4="Yearly",Lease!$D$4,IF(Lease!$H$4="Quarterly",Lease!$D$4/4,Lease!$D$4/12)))^IF($E$17=1,A1198,A1199)))</f>
        <v>0</v>
      </c>
      <c r="F1199" s="48">
        <f t="shared" si="195"/>
        <v>0</v>
      </c>
      <c r="G1199" s="49"/>
      <c r="H1199" s="13">
        <f t="shared" si="193"/>
        <v>1183</v>
      </c>
      <c r="I1199" s="33" t="str">
        <f t="shared" si="196"/>
        <v>-</v>
      </c>
      <c r="J1199" s="38">
        <f>IF(H1199&gt;Lease!$E$4,0,M1198)</f>
        <v>0</v>
      </c>
      <c r="K1199" s="38">
        <f>IF(IF(Lease!$H$4="Yearly",J1199*Lease!$D$4,IF(Lease!$H$4="Quarterly",J1199*(Lease!$D$4/4),J1199*Lease!$D$4/12))&gt;0,IF(Lease!$H$4="Yearly",J1199*Lease!$D$4,IF(Lease!$H$4="Quarterly",J1199*(Lease!$D$4/4),J1199*Lease!$D$4/12)),-L1199-J1199)</f>
        <v>0</v>
      </c>
      <c r="L1199" s="38">
        <f t="shared" si="190"/>
        <v>0</v>
      </c>
      <c r="M1199" s="38">
        <f t="shared" si="191"/>
        <v>0</v>
      </c>
      <c r="N1199" s="50"/>
      <c r="O1199" s="79">
        <v>237</v>
      </c>
      <c r="P1199" s="80">
        <f t="shared" si="194"/>
        <v>474148</v>
      </c>
      <c r="Q1199" s="82">
        <f t="shared" si="197"/>
        <v>0</v>
      </c>
      <c r="R1199" s="82">
        <f>IF(S1198&lt;1,0,-Lease!$K$4/Lease!$L$4)</f>
        <v>0</v>
      </c>
      <c r="S1199" s="82">
        <f t="shared" si="198"/>
        <v>0</v>
      </c>
      <c r="AE1199" s="5"/>
      <c r="AF1199" s="6"/>
    </row>
    <row r="1200" spans="1:32" x14ac:dyDescent="0.25">
      <c r="A1200" s="46">
        <f t="shared" si="192"/>
        <v>1184</v>
      </c>
      <c r="B1200" s="54">
        <f t="shared" si="189"/>
        <v>0</v>
      </c>
      <c r="C1200" s="47">
        <f>IF(A1200&gt;Lease!$E$4,0,Lease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D1200" s="33" t="str">
        <f>IF(C1200=0,"-",IF(Lease!$H$4="Yearly",EDATE(D1199,12),IF(Lease!$H$4="Quarterly",EDATE(D1199,3),EDATE(D1199,1))))</f>
        <v>-</v>
      </c>
      <c r="E1200" s="14">
        <f>IF(C1200=0,0,1/((1+IF(Lease!$H$4="Yearly",Lease!$D$4,IF(Lease!$H$4="Quarterly",Lease!$D$4/4,Lease!$D$4/12)))^IF($E$17=1,A1199,A1200)))</f>
        <v>0</v>
      </c>
      <c r="F1200" s="48">
        <f t="shared" si="195"/>
        <v>0</v>
      </c>
      <c r="G1200" s="49"/>
      <c r="H1200" s="13">
        <f t="shared" si="193"/>
        <v>1184</v>
      </c>
      <c r="I1200" s="33" t="str">
        <f t="shared" si="196"/>
        <v>-</v>
      </c>
      <c r="J1200" s="38">
        <f>IF(H1200&gt;Lease!$E$4,0,M1199)</f>
        <v>0</v>
      </c>
      <c r="K1200" s="38">
        <f>IF(IF(Lease!$H$4="Yearly",J1200*Lease!$D$4,IF(Lease!$H$4="Quarterly",J1200*(Lease!$D$4/4),J1200*Lease!$D$4/12))&gt;0,IF(Lease!$H$4="Yearly",J1200*Lease!$D$4,IF(Lease!$H$4="Quarterly",J1200*(Lease!$D$4/4),J1200*Lease!$D$4/12)),-L1200-J1200)</f>
        <v>0</v>
      </c>
      <c r="L1200" s="38">
        <f t="shared" si="190"/>
        <v>0</v>
      </c>
      <c r="M1200" s="38">
        <f t="shared" si="191"/>
        <v>0</v>
      </c>
      <c r="N1200" s="50"/>
      <c r="O1200" s="79">
        <v>237</v>
      </c>
      <c r="P1200" s="80">
        <f t="shared" si="194"/>
        <v>474513</v>
      </c>
      <c r="Q1200" s="82">
        <f t="shared" si="197"/>
        <v>0</v>
      </c>
      <c r="R1200" s="82">
        <f>IF(S1199&lt;1,0,-Lease!$K$4/Lease!$L$4)</f>
        <v>0</v>
      </c>
      <c r="S1200" s="82">
        <f t="shared" si="198"/>
        <v>0</v>
      </c>
      <c r="AE1200" s="5"/>
      <c r="AF1200" s="6"/>
    </row>
    <row r="1201" spans="1:32" x14ac:dyDescent="0.25">
      <c r="A1201" s="46">
        <f t="shared" si="192"/>
        <v>1185</v>
      </c>
      <c r="B1201" s="54">
        <f t="shared" si="189"/>
        <v>0</v>
      </c>
      <c r="C1201" s="47">
        <f>IF(A1201&gt;Lease!$E$4,0,Lease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D1201" s="33" t="str">
        <f>IF(C1201=0,"-",IF(Lease!$H$4="Yearly",EDATE(D1200,12),IF(Lease!$H$4="Quarterly",EDATE(D1200,3),EDATE(D1200,1))))</f>
        <v>-</v>
      </c>
      <c r="E1201" s="14">
        <f>IF(C1201=0,0,1/((1+IF(Lease!$H$4="Yearly",Lease!$D$4,IF(Lease!$H$4="Quarterly",Lease!$D$4/4,Lease!$D$4/12)))^IF($E$17=1,A1200,A1201)))</f>
        <v>0</v>
      </c>
      <c r="F1201" s="48">
        <f t="shared" ref="F1201:F1216" si="199">C1201*E1201</f>
        <v>0</v>
      </c>
      <c r="G1201" s="49"/>
      <c r="H1201" s="13">
        <f t="shared" ref="H1201:H1216" si="200">H1200+1</f>
        <v>1185</v>
      </c>
      <c r="I1201" s="33" t="str">
        <f t="shared" ref="I1201:I1216" si="201">D1201</f>
        <v>-</v>
      </c>
      <c r="J1201" s="38">
        <f>IF(H1201&gt;Lease!$E$4,0,M1200)</f>
        <v>0</v>
      </c>
      <c r="K1201" s="38">
        <f>IF(IF(Lease!$H$4="Yearly",J1201*Lease!$D$4,IF(Lease!$H$4="Quarterly",J1201*(Lease!$D$4/4),J1201*Lease!$D$4/12))&gt;0,IF(Lease!$H$4="Yearly",J1201*Lease!$D$4,IF(Lease!$H$4="Quarterly",J1201*(Lease!$D$4/4),J1201*Lease!$D$4/12)),-L1201-J1201)</f>
        <v>0</v>
      </c>
      <c r="L1201" s="38">
        <f t="shared" si="190"/>
        <v>0</v>
      </c>
      <c r="M1201" s="38">
        <f t="shared" si="191"/>
        <v>0</v>
      </c>
      <c r="N1201" s="50"/>
      <c r="O1201" s="79">
        <v>237</v>
      </c>
      <c r="P1201" s="80">
        <f t="shared" si="194"/>
        <v>474879</v>
      </c>
      <c r="Q1201" s="82">
        <f t="shared" ref="Q1201:Q1216" si="202">S1200</f>
        <v>0</v>
      </c>
      <c r="R1201" s="82">
        <f>IF(S1200&lt;1,0,-Lease!$K$4/Lease!$L$4)</f>
        <v>0</v>
      </c>
      <c r="S1201" s="82">
        <f t="shared" ref="S1201:S1216" si="203">IF(S1200&lt;1,0,SUM(Q1201:R1201))</f>
        <v>0</v>
      </c>
      <c r="AE1201" s="5"/>
      <c r="AF1201" s="6"/>
    </row>
    <row r="1202" spans="1:32" x14ac:dyDescent="0.25">
      <c r="A1202" s="46">
        <f t="shared" si="192"/>
        <v>1186</v>
      </c>
      <c r="B1202" s="54">
        <f t="shared" si="189"/>
        <v>0</v>
      </c>
      <c r="C1202" s="47">
        <f>IF(A1202&gt;Lease!$E$4,0,Lease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D1202" s="33" t="str">
        <f>IF(C1202=0,"-",IF(Lease!$H$4="Yearly",EDATE(D1201,12),IF(Lease!$H$4="Quarterly",EDATE(D1201,3),EDATE(D1201,1))))</f>
        <v>-</v>
      </c>
      <c r="E1202" s="14">
        <f>IF(C1202=0,0,1/((1+IF(Lease!$H$4="Yearly",Lease!$D$4,IF(Lease!$H$4="Quarterly",Lease!$D$4/4,Lease!$D$4/12)))^IF($E$17=1,A1201,A1202)))</f>
        <v>0</v>
      </c>
      <c r="F1202" s="48">
        <f t="shared" si="199"/>
        <v>0</v>
      </c>
      <c r="G1202" s="49"/>
      <c r="H1202" s="13">
        <f t="shared" si="200"/>
        <v>1186</v>
      </c>
      <c r="I1202" s="33" t="str">
        <f t="shared" si="201"/>
        <v>-</v>
      </c>
      <c r="J1202" s="38">
        <f>IF(H1202&gt;Lease!$E$4,0,M1201)</f>
        <v>0</v>
      </c>
      <c r="K1202" s="38">
        <f>IF(IF(Lease!$H$4="Yearly",J1202*Lease!$D$4,IF(Lease!$H$4="Quarterly",J1202*(Lease!$D$4/4),J1202*Lease!$D$4/12))&gt;0,IF(Lease!$H$4="Yearly",J1202*Lease!$D$4,IF(Lease!$H$4="Quarterly",J1202*(Lease!$D$4/4),J1202*Lease!$D$4/12)),-L1202-J1202)</f>
        <v>0</v>
      </c>
      <c r="L1202" s="38">
        <f t="shared" si="190"/>
        <v>0</v>
      </c>
      <c r="M1202" s="38">
        <f t="shared" si="191"/>
        <v>0</v>
      </c>
      <c r="N1202" s="50"/>
      <c r="O1202" s="79">
        <v>237</v>
      </c>
      <c r="P1202" s="80">
        <f t="shared" si="194"/>
        <v>475244</v>
      </c>
      <c r="Q1202" s="82">
        <f t="shared" si="202"/>
        <v>0</v>
      </c>
      <c r="R1202" s="82">
        <f>IF(S1201&lt;1,0,-Lease!$K$4/Lease!$L$4)</f>
        <v>0</v>
      </c>
      <c r="S1202" s="82">
        <f t="shared" si="203"/>
        <v>0</v>
      </c>
      <c r="AE1202" s="5"/>
      <c r="AF1202" s="6"/>
    </row>
    <row r="1203" spans="1:32" x14ac:dyDescent="0.25">
      <c r="A1203" s="46">
        <f t="shared" si="192"/>
        <v>1187</v>
      </c>
      <c r="B1203" s="54">
        <f t="shared" si="189"/>
        <v>0</v>
      </c>
      <c r="C1203" s="47">
        <f>IF(A1203&gt;Lease!$E$4,0,Lease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D1203" s="33" t="str">
        <f>IF(C1203=0,"-",IF(Lease!$H$4="Yearly",EDATE(D1202,12),IF(Lease!$H$4="Quarterly",EDATE(D1202,3),EDATE(D1202,1))))</f>
        <v>-</v>
      </c>
      <c r="E1203" s="14">
        <f>IF(C1203=0,0,1/((1+IF(Lease!$H$4="Yearly",Lease!$D$4,IF(Lease!$H$4="Quarterly",Lease!$D$4/4,Lease!$D$4/12)))^IF($E$17=1,A1202,A1203)))</f>
        <v>0</v>
      </c>
      <c r="F1203" s="48">
        <f t="shared" si="199"/>
        <v>0</v>
      </c>
      <c r="G1203" s="49"/>
      <c r="H1203" s="13">
        <f t="shared" si="200"/>
        <v>1187</v>
      </c>
      <c r="I1203" s="33" t="str">
        <f t="shared" si="201"/>
        <v>-</v>
      </c>
      <c r="J1203" s="38">
        <f>IF(H1203&gt;Lease!$E$4,0,M1202)</f>
        <v>0</v>
      </c>
      <c r="K1203" s="38">
        <f>IF(IF(Lease!$H$4="Yearly",J1203*Lease!$D$4,IF(Lease!$H$4="Quarterly",J1203*(Lease!$D$4/4),J1203*Lease!$D$4/12))&gt;0,IF(Lease!$H$4="Yearly",J1203*Lease!$D$4,IF(Lease!$H$4="Quarterly",J1203*(Lease!$D$4/4),J1203*Lease!$D$4/12)),-L1203-J1203)</f>
        <v>0</v>
      </c>
      <c r="L1203" s="38">
        <f t="shared" si="190"/>
        <v>0</v>
      </c>
      <c r="M1203" s="38">
        <f t="shared" si="191"/>
        <v>0</v>
      </c>
      <c r="N1203" s="50"/>
      <c r="O1203" s="79">
        <v>237</v>
      </c>
      <c r="P1203" s="80">
        <f t="shared" si="194"/>
        <v>475609</v>
      </c>
      <c r="Q1203" s="82">
        <f t="shared" si="202"/>
        <v>0</v>
      </c>
      <c r="R1203" s="82">
        <f>IF(S1202&lt;1,0,-Lease!$K$4/Lease!$L$4)</f>
        <v>0</v>
      </c>
      <c r="S1203" s="82">
        <f t="shared" si="203"/>
        <v>0</v>
      </c>
      <c r="AE1203" s="5"/>
      <c r="AF1203" s="6"/>
    </row>
    <row r="1204" spans="1:32" x14ac:dyDescent="0.25">
      <c r="A1204" s="46">
        <f t="shared" si="192"/>
        <v>1188</v>
      </c>
      <c r="B1204" s="54">
        <f t="shared" si="189"/>
        <v>0</v>
      </c>
      <c r="C1204" s="47">
        <f>IF(A1204&gt;Lease!$E$4,0,Lease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D1204" s="33" t="str">
        <f>IF(C1204=0,"-",IF(Lease!$H$4="Yearly",EDATE(D1203,12),IF(Lease!$H$4="Quarterly",EDATE(D1203,3),EDATE(D1203,1))))</f>
        <v>-</v>
      </c>
      <c r="E1204" s="14">
        <f>IF(C1204=0,0,1/((1+IF(Lease!$H$4="Yearly",Lease!$D$4,IF(Lease!$H$4="Quarterly",Lease!$D$4/4,Lease!$D$4/12)))^IF($E$17=1,A1203,A1204)))</f>
        <v>0</v>
      </c>
      <c r="F1204" s="48">
        <f t="shared" si="199"/>
        <v>0</v>
      </c>
      <c r="G1204" s="49"/>
      <c r="H1204" s="13">
        <f t="shared" si="200"/>
        <v>1188</v>
      </c>
      <c r="I1204" s="33" t="str">
        <f t="shared" si="201"/>
        <v>-</v>
      </c>
      <c r="J1204" s="38">
        <f>IF(H1204&gt;Lease!$E$4,0,M1203)</f>
        <v>0</v>
      </c>
      <c r="K1204" s="38">
        <f>IF(IF(Lease!$H$4="Yearly",J1204*Lease!$D$4,IF(Lease!$H$4="Quarterly",J1204*(Lease!$D$4/4),J1204*Lease!$D$4/12))&gt;0,IF(Lease!$H$4="Yearly",J1204*Lease!$D$4,IF(Lease!$H$4="Quarterly",J1204*(Lease!$D$4/4),J1204*Lease!$D$4/12)),-L1204-J1204)</f>
        <v>0</v>
      </c>
      <c r="L1204" s="38">
        <f t="shared" si="190"/>
        <v>0</v>
      </c>
      <c r="M1204" s="38">
        <f t="shared" si="191"/>
        <v>0</v>
      </c>
      <c r="N1204" s="50"/>
      <c r="O1204" s="79">
        <v>237</v>
      </c>
      <c r="P1204" s="80">
        <f t="shared" si="194"/>
        <v>475974</v>
      </c>
      <c r="Q1204" s="82">
        <f t="shared" si="202"/>
        <v>0</v>
      </c>
      <c r="R1204" s="82">
        <f>IF(S1203&lt;1,0,-Lease!$K$4/Lease!$L$4)</f>
        <v>0</v>
      </c>
      <c r="S1204" s="82">
        <f t="shared" si="203"/>
        <v>0</v>
      </c>
      <c r="AE1204" s="5"/>
      <c r="AF1204" s="6"/>
    </row>
    <row r="1205" spans="1:32" x14ac:dyDescent="0.25">
      <c r="A1205" s="46">
        <f t="shared" si="192"/>
        <v>1189</v>
      </c>
      <c r="B1205" s="54">
        <f t="shared" si="189"/>
        <v>0</v>
      </c>
      <c r="C1205" s="47">
        <f>IF(A1205&gt;Lease!$E$4,0,Lease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D1205" s="33" t="str">
        <f>IF(C1205=0,"-",IF(Lease!$H$4="Yearly",EDATE(D1204,12),IF(Lease!$H$4="Quarterly",EDATE(D1204,3),EDATE(D1204,1))))</f>
        <v>-</v>
      </c>
      <c r="E1205" s="14">
        <f>IF(C1205=0,0,1/((1+IF(Lease!$H$4="Yearly",Lease!$D$4,IF(Lease!$H$4="Quarterly",Lease!$D$4/4,Lease!$D$4/12)))^IF($E$17=1,A1204,A1205)))</f>
        <v>0</v>
      </c>
      <c r="F1205" s="48">
        <f t="shared" si="199"/>
        <v>0</v>
      </c>
      <c r="G1205" s="49"/>
      <c r="H1205" s="13">
        <f t="shared" si="200"/>
        <v>1189</v>
      </c>
      <c r="I1205" s="33" t="str">
        <f t="shared" si="201"/>
        <v>-</v>
      </c>
      <c r="J1205" s="38">
        <f>IF(H1205&gt;Lease!$E$4,0,M1204)</f>
        <v>0</v>
      </c>
      <c r="K1205" s="38">
        <f>IF(IF(Lease!$H$4="Yearly",J1205*Lease!$D$4,IF(Lease!$H$4="Quarterly",J1205*(Lease!$D$4/4),J1205*Lease!$D$4/12))&gt;0,IF(Lease!$H$4="Yearly",J1205*Lease!$D$4,IF(Lease!$H$4="Quarterly",J1205*(Lease!$D$4/4),J1205*Lease!$D$4/12)),-L1205-J1205)</f>
        <v>0</v>
      </c>
      <c r="L1205" s="38">
        <f t="shared" si="190"/>
        <v>0</v>
      </c>
      <c r="M1205" s="38">
        <f t="shared" si="191"/>
        <v>0</v>
      </c>
      <c r="N1205" s="50"/>
      <c r="O1205" s="79">
        <v>237</v>
      </c>
      <c r="P1205" s="80">
        <f t="shared" si="194"/>
        <v>476340</v>
      </c>
      <c r="Q1205" s="82">
        <f t="shared" si="202"/>
        <v>0</v>
      </c>
      <c r="R1205" s="82">
        <f>IF(S1204&lt;1,0,-Lease!$K$4/Lease!$L$4)</f>
        <v>0</v>
      </c>
      <c r="S1205" s="82">
        <f t="shared" si="203"/>
        <v>0</v>
      </c>
      <c r="AE1205" s="5"/>
      <c r="AF1205" s="6"/>
    </row>
    <row r="1206" spans="1:32" x14ac:dyDescent="0.25">
      <c r="A1206" s="46">
        <f t="shared" si="192"/>
        <v>1190</v>
      </c>
      <c r="B1206" s="54">
        <f t="shared" si="189"/>
        <v>0</v>
      </c>
      <c r="C1206" s="47">
        <f>IF(A1206&gt;Lease!$E$4,0,Lease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D1206" s="33" t="str">
        <f>IF(C1206=0,"-",IF(Lease!$H$4="Yearly",EDATE(D1205,12),IF(Lease!$H$4="Quarterly",EDATE(D1205,3),EDATE(D1205,1))))</f>
        <v>-</v>
      </c>
      <c r="E1206" s="14">
        <f>IF(C1206=0,0,1/((1+IF(Lease!$H$4="Yearly",Lease!$D$4,IF(Lease!$H$4="Quarterly",Lease!$D$4/4,Lease!$D$4/12)))^IF($E$17=1,A1205,A1206)))</f>
        <v>0</v>
      </c>
      <c r="F1206" s="48">
        <f t="shared" si="199"/>
        <v>0</v>
      </c>
      <c r="G1206" s="49"/>
      <c r="H1206" s="13">
        <f t="shared" si="200"/>
        <v>1190</v>
      </c>
      <c r="I1206" s="33" t="str">
        <f t="shared" si="201"/>
        <v>-</v>
      </c>
      <c r="J1206" s="38">
        <f>IF(H1206&gt;Lease!$E$4,0,M1205)</f>
        <v>0</v>
      </c>
      <c r="K1206" s="38">
        <f>IF(IF(Lease!$H$4="Yearly",J1206*Lease!$D$4,IF(Lease!$H$4="Quarterly",J1206*(Lease!$D$4/4),J1206*Lease!$D$4/12))&gt;0,IF(Lease!$H$4="Yearly",J1206*Lease!$D$4,IF(Lease!$H$4="Quarterly",J1206*(Lease!$D$4/4),J1206*Lease!$D$4/12)),-L1206-J1206)</f>
        <v>0</v>
      </c>
      <c r="L1206" s="38">
        <f t="shared" si="190"/>
        <v>0</v>
      </c>
      <c r="M1206" s="38">
        <f t="shared" si="191"/>
        <v>0</v>
      </c>
      <c r="N1206" s="50"/>
      <c r="O1206" s="79">
        <v>237</v>
      </c>
      <c r="P1206" s="80">
        <f t="shared" si="194"/>
        <v>476705</v>
      </c>
      <c r="Q1206" s="82">
        <f t="shared" si="202"/>
        <v>0</v>
      </c>
      <c r="R1206" s="82">
        <f>IF(S1205&lt;1,0,-Lease!$K$4/Lease!$L$4)</f>
        <v>0</v>
      </c>
      <c r="S1206" s="82">
        <f t="shared" si="203"/>
        <v>0</v>
      </c>
      <c r="AE1206" s="5"/>
      <c r="AF1206" s="6"/>
    </row>
    <row r="1207" spans="1:32" x14ac:dyDescent="0.25">
      <c r="A1207" s="46">
        <f t="shared" si="192"/>
        <v>1191</v>
      </c>
      <c r="B1207" s="54">
        <f t="shared" si="189"/>
        <v>0</v>
      </c>
      <c r="C1207" s="47">
        <f>IF(A1207&gt;Lease!$E$4,0,Lease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D1207" s="33" t="str">
        <f>IF(C1207=0,"-",IF(Lease!$H$4="Yearly",EDATE(D1206,12),IF(Lease!$H$4="Quarterly",EDATE(D1206,3),EDATE(D1206,1))))</f>
        <v>-</v>
      </c>
      <c r="E1207" s="14">
        <f>IF(C1207=0,0,1/((1+IF(Lease!$H$4="Yearly",Lease!$D$4,IF(Lease!$H$4="Quarterly",Lease!$D$4/4,Lease!$D$4/12)))^IF($E$17=1,A1206,A1207)))</f>
        <v>0</v>
      </c>
      <c r="F1207" s="48">
        <f t="shared" si="199"/>
        <v>0</v>
      </c>
      <c r="G1207" s="49"/>
      <c r="H1207" s="13">
        <f t="shared" si="200"/>
        <v>1191</v>
      </c>
      <c r="I1207" s="33" t="str">
        <f t="shared" si="201"/>
        <v>-</v>
      </c>
      <c r="J1207" s="38">
        <f>IF(H1207&gt;Lease!$E$4,0,M1206)</f>
        <v>0</v>
      </c>
      <c r="K1207" s="38">
        <f>IF(IF(Lease!$H$4="Yearly",J1207*Lease!$D$4,IF(Lease!$H$4="Quarterly",J1207*(Lease!$D$4/4),J1207*Lease!$D$4/12))&gt;0,IF(Lease!$H$4="Yearly",J1207*Lease!$D$4,IF(Lease!$H$4="Quarterly",J1207*(Lease!$D$4/4),J1207*Lease!$D$4/12)),-L1207-J1207)</f>
        <v>0</v>
      </c>
      <c r="L1207" s="38">
        <f t="shared" si="190"/>
        <v>0</v>
      </c>
      <c r="M1207" s="38">
        <f t="shared" si="191"/>
        <v>0</v>
      </c>
      <c r="N1207" s="50"/>
      <c r="O1207" s="79">
        <v>237</v>
      </c>
      <c r="P1207" s="80">
        <f t="shared" si="194"/>
        <v>477070</v>
      </c>
      <c r="Q1207" s="82">
        <f t="shared" si="202"/>
        <v>0</v>
      </c>
      <c r="R1207" s="82">
        <f>IF(S1206&lt;1,0,-Lease!$K$4/Lease!$L$4)</f>
        <v>0</v>
      </c>
      <c r="S1207" s="82">
        <f t="shared" si="203"/>
        <v>0</v>
      </c>
      <c r="AE1207" s="5"/>
      <c r="AF1207" s="6"/>
    </row>
    <row r="1208" spans="1:32" x14ac:dyDescent="0.25">
      <c r="A1208" s="46">
        <f t="shared" si="192"/>
        <v>1192</v>
      </c>
      <c r="B1208" s="54">
        <f t="shared" si="189"/>
        <v>0</v>
      </c>
      <c r="C1208" s="47">
        <f>IF(A1208&gt;Lease!$E$4,0,Lease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D1208" s="33" t="str">
        <f>IF(C1208=0,"-",IF(Lease!$H$4="Yearly",EDATE(D1207,12),IF(Lease!$H$4="Quarterly",EDATE(D1207,3),EDATE(D1207,1))))</f>
        <v>-</v>
      </c>
      <c r="E1208" s="14">
        <f>IF(C1208=0,0,1/((1+IF(Lease!$H$4="Yearly",Lease!$D$4,IF(Lease!$H$4="Quarterly",Lease!$D$4/4,Lease!$D$4/12)))^IF($E$17=1,A1207,A1208)))</f>
        <v>0</v>
      </c>
      <c r="F1208" s="48">
        <f t="shared" si="199"/>
        <v>0</v>
      </c>
      <c r="G1208" s="49"/>
      <c r="H1208" s="13">
        <f t="shared" si="200"/>
        <v>1192</v>
      </c>
      <c r="I1208" s="33" t="str">
        <f t="shared" si="201"/>
        <v>-</v>
      </c>
      <c r="J1208" s="38">
        <f>IF(H1208&gt;Lease!$E$4,0,M1207)</f>
        <v>0</v>
      </c>
      <c r="K1208" s="38">
        <f>IF(IF(Lease!$H$4="Yearly",J1208*Lease!$D$4,IF(Lease!$H$4="Quarterly",J1208*(Lease!$D$4/4),J1208*Lease!$D$4/12))&gt;0,IF(Lease!$H$4="Yearly",J1208*Lease!$D$4,IF(Lease!$H$4="Quarterly",J1208*(Lease!$D$4/4),J1208*Lease!$D$4/12)),-L1208-J1208)</f>
        <v>0</v>
      </c>
      <c r="L1208" s="38">
        <f t="shared" si="190"/>
        <v>0</v>
      </c>
      <c r="M1208" s="38">
        <f t="shared" si="191"/>
        <v>0</v>
      </c>
      <c r="N1208" s="50"/>
      <c r="O1208" s="79">
        <v>237</v>
      </c>
      <c r="P1208" s="80">
        <f t="shared" si="194"/>
        <v>477435</v>
      </c>
      <c r="Q1208" s="82">
        <f t="shared" si="202"/>
        <v>0</v>
      </c>
      <c r="R1208" s="82">
        <f>IF(S1207&lt;1,0,-Lease!$K$4/Lease!$L$4)</f>
        <v>0</v>
      </c>
      <c r="S1208" s="82">
        <f t="shared" si="203"/>
        <v>0</v>
      </c>
      <c r="AE1208" s="5"/>
      <c r="AF1208" s="6"/>
    </row>
    <row r="1209" spans="1:32" x14ac:dyDescent="0.25">
      <c r="A1209" s="46">
        <f t="shared" si="192"/>
        <v>1193</v>
      </c>
      <c r="B1209" s="54">
        <f t="shared" si="189"/>
        <v>0</v>
      </c>
      <c r="C1209" s="47">
        <f>IF(A1209&gt;Lease!$E$4,0,Lease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D1209" s="33" t="str">
        <f>IF(C1209=0,"-",IF(Lease!$H$4="Yearly",EDATE(D1208,12),IF(Lease!$H$4="Quarterly",EDATE(D1208,3),EDATE(D1208,1))))</f>
        <v>-</v>
      </c>
      <c r="E1209" s="14">
        <f>IF(C1209=0,0,1/((1+IF(Lease!$H$4="Yearly",Lease!$D$4,IF(Lease!$H$4="Quarterly",Lease!$D$4/4,Lease!$D$4/12)))^IF($E$17=1,A1208,A1209)))</f>
        <v>0</v>
      </c>
      <c r="F1209" s="48">
        <f t="shared" si="199"/>
        <v>0</v>
      </c>
      <c r="G1209" s="49"/>
      <c r="H1209" s="13">
        <f t="shared" si="200"/>
        <v>1193</v>
      </c>
      <c r="I1209" s="33" t="str">
        <f t="shared" si="201"/>
        <v>-</v>
      </c>
      <c r="J1209" s="38">
        <f>IF(H1209&gt;Lease!$E$4,0,M1208)</f>
        <v>0</v>
      </c>
      <c r="K1209" s="38">
        <f>IF(IF(Lease!$H$4="Yearly",J1209*Lease!$D$4,IF(Lease!$H$4="Quarterly",J1209*(Lease!$D$4/4),J1209*Lease!$D$4/12))&gt;0,IF(Lease!$H$4="Yearly",J1209*Lease!$D$4,IF(Lease!$H$4="Quarterly",J1209*(Lease!$D$4/4),J1209*Lease!$D$4/12)),-L1209-J1209)</f>
        <v>0</v>
      </c>
      <c r="L1209" s="38">
        <f t="shared" si="190"/>
        <v>0</v>
      </c>
      <c r="M1209" s="38">
        <f t="shared" si="191"/>
        <v>0</v>
      </c>
      <c r="N1209" s="50"/>
      <c r="O1209" s="79">
        <v>237</v>
      </c>
      <c r="P1209" s="80">
        <f t="shared" si="194"/>
        <v>477801</v>
      </c>
      <c r="Q1209" s="82">
        <f t="shared" si="202"/>
        <v>0</v>
      </c>
      <c r="R1209" s="82">
        <f>IF(S1208&lt;1,0,-Lease!$K$4/Lease!$L$4)</f>
        <v>0</v>
      </c>
      <c r="S1209" s="82">
        <f t="shared" si="203"/>
        <v>0</v>
      </c>
      <c r="AE1209" s="5"/>
      <c r="AF1209" s="6"/>
    </row>
    <row r="1210" spans="1:32" x14ac:dyDescent="0.25">
      <c r="A1210" s="46">
        <f t="shared" si="192"/>
        <v>1194</v>
      </c>
      <c r="B1210" s="54">
        <f t="shared" si="189"/>
        <v>0</v>
      </c>
      <c r="C1210" s="47">
        <f>IF(A1210&gt;Lease!$E$4,0,Lease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D1210" s="33" t="str">
        <f>IF(C1210=0,"-",IF(Lease!$H$4="Yearly",EDATE(D1209,12),IF(Lease!$H$4="Quarterly",EDATE(D1209,3),EDATE(D1209,1))))</f>
        <v>-</v>
      </c>
      <c r="E1210" s="14">
        <f>IF(C1210=0,0,1/((1+IF(Lease!$H$4="Yearly",Lease!$D$4,IF(Lease!$H$4="Quarterly",Lease!$D$4/4,Lease!$D$4/12)))^IF($E$17=1,A1209,A1210)))</f>
        <v>0</v>
      </c>
      <c r="F1210" s="48">
        <f t="shared" si="199"/>
        <v>0</v>
      </c>
      <c r="G1210" s="49"/>
      <c r="H1210" s="13">
        <f t="shared" si="200"/>
        <v>1194</v>
      </c>
      <c r="I1210" s="33" t="str">
        <f t="shared" si="201"/>
        <v>-</v>
      </c>
      <c r="J1210" s="38">
        <f>IF(H1210&gt;Lease!$E$4,0,M1209)</f>
        <v>0</v>
      </c>
      <c r="K1210" s="38">
        <f>IF(IF(Lease!$H$4="Yearly",J1210*Lease!$D$4,IF(Lease!$H$4="Quarterly",J1210*(Lease!$D$4/4),J1210*Lease!$D$4/12))&gt;0,IF(Lease!$H$4="Yearly",J1210*Lease!$D$4,IF(Lease!$H$4="Quarterly",J1210*(Lease!$D$4/4),J1210*Lease!$D$4/12)),-L1210-J1210)</f>
        <v>0</v>
      </c>
      <c r="L1210" s="38">
        <f t="shared" si="190"/>
        <v>0</v>
      </c>
      <c r="M1210" s="38">
        <f t="shared" si="191"/>
        <v>0</v>
      </c>
      <c r="N1210" s="50"/>
      <c r="O1210" s="79">
        <v>237</v>
      </c>
      <c r="P1210" s="80">
        <f t="shared" si="194"/>
        <v>478166</v>
      </c>
      <c r="Q1210" s="82">
        <f t="shared" si="202"/>
        <v>0</v>
      </c>
      <c r="R1210" s="82">
        <f>IF(S1209&lt;1,0,-Lease!$K$4/Lease!$L$4)</f>
        <v>0</v>
      </c>
      <c r="S1210" s="82">
        <f t="shared" si="203"/>
        <v>0</v>
      </c>
      <c r="AE1210" s="5"/>
      <c r="AF1210" s="6"/>
    </row>
    <row r="1211" spans="1:32" x14ac:dyDescent="0.25">
      <c r="A1211" s="46">
        <f t="shared" si="192"/>
        <v>1195</v>
      </c>
      <c r="B1211" s="54">
        <f t="shared" si="189"/>
        <v>0</v>
      </c>
      <c r="C1211" s="47">
        <f>IF(A1211&gt;Lease!$E$4,0,Lease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D1211" s="33" t="str">
        <f>IF(C1211=0,"-",IF(Lease!$H$4="Yearly",EDATE(D1210,12),IF(Lease!$H$4="Quarterly",EDATE(D1210,3),EDATE(D1210,1))))</f>
        <v>-</v>
      </c>
      <c r="E1211" s="14">
        <f>IF(C1211=0,0,1/((1+IF(Lease!$H$4="Yearly",Lease!$D$4,IF(Lease!$H$4="Quarterly",Lease!$D$4/4,Lease!$D$4/12)))^IF($E$17=1,A1210,A1211)))</f>
        <v>0</v>
      </c>
      <c r="F1211" s="48">
        <f t="shared" si="199"/>
        <v>0</v>
      </c>
      <c r="G1211" s="49"/>
      <c r="H1211" s="13">
        <f t="shared" si="200"/>
        <v>1195</v>
      </c>
      <c r="I1211" s="33" t="str">
        <f t="shared" si="201"/>
        <v>-</v>
      </c>
      <c r="J1211" s="38">
        <f>IF(H1211&gt;Lease!$E$4,0,M1210)</f>
        <v>0</v>
      </c>
      <c r="K1211" s="38">
        <f>IF(IF(Lease!$H$4="Yearly",J1211*Lease!$D$4,IF(Lease!$H$4="Quarterly",J1211*(Lease!$D$4/4),J1211*Lease!$D$4/12))&gt;0,IF(Lease!$H$4="Yearly",J1211*Lease!$D$4,IF(Lease!$H$4="Quarterly",J1211*(Lease!$D$4/4),J1211*Lease!$D$4/12)),-L1211-J1211)</f>
        <v>0</v>
      </c>
      <c r="L1211" s="38">
        <f t="shared" si="190"/>
        <v>0</v>
      </c>
      <c r="M1211" s="38">
        <f t="shared" si="191"/>
        <v>0</v>
      </c>
      <c r="N1211" s="50"/>
      <c r="O1211" s="79">
        <v>237</v>
      </c>
      <c r="P1211" s="80">
        <f t="shared" si="194"/>
        <v>478531</v>
      </c>
      <c r="Q1211" s="82">
        <f t="shared" si="202"/>
        <v>0</v>
      </c>
      <c r="R1211" s="82">
        <f>IF(S1210&lt;1,0,-Lease!$K$4/Lease!$L$4)</f>
        <v>0</v>
      </c>
      <c r="S1211" s="82">
        <f t="shared" si="203"/>
        <v>0</v>
      </c>
      <c r="AE1211" s="5"/>
      <c r="AF1211" s="6"/>
    </row>
    <row r="1212" spans="1:32" x14ac:dyDescent="0.25">
      <c r="A1212" s="46">
        <f t="shared" si="192"/>
        <v>1196</v>
      </c>
      <c r="B1212" s="54">
        <f t="shared" si="189"/>
        <v>0</v>
      </c>
      <c r="C1212" s="47">
        <f>IF(A1212&gt;Lease!$E$4,0,Lease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D1212" s="33" t="str">
        <f>IF(C1212=0,"-",IF(Lease!$H$4="Yearly",EDATE(D1211,12),IF(Lease!$H$4="Quarterly",EDATE(D1211,3),EDATE(D1211,1))))</f>
        <v>-</v>
      </c>
      <c r="E1212" s="14">
        <f>IF(C1212=0,0,1/((1+IF(Lease!$H$4="Yearly",Lease!$D$4,IF(Lease!$H$4="Quarterly",Lease!$D$4/4,Lease!$D$4/12)))^IF($E$17=1,A1211,A1212)))</f>
        <v>0</v>
      </c>
      <c r="F1212" s="48">
        <f t="shared" si="199"/>
        <v>0</v>
      </c>
      <c r="G1212" s="49"/>
      <c r="H1212" s="13">
        <f t="shared" si="200"/>
        <v>1196</v>
      </c>
      <c r="I1212" s="33" t="str">
        <f t="shared" si="201"/>
        <v>-</v>
      </c>
      <c r="J1212" s="38">
        <f>IF(H1212&gt;Lease!$E$4,0,M1211)</f>
        <v>0</v>
      </c>
      <c r="K1212" s="38">
        <f>IF(IF(Lease!$H$4="Yearly",J1212*Lease!$D$4,IF(Lease!$H$4="Quarterly",J1212*(Lease!$D$4/4),J1212*Lease!$D$4/12))&gt;0,IF(Lease!$H$4="Yearly",J1212*Lease!$D$4,IF(Lease!$H$4="Quarterly",J1212*(Lease!$D$4/4),J1212*Lease!$D$4/12)),-L1212-J1212)</f>
        <v>0</v>
      </c>
      <c r="L1212" s="38">
        <f t="shared" si="190"/>
        <v>0</v>
      </c>
      <c r="M1212" s="38">
        <f t="shared" si="191"/>
        <v>0</v>
      </c>
      <c r="N1212" s="50"/>
      <c r="O1212" s="79">
        <v>237</v>
      </c>
      <c r="P1212" s="80">
        <f t="shared" si="194"/>
        <v>478896</v>
      </c>
      <c r="Q1212" s="82">
        <f t="shared" si="202"/>
        <v>0</v>
      </c>
      <c r="R1212" s="82">
        <f>IF(S1211&lt;1,0,-Lease!$K$4/Lease!$L$4)</f>
        <v>0</v>
      </c>
      <c r="S1212" s="82">
        <f t="shared" si="203"/>
        <v>0</v>
      </c>
      <c r="AE1212" s="5"/>
      <c r="AF1212" s="6"/>
    </row>
    <row r="1213" spans="1:32" x14ac:dyDescent="0.25">
      <c r="A1213" s="46">
        <f t="shared" si="192"/>
        <v>1197</v>
      </c>
      <c r="B1213" s="54">
        <f t="shared" si="189"/>
        <v>0</v>
      </c>
      <c r="C1213" s="47">
        <f>IF(A1213&gt;Lease!$E$4,0,Lease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D1213" s="33" t="str">
        <f>IF(C1213=0,"-",IF(Lease!$H$4="Yearly",EDATE(D1212,12),IF(Lease!$H$4="Quarterly",EDATE(D1212,3),EDATE(D1212,1))))</f>
        <v>-</v>
      </c>
      <c r="E1213" s="14">
        <f>IF(C1213=0,0,1/((1+IF(Lease!$H$4="Yearly",Lease!$D$4,IF(Lease!$H$4="Quarterly",Lease!$D$4/4,Lease!$D$4/12)))^IF($E$17=1,A1212,A1213)))</f>
        <v>0</v>
      </c>
      <c r="F1213" s="48">
        <f t="shared" si="199"/>
        <v>0</v>
      </c>
      <c r="G1213" s="49"/>
      <c r="H1213" s="13">
        <f t="shared" si="200"/>
        <v>1197</v>
      </c>
      <c r="I1213" s="33" t="str">
        <f t="shared" si="201"/>
        <v>-</v>
      </c>
      <c r="J1213" s="38">
        <f>IF(H1213&gt;Lease!$E$4,0,M1212)</f>
        <v>0</v>
      </c>
      <c r="K1213" s="38">
        <f>IF(IF(Lease!$H$4="Yearly",J1213*Lease!$D$4,IF(Lease!$H$4="Quarterly",J1213*(Lease!$D$4/4),J1213*Lease!$D$4/12))&gt;0,IF(Lease!$H$4="Yearly",J1213*Lease!$D$4,IF(Lease!$H$4="Quarterly",J1213*(Lease!$D$4/4),J1213*Lease!$D$4/12)),-L1213-J1213)</f>
        <v>0</v>
      </c>
      <c r="L1213" s="38">
        <f t="shared" si="190"/>
        <v>0</v>
      </c>
      <c r="M1213" s="38">
        <f t="shared" si="191"/>
        <v>0</v>
      </c>
      <c r="N1213" s="50"/>
      <c r="O1213" s="79">
        <v>237</v>
      </c>
      <c r="P1213" s="80">
        <f t="shared" si="194"/>
        <v>479262</v>
      </c>
      <c r="Q1213" s="82">
        <f t="shared" si="202"/>
        <v>0</v>
      </c>
      <c r="R1213" s="82">
        <f>IF(S1212&lt;1,0,-Lease!$K$4/Lease!$L$4)</f>
        <v>0</v>
      </c>
      <c r="S1213" s="82">
        <f t="shared" si="203"/>
        <v>0</v>
      </c>
      <c r="AE1213" s="5"/>
      <c r="AF1213" s="6"/>
    </row>
    <row r="1214" spans="1:32" x14ac:dyDescent="0.25">
      <c r="A1214" s="46">
        <f t="shared" si="192"/>
        <v>1198</v>
      </c>
      <c r="B1214" s="54">
        <f t="shared" si="189"/>
        <v>0</v>
      </c>
      <c r="C1214" s="47">
        <f>IF(A1214&gt;Lease!$E$4,0,Lease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D1214" s="33" t="str">
        <f>IF(C1214=0,"-",IF(Lease!$H$4="Yearly",EDATE(D1213,12),IF(Lease!$H$4="Quarterly",EDATE(D1213,3),EDATE(D1213,1))))</f>
        <v>-</v>
      </c>
      <c r="E1214" s="14">
        <f>IF(C1214=0,0,1/((1+IF(Lease!$H$4="Yearly",Lease!$D$4,IF(Lease!$H$4="Quarterly",Lease!$D$4/4,Lease!$D$4/12)))^IF($E$17=1,A1213,A1214)))</f>
        <v>0</v>
      </c>
      <c r="F1214" s="48">
        <f t="shared" si="199"/>
        <v>0</v>
      </c>
      <c r="G1214" s="49"/>
      <c r="H1214" s="13">
        <f t="shared" si="200"/>
        <v>1198</v>
      </c>
      <c r="I1214" s="33" t="str">
        <f t="shared" si="201"/>
        <v>-</v>
      </c>
      <c r="J1214" s="38">
        <f>IF(H1214&gt;Lease!$E$4,0,M1213)</f>
        <v>0</v>
      </c>
      <c r="K1214" s="38">
        <f>IF(IF(Lease!$H$4="Yearly",J1214*Lease!$D$4,IF(Lease!$H$4="Quarterly",J1214*(Lease!$D$4/4),J1214*Lease!$D$4/12))&gt;0,IF(Lease!$H$4="Yearly",J1214*Lease!$D$4,IF(Lease!$H$4="Quarterly",J1214*(Lease!$D$4/4),J1214*Lease!$D$4/12)),-L1214-J1214)</f>
        <v>0</v>
      </c>
      <c r="L1214" s="38">
        <f t="shared" si="190"/>
        <v>0</v>
      </c>
      <c r="M1214" s="38">
        <f t="shared" si="191"/>
        <v>0</v>
      </c>
      <c r="N1214" s="50"/>
      <c r="O1214" s="79">
        <v>237</v>
      </c>
      <c r="P1214" s="80">
        <f t="shared" si="194"/>
        <v>479627</v>
      </c>
      <c r="Q1214" s="82">
        <f t="shared" si="202"/>
        <v>0</v>
      </c>
      <c r="R1214" s="82">
        <f>IF(S1213&lt;1,0,-Lease!$K$4/Lease!$L$4)</f>
        <v>0</v>
      </c>
      <c r="S1214" s="82">
        <f t="shared" si="203"/>
        <v>0</v>
      </c>
      <c r="AE1214" s="5"/>
      <c r="AF1214" s="6"/>
    </row>
    <row r="1215" spans="1:32" x14ac:dyDescent="0.25">
      <c r="A1215" s="46">
        <f t="shared" si="192"/>
        <v>1199</v>
      </c>
      <c r="B1215" s="54">
        <f t="shared" si="189"/>
        <v>0</v>
      </c>
      <c r="C1215" s="47">
        <f>IF(A1215&gt;Lease!$E$4,0,Lease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D1215" s="33" t="str">
        <f>IF(C1215=0,"-",IF(Lease!$H$4="Yearly",EDATE(D1214,12),IF(Lease!$H$4="Quarterly",EDATE(D1214,3),EDATE(D1214,1))))</f>
        <v>-</v>
      </c>
      <c r="E1215" s="14">
        <f>IF(C1215=0,0,1/((1+IF(Lease!$H$4="Yearly",Lease!$D$4,IF(Lease!$H$4="Quarterly",Lease!$D$4/4,Lease!$D$4/12)))^IF($E$17=1,A1214,A1215)))</f>
        <v>0</v>
      </c>
      <c r="F1215" s="48">
        <f t="shared" si="199"/>
        <v>0</v>
      </c>
      <c r="G1215" s="49"/>
      <c r="H1215" s="13">
        <f t="shared" si="200"/>
        <v>1199</v>
      </c>
      <c r="I1215" s="33" t="str">
        <f t="shared" si="201"/>
        <v>-</v>
      </c>
      <c r="J1215" s="38">
        <f>IF(H1215&gt;Lease!$E$4,0,M1214)</f>
        <v>0</v>
      </c>
      <c r="K1215" s="38">
        <f>IF(IF(Lease!$H$4="Yearly",J1215*Lease!$D$4,IF(Lease!$H$4="Quarterly",J1215*(Lease!$D$4/4),J1215*Lease!$D$4/12))&gt;0,IF(Lease!$H$4="Yearly",J1215*Lease!$D$4,IF(Lease!$H$4="Quarterly",J1215*(Lease!$D$4/4),J1215*Lease!$D$4/12)),-L1215-J1215)</f>
        <v>0</v>
      </c>
      <c r="L1215" s="38">
        <f t="shared" si="190"/>
        <v>0</v>
      </c>
      <c r="M1215" s="38">
        <f t="shared" si="191"/>
        <v>0</v>
      </c>
      <c r="N1215" s="50"/>
      <c r="O1215" s="79">
        <v>237</v>
      </c>
      <c r="P1215" s="80">
        <f t="shared" si="194"/>
        <v>479992</v>
      </c>
      <c r="Q1215" s="82">
        <f t="shared" si="202"/>
        <v>0</v>
      </c>
      <c r="R1215" s="82">
        <f>IF(S1214&lt;1,0,-Lease!$K$4/Lease!$L$4)</f>
        <v>0</v>
      </c>
      <c r="S1215" s="82">
        <f t="shared" si="203"/>
        <v>0</v>
      </c>
      <c r="AE1215" s="5"/>
      <c r="AF1215" s="6"/>
    </row>
    <row r="1216" spans="1:32" x14ac:dyDescent="0.25">
      <c r="A1216" s="46">
        <f t="shared" si="192"/>
        <v>1200</v>
      </c>
      <c r="B1216" s="54">
        <f t="shared" si="189"/>
        <v>0</v>
      </c>
      <c r="C1216" s="47">
        <f>IF(A1216&gt;Lease!$E$4,0,Lease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D1216" s="33" t="str">
        <f>IF(C1216=0,"-",IF(Lease!$H$4="Yearly",EDATE(D1215,12),IF(Lease!$H$4="Quarterly",EDATE(D1215,3),EDATE(D1215,1))))</f>
        <v>-</v>
      </c>
      <c r="E1216" s="14">
        <f>IF(C1216=0,0,1/((1+IF(Lease!$H$4="Yearly",Lease!$D$4,IF(Lease!$H$4="Quarterly",Lease!$D$4/4,Lease!$D$4/12)))^IF($E$17=1,A1215,A1216)))</f>
        <v>0</v>
      </c>
      <c r="F1216" s="48">
        <f t="shared" si="199"/>
        <v>0</v>
      </c>
      <c r="G1216" s="49"/>
      <c r="H1216" s="13">
        <f t="shared" si="200"/>
        <v>1200</v>
      </c>
      <c r="I1216" s="33" t="str">
        <f t="shared" si="201"/>
        <v>-</v>
      </c>
      <c r="J1216" s="38">
        <f>IF(H1216&gt;Lease!$E$4,0,M1215)</f>
        <v>0</v>
      </c>
      <c r="K1216" s="38">
        <f>IF(IF(Lease!$H$4="Yearly",J1216*Lease!$D$4,IF(Lease!$H$4="Quarterly",J1216*(Lease!$D$4/4),J1216*Lease!$D$4/12))&gt;0,IF(Lease!$H$4="Yearly",J1216*Lease!$D$4,IF(Lease!$H$4="Quarterly",J1216*(Lease!$D$4/4),J1216*Lease!$D$4/12)),-L1216-J1216)</f>
        <v>0</v>
      </c>
      <c r="L1216" s="38">
        <f t="shared" si="190"/>
        <v>0</v>
      </c>
      <c r="M1216" s="38">
        <f t="shared" si="191"/>
        <v>0</v>
      </c>
      <c r="N1216" s="50"/>
      <c r="O1216" s="79">
        <v>237</v>
      </c>
      <c r="P1216" s="80">
        <f t="shared" si="194"/>
        <v>480357</v>
      </c>
      <c r="Q1216" s="82">
        <f t="shared" si="202"/>
        <v>0</v>
      </c>
      <c r="R1216" s="82">
        <f>IF(S1215&lt;1,0,-Lease!$K$4/Lease!$L$4)</f>
        <v>0</v>
      </c>
      <c r="S1216" s="82">
        <f t="shared" si="203"/>
        <v>0</v>
      </c>
      <c r="AE1216" s="5"/>
      <c r="AF1216" s="6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C4">
      <formula1>$AH$5:$AH$6</formula1>
    </dataValidation>
    <dataValidation type="list" allowBlank="1" showInputMessage="1" showErrorMessage="1" sqref="H4">
      <formula1>$AJ$5:$AJ$7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04"/>
  <sheetViews>
    <sheetView showGridLines="0" workbookViewId="0">
      <selection activeCell="B3" sqref="B3"/>
    </sheetView>
  </sheetViews>
  <sheetFormatPr baseColWidth="10" defaultColWidth="9.140625" defaultRowHeight="15" x14ac:dyDescent="0.25"/>
  <cols>
    <col min="1" max="2" width="15.7109375" customWidth="1"/>
    <col min="3" max="3" width="18.85546875" bestFit="1" customWidth="1"/>
    <col min="4" max="4" width="15.7109375" customWidth="1"/>
    <col min="5" max="5" width="19.42578125" customWidth="1"/>
    <col min="6" max="6" width="15.7109375" customWidth="1"/>
    <col min="7" max="7" width="11.28515625" bestFit="1" customWidth="1"/>
    <col min="8" max="8" width="27.5703125" customWidth="1"/>
    <col min="9" max="9" width="11.5703125" bestFit="1" customWidth="1"/>
    <col min="10" max="10" width="11.28515625" bestFit="1" customWidth="1"/>
    <col min="11" max="11" width="21.5703125" bestFit="1" customWidth="1"/>
    <col min="12" max="12" width="21.5703125" customWidth="1"/>
    <col min="16" max="19" width="10.140625" bestFit="1" customWidth="1"/>
  </cols>
  <sheetData>
    <row r="1" spans="1:20" x14ac:dyDescent="0.25">
      <c r="A1" s="2" t="str">
        <f>Lease!H4</f>
        <v>Yearly</v>
      </c>
      <c r="B1" s="2"/>
      <c r="J1" s="7"/>
    </row>
    <row r="3" spans="1:20" ht="75" x14ac:dyDescent="0.25">
      <c r="A3" s="22" t="s">
        <v>51</v>
      </c>
      <c r="B3" s="22" t="s">
        <v>10</v>
      </c>
      <c r="C3" s="22" t="s">
        <v>53</v>
      </c>
      <c r="D3" s="22" t="s">
        <v>54</v>
      </c>
      <c r="E3" s="23" t="s">
        <v>52</v>
      </c>
      <c r="F3" s="23" t="s">
        <v>55</v>
      </c>
      <c r="G3" s="23" t="s">
        <v>56</v>
      </c>
      <c r="H3" s="23" t="str">
        <f>"Finance charge for first "&amp;F4&amp;"," &amp;F5&amp;" etc days of the month"</f>
        <v>Finance charge for first 29,29 etc days of the month</v>
      </c>
      <c r="I3" s="74" t="s">
        <v>58</v>
      </c>
      <c r="J3" s="74" t="s">
        <v>59</v>
      </c>
      <c r="K3" s="74" t="s">
        <v>57</v>
      </c>
      <c r="S3" t="s">
        <v>93</v>
      </c>
    </row>
    <row r="4" spans="1:20" x14ac:dyDescent="0.25">
      <c r="A4" s="21">
        <f>Lease!B4</f>
        <v>42432</v>
      </c>
      <c r="B4" s="28">
        <f>YEAR(A4)</f>
        <v>2016</v>
      </c>
      <c r="C4" s="9">
        <f t="shared" ref="C4:C67" si="0">EOMONTH(A4,-1)+1</f>
        <v>42430</v>
      </c>
      <c r="D4" s="9">
        <f>EOMONTH(A4,0)</f>
        <v>42460</v>
      </c>
      <c r="E4" s="3">
        <f>D4-C4+1</f>
        <v>31</v>
      </c>
      <c r="F4" s="10">
        <f>D4-A4+1</f>
        <v>29</v>
      </c>
      <c r="G4" s="4"/>
      <c r="H4" s="3">
        <f>G5/E4*F4</f>
        <v>0</v>
      </c>
      <c r="I4" s="9"/>
      <c r="J4" s="20">
        <f t="shared" ref="J4:J67" si="1">A4</f>
        <v>42432</v>
      </c>
      <c r="K4" s="8">
        <f>H4+I4</f>
        <v>0</v>
      </c>
      <c r="L4" s="12"/>
      <c r="R4" s="63">
        <v>43905</v>
      </c>
      <c r="S4" s="63">
        <v>43936</v>
      </c>
      <c r="T4" s="38">
        <v>2465.6363272470626</v>
      </c>
    </row>
    <row r="5" spans="1:20" x14ac:dyDescent="0.25">
      <c r="A5" s="9">
        <f>IF(Lease!$H$4="Monthly",DATE(YEAR(Monthly!A4),MONTH(Monthly!A4)+1,DAY(Monthly!A4)),IF(Lease!$H$4="Quarterly",DATE(YEAR(Monthly!A4),MONTH(Monthly!A4)+3,DAY(Monthly!A4)),DATE(YEAR(Monthly!A4)+1,MONTH(Monthly!A4),DAY(Monthly!A4))))</f>
        <v>42797</v>
      </c>
      <c r="B5" s="28">
        <f t="shared" ref="B5:B68" si="2">YEAR(A5)</f>
        <v>2017</v>
      </c>
      <c r="C5" s="9">
        <f t="shared" si="0"/>
        <v>42795</v>
      </c>
      <c r="D5" s="9">
        <f t="shared" ref="D5:D68" si="3">EOMONTH(A5,0)</f>
        <v>42825</v>
      </c>
      <c r="E5" s="3">
        <f t="shared" ref="E5:E68" si="4">D5-C5+1</f>
        <v>31</v>
      </c>
      <c r="F5" s="10">
        <f t="shared" ref="F5:F68" si="5">D5-A5+1</f>
        <v>29</v>
      </c>
      <c r="G5" s="4">
        <f>Lease!K17</f>
        <v>0</v>
      </c>
      <c r="H5" s="3">
        <f>G6/E5*F5</f>
        <v>887675.2134598695</v>
      </c>
      <c r="I5" s="11">
        <f>G5-H4</f>
        <v>0</v>
      </c>
      <c r="J5" s="20">
        <f t="shared" si="1"/>
        <v>42797</v>
      </c>
      <c r="K5" s="3">
        <f>H5+I5</f>
        <v>887675.2134598695</v>
      </c>
      <c r="Q5" t="s">
        <v>94</v>
      </c>
      <c r="R5" s="63">
        <f>S4</f>
        <v>43936</v>
      </c>
      <c r="S5" s="63">
        <v>43966</v>
      </c>
      <c r="T5" s="38">
        <v>2059.2431452772585</v>
      </c>
    </row>
    <row r="6" spans="1:20" x14ac:dyDescent="0.25">
      <c r="A6" s="9">
        <f>IF(Lease!$H$4="Monthly",DATE(YEAR(Monthly!A5),MONTH(Monthly!A5)+1,DAY(Monthly!A5)),IF(Lease!$H$4="Quarterly",DATE(YEAR(Monthly!A5),MONTH(Monthly!A5)+3,DAY(Monthly!A5)),DATE(YEAR(Monthly!A5)+1,MONTH(Monthly!A5),DAY(Monthly!A5))))</f>
        <v>43162</v>
      </c>
      <c r="B6" s="28">
        <f t="shared" si="2"/>
        <v>2018</v>
      </c>
      <c r="C6" s="9">
        <f t="shared" si="0"/>
        <v>43160</v>
      </c>
      <c r="D6" s="9">
        <f t="shared" si="3"/>
        <v>43190</v>
      </c>
      <c r="E6" s="3">
        <f t="shared" si="4"/>
        <v>31</v>
      </c>
      <c r="F6" s="10">
        <f t="shared" si="5"/>
        <v>29</v>
      </c>
      <c r="G6" s="4">
        <f>Lease!K18</f>
        <v>948894.19369848119</v>
      </c>
      <c r="H6" s="3">
        <f>G7/E6*F6</f>
        <v>807171.8773586693</v>
      </c>
      <c r="I6" s="11">
        <f t="shared" ref="I6:I69" si="6">G6-H5</f>
        <v>61218.980238611693</v>
      </c>
      <c r="J6" s="20">
        <f t="shared" si="1"/>
        <v>43162</v>
      </c>
      <c r="K6" s="3">
        <f t="shared" ref="K6:K69" si="7">H6+I6</f>
        <v>868390.85759728099</v>
      </c>
      <c r="R6" s="63">
        <f>S5</f>
        <v>43966</v>
      </c>
      <c r="S6" s="63">
        <v>43997</v>
      </c>
      <c r="T6" s="38">
        <v>1651.1566583825806</v>
      </c>
    </row>
    <row r="7" spans="1:20" x14ac:dyDescent="0.25">
      <c r="A7" s="9">
        <f>IF(Lease!$H$4="Monthly",DATE(YEAR(Monthly!A6),MONTH(Monthly!A6)+1,DAY(Monthly!A6)),IF(Lease!$H$4="Quarterly",DATE(YEAR(Monthly!A6),MONTH(Monthly!A6)+3,DAY(Monthly!A6)),DATE(YEAR(Monthly!A6)+1,MONTH(Monthly!A6),DAY(Monthly!A6))))</f>
        <v>43527</v>
      </c>
      <c r="B7" s="28">
        <f t="shared" si="2"/>
        <v>2019</v>
      </c>
      <c r="C7" s="9">
        <f t="shared" si="0"/>
        <v>43525</v>
      </c>
      <c r="D7" s="9">
        <f t="shared" si="3"/>
        <v>43555</v>
      </c>
      <c r="E7" s="3">
        <f t="shared" si="4"/>
        <v>31</v>
      </c>
      <c r="F7" s="10">
        <f t="shared" si="5"/>
        <v>29</v>
      </c>
      <c r="G7" s="4">
        <f>Lease!K19</f>
        <v>862838.90338340518</v>
      </c>
      <c r="H7" s="3">
        <f t="shared" ref="H7:H68" si="8">G8/E7*F7</f>
        <v>722643.37445240922</v>
      </c>
      <c r="I7" s="11">
        <f t="shared" si="6"/>
        <v>55667.026024735882</v>
      </c>
      <c r="J7" s="20">
        <f t="shared" si="1"/>
        <v>43527</v>
      </c>
      <c r="K7" s="3">
        <f t="shared" si="7"/>
        <v>778310.4004771451</v>
      </c>
    </row>
    <row r="8" spans="1:20" x14ac:dyDescent="0.25">
      <c r="A8" s="9">
        <f>IF(Lease!$H$4="Monthly",DATE(YEAR(Monthly!A7),MONTH(Monthly!A7)+1,DAY(Monthly!A7)),IF(Lease!$H$4="Quarterly",DATE(YEAR(Monthly!A7),MONTH(Monthly!A7)+3,DAY(Monthly!A7)),DATE(YEAR(Monthly!A7)+1,MONTH(Monthly!A7),DAY(Monthly!A7))))</f>
        <v>43893</v>
      </c>
      <c r="B8" s="28">
        <f t="shared" si="2"/>
        <v>2020</v>
      </c>
      <c r="C8" s="9">
        <f t="shared" si="0"/>
        <v>43891</v>
      </c>
      <c r="D8" s="9">
        <f t="shared" si="3"/>
        <v>43921</v>
      </c>
      <c r="E8" s="3">
        <f t="shared" si="4"/>
        <v>31</v>
      </c>
      <c r="F8" s="10">
        <f t="shared" si="5"/>
        <v>29</v>
      </c>
      <c r="G8" s="4">
        <f>Lease!K20</f>
        <v>772480.84855257533</v>
      </c>
      <c r="H8" s="3">
        <f t="shared" si="8"/>
        <v>633888.44640083611</v>
      </c>
      <c r="I8" s="11">
        <f t="shared" si="6"/>
        <v>49837.474100166117</v>
      </c>
      <c r="J8" s="20">
        <f t="shared" si="1"/>
        <v>43893</v>
      </c>
      <c r="K8" s="3">
        <f t="shared" si="7"/>
        <v>683725.92050100223</v>
      </c>
    </row>
    <row r="9" spans="1:20" x14ac:dyDescent="0.25">
      <c r="A9" s="9">
        <f>IF(Lease!$H$4="Monthly",DATE(YEAR(Monthly!A8),MONTH(Monthly!A8)+1,DAY(Monthly!A8)),IF(Lease!$H$4="Quarterly",DATE(YEAR(Monthly!A8),MONTH(Monthly!A8)+3,DAY(Monthly!A8)),DATE(YEAR(Monthly!A8)+1,MONTH(Monthly!A8),DAY(Monthly!A8))))</f>
        <v>44258</v>
      </c>
      <c r="B9" s="28">
        <f t="shared" si="2"/>
        <v>2021</v>
      </c>
      <c r="C9" s="9">
        <f t="shared" si="0"/>
        <v>44256</v>
      </c>
      <c r="D9" s="9">
        <f t="shared" si="3"/>
        <v>44286</v>
      </c>
      <c r="E9" s="3">
        <f t="shared" si="4"/>
        <v>31</v>
      </c>
      <c r="F9" s="10">
        <f t="shared" si="5"/>
        <v>29</v>
      </c>
      <c r="G9" s="4">
        <f>Lease!K21</f>
        <v>677604.8909802041</v>
      </c>
      <c r="H9" s="3">
        <f t="shared" si="8"/>
        <v>540695.77194668446</v>
      </c>
      <c r="I9" s="11">
        <f t="shared" si="6"/>
        <v>43716.444579367992</v>
      </c>
      <c r="J9" s="20">
        <f t="shared" si="1"/>
        <v>44258</v>
      </c>
      <c r="K9" s="3">
        <f t="shared" si="7"/>
        <v>584412.21652605245</v>
      </c>
    </row>
    <row r="10" spans="1:20" x14ac:dyDescent="0.25">
      <c r="A10" s="9">
        <f>IF(Lease!$H$4="Monthly",DATE(YEAR(Monthly!A9),MONTH(Monthly!A9)+1,DAY(Monthly!A9)),IF(Lease!$H$4="Quarterly",DATE(YEAR(Monthly!A9),MONTH(Monthly!A9)+3,DAY(Monthly!A9)),DATE(YEAR(Monthly!A9)+1,MONTH(Monthly!A9),DAY(Monthly!A9))))</f>
        <v>44623</v>
      </c>
      <c r="B10" s="28">
        <f t="shared" si="2"/>
        <v>2022</v>
      </c>
      <c r="C10" s="9">
        <f t="shared" si="0"/>
        <v>44621</v>
      </c>
      <c r="D10" s="9">
        <f t="shared" si="3"/>
        <v>44651</v>
      </c>
      <c r="E10" s="3">
        <f t="shared" si="4"/>
        <v>31</v>
      </c>
      <c r="F10" s="10">
        <f t="shared" si="5"/>
        <v>29</v>
      </c>
      <c r="G10" s="4">
        <f>Lease!K22</f>
        <v>577985.1355292144</v>
      </c>
      <c r="H10" s="3">
        <f t="shared" si="8"/>
        <v>442843.46376982506</v>
      </c>
      <c r="I10" s="11">
        <f t="shared" si="6"/>
        <v>37289.363582529943</v>
      </c>
      <c r="J10" s="20">
        <f t="shared" si="1"/>
        <v>44623</v>
      </c>
      <c r="K10" s="3">
        <f t="shared" si="7"/>
        <v>480132.827352355</v>
      </c>
      <c r="R10" s="62">
        <v>43922</v>
      </c>
      <c r="S10" s="62">
        <v>43951</v>
      </c>
    </row>
    <row r="11" spans="1:20" x14ac:dyDescent="0.25">
      <c r="A11" s="9">
        <f>IF(Lease!$H$4="Monthly",DATE(YEAR(Monthly!A10),MONTH(Monthly!A10)+1,DAY(Monthly!A10)),IF(Lease!$H$4="Quarterly",DATE(YEAR(Monthly!A10),MONTH(Monthly!A10)+3,DAY(Monthly!A10)),DATE(YEAR(Monthly!A10)+1,MONTH(Monthly!A10),DAY(Monthly!A10))))</f>
        <v>44988</v>
      </c>
      <c r="B11" s="28">
        <f t="shared" si="2"/>
        <v>2023</v>
      </c>
      <c r="C11" s="9">
        <f t="shared" si="0"/>
        <v>44986</v>
      </c>
      <c r="D11" s="9">
        <f t="shared" si="3"/>
        <v>45016</v>
      </c>
      <c r="E11" s="3">
        <f t="shared" si="4"/>
        <v>31</v>
      </c>
      <c r="F11" s="10">
        <f t="shared" si="5"/>
        <v>29</v>
      </c>
      <c r="G11" s="4">
        <f>Lease!K23</f>
        <v>473384.39230567508</v>
      </c>
      <c r="H11" s="3">
        <f t="shared" si="8"/>
        <v>340098.5401841228</v>
      </c>
      <c r="I11" s="11">
        <f t="shared" si="6"/>
        <v>30540.92853585002</v>
      </c>
      <c r="J11" s="20">
        <f t="shared" si="1"/>
        <v>44988</v>
      </c>
      <c r="K11" s="3">
        <f t="shared" si="7"/>
        <v>370639.46871997282</v>
      </c>
      <c r="R11" s="62">
        <v>43952</v>
      </c>
      <c r="S11" s="62">
        <v>43981</v>
      </c>
    </row>
    <row r="12" spans="1:20" x14ac:dyDescent="0.25">
      <c r="A12" s="9">
        <f>IF(Lease!$H$4="Monthly",DATE(YEAR(Monthly!A11),MONTH(Monthly!A11)+1,DAY(Monthly!A11)),IF(Lease!$H$4="Quarterly",DATE(YEAR(Monthly!A11),MONTH(Monthly!A11)+3,DAY(Monthly!A11)),DATE(YEAR(Monthly!A11)+1,MONTH(Monthly!A11),DAY(Monthly!A11))))</f>
        <v>45354</v>
      </c>
      <c r="B12" s="28">
        <f t="shared" si="2"/>
        <v>2024</v>
      </c>
      <c r="C12" s="9">
        <f t="shared" si="0"/>
        <v>45352</v>
      </c>
      <c r="D12" s="9">
        <f t="shared" si="3"/>
        <v>45382</v>
      </c>
      <c r="E12" s="3">
        <f t="shared" si="4"/>
        <v>31</v>
      </c>
      <c r="F12" s="10">
        <f t="shared" si="5"/>
        <v>29</v>
      </c>
      <c r="G12" s="4">
        <f>Lease!K24</f>
        <v>363553.61192095885</v>
      </c>
      <c r="H12" s="3">
        <f t="shared" si="8"/>
        <v>232216.37041913538</v>
      </c>
      <c r="I12" s="11">
        <f t="shared" si="6"/>
        <v>23455.071736836049</v>
      </c>
      <c r="J12" s="20">
        <f t="shared" si="1"/>
        <v>45354</v>
      </c>
      <c r="K12" s="3">
        <f t="shared" si="7"/>
        <v>255671.44215597142</v>
      </c>
    </row>
    <row r="13" spans="1:20" x14ac:dyDescent="0.25">
      <c r="A13" s="9">
        <f>IF(Lease!$H$4="Monthly",DATE(YEAR(Monthly!A12),MONTH(Monthly!A12)+1,DAY(Monthly!A12)),IF(Lease!$H$4="Quarterly",DATE(YEAR(Monthly!A12),MONTH(Monthly!A12)+3,DAY(Monthly!A12)),DATE(YEAR(Monthly!A12)+1,MONTH(Monthly!A12),DAY(Monthly!A12))))</f>
        <v>45719</v>
      </c>
      <c r="B13" s="28">
        <f t="shared" si="2"/>
        <v>2025</v>
      </c>
      <c r="C13" s="9">
        <f t="shared" si="0"/>
        <v>45717</v>
      </c>
      <c r="D13" s="9">
        <f t="shared" si="3"/>
        <v>45747</v>
      </c>
      <c r="E13" s="3">
        <f t="shared" si="4"/>
        <v>31</v>
      </c>
      <c r="F13" s="10">
        <f t="shared" si="5"/>
        <v>29</v>
      </c>
      <c r="G13" s="4">
        <f>Lease!K25</f>
        <v>248231.29251700678</v>
      </c>
      <c r="H13" s="3">
        <f t="shared" si="8"/>
        <v>118940.09216589858</v>
      </c>
      <c r="I13" s="11">
        <f t="shared" si="6"/>
        <v>16014.9220978714</v>
      </c>
      <c r="J13" s="20">
        <f t="shared" si="1"/>
        <v>45719</v>
      </c>
      <c r="K13" s="3">
        <f t="shared" si="7"/>
        <v>134955.01426376996</v>
      </c>
    </row>
    <row r="14" spans="1:20" x14ac:dyDescent="0.25">
      <c r="A14" s="9">
        <f>IF(Lease!$H$4="Monthly",DATE(YEAR(Monthly!A13),MONTH(Monthly!A13)+1,DAY(Monthly!A13)),IF(Lease!$H$4="Quarterly",DATE(YEAR(Monthly!A13),MONTH(Monthly!A13)+3,DAY(Monthly!A13)),DATE(YEAR(Monthly!A13)+1,MONTH(Monthly!A13),DAY(Monthly!A13))))</f>
        <v>46084</v>
      </c>
      <c r="B14" s="28">
        <f t="shared" si="2"/>
        <v>2026</v>
      </c>
      <c r="C14" s="9">
        <f t="shared" si="0"/>
        <v>46082</v>
      </c>
      <c r="D14" s="9">
        <f t="shared" si="3"/>
        <v>46112</v>
      </c>
      <c r="E14" s="3">
        <f t="shared" si="4"/>
        <v>31</v>
      </c>
      <c r="F14" s="10">
        <f t="shared" si="5"/>
        <v>29</v>
      </c>
      <c r="G14" s="4">
        <f>Lease!K26</f>
        <v>127142.8571428571</v>
      </c>
      <c r="H14" s="3">
        <f t="shared" si="8"/>
        <v>0</v>
      </c>
      <c r="I14" s="11">
        <f t="shared" si="6"/>
        <v>8202.7649769585259</v>
      </c>
      <c r="J14" s="20">
        <f t="shared" si="1"/>
        <v>46084</v>
      </c>
      <c r="K14" s="3">
        <f t="shared" si="7"/>
        <v>8202.7649769585259</v>
      </c>
    </row>
    <row r="15" spans="1:20" x14ac:dyDescent="0.25">
      <c r="A15" s="9">
        <f>IF(Lease!$H$4="Monthly",DATE(YEAR(Monthly!A14),MONTH(Monthly!A14)+1,DAY(Monthly!A14)),IF(Lease!$H$4="Quarterly",DATE(YEAR(Monthly!A14),MONTH(Monthly!A14)+3,DAY(Monthly!A14)),DATE(YEAR(Monthly!A14)+1,MONTH(Monthly!A14),DAY(Monthly!A14))))</f>
        <v>46449</v>
      </c>
      <c r="B15" s="28">
        <f t="shared" si="2"/>
        <v>2027</v>
      </c>
      <c r="C15" s="9">
        <f t="shared" si="0"/>
        <v>46447</v>
      </c>
      <c r="D15" s="9">
        <f t="shared" si="3"/>
        <v>46477</v>
      </c>
      <c r="E15" s="3">
        <f t="shared" si="4"/>
        <v>31</v>
      </c>
      <c r="F15" s="10">
        <f t="shared" si="5"/>
        <v>29</v>
      </c>
      <c r="G15" s="4">
        <f>Lease!K27</f>
        <v>0</v>
      </c>
      <c r="H15" s="3">
        <f t="shared" si="8"/>
        <v>0</v>
      </c>
      <c r="I15" s="11">
        <f t="shared" si="6"/>
        <v>0</v>
      </c>
      <c r="J15" s="20">
        <f t="shared" si="1"/>
        <v>46449</v>
      </c>
      <c r="K15" s="3">
        <f t="shared" si="7"/>
        <v>0</v>
      </c>
    </row>
    <row r="16" spans="1:20" x14ac:dyDescent="0.25">
      <c r="A16" s="9">
        <f>IF(Lease!$H$4="Monthly",DATE(YEAR(Monthly!A15),MONTH(Monthly!A15)+1,DAY(Monthly!A15)),IF(Lease!$H$4="Quarterly",DATE(YEAR(Monthly!A15),MONTH(Monthly!A15)+3,DAY(Monthly!A15)),DATE(YEAR(Monthly!A15)+1,MONTH(Monthly!A15),DAY(Monthly!A15))))</f>
        <v>46815</v>
      </c>
      <c r="B16" s="28">
        <f t="shared" si="2"/>
        <v>2028</v>
      </c>
      <c r="C16" s="9">
        <f t="shared" si="0"/>
        <v>46813</v>
      </c>
      <c r="D16" s="9">
        <f t="shared" si="3"/>
        <v>46843</v>
      </c>
      <c r="E16" s="3">
        <f t="shared" si="4"/>
        <v>31</v>
      </c>
      <c r="F16" s="10">
        <f t="shared" si="5"/>
        <v>29</v>
      </c>
      <c r="G16" s="4">
        <f>Lease!K28</f>
        <v>0</v>
      </c>
      <c r="H16" s="3">
        <f t="shared" si="8"/>
        <v>0</v>
      </c>
      <c r="I16" s="11">
        <f t="shared" si="6"/>
        <v>0</v>
      </c>
      <c r="J16" s="20">
        <f t="shared" si="1"/>
        <v>46815</v>
      </c>
      <c r="K16" s="3">
        <f t="shared" si="7"/>
        <v>0</v>
      </c>
    </row>
    <row r="17" spans="1:11" x14ac:dyDescent="0.25">
      <c r="A17" s="9">
        <f>IF(Lease!$H$4="Monthly",DATE(YEAR(Monthly!A16),MONTH(Monthly!A16)+1,DAY(Monthly!A16)),IF(Lease!$H$4="Quarterly",DATE(YEAR(Monthly!A16),MONTH(Monthly!A16)+3,DAY(Monthly!A16)),DATE(YEAR(Monthly!A16)+1,MONTH(Monthly!A16),DAY(Monthly!A16))))</f>
        <v>47180</v>
      </c>
      <c r="B17" s="28">
        <f t="shared" si="2"/>
        <v>2029</v>
      </c>
      <c r="C17" s="9">
        <f t="shared" si="0"/>
        <v>47178</v>
      </c>
      <c r="D17" s="9">
        <f t="shared" si="3"/>
        <v>47208</v>
      </c>
      <c r="E17" s="3">
        <f t="shared" si="4"/>
        <v>31</v>
      </c>
      <c r="F17" s="10">
        <f t="shared" si="5"/>
        <v>29</v>
      </c>
      <c r="G17" s="4">
        <f>Lease!K29</f>
        <v>0</v>
      </c>
      <c r="H17" s="3">
        <f t="shared" si="8"/>
        <v>0</v>
      </c>
      <c r="I17" s="11">
        <f t="shared" si="6"/>
        <v>0</v>
      </c>
      <c r="J17" s="20">
        <f t="shared" si="1"/>
        <v>47180</v>
      </c>
      <c r="K17" s="3">
        <f t="shared" si="7"/>
        <v>0</v>
      </c>
    </row>
    <row r="18" spans="1:11" x14ac:dyDescent="0.25">
      <c r="A18" s="9">
        <f>IF(Lease!$H$4="Monthly",DATE(YEAR(Monthly!A17),MONTH(Monthly!A17)+1,DAY(Monthly!A17)),IF(Lease!$H$4="Quarterly",DATE(YEAR(Monthly!A17),MONTH(Monthly!A17)+3,DAY(Monthly!A17)),DATE(YEAR(Monthly!A17)+1,MONTH(Monthly!A17),DAY(Monthly!A17))))</f>
        <v>47545</v>
      </c>
      <c r="B18" s="28">
        <f t="shared" si="2"/>
        <v>2030</v>
      </c>
      <c r="C18" s="9">
        <f t="shared" si="0"/>
        <v>47543</v>
      </c>
      <c r="D18" s="9">
        <f t="shared" si="3"/>
        <v>47573</v>
      </c>
      <c r="E18" s="3">
        <f t="shared" si="4"/>
        <v>31</v>
      </c>
      <c r="F18" s="10">
        <f t="shared" si="5"/>
        <v>29</v>
      </c>
      <c r="G18" s="4">
        <f>Lease!K30</f>
        <v>0</v>
      </c>
      <c r="H18" s="3">
        <f t="shared" si="8"/>
        <v>0</v>
      </c>
      <c r="I18" s="11">
        <f t="shared" si="6"/>
        <v>0</v>
      </c>
      <c r="J18" s="20">
        <f t="shared" si="1"/>
        <v>47545</v>
      </c>
      <c r="K18" s="3">
        <f t="shared" si="7"/>
        <v>0</v>
      </c>
    </row>
    <row r="19" spans="1:11" x14ac:dyDescent="0.25">
      <c r="A19" s="9">
        <f>IF(Lease!$H$4="Monthly",DATE(YEAR(Monthly!A18),MONTH(Monthly!A18)+1,DAY(Monthly!A18)),IF(Lease!$H$4="Quarterly",DATE(YEAR(Monthly!A18),MONTH(Monthly!A18)+3,DAY(Monthly!A18)),DATE(YEAR(Monthly!A18)+1,MONTH(Monthly!A18),DAY(Monthly!A18))))</f>
        <v>47910</v>
      </c>
      <c r="B19" s="28">
        <f t="shared" si="2"/>
        <v>2031</v>
      </c>
      <c r="C19" s="9">
        <f t="shared" si="0"/>
        <v>47908</v>
      </c>
      <c r="D19" s="9">
        <f t="shared" si="3"/>
        <v>47938</v>
      </c>
      <c r="E19" s="3">
        <f t="shared" si="4"/>
        <v>31</v>
      </c>
      <c r="F19" s="10">
        <f t="shared" si="5"/>
        <v>29</v>
      </c>
      <c r="G19" s="4">
        <f>Lease!K31</f>
        <v>0</v>
      </c>
      <c r="H19" s="3">
        <f t="shared" si="8"/>
        <v>0</v>
      </c>
      <c r="I19" s="11">
        <f t="shared" si="6"/>
        <v>0</v>
      </c>
      <c r="J19" s="20">
        <f t="shared" si="1"/>
        <v>47910</v>
      </c>
      <c r="K19" s="3">
        <f t="shared" si="7"/>
        <v>0</v>
      </c>
    </row>
    <row r="20" spans="1:11" x14ac:dyDescent="0.25">
      <c r="A20" s="9">
        <f>IF(Lease!$H$4="Monthly",DATE(YEAR(Monthly!A19),MONTH(Monthly!A19)+1,DAY(Monthly!A19)),IF(Lease!$H$4="Quarterly",DATE(YEAR(Monthly!A19),MONTH(Monthly!A19)+3,DAY(Monthly!A19)),DATE(YEAR(Monthly!A19)+1,MONTH(Monthly!A19),DAY(Monthly!A19))))</f>
        <v>48276</v>
      </c>
      <c r="B20" s="28">
        <f t="shared" si="2"/>
        <v>2032</v>
      </c>
      <c r="C20" s="9">
        <f t="shared" si="0"/>
        <v>48274</v>
      </c>
      <c r="D20" s="9">
        <f t="shared" si="3"/>
        <v>48304</v>
      </c>
      <c r="E20" s="3">
        <f t="shared" si="4"/>
        <v>31</v>
      </c>
      <c r="F20" s="10">
        <f t="shared" si="5"/>
        <v>29</v>
      </c>
      <c r="G20" s="4">
        <f>Lease!K32</f>
        <v>0</v>
      </c>
      <c r="H20" s="3">
        <f t="shared" si="8"/>
        <v>0</v>
      </c>
      <c r="I20" s="11">
        <f t="shared" si="6"/>
        <v>0</v>
      </c>
      <c r="J20" s="20">
        <f t="shared" si="1"/>
        <v>48276</v>
      </c>
      <c r="K20" s="3">
        <f t="shared" si="7"/>
        <v>0</v>
      </c>
    </row>
    <row r="21" spans="1:11" x14ac:dyDescent="0.25">
      <c r="A21" s="9">
        <f>IF(Lease!$H$4="Monthly",DATE(YEAR(Monthly!A20),MONTH(Monthly!A20)+1,DAY(Monthly!A20)),IF(Lease!$H$4="Quarterly",DATE(YEAR(Monthly!A20),MONTH(Monthly!A20)+3,DAY(Monthly!A20)),DATE(YEAR(Monthly!A20)+1,MONTH(Monthly!A20),DAY(Monthly!A20))))</f>
        <v>48641</v>
      </c>
      <c r="B21" s="28">
        <f t="shared" si="2"/>
        <v>2033</v>
      </c>
      <c r="C21" s="9">
        <f t="shared" si="0"/>
        <v>48639</v>
      </c>
      <c r="D21" s="9">
        <f t="shared" si="3"/>
        <v>48669</v>
      </c>
      <c r="E21" s="3">
        <f t="shared" si="4"/>
        <v>31</v>
      </c>
      <c r="F21" s="10">
        <f t="shared" si="5"/>
        <v>29</v>
      </c>
      <c r="G21" s="4">
        <f>Lease!K33</f>
        <v>0</v>
      </c>
      <c r="H21" s="3">
        <f t="shared" si="8"/>
        <v>0</v>
      </c>
      <c r="I21" s="11">
        <f t="shared" si="6"/>
        <v>0</v>
      </c>
      <c r="J21" s="20">
        <f t="shared" si="1"/>
        <v>48641</v>
      </c>
      <c r="K21" s="3">
        <f t="shared" si="7"/>
        <v>0</v>
      </c>
    </row>
    <row r="22" spans="1:11" x14ac:dyDescent="0.25">
      <c r="A22" s="9">
        <f>IF(Lease!$H$4="Monthly",DATE(YEAR(Monthly!A21),MONTH(Monthly!A21)+1,DAY(Monthly!A21)),IF(Lease!$H$4="Quarterly",DATE(YEAR(Monthly!A21),MONTH(Monthly!A21)+3,DAY(Monthly!A21)),DATE(YEAR(Monthly!A21)+1,MONTH(Monthly!A21),DAY(Monthly!A21))))</f>
        <v>49006</v>
      </c>
      <c r="B22" s="28">
        <f t="shared" si="2"/>
        <v>2034</v>
      </c>
      <c r="C22" s="9">
        <f t="shared" si="0"/>
        <v>49004</v>
      </c>
      <c r="D22" s="9">
        <f t="shared" si="3"/>
        <v>49034</v>
      </c>
      <c r="E22" s="3">
        <f t="shared" si="4"/>
        <v>31</v>
      </c>
      <c r="F22" s="10">
        <f t="shared" si="5"/>
        <v>29</v>
      </c>
      <c r="G22" s="4">
        <f>Lease!K34</f>
        <v>0</v>
      </c>
      <c r="H22" s="3">
        <f t="shared" si="8"/>
        <v>0</v>
      </c>
      <c r="I22" s="11">
        <f t="shared" si="6"/>
        <v>0</v>
      </c>
      <c r="J22" s="20">
        <f t="shared" si="1"/>
        <v>49006</v>
      </c>
      <c r="K22" s="3">
        <f t="shared" si="7"/>
        <v>0</v>
      </c>
    </row>
    <row r="23" spans="1:11" x14ac:dyDescent="0.25">
      <c r="A23" s="9">
        <f>IF(Lease!$H$4="Monthly",DATE(YEAR(Monthly!A22),MONTH(Monthly!A22)+1,DAY(Monthly!A22)),IF(Lease!$H$4="Quarterly",DATE(YEAR(Monthly!A22),MONTH(Monthly!A22)+3,DAY(Monthly!A22)),DATE(YEAR(Monthly!A22)+1,MONTH(Monthly!A22),DAY(Monthly!A22))))</f>
        <v>49371</v>
      </c>
      <c r="B23" s="28">
        <f t="shared" si="2"/>
        <v>2035</v>
      </c>
      <c r="C23" s="9">
        <f t="shared" si="0"/>
        <v>49369</v>
      </c>
      <c r="D23" s="9">
        <f t="shared" si="3"/>
        <v>49399</v>
      </c>
      <c r="E23" s="3">
        <f t="shared" si="4"/>
        <v>31</v>
      </c>
      <c r="F23" s="10">
        <f t="shared" si="5"/>
        <v>29</v>
      </c>
      <c r="G23" s="4">
        <f>Lease!K35</f>
        <v>0</v>
      </c>
      <c r="H23" s="3">
        <f t="shared" si="8"/>
        <v>0</v>
      </c>
      <c r="I23" s="11">
        <f t="shared" si="6"/>
        <v>0</v>
      </c>
      <c r="J23" s="20">
        <f t="shared" si="1"/>
        <v>49371</v>
      </c>
      <c r="K23" s="3">
        <f t="shared" si="7"/>
        <v>0</v>
      </c>
    </row>
    <row r="24" spans="1:11" x14ac:dyDescent="0.25">
      <c r="A24" s="9">
        <f>IF(Lease!$H$4="Monthly",DATE(YEAR(Monthly!A23),MONTH(Monthly!A23)+1,DAY(Monthly!A23)),IF(Lease!$H$4="Quarterly",DATE(YEAR(Monthly!A23),MONTH(Monthly!A23)+3,DAY(Monthly!A23)),DATE(YEAR(Monthly!A23)+1,MONTH(Monthly!A23),DAY(Monthly!A23))))</f>
        <v>49737</v>
      </c>
      <c r="B24" s="28">
        <f t="shared" si="2"/>
        <v>2036</v>
      </c>
      <c r="C24" s="9">
        <f t="shared" si="0"/>
        <v>49735</v>
      </c>
      <c r="D24" s="9">
        <f t="shared" si="3"/>
        <v>49765</v>
      </c>
      <c r="E24" s="3">
        <f t="shared" si="4"/>
        <v>31</v>
      </c>
      <c r="F24" s="10">
        <f t="shared" si="5"/>
        <v>29</v>
      </c>
      <c r="G24" s="4">
        <f>Lease!K36</f>
        <v>0</v>
      </c>
      <c r="H24" s="3">
        <f t="shared" si="8"/>
        <v>0</v>
      </c>
      <c r="I24" s="11">
        <f t="shared" si="6"/>
        <v>0</v>
      </c>
      <c r="J24" s="20">
        <f t="shared" si="1"/>
        <v>49737</v>
      </c>
      <c r="K24" s="3">
        <f t="shared" si="7"/>
        <v>0</v>
      </c>
    </row>
    <row r="25" spans="1:11" x14ac:dyDescent="0.25">
      <c r="A25" s="9">
        <f>IF(Lease!$H$4="Monthly",DATE(YEAR(Monthly!A24),MONTH(Monthly!A24)+1,DAY(Monthly!A24)),IF(Lease!$H$4="Quarterly",DATE(YEAR(Monthly!A24),MONTH(Monthly!A24)+3,DAY(Monthly!A24)),DATE(YEAR(Monthly!A24)+1,MONTH(Monthly!A24),DAY(Monthly!A24))))</f>
        <v>50102</v>
      </c>
      <c r="B25" s="28">
        <f t="shared" si="2"/>
        <v>2037</v>
      </c>
      <c r="C25" s="9">
        <f t="shared" si="0"/>
        <v>50100</v>
      </c>
      <c r="D25" s="9">
        <f t="shared" si="3"/>
        <v>50130</v>
      </c>
      <c r="E25" s="3">
        <f t="shared" si="4"/>
        <v>31</v>
      </c>
      <c r="F25" s="10">
        <f t="shared" si="5"/>
        <v>29</v>
      </c>
      <c r="G25" s="4">
        <f>Lease!K37</f>
        <v>0</v>
      </c>
      <c r="H25" s="3">
        <f t="shared" si="8"/>
        <v>0</v>
      </c>
      <c r="I25" s="11">
        <f t="shared" si="6"/>
        <v>0</v>
      </c>
      <c r="J25" s="20">
        <f t="shared" si="1"/>
        <v>50102</v>
      </c>
      <c r="K25" s="3">
        <f t="shared" si="7"/>
        <v>0</v>
      </c>
    </row>
    <row r="26" spans="1:11" x14ac:dyDescent="0.25">
      <c r="A26" s="9">
        <f>IF(Lease!$H$4="Monthly",DATE(YEAR(Monthly!A25),MONTH(Monthly!A25)+1,DAY(Monthly!A25)),IF(Lease!$H$4="Quarterly",DATE(YEAR(Monthly!A25),MONTH(Monthly!A25)+3,DAY(Monthly!A25)),DATE(YEAR(Monthly!A25)+1,MONTH(Monthly!A25),DAY(Monthly!A25))))</f>
        <v>50467</v>
      </c>
      <c r="B26" s="28">
        <f t="shared" si="2"/>
        <v>2038</v>
      </c>
      <c r="C26" s="9">
        <f t="shared" si="0"/>
        <v>50465</v>
      </c>
      <c r="D26" s="9">
        <f t="shared" si="3"/>
        <v>50495</v>
      </c>
      <c r="E26" s="3">
        <f t="shared" si="4"/>
        <v>31</v>
      </c>
      <c r="F26" s="10">
        <f t="shared" si="5"/>
        <v>29</v>
      </c>
      <c r="G26" s="4">
        <f>Lease!K38</f>
        <v>0</v>
      </c>
      <c r="H26" s="3">
        <f t="shared" si="8"/>
        <v>0</v>
      </c>
      <c r="I26" s="11">
        <f t="shared" si="6"/>
        <v>0</v>
      </c>
      <c r="J26" s="20">
        <f t="shared" si="1"/>
        <v>50467</v>
      </c>
      <c r="K26" s="3">
        <f t="shared" si="7"/>
        <v>0</v>
      </c>
    </row>
    <row r="27" spans="1:11" x14ac:dyDescent="0.25">
      <c r="A27" s="9">
        <f>IF(Lease!$H$4="Monthly",DATE(YEAR(Monthly!A26),MONTH(Monthly!A26)+1,DAY(Monthly!A26)),IF(Lease!$H$4="Quarterly",DATE(YEAR(Monthly!A26),MONTH(Monthly!A26)+3,DAY(Monthly!A26)),DATE(YEAR(Monthly!A26)+1,MONTH(Monthly!A26),DAY(Monthly!A26))))</f>
        <v>50832</v>
      </c>
      <c r="B27" s="28">
        <f t="shared" si="2"/>
        <v>2039</v>
      </c>
      <c r="C27" s="9">
        <f t="shared" si="0"/>
        <v>50830</v>
      </c>
      <c r="D27" s="9">
        <f t="shared" si="3"/>
        <v>50860</v>
      </c>
      <c r="E27" s="3">
        <f t="shared" si="4"/>
        <v>31</v>
      </c>
      <c r="F27" s="10">
        <f t="shared" si="5"/>
        <v>29</v>
      </c>
      <c r="G27" s="4">
        <f>Lease!K39</f>
        <v>0</v>
      </c>
      <c r="H27" s="3">
        <f t="shared" si="8"/>
        <v>0</v>
      </c>
      <c r="I27" s="11">
        <f t="shared" si="6"/>
        <v>0</v>
      </c>
      <c r="J27" s="20">
        <f t="shared" si="1"/>
        <v>50832</v>
      </c>
      <c r="K27" s="3">
        <f t="shared" si="7"/>
        <v>0</v>
      </c>
    </row>
    <row r="28" spans="1:11" x14ac:dyDescent="0.25">
      <c r="A28" s="9">
        <f>IF(Lease!$H$4="Monthly",DATE(YEAR(Monthly!A27),MONTH(Monthly!A27)+1,DAY(Monthly!A27)),IF(Lease!$H$4="Quarterly",DATE(YEAR(Monthly!A27),MONTH(Monthly!A27)+3,DAY(Monthly!A27)),DATE(YEAR(Monthly!A27)+1,MONTH(Monthly!A27),DAY(Monthly!A27))))</f>
        <v>51198</v>
      </c>
      <c r="B28" s="28">
        <f t="shared" si="2"/>
        <v>2040</v>
      </c>
      <c r="C28" s="9">
        <f t="shared" si="0"/>
        <v>51196</v>
      </c>
      <c r="D28" s="9">
        <f t="shared" si="3"/>
        <v>51226</v>
      </c>
      <c r="E28" s="3">
        <f t="shared" si="4"/>
        <v>31</v>
      </c>
      <c r="F28" s="10">
        <f t="shared" si="5"/>
        <v>29</v>
      </c>
      <c r="G28" s="4">
        <f>Lease!K40</f>
        <v>0</v>
      </c>
      <c r="H28" s="3">
        <f t="shared" si="8"/>
        <v>0</v>
      </c>
      <c r="I28" s="11">
        <f t="shared" si="6"/>
        <v>0</v>
      </c>
      <c r="J28" s="20">
        <f t="shared" si="1"/>
        <v>51198</v>
      </c>
      <c r="K28" s="3">
        <f t="shared" si="7"/>
        <v>0</v>
      </c>
    </row>
    <row r="29" spans="1:11" x14ac:dyDescent="0.25">
      <c r="A29" s="9">
        <f>IF(Lease!$H$4="Monthly",DATE(YEAR(Monthly!A28),MONTH(Monthly!A28)+1,DAY(Monthly!A28)),IF(Lease!$H$4="Quarterly",DATE(YEAR(Monthly!A28),MONTH(Monthly!A28)+3,DAY(Monthly!A28)),DATE(YEAR(Monthly!A28)+1,MONTH(Monthly!A28),DAY(Monthly!A28))))</f>
        <v>51563</v>
      </c>
      <c r="B29" s="28">
        <f t="shared" si="2"/>
        <v>2041</v>
      </c>
      <c r="C29" s="9">
        <f t="shared" si="0"/>
        <v>51561</v>
      </c>
      <c r="D29" s="9">
        <f t="shared" si="3"/>
        <v>51591</v>
      </c>
      <c r="E29" s="3">
        <f t="shared" si="4"/>
        <v>31</v>
      </c>
      <c r="F29" s="10">
        <f t="shared" si="5"/>
        <v>29</v>
      </c>
      <c r="G29" s="4">
        <f>Lease!K41</f>
        <v>0</v>
      </c>
      <c r="H29" s="3">
        <f t="shared" si="8"/>
        <v>0</v>
      </c>
      <c r="I29" s="11">
        <f t="shared" si="6"/>
        <v>0</v>
      </c>
      <c r="J29" s="20">
        <f t="shared" si="1"/>
        <v>51563</v>
      </c>
      <c r="K29" s="3">
        <f t="shared" si="7"/>
        <v>0</v>
      </c>
    </row>
    <row r="30" spans="1:11" x14ac:dyDescent="0.25">
      <c r="A30" s="9">
        <f>IF(Lease!$H$4="Monthly",DATE(YEAR(Monthly!A29),MONTH(Monthly!A29)+1,DAY(Monthly!A29)),IF(Lease!$H$4="Quarterly",DATE(YEAR(Monthly!A29),MONTH(Monthly!A29)+3,DAY(Monthly!A29)),DATE(YEAR(Monthly!A29)+1,MONTH(Monthly!A29),DAY(Monthly!A29))))</f>
        <v>51928</v>
      </c>
      <c r="B30" s="28">
        <f t="shared" si="2"/>
        <v>2042</v>
      </c>
      <c r="C30" s="9">
        <f t="shared" si="0"/>
        <v>51926</v>
      </c>
      <c r="D30" s="9">
        <f t="shared" si="3"/>
        <v>51956</v>
      </c>
      <c r="E30" s="3">
        <f t="shared" si="4"/>
        <v>31</v>
      </c>
      <c r="F30" s="10">
        <f t="shared" si="5"/>
        <v>29</v>
      </c>
      <c r="G30" s="4">
        <f>Lease!K42</f>
        <v>0</v>
      </c>
      <c r="H30" s="3">
        <f t="shared" si="8"/>
        <v>0</v>
      </c>
      <c r="I30" s="11">
        <f t="shared" si="6"/>
        <v>0</v>
      </c>
      <c r="J30" s="20">
        <f t="shared" si="1"/>
        <v>51928</v>
      </c>
      <c r="K30" s="3">
        <f t="shared" si="7"/>
        <v>0</v>
      </c>
    </row>
    <row r="31" spans="1:11" x14ac:dyDescent="0.25">
      <c r="A31" s="9">
        <f>IF(Lease!$H$4="Monthly",DATE(YEAR(Monthly!A30),MONTH(Monthly!A30)+1,DAY(Monthly!A30)),IF(Lease!$H$4="Quarterly",DATE(YEAR(Monthly!A30),MONTH(Monthly!A30)+3,DAY(Monthly!A30)),DATE(YEAR(Monthly!A30)+1,MONTH(Monthly!A30),DAY(Monthly!A30))))</f>
        <v>52293</v>
      </c>
      <c r="B31" s="28">
        <f t="shared" si="2"/>
        <v>2043</v>
      </c>
      <c r="C31" s="9">
        <f t="shared" si="0"/>
        <v>52291</v>
      </c>
      <c r="D31" s="9">
        <f t="shared" si="3"/>
        <v>52321</v>
      </c>
      <c r="E31" s="3">
        <f t="shared" si="4"/>
        <v>31</v>
      </c>
      <c r="F31" s="10">
        <f t="shared" si="5"/>
        <v>29</v>
      </c>
      <c r="G31" s="4">
        <f>Lease!K43</f>
        <v>0</v>
      </c>
      <c r="H31" s="3">
        <f t="shared" si="8"/>
        <v>0</v>
      </c>
      <c r="I31" s="11">
        <f t="shared" si="6"/>
        <v>0</v>
      </c>
      <c r="J31" s="20">
        <f t="shared" si="1"/>
        <v>52293</v>
      </c>
      <c r="K31" s="3">
        <f t="shared" si="7"/>
        <v>0</v>
      </c>
    </row>
    <row r="32" spans="1:11" x14ac:dyDescent="0.25">
      <c r="A32" s="9">
        <f>IF(Lease!$H$4="Monthly",DATE(YEAR(Monthly!A31),MONTH(Monthly!A31)+1,DAY(Monthly!A31)),IF(Lease!$H$4="Quarterly",DATE(YEAR(Monthly!A31),MONTH(Monthly!A31)+3,DAY(Monthly!A31)),DATE(YEAR(Monthly!A31)+1,MONTH(Monthly!A31),DAY(Monthly!A31))))</f>
        <v>52659</v>
      </c>
      <c r="B32" s="28">
        <f t="shared" si="2"/>
        <v>2044</v>
      </c>
      <c r="C32" s="9">
        <f t="shared" si="0"/>
        <v>52657</v>
      </c>
      <c r="D32" s="9">
        <f t="shared" si="3"/>
        <v>52687</v>
      </c>
      <c r="E32" s="3">
        <f t="shared" si="4"/>
        <v>31</v>
      </c>
      <c r="F32" s="10">
        <f t="shared" si="5"/>
        <v>29</v>
      </c>
      <c r="G32" s="4">
        <f>Lease!K44</f>
        <v>0</v>
      </c>
      <c r="H32" s="3">
        <f t="shared" si="8"/>
        <v>0</v>
      </c>
      <c r="I32" s="11">
        <f t="shared" si="6"/>
        <v>0</v>
      </c>
      <c r="J32" s="20">
        <f t="shared" si="1"/>
        <v>52659</v>
      </c>
      <c r="K32" s="3">
        <f t="shared" si="7"/>
        <v>0</v>
      </c>
    </row>
    <row r="33" spans="1:11" x14ac:dyDescent="0.25">
      <c r="A33" s="9">
        <f>IF(Lease!$H$4="Monthly",DATE(YEAR(Monthly!A32),MONTH(Monthly!A32)+1,DAY(Monthly!A32)),IF(Lease!$H$4="Quarterly",DATE(YEAR(Monthly!A32),MONTH(Monthly!A32)+3,DAY(Monthly!A32)),DATE(YEAR(Monthly!A32)+1,MONTH(Monthly!A32),DAY(Monthly!A32))))</f>
        <v>53024</v>
      </c>
      <c r="B33" s="28">
        <f t="shared" si="2"/>
        <v>2045</v>
      </c>
      <c r="C33" s="9">
        <f t="shared" si="0"/>
        <v>53022</v>
      </c>
      <c r="D33" s="9">
        <f t="shared" si="3"/>
        <v>53052</v>
      </c>
      <c r="E33" s="3">
        <f t="shared" si="4"/>
        <v>31</v>
      </c>
      <c r="F33" s="10">
        <f t="shared" si="5"/>
        <v>29</v>
      </c>
      <c r="G33" s="4">
        <f>Lease!K45</f>
        <v>0</v>
      </c>
      <c r="H33" s="3">
        <f t="shared" si="8"/>
        <v>0</v>
      </c>
      <c r="I33" s="11">
        <f t="shared" si="6"/>
        <v>0</v>
      </c>
      <c r="J33" s="20">
        <f t="shared" si="1"/>
        <v>53024</v>
      </c>
      <c r="K33" s="3">
        <f t="shared" si="7"/>
        <v>0</v>
      </c>
    </row>
    <row r="34" spans="1:11" x14ac:dyDescent="0.25">
      <c r="A34" s="9">
        <f>IF(Lease!$H$4="Monthly",DATE(YEAR(Monthly!A33),MONTH(Monthly!A33)+1,DAY(Monthly!A33)),IF(Lease!$H$4="Quarterly",DATE(YEAR(Monthly!A33),MONTH(Monthly!A33)+3,DAY(Monthly!A33)),DATE(YEAR(Monthly!A33)+1,MONTH(Monthly!A33),DAY(Monthly!A33))))</f>
        <v>53389</v>
      </c>
      <c r="B34" s="28">
        <f t="shared" si="2"/>
        <v>2046</v>
      </c>
      <c r="C34" s="9">
        <f t="shared" si="0"/>
        <v>53387</v>
      </c>
      <c r="D34" s="9">
        <f t="shared" si="3"/>
        <v>53417</v>
      </c>
      <c r="E34" s="3">
        <f t="shared" si="4"/>
        <v>31</v>
      </c>
      <c r="F34" s="10">
        <f t="shared" si="5"/>
        <v>29</v>
      </c>
      <c r="G34" s="4">
        <f>Lease!K46</f>
        <v>0</v>
      </c>
      <c r="H34" s="3">
        <f t="shared" si="8"/>
        <v>0</v>
      </c>
      <c r="I34" s="11">
        <f t="shared" si="6"/>
        <v>0</v>
      </c>
      <c r="J34" s="20">
        <f t="shared" si="1"/>
        <v>53389</v>
      </c>
      <c r="K34" s="3">
        <f t="shared" si="7"/>
        <v>0</v>
      </c>
    </row>
    <row r="35" spans="1:11" x14ac:dyDescent="0.25">
      <c r="A35" s="9">
        <f>IF(Lease!$H$4="Monthly",DATE(YEAR(Monthly!A34),MONTH(Monthly!A34)+1,DAY(Monthly!A34)),IF(Lease!$H$4="Quarterly",DATE(YEAR(Monthly!A34),MONTH(Monthly!A34)+3,DAY(Monthly!A34)),DATE(YEAR(Monthly!A34)+1,MONTH(Monthly!A34),DAY(Monthly!A34))))</f>
        <v>53754</v>
      </c>
      <c r="B35" s="28">
        <f t="shared" si="2"/>
        <v>2047</v>
      </c>
      <c r="C35" s="9">
        <f t="shared" si="0"/>
        <v>53752</v>
      </c>
      <c r="D35" s="9">
        <f t="shared" si="3"/>
        <v>53782</v>
      </c>
      <c r="E35" s="3">
        <f t="shared" si="4"/>
        <v>31</v>
      </c>
      <c r="F35" s="10">
        <f t="shared" si="5"/>
        <v>29</v>
      </c>
      <c r="G35" s="4">
        <f>Lease!K47</f>
        <v>0</v>
      </c>
      <c r="H35" s="3">
        <f t="shared" si="8"/>
        <v>0</v>
      </c>
      <c r="I35" s="11">
        <f t="shared" si="6"/>
        <v>0</v>
      </c>
      <c r="J35" s="20">
        <f t="shared" si="1"/>
        <v>53754</v>
      </c>
      <c r="K35" s="3">
        <f t="shared" si="7"/>
        <v>0</v>
      </c>
    </row>
    <row r="36" spans="1:11" x14ac:dyDescent="0.25">
      <c r="A36" s="9">
        <f>IF(Lease!$H$4="Monthly",DATE(YEAR(Monthly!A35),MONTH(Monthly!A35)+1,DAY(Monthly!A35)),IF(Lease!$H$4="Quarterly",DATE(YEAR(Monthly!A35),MONTH(Monthly!A35)+3,DAY(Monthly!A35)),DATE(YEAR(Monthly!A35)+1,MONTH(Monthly!A35),DAY(Monthly!A35))))</f>
        <v>54120</v>
      </c>
      <c r="B36" s="28">
        <f t="shared" si="2"/>
        <v>2048</v>
      </c>
      <c r="C36" s="9">
        <f t="shared" si="0"/>
        <v>54118</v>
      </c>
      <c r="D36" s="9">
        <f t="shared" si="3"/>
        <v>54148</v>
      </c>
      <c r="E36" s="3">
        <f t="shared" si="4"/>
        <v>31</v>
      </c>
      <c r="F36" s="10">
        <f t="shared" si="5"/>
        <v>29</v>
      </c>
      <c r="G36" s="4">
        <f>Lease!K48</f>
        <v>0</v>
      </c>
      <c r="H36" s="3">
        <f t="shared" si="8"/>
        <v>0</v>
      </c>
      <c r="I36" s="11">
        <f t="shared" si="6"/>
        <v>0</v>
      </c>
      <c r="J36" s="20">
        <f t="shared" si="1"/>
        <v>54120</v>
      </c>
      <c r="K36" s="3">
        <f t="shared" si="7"/>
        <v>0</v>
      </c>
    </row>
    <row r="37" spans="1:11" x14ac:dyDescent="0.25">
      <c r="A37" s="9">
        <f>IF(Lease!$H$4="Monthly",DATE(YEAR(Monthly!A36),MONTH(Monthly!A36)+1,DAY(Monthly!A36)),IF(Lease!$H$4="Quarterly",DATE(YEAR(Monthly!A36),MONTH(Monthly!A36)+3,DAY(Monthly!A36)),DATE(YEAR(Monthly!A36)+1,MONTH(Monthly!A36),DAY(Monthly!A36))))</f>
        <v>54485</v>
      </c>
      <c r="B37" s="28">
        <f t="shared" si="2"/>
        <v>2049</v>
      </c>
      <c r="C37" s="9">
        <f t="shared" si="0"/>
        <v>54483</v>
      </c>
      <c r="D37" s="9">
        <f t="shared" si="3"/>
        <v>54513</v>
      </c>
      <c r="E37" s="3">
        <f t="shared" si="4"/>
        <v>31</v>
      </c>
      <c r="F37" s="10">
        <f t="shared" si="5"/>
        <v>29</v>
      </c>
      <c r="G37" s="4">
        <f>Lease!K49</f>
        <v>0</v>
      </c>
      <c r="H37" s="3">
        <f t="shared" si="8"/>
        <v>0</v>
      </c>
      <c r="I37" s="11">
        <f t="shared" si="6"/>
        <v>0</v>
      </c>
      <c r="J37" s="20">
        <f t="shared" si="1"/>
        <v>54485</v>
      </c>
      <c r="K37" s="3">
        <f t="shared" si="7"/>
        <v>0</v>
      </c>
    </row>
    <row r="38" spans="1:11" x14ac:dyDescent="0.25">
      <c r="A38" s="9">
        <f>IF(Lease!$H$4="Monthly",DATE(YEAR(Monthly!A37),MONTH(Monthly!A37)+1,DAY(Monthly!A37)),IF(Lease!$H$4="Quarterly",DATE(YEAR(Monthly!A37),MONTH(Monthly!A37)+3,DAY(Monthly!A37)),DATE(YEAR(Monthly!A37)+1,MONTH(Monthly!A37),DAY(Monthly!A37))))</f>
        <v>54850</v>
      </c>
      <c r="B38" s="28">
        <f t="shared" si="2"/>
        <v>2050</v>
      </c>
      <c r="C38" s="9">
        <f t="shared" si="0"/>
        <v>54848</v>
      </c>
      <c r="D38" s="9">
        <f t="shared" si="3"/>
        <v>54878</v>
      </c>
      <c r="E38" s="3">
        <f t="shared" si="4"/>
        <v>31</v>
      </c>
      <c r="F38" s="10">
        <f t="shared" si="5"/>
        <v>29</v>
      </c>
      <c r="G38" s="4">
        <f>Lease!K50</f>
        <v>0</v>
      </c>
      <c r="H38" s="3">
        <f t="shared" si="8"/>
        <v>0</v>
      </c>
      <c r="I38" s="11">
        <f t="shared" si="6"/>
        <v>0</v>
      </c>
      <c r="J38" s="20">
        <f t="shared" si="1"/>
        <v>54850</v>
      </c>
      <c r="K38" s="3">
        <f t="shared" si="7"/>
        <v>0</v>
      </c>
    </row>
    <row r="39" spans="1:11" x14ac:dyDescent="0.25">
      <c r="A39" s="9">
        <f>IF(Lease!$H$4="Monthly",DATE(YEAR(Monthly!A38),MONTH(Monthly!A38)+1,DAY(Monthly!A38)),IF(Lease!$H$4="Quarterly",DATE(YEAR(Monthly!A38),MONTH(Monthly!A38)+3,DAY(Monthly!A38)),DATE(YEAR(Monthly!A38)+1,MONTH(Monthly!A38),DAY(Monthly!A38))))</f>
        <v>55215</v>
      </c>
      <c r="B39" s="28">
        <f t="shared" si="2"/>
        <v>2051</v>
      </c>
      <c r="C39" s="9">
        <f t="shared" si="0"/>
        <v>55213</v>
      </c>
      <c r="D39" s="9">
        <f t="shared" si="3"/>
        <v>55243</v>
      </c>
      <c r="E39" s="3">
        <f t="shared" si="4"/>
        <v>31</v>
      </c>
      <c r="F39" s="10">
        <f t="shared" si="5"/>
        <v>29</v>
      </c>
      <c r="G39" s="4">
        <f>Lease!K51</f>
        <v>0</v>
      </c>
      <c r="H39" s="3">
        <f t="shared" si="8"/>
        <v>0</v>
      </c>
      <c r="I39" s="11">
        <f t="shared" si="6"/>
        <v>0</v>
      </c>
      <c r="J39" s="20">
        <f t="shared" si="1"/>
        <v>55215</v>
      </c>
      <c r="K39" s="3">
        <f t="shared" si="7"/>
        <v>0</v>
      </c>
    </row>
    <row r="40" spans="1:11" x14ac:dyDescent="0.25">
      <c r="A40" s="9">
        <f>IF(Lease!$H$4="Monthly",DATE(YEAR(Monthly!A39),MONTH(Monthly!A39)+1,DAY(Monthly!A39)),IF(Lease!$H$4="Quarterly",DATE(YEAR(Monthly!A39),MONTH(Monthly!A39)+3,DAY(Monthly!A39)),DATE(YEAR(Monthly!A39)+1,MONTH(Monthly!A39),DAY(Monthly!A39))))</f>
        <v>55581</v>
      </c>
      <c r="B40" s="28">
        <f t="shared" si="2"/>
        <v>2052</v>
      </c>
      <c r="C40" s="9">
        <f t="shared" si="0"/>
        <v>55579</v>
      </c>
      <c r="D40" s="9">
        <f t="shared" si="3"/>
        <v>55609</v>
      </c>
      <c r="E40" s="3">
        <f t="shared" si="4"/>
        <v>31</v>
      </c>
      <c r="F40" s="10">
        <f t="shared" si="5"/>
        <v>29</v>
      </c>
      <c r="G40" s="4">
        <f>Lease!K52</f>
        <v>0</v>
      </c>
      <c r="H40" s="3">
        <f t="shared" si="8"/>
        <v>0</v>
      </c>
      <c r="I40" s="11">
        <f t="shared" si="6"/>
        <v>0</v>
      </c>
      <c r="J40" s="20">
        <f t="shared" si="1"/>
        <v>55581</v>
      </c>
      <c r="K40" s="3">
        <f t="shared" si="7"/>
        <v>0</v>
      </c>
    </row>
    <row r="41" spans="1:11" x14ac:dyDescent="0.25">
      <c r="A41" s="9">
        <f>IF(Lease!$H$4="Monthly",DATE(YEAR(Monthly!A40),MONTH(Monthly!A40)+1,DAY(Monthly!A40)),IF(Lease!$H$4="Quarterly",DATE(YEAR(Monthly!A40),MONTH(Monthly!A40)+3,DAY(Monthly!A40)),DATE(YEAR(Monthly!A40)+1,MONTH(Monthly!A40),DAY(Monthly!A40))))</f>
        <v>55946</v>
      </c>
      <c r="B41" s="28">
        <f t="shared" si="2"/>
        <v>2053</v>
      </c>
      <c r="C41" s="9">
        <f t="shared" si="0"/>
        <v>55944</v>
      </c>
      <c r="D41" s="9">
        <f t="shared" si="3"/>
        <v>55974</v>
      </c>
      <c r="E41" s="3">
        <f t="shared" si="4"/>
        <v>31</v>
      </c>
      <c r="F41" s="10">
        <f t="shared" si="5"/>
        <v>29</v>
      </c>
      <c r="G41" s="4">
        <f>Lease!K53</f>
        <v>0</v>
      </c>
      <c r="H41" s="3">
        <f t="shared" si="8"/>
        <v>0</v>
      </c>
      <c r="I41" s="11">
        <f t="shared" si="6"/>
        <v>0</v>
      </c>
      <c r="J41" s="20">
        <f t="shared" si="1"/>
        <v>55946</v>
      </c>
      <c r="K41" s="3">
        <f t="shared" si="7"/>
        <v>0</v>
      </c>
    </row>
    <row r="42" spans="1:11" x14ac:dyDescent="0.25">
      <c r="A42" s="9">
        <f>IF(Lease!$H$4="Monthly",DATE(YEAR(Monthly!A41),MONTH(Monthly!A41)+1,DAY(Monthly!A41)),IF(Lease!$H$4="Quarterly",DATE(YEAR(Monthly!A41),MONTH(Monthly!A41)+3,DAY(Monthly!A41)),DATE(YEAR(Monthly!A41)+1,MONTH(Monthly!A41),DAY(Monthly!A41))))</f>
        <v>56311</v>
      </c>
      <c r="B42" s="28">
        <f t="shared" si="2"/>
        <v>2054</v>
      </c>
      <c r="C42" s="9">
        <f t="shared" si="0"/>
        <v>56309</v>
      </c>
      <c r="D42" s="9">
        <f t="shared" si="3"/>
        <v>56339</v>
      </c>
      <c r="E42" s="3">
        <f t="shared" si="4"/>
        <v>31</v>
      </c>
      <c r="F42" s="10">
        <f t="shared" si="5"/>
        <v>29</v>
      </c>
      <c r="G42" s="4">
        <f>Lease!K54</f>
        <v>0</v>
      </c>
      <c r="H42" s="3">
        <f t="shared" si="8"/>
        <v>0</v>
      </c>
      <c r="I42" s="11">
        <f t="shared" si="6"/>
        <v>0</v>
      </c>
      <c r="J42" s="20">
        <f t="shared" si="1"/>
        <v>56311</v>
      </c>
      <c r="K42" s="3">
        <f t="shared" si="7"/>
        <v>0</v>
      </c>
    </row>
    <row r="43" spans="1:11" x14ac:dyDescent="0.25">
      <c r="A43" s="9">
        <f>IF(Lease!$H$4="Monthly",DATE(YEAR(Monthly!A42),MONTH(Monthly!A42)+1,DAY(Monthly!A42)),IF(Lease!$H$4="Quarterly",DATE(YEAR(Monthly!A42),MONTH(Monthly!A42)+3,DAY(Monthly!A42)),DATE(YEAR(Monthly!A42)+1,MONTH(Monthly!A42),DAY(Monthly!A42))))</f>
        <v>56676</v>
      </c>
      <c r="B43" s="28">
        <f t="shared" si="2"/>
        <v>2055</v>
      </c>
      <c r="C43" s="9">
        <f t="shared" si="0"/>
        <v>56674</v>
      </c>
      <c r="D43" s="9">
        <f t="shared" si="3"/>
        <v>56704</v>
      </c>
      <c r="E43" s="3">
        <f t="shared" si="4"/>
        <v>31</v>
      </c>
      <c r="F43" s="10">
        <f t="shared" si="5"/>
        <v>29</v>
      </c>
      <c r="G43" s="4">
        <f>Lease!K55</f>
        <v>0</v>
      </c>
      <c r="H43" s="3">
        <f t="shared" si="8"/>
        <v>0</v>
      </c>
      <c r="I43" s="11">
        <f t="shared" si="6"/>
        <v>0</v>
      </c>
      <c r="J43" s="20">
        <f t="shared" si="1"/>
        <v>56676</v>
      </c>
      <c r="K43" s="3">
        <f t="shared" si="7"/>
        <v>0</v>
      </c>
    </row>
    <row r="44" spans="1:11" x14ac:dyDescent="0.25">
      <c r="A44" s="9">
        <f>IF(Lease!$H$4="Monthly",DATE(YEAR(Monthly!A43),MONTH(Monthly!A43)+1,DAY(Monthly!A43)),IF(Lease!$H$4="Quarterly",DATE(YEAR(Monthly!A43),MONTH(Monthly!A43)+3,DAY(Monthly!A43)),DATE(YEAR(Monthly!A43)+1,MONTH(Monthly!A43),DAY(Monthly!A43))))</f>
        <v>57042</v>
      </c>
      <c r="B44" s="28">
        <f t="shared" si="2"/>
        <v>2056</v>
      </c>
      <c r="C44" s="9">
        <f t="shared" si="0"/>
        <v>57040</v>
      </c>
      <c r="D44" s="9">
        <f t="shared" si="3"/>
        <v>57070</v>
      </c>
      <c r="E44" s="3">
        <f t="shared" si="4"/>
        <v>31</v>
      </c>
      <c r="F44" s="10">
        <f t="shared" si="5"/>
        <v>29</v>
      </c>
      <c r="G44" s="4">
        <f>Lease!K56</f>
        <v>0</v>
      </c>
      <c r="H44" s="3">
        <f t="shared" si="8"/>
        <v>0</v>
      </c>
      <c r="I44" s="11">
        <f t="shared" si="6"/>
        <v>0</v>
      </c>
      <c r="J44" s="20">
        <f t="shared" si="1"/>
        <v>57042</v>
      </c>
      <c r="K44" s="3">
        <f t="shared" si="7"/>
        <v>0</v>
      </c>
    </row>
    <row r="45" spans="1:11" x14ac:dyDescent="0.25">
      <c r="A45" s="9">
        <f>IF(Lease!$H$4="Monthly",DATE(YEAR(Monthly!A44),MONTH(Monthly!A44)+1,DAY(Monthly!A44)),IF(Lease!$H$4="Quarterly",DATE(YEAR(Monthly!A44),MONTH(Monthly!A44)+3,DAY(Monthly!A44)),DATE(YEAR(Monthly!A44)+1,MONTH(Monthly!A44),DAY(Monthly!A44))))</f>
        <v>57407</v>
      </c>
      <c r="B45" s="28">
        <f t="shared" si="2"/>
        <v>2057</v>
      </c>
      <c r="C45" s="9">
        <f t="shared" si="0"/>
        <v>57405</v>
      </c>
      <c r="D45" s="9">
        <f t="shared" si="3"/>
        <v>57435</v>
      </c>
      <c r="E45" s="3">
        <f t="shared" si="4"/>
        <v>31</v>
      </c>
      <c r="F45" s="10">
        <f t="shared" si="5"/>
        <v>29</v>
      </c>
      <c r="G45" s="4">
        <f>Lease!K57</f>
        <v>0</v>
      </c>
      <c r="H45" s="3">
        <f t="shared" si="8"/>
        <v>0</v>
      </c>
      <c r="I45" s="11">
        <f t="shared" si="6"/>
        <v>0</v>
      </c>
      <c r="J45" s="20">
        <f t="shared" si="1"/>
        <v>57407</v>
      </c>
      <c r="K45" s="3">
        <f t="shared" si="7"/>
        <v>0</v>
      </c>
    </row>
    <row r="46" spans="1:11" x14ac:dyDescent="0.25">
      <c r="A46" s="9">
        <f>IF(Lease!$H$4="Monthly",DATE(YEAR(Monthly!A45),MONTH(Monthly!A45)+1,DAY(Monthly!A45)),IF(Lease!$H$4="Quarterly",DATE(YEAR(Monthly!A45),MONTH(Monthly!A45)+3,DAY(Monthly!A45)),DATE(YEAR(Monthly!A45)+1,MONTH(Monthly!A45),DAY(Monthly!A45))))</f>
        <v>57772</v>
      </c>
      <c r="B46" s="28">
        <f t="shared" si="2"/>
        <v>2058</v>
      </c>
      <c r="C46" s="9">
        <f t="shared" si="0"/>
        <v>57770</v>
      </c>
      <c r="D46" s="9">
        <f t="shared" si="3"/>
        <v>57800</v>
      </c>
      <c r="E46" s="3">
        <f t="shared" si="4"/>
        <v>31</v>
      </c>
      <c r="F46" s="10">
        <f t="shared" si="5"/>
        <v>29</v>
      </c>
      <c r="G46" s="4">
        <f>Lease!K58</f>
        <v>0</v>
      </c>
      <c r="H46" s="3">
        <f t="shared" si="8"/>
        <v>0</v>
      </c>
      <c r="I46" s="11">
        <f t="shared" si="6"/>
        <v>0</v>
      </c>
      <c r="J46" s="20">
        <f t="shared" si="1"/>
        <v>57772</v>
      </c>
      <c r="K46" s="3">
        <f t="shared" si="7"/>
        <v>0</v>
      </c>
    </row>
    <row r="47" spans="1:11" x14ac:dyDescent="0.25">
      <c r="A47" s="9">
        <f>IF(Lease!$H$4="Monthly",DATE(YEAR(Monthly!A46),MONTH(Monthly!A46)+1,DAY(Monthly!A46)),IF(Lease!$H$4="Quarterly",DATE(YEAR(Monthly!A46),MONTH(Monthly!A46)+3,DAY(Monthly!A46)),DATE(YEAR(Monthly!A46)+1,MONTH(Monthly!A46),DAY(Monthly!A46))))</f>
        <v>58137</v>
      </c>
      <c r="B47" s="28">
        <f t="shared" si="2"/>
        <v>2059</v>
      </c>
      <c r="C47" s="9">
        <f t="shared" si="0"/>
        <v>58135</v>
      </c>
      <c r="D47" s="9">
        <f t="shared" si="3"/>
        <v>58165</v>
      </c>
      <c r="E47" s="3">
        <f t="shared" si="4"/>
        <v>31</v>
      </c>
      <c r="F47" s="10">
        <f t="shared" si="5"/>
        <v>29</v>
      </c>
      <c r="G47" s="4">
        <f>Lease!K59</f>
        <v>0</v>
      </c>
      <c r="H47" s="3">
        <f t="shared" si="8"/>
        <v>0</v>
      </c>
      <c r="I47" s="11">
        <f t="shared" si="6"/>
        <v>0</v>
      </c>
      <c r="J47" s="20">
        <f t="shared" si="1"/>
        <v>58137</v>
      </c>
      <c r="K47" s="3">
        <f t="shared" si="7"/>
        <v>0</v>
      </c>
    </row>
    <row r="48" spans="1:11" x14ac:dyDescent="0.25">
      <c r="A48" s="9">
        <f>IF(Lease!$H$4="Monthly",DATE(YEAR(Monthly!A47),MONTH(Monthly!A47)+1,DAY(Monthly!A47)),IF(Lease!$H$4="Quarterly",DATE(YEAR(Monthly!A47),MONTH(Monthly!A47)+3,DAY(Monthly!A47)),DATE(YEAR(Monthly!A47)+1,MONTH(Monthly!A47),DAY(Monthly!A47))))</f>
        <v>58503</v>
      </c>
      <c r="B48" s="28">
        <f t="shared" si="2"/>
        <v>2060</v>
      </c>
      <c r="C48" s="9">
        <f t="shared" si="0"/>
        <v>58501</v>
      </c>
      <c r="D48" s="9">
        <f t="shared" si="3"/>
        <v>58531</v>
      </c>
      <c r="E48" s="3">
        <f t="shared" si="4"/>
        <v>31</v>
      </c>
      <c r="F48" s="10">
        <f t="shared" si="5"/>
        <v>29</v>
      </c>
      <c r="G48" s="4">
        <f>Lease!K60</f>
        <v>0</v>
      </c>
      <c r="H48" s="3">
        <f t="shared" si="8"/>
        <v>0</v>
      </c>
      <c r="I48" s="11">
        <f t="shared" si="6"/>
        <v>0</v>
      </c>
      <c r="J48" s="20">
        <f t="shared" si="1"/>
        <v>58503</v>
      </c>
      <c r="K48" s="3">
        <f t="shared" si="7"/>
        <v>0</v>
      </c>
    </row>
    <row r="49" spans="1:11" x14ac:dyDescent="0.25">
      <c r="A49" s="9">
        <f>IF(Lease!$H$4="Monthly",DATE(YEAR(Monthly!A48),MONTH(Monthly!A48)+1,DAY(Monthly!A48)),IF(Lease!$H$4="Quarterly",DATE(YEAR(Monthly!A48),MONTH(Monthly!A48)+3,DAY(Monthly!A48)),DATE(YEAR(Monthly!A48)+1,MONTH(Monthly!A48),DAY(Monthly!A48))))</f>
        <v>58868</v>
      </c>
      <c r="B49" s="28">
        <f t="shared" si="2"/>
        <v>2061</v>
      </c>
      <c r="C49" s="9">
        <f t="shared" si="0"/>
        <v>58866</v>
      </c>
      <c r="D49" s="9">
        <f t="shared" si="3"/>
        <v>58896</v>
      </c>
      <c r="E49" s="3">
        <f t="shared" si="4"/>
        <v>31</v>
      </c>
      <c r="F49" s="10">
        <f t="shared" si="5"/>
        <v>29</v>
      </c>
      <c r="G49" s="4">
        <f>Lease!K61</f>
        <v>0</v>
      </c>
      <c r="H49" s="3">
        <f t="shared" si="8"/>
        <v>0</v>
      </c>
      <c r="I49" s="11">
        <f t="shared" si="6"/>
        <v>0</v>
      </c>
      <c r="J49" s="20">
        <f t="shared" si="1"/>
        <v>58868</v>
      </c>
      <c r="K49" s="3">
        <f t="shared" si="7"/>
        <v>0</v>
      </c>
    </row>
    <row r="50" spans="1:11" x14ac:dyDescent="0.25">
      <c r="A50" s="9">
        <f>IF(Lease!$H$4="Monthly",DATE(YEAR(Monthly!A49),MONTH(Monthly!A49)+1,DAY(Monthly!A49)),IF(Lease!$H$4="Quarterly",DATE(YEAR(Monthly!A49),MONTH(Monthly!A49)+3,DAY(Monthly!A49)),DATE(YEAR(Monthly!A49)+1,MONTH(Monthly!A49),DAY(Monthly!A49))))</f>
        <v>59233</v>
      </c>
      <c r="B50" s="28">
        <f t="shared" si="2"/>
        <v>2062</v>
      </c>
      <c r="C50" s="9">
        <f t="shared" si="0"/>
        <v>59231</v>
      </c>
      <c r="D50" s="9">
        <f t="shared" si="3"/>
        <v>59261</v>
      </c>
      <c r="E50" s="3">
        <f t="shared" si="4"/>
        <v>31</v>
      </c>
      <c r="F50" s="10">
        <f t="shared" si="5"/>
        <v>29</v>
      </c>
      <c r="G50" s="4">
        <f>Lease!K62</f>
        <v>0</v>
      </c>
      <c r="H50" s="3">
        <f t="shared" si="8"/>
        <v>0</v>
      </c>
      <c r="I50" s="11">
        <f t="shared" si="6"/>
        <v>0</v>
      </c>
      <c r="J50" s="20">
        <f t="shared" si="1"/>
        <v>59233</v>
      </c>
      <c r="K50" s="3">
        <f t="shared" si="7"/>
        <v>0</v>
      </c>
    </row>
    <row r="51" spans="1:11" x14ac:dyDescent="0.25">
      <c r="A51" s="9">
        <f>IF(Lease!$H$4="Monthly",DATE(YEAR(Monthly!A50),MONTH(Monthly!A50)+1,DAY(Monthly!A50)),IF(Lease!$H$4="Quarterly",DATE(YEAR(Monthly!A50),MONTH(Monthly!A50)+3,DAY(Monthly!A50)),DATE(YEAR(Monthly!A50)+1,MONTH(Monthly!A50),DAY(Monthly!A50))))</f>
        <v>59598</v>
      </c>
      <c r="B51" s="28">
        <f t="shared" si="2"/>
        <v>2063</v>
      </c>
      <c r="C51" s="9">
        <f t="shared" si="0"/>
        <v>59596</v>
      </c>
      <c r="D51" s="9">
        <f t="shared" si="3"/>
        <v>59626</v>
      </c>
      <c r="E51" s="3">
        <f t="shared" si="4"/>
        <v>31</v>
      </c>
      <c r="F51" s="10">
        <f t="shared" si="5"/>
        <v>29</v>
      </c>
      <c r="G51" s="4">
        <f>Lease!K63</f>
        <v>0</v>
      </c>
      <c r="H51" s="3">
        <f t="shared" si="8"/>
        <v>0</v>
      </c>
      <c r="I51" s="11">
        <f t="shared" si="6"/>
        <v>0</v>
      </c>
      <c r="J51" s="20">
        <f t="shared" si="1"/>
        <v>59598</v>
      </c>
      <c r="K51" s="3">
        <f t="shared" si="7"/>
        <v>0</v>
      </c>
    </row>
    <row r="52" spans="1:11" x14ac:dyDescent="0.25">
      <c r="A52" s="9">
        <f>IF(Lease!$H$4="Monthly",DATE(YEAR(Monthly!A51),MONTH(Monthly!A51)+1,DAY(Monthly!A51)),IF(Lease!$H$4="Quarterly",DATE(YEAR(Monthly!A51),MONTH(Monthly!A51)+3,DAY(Monthly!A51)),DATE(YEAR(Monthly!A51)+1,MONTH(Monthly!A51),DAY(Monthly!A51))))</f>
        <v>59964</v>
      </c>
      <c r="B52" s="28">
        <f t="shared" si="2"/>
        <v>2064</v>
      </c>
      <c r="C52" s="9">
        <f t="shared" si="0"/>
        <v>59962</v>
      </c>
      <c r="D52" s="9">
        <f t="shared" si="3"/>
        <v>59992</v>
      </c>
      <c r="E52" s="3">
        <f t="shared" si="4"/>
        <v>31</v>
      </c>
      <c r="F52" s="10">
        <f t="shared" si="5"/>
        <v>29</v>
      </c>
      <c r="G52" s="4">
        <f>Lease!K64</f>
        <v>0</v>
      </c>
      <c r="H52" s="3">
        <f t="shared" si="8"/>
        <v>0</v>
      </c>
      <c r="I52" s="11">
        <f t="shared" si="6"/>
        <v>0</v>
      </c>
      <c r="J52" s="20">
        <f t="shared" si="1"/>
        <v>59964</v>
      </c>
      <c r="K52" s="3">
        <f t="shared" si="7"/>
        <v>0</v>
      </c>
    </row>
    <row r="53" spans="1:11" x14ac:dyDescent="0.25">
      <c r="A53" s="9">
        <f>IF(Lease!$H$4="Monthly",DATE(YEAR(Monthly!A52),MONTH(Monthly!A52)+1,DAY(Monthly!A52)),IF(Lease!$H$4="Quarterly",DATE(YEAR(Monthly!A52),MONTH(Monthly!A52)+3,DAY(Monthly!A52)),DATE(YEAR(Monthly!A52)+1,MONTH(Monthly!A52),DAY(Monthly!A52))))</f>
        <v>60329</v>
      </c>
      <c r="B53" s="28">
        <f t="shared" si="2"/>
        <v>2065</v>
      </c>
      <c r="C53" s="9">
        <f t="shared" si="0"/>
        <v>60327</v>
      </c>
      <c r="D53" s="9">
        <f t="shared" si="3"/>
        <v>60357</v>
      </c>
      <c r="E53" s="3">
        <f t="shared" si="4"/>
        <v>31</v>
      </c>
      <c r="F53" s="10">
        <f t="shared" si="5"/>
        <v>29</v>
      </c>
      <c r="G53" s="4">
        <f>Lease!K65</f>
        <v>0</v>
      </c>
      <c r="H53" s="3">
        <f t="shared" si="8"/>
        <v>0</v>
      </c>
      <c r="I53" s="11">
        <f t="shared" si="6"/>
        <v>0</v>
      </c>
      <c r="J53" s="20">
        <f t="shared" si="1"/>
        <v>60329</v>
      </c>
      <c r="K53" s="3">
        <f t="shared" si="7"/>
        <v>0</v>
      </c>
    </row>
    <row r="54" spans="1:11" x14ac:dyDescent="0.25">
      <c r="A54" s="9">
        <f>IF(Lease!$H$4="Monthly",DATE(YEAR(Monthly!A53),MONTH(Monthly!A53)+1,DAY(Monthly!A53)),IF(Lease!$H$4="Quarterly",DATE(YEAR(Monthly!A53),MONTH(Monthly!A53)+3,DAY(Monthly!A53)),DATE(YEAR(Monthly!A53)+1,MONTH(Monthly!A53),DAY(Monthly!A53))))</f>
        <v>60694</v>
      </c>
      <c r="B54" s="28">
        <f t="shared" si="2"/>
        <v>2066</v>
      </c>
      <c r="C54" s="9">
        <f t="shared" si="0"/>
        <v>60692</v>
      </c>
      <c r="D54" s="9">
        <f t="shared" si="3"/>
        <v>60722</v>
      </c>
      <c r="E54" s="3">
        <f t="shared" si="4"/>
        <v>31</v>
      </c>
      <c r="F54" s="10">
        <f t="shared" si="5"/>
        <v>29</v>
      </c>
      <c r="G54" s="4">
        <f>Lease!K66</f>
        <v>0</v>
      </c>
      <c r="H54" s="3">
        <f t="shared" si="8"/>
        <v>0</v>
      </c>
      <c r="I54" s="11">
        <f t="shared" si="6"/>
        <v>0</v>
      </c>
      <c r="J54" s="20">
        <f t="shared" si="1"/>
        <v>60694</v>
      </c>
      <c r="K54" s="3">
        <f t="shared" si="7"/>
        <v>0</v>
      </c>
    </row>
    <row r="55" spans="1:11" x14ac:dyDescent="0.25">
      <c r="A55" s="9">
        <f>IF(Lease!$H$4="Monthly",DATE(YEAR(Monthly!A54),MONTH(Monthly!A54)+1,DAY(Monthly!A54)),IF(Lease!$H$4="Quarterly",DATE(YEAR(Monthly!A54),MONTH(Monthly!A54)+3,DAY(Monthly!A54)),DATE(YEAR(Monthly!A54)+1,MONTH(Monthly!A54),DAY(Monthly!A54))))</f>
        <v>61059</v>
      </c>
      <c r="B55" s="28">
        <f t="shared" si="2"/>
        <v>2067</v>
      </c>
      <c r="C55" s="9">
        <f t="shared" si="0"/>
        <v>61057</v>
      </c>
      <c r="D55" s="9">
        <f t="shared" si="3"/>
        <v>61087</v>
      </c>
      <c r="E55" s="3">
        <f t="shared" si="4"/>
        <v>31</v>
      </c>
      <c r="F55" s="10">
        <f t="shared" si="5"/>
        <v>29</v>
      </c>
      <c r="G55" s="4">
        <f>Lease!K67</f>
        <v>0</v>
      </c>
      <c r="H55" s="3">
        <f t="shared" si="8"/>
        <v>0</v>
      </c>
      <c r="I55" s="11">
        <f t="shared" si="6"/>
        <v>0</v>
      </c>
      <c r="J55" s="20">
        <f t="shared" si="1"/>
        <v>61059</v>
      </c>
      <c r="K55" s="3">
        <f t="shared" si="7"/>
        <v>0</v>
      </c>
    </row>
    <row r="56" spans="1:11" x14ac:dyDescent="0.25">
      <c r="A56" s="9">
        <f>IF(Lease!$H$4="Monthly",DATE(YEAR(Monthly!A55),MONTH(Monthly!A55)+1,DAY(Monthly!A55)),IF(Lease!$H$4="Quarterly",DATE(YEAR(Monthly!A55),MONTH(Monthly!A55)+3,DAY(Monthly!A55)),DATE(YEAR(Monthly!A55)+1,MONTH(Monthly!A55),DAY(Monthly!A55))))</f>
        <v>61425</v>
      </c>
      <c r="B56" s="28">
        <f t="shared" si="2"/>
        <v>2068</v>
      </c>
      <c r="C56" s="9">
        <f t="shared" si="0"/>
        <v>61423</v>
      </c>
      <c r="D56" s="9">
        <f t="shared" si="3"/>
        <v>61453</v>
      </c>
      <c r="E56" s="3">
        <f t="shared" si="4"/>
        <v>31</v>
      </c>
      <c r="F56" s="10">
        <f t="shared" si="5"/>
        <v>29</v>
      </c>
      <c r="G56" s="4">
        <f>Lease!K68</f>
        <v>0</v>
      </c>
      <c r="H56" s="3">
        <f t="shared" si="8"/>
        <v>0</v>
      </c>
      <c r="I56" s="11">
        <f t="shared" si="6"/>
        <v>0</v>
      </c>
      <c r="J56" s="20">
        <f t="shared" si="1"/>
        <v>61425</v>
      </c>
      <c r="K56" s="3">
        <f t="shared" si="7"/>
        <v>0</v>
      </c>
    </row>
    <row r="57" spans="1:11" x14ac:dyDescent="0.25">
      <c r="A57" s="9">
        <f>IF(Lease!$H$4="Monthly",DATE(YEAR(Monthly!A56),MONTH(Monthly!A56)+1,DAY(Monthly!A56)),IF(Lease!$H$4="Quarterly",DATE(YEAR(Monthly!A56),MONTH(Monthly!A56)+3,DAY(Monthly!A56)),DATE(YEAR(Monthly!A56)+1,MONTH(Monthly!A56),DAY(Monthly!A56))))</f>
        <v>61790</v>
      </c>
      <c r="B57" s="28">
        <f t="shared" si="2"/>
        <v>2069</v>
      </c>
      <c r="C57" s="9">
        <f t="shared" si="0"/>
        <v>61788</v>
      </c>
      <c r="D57" s="9">
        <f t="shared" si="3"/>
        <v>61818</v>
      </c>
      <c r="E57" s="3">
        <f t="shared" si="4"/>
        <v>31</v>
      </c>
      <c r="F57" s="10">
        <f t="shared" si="5"/>
        <v>29</v>
      </c>
      <c r="G57" s="4">
        <f>Lease!K69</f>
        <v>0</v>
      </c>
      <c r="H57" s="3">
        <f t="shared" si="8"/>
        <v>0</v>
      </c>
      <c r="I57" s="11">
        <f t="shared" si="6"/>
        <v>0</v>
      </c>
      <c r="J57" s="20">
        <f t="shared" si="1"/>
        <v>61790</v>
      </c>
      <c r="K57" s="3">
        <f t="shared" si="7"/>
        <v>0</v>
      </c>
    </row>
    <row r="58" spans="1:11" x14ac:dyDescent="0.25">
      <c r="A58" s="9">
        <f>IF(Lease!$H$4="Monthly",DATE(YEAR(Monthly!A57),MONTH(Monthly!A57)+1,DAY(Monthly!A57)),IF(Lease!$H$4="Quarterly",DATE(YEAR(Monthly!A57),MONTH(Monthly!A57)+3,DAY(Monthly!A57)),DATE(YEAR(Monthly!A57)+1,MONTH(Monthly!A57),DAY(Monthly!A57))))</f>
        <v>62155</v>
      </c>
      <c r="B58" s="28">
        <f t="shared" si="2"/>
        <v>2070</v>
      </c>
      <c r="C58" s="9">
        <f t="shared" si="0"/>
        <v>62153</v>
      </c>
      <c r="D58" s="9">
        <f t="shared" si="3"/>
        <v>62183</v>
      </c>
      <c r="E58" s="3">
        <f t="shared" si="4"/>
        <v>31</v>
      </c>
      <c r="F58" s="10">
        <f t="shared" si="5"/>
        <v>29</v>
      </c>
      <c r="G58" s="4">
        <f>Lease!K70</f>
        <v>0</v>
      </c>
      <c r="H58" s="3">
        <f t="shared" si="8"/>
        <v>0</v>
      </c>
      <c r="I58" s="11">
        <f t="shared" si="6"/>
        <v>0</v>
      </c>
      <c r="J58" s="20">
        <f t="shared" si="1"/>
        <v>62155</v>
      </c>
      <c r="K58" s="3">
        <f t="shared" si="7"/>
        <v>0</v>
      </c>
    </row>
    <row r="59" spans="1:11" x14ac:dyDescent="0.25">
      <c r="A59" s="9">
        <f>IF(Lease!$H$4="Monthly",DATE(YEAR(Monthly!A58),MONTH(Monthly!A58)+1,DAY(Monthly!A58)),IF(Lease!$H$4="Quarterly",DATE(YEAR(Monthly!A58),MONTH(Monthly!A58)+3,DAY(Monthly!A58)),DATE(YEAR(Monthly!A58)+1,MONTH(Monthly!A58),DAY(Monthly!A58))))</f>
        <v>62520</v>
      </c>
      <c r="B59" s="28">
        <f t="shared" si="2"/>
        <v>2071</v>
      </c>
      <c r="C59" s="9">
        <f t="shared" si="0"/>
        <v>62518</v>
      </c>
      <c r="D59" s="9">
        <f t="shared" si="3"/>
        <v>62548</v>
      </c>
      <c r="E59" s="3">
        <f t="shared" si="4"/>
        <v>31</v>
      </c>
      <c r="F59" s="10">
        <f t="shared" si="5"/>
        <v>29</v>
      </c>
      <c r="G59" s="4">
        <f>Lease!K71</f>
        <v>0</v>
      </c>
      <c r="H59" s="3">
        <f t="shared" si="8"/>
        <v>0</v>
      </c>
      <c r="I59" s="11">
        <f t="shared" si="6"/>
        <v>0</v>
      </c>
      <c r="J59" s="20">
        <f t="shared" si="1"/>
        <v>62520</v>
      </c>
      <c r="K59" s="3">
        <f t="shared" si="7"/>
        <v>0</v>
      </c>
    </row>
    <row r="60" spans="1:11" x14ac:dyDescent="0.25">
      <c r="A60" s="9">
        <f>IF(Lease!$H$4="Monthly",DATE(YEAR(Monthly!A59),MONTH(Monthly!A59)+1,DAY(Monthly!A59)),IF(Lease!$H$4="Quarterly",DATE(YEAR(Monthly!A59),MONTH(Monthly!A59)+3,DAY(Monthly!A59)),DATE(YEAR(Monthly!A59)+1,MONTH(Monthly!A59),DAY(Monthly!A59))))</f>
        <v>62886</v>
      </c>
      <c r="B60" s="28">
        <f t="shared" si="2"/>
        <v>2072</v>
      </c>
      <c r="C60" s="9">
        <f t="shared" si="0"/>
        <v>62884</v>
      </c>
      <c r="D60" s="9">
        <f t="shared" si="3"/>
        <v>62914</v>
      </c>
      <c r="E60" s="3">
        <f t="shared" si="4"/>
        <v>31</v>
      </c>
      <c r="F60" s="10">
        <f t="shared" si="5"/>
        <v>29</v>
      </c>
      <c r="G60" s="4">
        <f>Lease!K72</f>
        <v>0</v>
      </c>
      <c r="H60" s="3">
        <f t="shared" si="8"/>
        <v>0</v>
      </c>
      <c r="I60" s="11">
        <f t="shared" si="6"/>
        <v>0</v>
      </c>
      <c r="J60" s="20">
        <f t="shared" si="1"/>
        <v>62886</v>
      </c>
      <c r="K60" s="3">
        <f t="shared" si="7"/>
        <v>0</v>
      </c>
    </row>
    <row r="61" spans="1:11" x14ac:dyDescent="0.25">
      <c r="A61" s="9">
        <f>IF(Lease!$H$4="Monthly",DATE(YEAR(Monthly!A60),MONTH(Monthly!A60)+1,DAY(Monthly!A60)),IF(Lease!$H$4="Quarterly",DATE(YEAR(Monthly!A60),MONTH(Monthly!A60)+3,DAY(Monthly!A60)),DATE(YEAR(Monthly!A60)+1,MONTH(Monthly!A60),DAY(Monthly!A60))))</f>
        <v>63251</v>
      </c>
      <c r="B61" s="28">
        <f t="shared" si="2"/>
        <v>2073</v>
      </c>
      <c r="C61" s="9">
        <f t="shared" si="0"/>
        <v>63249</v>
      </c>
      <c r="D61" s="9">
        <f t="shared" si="3"/>
        <v>63279</v>
      </c>
      <c r="E61" s="3">
        <f t="shared" si="4"/>
        <v>31</v>
      </c>
      <c r="F61" s="10">
        <f t="shared" si="5"/>
        <v>29</v>
      </c>
      <c r="G61" s="4">
        <f>Lease!K73</f>
        <v>0</v>
      </c>
      <c r="H61" s="3">
        <f t="shared" si="8"/>
        <v>0</v>
      </c>
      <c r="I61" s="11">
        <f t="shared" si="6"/>
        <v>0</v>
      </c>
      <c r="J61" s="20">
        <f t="shared" si="1"/>
        <v>63251</v>
      </c>
      <c r="K61" s="3">
        <f t="shared" si="7"/>
        <v>0</v>
      </c>
    </row>
    <row r="62" spans="1:11" x14ac:dyDescent="0.25">
      <c r="A62" s="9">
        <f>IF(Lease!$H$4="Monthly",DATE(YEAR(Monthly!A61),MONTH(Monthly!A61)+1,DAY(Monthly!A61)),IF(Lease!$H$4="Quarterly",DATE(YEAR(Monthly!A61),MONTH(Monthly!A61)+3,DAY(Monthly!A61)),DATE(YEAR(Monthly!A61)+1,MONTH(Monthly!A61),DAY(Monthly!A61))))</f>
        <v>63616</v>
      </c>
      <c r="B62" s="28">
        <f t="shared" si="2"/>
        <v>2074</v>
      </c>
      <c r="C62" s="9">
        <f t="shared" si="0"/>
        <v>63614</v>
      </c>
      <c r="D62" s="9">
        <f t="shared" si="3"/>
        <v>63644</v>
      </c>
      <c r="E62" s="3">
        <f t="shared" si="4"/>
        <v>31</v>
      </c>
      <c r="F62" s="10">
        <f t="shared" si="5"/>
        <v>29</v>
      </c>
      <c r="G62" s="4">
        <f>Lease!K74</f>
        <v>0</v>
      </c>
      <c r="H62" s="3">
        <f t="shared" si="8"/>
        <v>0</v>
      </c>
      <c r="I62" s="11">
        <f t="shared" si="6"/>
        <v>0</v>
      </c>
      <c r="J62" s="20">
        <f t="shared" si="1"/>
        <v>63616</v>
      </c>
      <c r="K62" s="3">
        <f t="shared" si="7"/>
        <v>0</v>
      </c>
    </row>
    <row r="63" spans="1:11" x14ac:dyDescent="0.25">
      <c r="A63" s="9">
        <f>IF(Lease!$H$4="Monthly",DATE(YEAR(Monthly!A62),MONTH(Monthly!A62)+1,DAY(Monthly!A62)),IF(Lease!$H$4="Quarterly",DATE(YEAR(Monthly!A62),MONTH(Monthly!A62)+3,DAY(Monthly!A62)),DATE(YEAR(Monthly!A62)+1,MONTH(Monthly!A62),DAY(Monthly!A62))))</f>
        <v>63981</v>
      </c>
      <c r="B63" s="28">
        <f t="shared" si="2"/>
        <v>2075</v>
      </c>
      <c r="C63" s="9">
        <f t="shared" si="0"/>
        <v>63979</v>
      </c>
      <c r="D63" s="9">
        <f t="shared" si="3"/>
        <v>64009</v>
      </c>
      <c r="E63" s="3">
        <f t="shared" si="4"/>
        <v>31</v>
      </c>
      <c r="F63" s="10">
        <f t="shared" si="5"/>
        <v>29</v>
      </c>
      <c r="G63" s="4">
        <f>Lease!K75</f>
        <v>0</v>
      </c>
      <c r="H63" s="3">
        <f t="shared" si="8"/>
        <v>0</v>
      </c>
      <c r="I63" s="11">
        <f t="shared" si="6"/>
        <v>0</v>
      </c>
      <c r="J63" s="20">
        <f t="shared" si="1"/>
        <v>63981</v>
      </c>
      <c r="K63" s="3">
        <f t="shared" si="7"/>
        <v>0</v>
      </c>
    </row>
    <row r="64" spans="1:11" x14ac:dyDescent="0.25">
      <c r="A64" s="9">
        <f>IF(Lease!$H$4="Monthly",DATE(YEAR(Monthly!A63),MONTH(Monthly!A63)+1,DAY(Monthly!A63)),IF(Lease!$H$4="Quarterly",DATE(YEAR(Monthly!A63),MONTH(Monthly!A63)+3,DAY(Monthly!A63)),DATE(YEAR(Monthly!A63)+1,MONTH(Monthly!A63),DAY(Monthly!A63))))</f>
        <v>64347</v>
      </c>
      <c r="B64" s="28">
        <f t="shared" si="2"/>
        <v>2076</v>
      </c>
      <c r="C64" s="9">
        <f t="shared" si="0"/>
        <v>64345</v>
      </c>
      <c r="D64" s="9">
        <f t="shared" si="3"/>
        <v>64375</v>
      </c>
      <c r="E64" s="3">
        <f t="shared" si="4"/>
        <v>31</v>
      </c>
      <c r="F64" s="10">
        <f t="shared" si="5"/>
        <v>29</v>
      </c>
      <c r="G64" s="4">
        <f>Lease!K76</f>
        <v>0</v>
      </c>
      <c r="H64" s="3">
        <f t="shared" si="8"/>
        <v>0</v>
      </c>
      <c r="I64" s="11">
        <f t="shared" si="6"/>
        <v>0</v>
      </c>
      <c r="J64" s="20">
        <f t="shared" si="1"/>
        <v>64347</v>
      </c>
      <c r="K64" s="3">
        <f t="shared" si="7"/>
        <v>0</v>
      </c>
    </row>
    <row r="65" spans="1:11" x14ac:dyDescent="0.25">
      <c r="A65" s="9">
        <f>IF(Lease!$H$4="Monthly",DATE(YEAR(Monthly!A64),MONTH(Monthly!A64)+1,DAY(Monthly!A64)),IF(Lease!$H$4="Quarterly",DATE(YEAR(Monthly!A64),MONTH(Monthly!A64)+3,DAY(Monthly!A64)),DATE(YEAR(Monthly!A64)+1,MONTH(Monthly!A64),DAY(Monthly!A64))))</f>
        <v>64712</v>
      </c>
      <c r="B65" s="28">
        <f t="shared" si="2"/>
        <v>2077</v>
      </c>
      <c r="C65" s="9">
        <f t="shared" si="0"/>
        <v>64710</v>
      </c>
      <c r="D65" s="9">
        <f t="shared" si="3"/>
        <v>64740</v>
      </c>
      <c r="E65" s="3">
        <f t="shared" si="4"/>
        <v>31</v>
      </c>
      <c r="F65" s="10">
        <f t="shared" si="5"/>
        <v>29</v>
      </c>
      <c r="G65" s="4">
        <f>Lease!K77</f>
        <v>0</v>
      </c>
      <c r="H65" s="3">
        <f t="shared" si="8"/>
        <v>0</v>
      </c>
      <c r="I65" s="11">
        <f t="shared" si="6"/>
        <v>0</v>
      </c>
      <c r="J65" s="20">
        <f t="shared" si="1"/>
        <v>64712</v>
      </c>
      <c r="K65" s="3">
        <f t="shared" si="7"/>
        <v>0</v>
      </c>
    </row>
    <row r="66" spans="1:11" x14ac:dyDescent="0.25">
      <c r="A66" s="9">
        <f>IF(Lease!$H$4="Monthly",DATE(YEAR(Monthly!A65),MONTH(Monthly!A65)+1,DAY(Monthly!A65)),IF(Lease!$H$4="Quarterly",DATE(YEAR(Monthly!A65),MONTH(Monthly!A65)+3,DAY(Monthly!A65)),DATE(YEAR(Monthly!A65)+1,MONTH(Monthly!A65),DAY(Monthly!A65))))</f>
        <v>65077</v>
      </c>
      <c r="B66" s="28">
        <f t="shared" si="2"/>
        <v>2078</v>
      </c>
      <c r="C66" s="9">
        <f t="shared" si="0"/>
        <v>65075</v>
      </c>
      <c r="D66" s="9">
        <f t="shared" si="3"/>
        <v>65105</v>
      </c>
      <c r="E66" s="3">
        <f t="shared" si="4"/>
        <v>31</v>
      </c>
      <c r="F66" s="10">
        <f t="shared" si="5"/>
        <v>29</v>
      </c>
      <c r="G66" s="4">
        <f>Lease!K78</f>
        <v>0</v>
      </c>
      <c r="H66" s="3">
        <f t="shared" si="8"/>
        <v>0</v>
      </c>
      <c r="I66" s="11">
        <f t="shared" si="6"/>
        <v>0</v>
      </c>
      <c r="J66" s="20">
        <f t="shared" si="1"/>
        <v>65077</v>
      </c>
      <c r="K66" s="3">
        <f t="shared" si="7"/>
        <v>0</v>
      </c>
    </row>
    <row r="67" spans="1:11" x14ac:dyDescent="0.25">
      <c r="A67" s="9">
        <f>IF(Lease!$H$4="Monthly",DATE(YEAR(Monthly!A66),MONTH(Monthly!A66)+1,DAY(Monthly!A66)),IF(Lease!$H$4="Quarterly",DATE(YEAR(Monthly!A66),MONTH(Monthly!A66)+3,DAY(Monthly!A66)),DATE(YEAR(Monthly!A66)+1,MONTH(Monthly!A66),DAY(Monthly!A66))))</f>
        <v>65442</v>
      </c>
      <c r="B67" s="28">
        <f t="shared" si="2"/>
        <v>2079</v>
      </c>
      <c r="C67" s="9">
        <f t="shared" si="0"/>
        <v>65440</v>
      </c>
      <c r="D67" s="9">
        <f t="shared" si="3"/>
        <v>65470</v>
      </c>
      <c r="E67" s="3">
        <f t="shared" si="4"/>
        <v>31</v>
      </c>
      <c r="F67" s="10">
        <f t="shared" si="5"/>
        <v>29</v>
      </c>
      <c r="G67" s="4">
        <f>Lease!K79</f>
        <v>0</v>
      </c>
      <c r="H67" s="3">
        <f t="shared" si="8"/>
        <v>0</v>
      </c>
      <c r="I67" s="11">
        <f t="shared" si="6"/>
        <v>0</v>
      </c>
      <c r="J67" s="20">
        <f t="shared" si="1"/>
        <v>65442</v>
      </c>
      <c r="K67" s="3">
        <f t="shared" si="7"/>
        <v>0</v>
      </c>
    </row>
    <row r="68" spans="1:11" x14ac:dyDescent="0.25">
      <c r="A68" s="9">
        <f>IF(Lease!$H$4="Monthly",DATE(YEAR(Monthly!A67),MONTH(Monthly!A67)+1,DAY(Monthly!A67)),IF(Lease!$H$4="Quarterly",DATE(YEAR(Monthly!A67),MONTH(Monthly!A67)+3,DAY(Monthly!A67)),DATE(YEAR(Monthly!A67)+1,MONTH(Monthly!A67),DAY(Monthly!A67))))</f>
        <v>65808</v>
      </c>
      <c r="B68" s="28">
        <f t="shared" si="2"/>
        <v>2080</v>
      </c>
      <c r="C68" s="9">
        <f t="shared" ref="C68:C131" si="9">EOMONTH(A68,-1)+1</f>
        <v>65806</v>
      </c>
      <c r="D68" s="9">
        <f t="shared" si="3"/>
        <v>65836</v>
      </c>
      <c r="E68" s="3">
        <f t="shared" si="4"/>
        <v>31</v>
      </c>
      <c r="F68" s="10">
        <f t="shared" si="5"/>
        <v>29</v>
      </c>
      <c r="G68" s="4">
        <f>Lease!K80</f>
        <v>0</v>
      </c>
      <c r="H68" s="3">
        <f t="shared" si="8"/>
        <v>0</v>
      </c>
      <c r="I68" s="11">
        <f t="shared" si="6"/>
        <v>0</v>
      </c>
      <c r="J68" s="20">
        <f t="shared" ref="J68:J131" si="10">A68</f>
        <v>65808</v>
      </c>
      <c r="K68" s="3">
        <f t="shared" si="7"/>
        <v>0</v>
      </c>
    </row>
    <row r="69" spans="1:11" x14ac:dyDescent="0.25">
      <c r="A69" s="9">
        <f>IF(Lease!$H$4="Monthly",DATE(YEAR(Monthly!A68),MONTH(Monthly!A68)+1,DAY(Monthly!A68)),IF(Lease!$H$4="Quarterly",DATE(YEAR(Monthly!A68),MONTH(Monthly!A68)+3,DAY(Monthly!A68)),DATE(YEAR(Monthly!A68)+1,MONTH(Monthly!A68),DAY(Monthly!A68))))</f>
        <v>66173</v>
      </c>
      <c r="B69" s="28">
        <f t="shared" ref="B69:B132" si="11">YEAR(A69)</f>
        <v>2081</v>
      </c>
      <c r="C69" s="9">
        <f t="shared" si="9"/>
        <v>66171</v>
      </c>
      <c r="D69" s="9">
        <f t="shared" ref="D69:D132" si="12">EOMONTH(A69,0)</f>
        <v>66201</v>
      </c>
      <c r="E69" s="3">
        <f t="shared" ref="E69:E132" si="13">D69-C69+1</f>
        <v>31</v>
      </c>
      <c r="F69" s="10">
        <f t="shared" ref="F69:F132" si="14">D69-A69+1</f>
        <v>29</v>
      </c>
      <c r="G69" s="4">
        <f>Lease!K81</f>
        <v>0</v>
      </c>
      <c r="H69" s="3">
        <f t="shared" ref="H69:H132" si="15">G70/E69*F69</f>
        <v>0</v>
      </c>
      <c r="I69" s="11">
        <f t="shared" si="6"/>
        <v>0</v>
      </c>
      <c r="J69" s="20">
        <f t="shared" si="10"/>
        <v>66173</v>
      </c>
      <c r="K69" s="3">
        <f t="shared" si="7"/>
        <v>0</v>
      </c>
    </row>
    <row r="70" spans="1:11" x14ac:dyDescent="0.25">
      <c r="A70" s="9">
        <f>IF(Lease!$H$4="Monthly",DATE(YEAR(Monthly!A69),MONTH(Monthly!A69)+1,DAY(Monthly!A69)),IF(Lease!$H$4="Quarterly",DATE(YEAR(Monthly!A69),MONTH(Monthly!A69)+3,DAY(Monthly!A69)),DATE(YEAR(Monthly!A69)+1,MONTH(Monthly!A69),DAY(Monthly!A69))))</f>
        <v>66538</v>
      </c>
      <c r="B70" s="28">
        <f t="shared" si="11"/>
        <v>2082</v>
      </c>
      <c r="C70" s="9">
        <f t="shared" si="9"/>
        <v>66536</v>
      </c>
      <c r="D70" s="9">
        <f t="shared" si="12"/>
        <v>66566</v>
      </c>
      <c r="E70" s="3">
        <f t="shared" si="13"/>
        <v>31</v>
      </c>
      <c r="F70" s="10">
        <f t="shared" si="14"/>
        <v>29</v>
      </c>
      <c r="G70" s="4">
        <f>Lease!K82</f>
        <v>0</v>
      </c>
      <c r="H70" s="3">
        <f t="shared" si="15"/>
        <v>0</v>
      </c>
      <c r="I70" s="11">
        <f t="shared" ref="I70:I133" si="16">G70-H69</f>
        <v>0</v>
      </c>
      <c r="J70" s="20">
        <f t="shared" si="10"/>
        <v>66538</v>
      </c>
      <c r="K70" s="3">
        <f t="shared" ref="K70:K133" si="17">H70+I70</f>
        <v>0</v>
      </c>
    </row>
    <row r="71" spans="1:11" x14ac:dyDescent="0.25">
      <c r="A71" s="9">
        <f>IF(Lease!$H$4="Monthly",DATE(YEAR(Monthly!A70),MONTH(Monthly!A70)+1,DAY(Monthly!A70)),IF(Lease!$H$4="Quarterly",DATE(YEAR(Monthly!A70),MONTH(Monthly!A70)+3,DAY(Monthly!A70)),DATE(YEAR(Monthly!A70)+1,MONTH(Monthly!A70),DAY(Monthly!A70))))</f>
        <v>66903</v>
      </c>
      <c r="B71" s="28">
        <f t="shared" si="11"/>
        <v>2083</v>
      </c>
      <c r="C71" s="9">
        <f t="shared" si="9"/>
        <v>66901</v>
      </c>
      <c r="D71" s="9">
        <f t="shared" si="12"/>
        <v>66931</v>
      </c>
      <c r="E71" s="3">
        <f t="shared" si="13"/>
        <v>31</v>
      </c>
      <c r="F71" s="10">
        <f t="shared" si="14"/>
        <v>29</v>
      </c>
      <c r="G71" s="4">
        <f>Lease!K83</f>
        <v>0</v>
      </c>
      <c r="H71" s="3">
        <f t="shared" si="15"/>
        <v>0</v>
      </c>
      <c r="I71" s="11">
        <f t="shared" si="16"/>
        <v>0</v>
      </c>
      <c r="J71" s="20">
        <f t="shared" si="10"/>
        <v>66903</v>
      </c>
      <c r="K71" s="3">
        <f t="shared" si="17"/>
        <v>0</v>
      </c>
    </row>
    <row r="72" spans="1:11" x14ac:dyDescent="0.25">
      <c r="A72" s="9">
        <f>IF(Lease!$H$4="Monthly",DATE(YEAR(Monthly!A71),MONTH(Monthly!A71)+1,DAY(Monthly!A71)),IF(Lease!$H$4="Quarterly",DATE(YEAR(Monthly!A71),MONTH(Monthly!A71)+3,DAY(Monthly!A71)),DATE(YEAR(Monthly!A71)+1,MONTH(Monthly!A71),DAY(Monthly!A71))))</f>
        <v>67269</v>
      </c>
      <c r="B72" s="28">
        <f t="shared" si="11"/>
        <v>2084</v>
      </c>
      <c r="C72" s="9">
        <f t="shared" si="9"/>
        <v>67267</v>
      </c>
      <c r="D72" s="9">
        <f t="shared" si="12"/>
        <v>67297</v>
      </c>
      <c r="E72" s="3">
        <f t="shared" si="13"/>
        <v>31</v>
      </c>
      <c r="F72" s="10">
        <f t="shared" si="14"/>
        <v>29</v>
      </c>
      <c r="G72" s="4">
        <f>Lease!K84</f>
        <v>0</v>
      </c>
      <c r="H72" s="3">
        <f t="shared" si="15"/>
        <v>0</v>
      </c>
      <c r="I72" s="11">
        <f t="shared" si="16"/>
        <v>0</v>
      </c>
      <c r="J72" s="20">
        <f t="shared" si="10"/>
        <v>67269</v>
      </c>
      <c r="K72" s="3">
        <f t="shared" si="17"/>
        <v>0</v>
      </c>
    </row>
    <row r="73" spans="1:11" x14ac:dyDescent="0.25">
      <c r="A73" s="9">
        <f>IF(Lease!$H$4="Monthly",DATE(YEAR(Monthly!A72),MONTH(Monthly!A72)+1,DAY(Monthly!A72)),IF(Lease!$H$4="Quarterly",DATE(YEAR(Monthly!A72),MONTH(Monthly!A72)+3,DAY(Monthly!A72)),DATE(YEAR(Monthly!A72)+1,MONTH(Monthly!A72),DAY(Monthly!A72))))</f>
        <v>67634</v>
      </c>
      <c r="B73" s="28">
        <f t="shared" si="11"/>
        <v>2085</v>
      </c>
      <c r="C73" s="9">
        <f t="shared" si="9"/>
        <v>67632</v>
      </c>
      <c r="D73" s="9">
        <f t="shared" si="12"/>
        <v>67662</v>
      </c>
      <c r="E73" s="3">
        <f t="shared" si="13"/>
        <v>31</v>
      </c>
      <c r="F73" s="10">
        <f t="shared" si="14"/>
        <v>29</v>
      </c>
      <c r="G73" s="4">
        <f>Lease!K85</f>
        <v>0</v>
      </c>
      <c r="H73" s="3">
        <f t="shared" si="15"/>
        <v>0</v>
      </c>
      <c r="I73" s="11">
        <f t="shared" si="16"/>
        <v>0</v>
      </c>
      <c r="J73" s="20">
        <f t="shared" si="10"/>
        <v>67634</v>
      </c>
      <c r="K73" s="3">
        <f t="shared" si="17"/>
        <v>0</v>
      </c>
    </row>
    <row r="74" spans="1:11" x14ac:dyDescent="0.25">
      <c r="A74" s="9">
        <f>IF(Lease!$H$4="Monthly",DATE(YEAR(Monthly!A73),MONTH(Monthly!A73)+1,DAY(Monthly!A73)),IF(Lease!$H$4="Quarterly",DATE(YEAR(Monthly!A73),MONTH(Monthly!A73)+3,DAY(Monthly!A73)),DATE(YEAR(Monthly!A73)+1,MONTH(Monthly!A73),DAY(Monthly!A73))))</f>
        <v>67999</v>
      </c>
      <c r="B74" s="28">
        <f t="shared" si="11"/>
        <v>2086</v>
      </c>
      <c r="C74" s="9">
        <f t="shared" si="9"/>
        <v>67997</v>
      </c>
      <c r="D74" s="9">
        <f t="shared" si="12"/>
        <v>68027</v>
      </c>
      <c r="E74" s="3">
        <f t="shared" si="13"/>
        <v>31</v>
      </c>
      <c r="F74" s="10">
        <f t="shared" si="14"/>
        <v>29</v>
      </c>
      <c r="G74" s="4">
        <f>Lease!K86</f>
        <v>0</v>
      </c>
      <c r="H74" s="3">
        <f t="shared" si="15"/>
        <v>0</v>
      </c>
      <c r="I74" s="11">
        <f t="shared" si="16"/>
        <v>0</v>
      </c>
      <c r="J74" s="20">
        <f t="shared" si="10"/>
        <v>67999</v>
      </c>
      <c r="K74" s="3">
        <f t="shared" si="17"/>
        <v>0</v>
      </c>
    </row>
    <row r="75" spans="1:11" x14ac:dyDescent="0.25">
      <c r="A75" s="9">
        <f>IF(Lease!$H$4="Monthly",DATE(YEAR(Monthly!A74),MONTH(Monthly!A74)+1,DAY(Monthly!A74)),IF(Lease!$H$4="Quarterly",DATE(YEAR(Monthly!A74),MONTH(Monthly!A74)+3,DAY(Monthly!A74)),DATE(YEAR(Monthly!A74)+1,MONTH(Monthly!A74),DAY(Monthly!A74))))</f>
        <v>68364</v>
      </c>
      <c r="B75" s="28">
        <f t="shared" si="11"/>
        <v>2087</v>
      </c>
      <c r="C75" s="9">
        <f t="shared" si="9"/>
        <v>68362</v>
      </c>
      <c r="D75" s="9">
        <f t="shared" si="12"/>
        <v>68392</v>
      </c>
      <c r="E75" s="3">
        <f t="shared" si="13"/>
        <v>31</v>
      </c>
      <c r="F75" s="10">
        <f t="shared" si="14"/>
        <v>29</v>
      </c>
      <c r="G75" s="4">
        <f>Lease!K87</f>
        <v>0</v>
      </c>
      <c r="H75" s="3">
        <f t="shared" si="15"/>
        <v>0</v>
      </c>
      <c r="I75" s="11">
        <f t="shared" si="16"/>
        <v>0</v>
      </c>
      <c r="J75" s="20">
        <f t="shared" si="10"/>
        <v>68364</v>
      </c>
      <c r="K75" s="3">
        <f t="shared" si="17"/>
        <v>0</v>
      </c>
    </row>
    <row r="76" spans="1:11" x14ac:dyDescent="0.25">
      <c r="A76" s="9">
        <f>IF(Lease!$H$4="Monthly",DATE(YEAR(Monthly!A75),MONTH(Monthly!A75)+1,DAY(Monthly!A75)),IF(Lease!$H$4="Quarterly",DATE(YEAR(Monthly!A75),MONTH(Monthly!A75)+3,DAY(Monthly!A75)),DATE(YEAR(Monthly!A75)+1,MONTH(Monthly!A75),DAY(Monthly!A75))))</f>
        <v>68730</v>
      </c>
      <c r="B76" s="28">
        <f t="shared" si="11"/>
        <v>2088</v>
      </c>
      <c r="C76" s="9">
        <f t="shared" si="9"/>
        <v>68728</v>
      </c>
      <c r="D76" s="9">
        <f t="shared" si="12"/>
        <v>68758</v>
      </c>
      <c r="E76" s="3">
        <f t="shared" si="13"/>
        <v>31</v>
      </c>
      <c r="F76" s="10">
        <f t="shared" si="14"/>
        <v>29</v>
      </c>
      <c r="G76" s="4">
        <f>Lease!K88</f>
        <v>0</v>
      </c>
      <c r="H76" s="3">
        <f t="shared" si="15"/>
        <v>0</v>
      </c>
      <c r="I76" s="11">
        <f t="shared" si="16"/>
        <v>0</v>
      </c>
      <c r="J76" s="20">
        <f t="shared" si="10"/>
        <v>68730</v>
      </c>
      <c r="K76" s="3">
        <f t="shared" si="17"/>
        <v>0</v>
      </c>
    </row>
    <row r="77" spans="1:11" x14ac:dyDescent="0.25">
      <c r="A77" s="9">
        <f>IF(Lease!$H$4="Monthly",DATE(YEAR(Monthly!A76),MONTH(Monthly!A76)+1,DAY(Monthly!A76)),IF(Lease!$H$4="Quarterly",DATE(YEAR(Monthly!A76),MONTH(Monthly!A76)+3,DAY(Monthly!A76)),DATE(YEAR(Monthly!A76)+1,MONTH(Monthly!A76),DAY(Monthly!A76))))</f>
        <v>69095</v>
      </c>
      <c r="B77" s="28">
        <f t="shared" si="11"/>
        <v>2089</v>
      </c>
      <c r="C77" s="9">
        <f t="shared" si="9"/>
        <v>69093</v>
      </c>
      <c r="D77" s="9">
        <f t="shared" si="12"/>
        <v>69123</v>
      </c>
      <c r="E77" s="3">
        <f t="shared" si="13"/>
        <v>31</v>
      </c>
      <c r="F77" s="10">
        <f t="shared" si="14"/>
        <v>29</v>
      </c>
      <c r="G77" s="4">
        <f>Lease!K89</f>
        <v>0</v>
      </c>
      <c r="H77" s="3">
        <f t="shared" si="15"/>
        <v>0</v>
      </c>
      <c r="I77" s="11">
        <f t="shared" si="16"/>
        <v>0</v>
      </c>
      <c r="J77" s="20">
        <f t="shared" si="10"/>
        <v>69095</v>
      </c>
      <c r="K77" s="3">
        <f t="shared" si="17"/>
        <v>0</v>
      </c>
    </row>
    <row r="78" spans="1:11" x14ac:dyDescent="0.25">
      <c r="A78" s="9">
        <f>IF(Lease!$H$4="Monthly",DATE(YEAR(Monthly!A77),MONTH(Monthly!A77)+1,DAY(Monthly!A77)),IF(Lease!$H$4="Quarterly",DATE(YEAR(Monthly!A77),MONTH(Monthly!A77)+3,DAY(Monthly!A77)),DATE(YEAR(Monthly!A77)+1,MONTH(Monthly!A77),DAY(Monthly!A77))))</f>
        <v>69460</v>
      </c>
      <c r="B78" s="28">
        <f t="shared" si="11"/>
        <v>2090</v>
      </c>
      <c r="C78" s="9">
        <f t="shared" si="9"/>
        <v>69458</v>
      </c>
      <c r="D78" s="9">
        <f t="shared" si="12"/>
        <v>69488</v>
      </c>
      <c r="E78" s="3">
        <f t="shared" si="13"/>
        <v>31</v>
      </c>
      <c r="F78" s="10">
        <f t="shared" si="14"/>
        <v>29</v>
      </c>
      <c r="G78" s="4">
        <f>Lease!K90</f>
        <v>0</v>
      </c>
      <c r="H78" s="3">
        <f t="shared" si="15"/>
        <v>0</v>
      </c>
      <c r="I78" s="11">
        <f t="shared" si="16"/>
        <v>0</v>
      </c>
      <c r="J78" s="20">
        <f t="shared" si="10"/>
        <v>69460</v>
      </c>
      <c r="K78" s="3">
        <f t="shared" si="17"/>
        <v>0</v>
      </c>
    </row>
    <row r="79" spans="1:11" x14ac:dyDescent="0.25">
      <c r="A79" s="9">
        <f>IF(Lease!$H$4="Monthly",DATE(YEAR(Monthly!A78),MONTH(Monthly!A78)+1,DAY(Monthly!A78)),IF(Lease!$H$4="Quarterly",DATE(YEAR(Monthly!A78),MONTH(Monthly!A78)+3,DAY(Monthly!A78)),DATE(YEAR(Monthly!A78)+1,MONTH(Monthly!A78),DAY(Monthly!A78))))</f>
        <v>69825</v>
      </c>
      <c r="B79" s="28">
        <f t="shared" si="11"/>
        <v>2091</v>
      </c>
      <c r="C79" s="9">
        <f t="shared" si="9"/>
        <v>69823</v>
      </c>
      <c r="D79" s="9">
        <f t="shared" si="12"/>
        <v>69853</v>
      </c>
      <c r="E79" s="3">
        <f t="shared" si="13"/>
        <v>31</v>
      </c>
      <c r="F79" s="10">
        <f t="shared" si="14"/>
        <v>29</v>
      </c>
      <c r="G79" s="4">
        <f>Lease!K91</f>
        <v>0</v>
      </c>
      <c r="H79" s="3">
        <f t="shared" si="15"/>
        <v>0</v>
      </c>
      <c r="I79" s="11">
        <f t="shared" si="16"/>
        <v>0</v>
      </c>
      <c r="J79" s="20">
        <f t="shared" si="10"/>
        <v>69825</v>
      </c>
      <c r="K79" s="3">
        <f t="shared" si="17"/>
        <v>0</v>
      </c>
    </row>
    <row r="80" spans="1:11" x14ac:dyDescent="0.25">
      <c r="A80" s="9">
        <f>IF(Lease!$H$4="Monthly",DATE(YEAR(Monthly!A79),MONTH(Monthly!A79)+1,DAY(Monthly!A79)),IF(Lease!$H$4="Quarterly",DATE(YEAR(Monthly!A79),MONTH(Monthly!A79)+3,DAY(Monthly!A79)),DATE(YEAR(Monthly!A79)+1,MONTH(Monthly!A79),DAY(Monthly!A79))))</f>
        <v>70191</v>
      </c>
      <c r="B80" s="28">
        <f t="shared" si="11"/>
        <v>2092</v>
      </c>
      <c r="C80" s="9">
        <f t="shared" si="9"/>
        <v>70189</v>
      </c>
      <c r="D80" s="9">
        <f t="shared" si="12"/>
        <v>70219</v>
      </c>
      <c r="E80" s="3">
        <f t="shared" si="13"/>
        <v>31</v>
      </c>
      <c r="F80" s="10">
        <f t="shared" si="14"/>
        <v>29</v>
      </c>
      <c r="G80" s="4">
        <f>Lease!K92</f>
        <v>0</v>
      </c>
      <c r="H80" s="3">
        <f t="shared" si="15"/>
        <v>0</v>
      </c>
      <c r="I80" s="11">
        <f t="shared" si="16"/>
        <v>0</v>
      </c>
      <c r="J80" s="20">
        <f t="shared" si="10"/>
        <v>70191</v>
      </c>
      <c r="K80" s="3">
        <f t="shared" si="17"/>
        <v>0</v>
      </c>
    </row>
    <row r="81" spans="1:11" x14ac:dyDescent="0.25">
      <c r="A81" s="9">
        <f>IF(Lease!$H$4="Monthly",DATE(YEAR(Monthly!A80),MONTH(Monthly!A80)+1,DAY(Monthly!A80)),IF(Lease!$H$4="Quarterly",DATE(YEAR(Monthly!A80),MONTH(Monthly!A80)+3,DAY(Monthly!A80)),DATE(YEAR(Monthly!A80)+1,MONTH(Monthly!A80),DAY(Monthly!A80))))</f>
        <v>70556</v>
      </c>
      <c r="B81" s="28">
        <f t="shared" si="11"/>
        <v>2093</v>
      </c>
      <c r="C81" s="9">
        <f t="shared" si="9"/>
        <v>70554</v>
      </c>
      <c r="D81" s="9">
        <f t="shared" si="12"/>
        <v>70584</v>
      </c>
      <c r="E81" s="3">
        <f t="shared" si="13"/>
        <v>31</v>
      </c>
      <c r="F81" s="10">
        <f t="shared" si="14"/>
        <v>29</v>
      </c>
      <c r="G81" s="4">
        <f>Lease!K93</f>
        <v>0</v>
      </c>
      <c r="H81" s="3">
        <f t="shared" si="15"/>
        <v>0</v>
      </c>
      <c r="I81" s="11">
        <f t="shared" si="16"/>
        <v>0</v>
      </c>
      <c r="J81" s="20">
        <f t="shared" si="10"/>
        <v>70556</v>
      </c>
      <c r="K81" s="3">
        <f t="shared" si="17"/>
        <v>0</v>
      </c>
    </row>
    <row r="82" spans="1:11" x14ac:dyDescent="0.25">
      <c r="A82" s="9">
        <f>IF(Lease!$H$4="Monthly",DATE(YEAR(Monthly!A81),MONTH(Monthly!A81)+1,DAY(Monthly!A81)),IF(Lease!$H$4="Quarterly",DATE(YEAR(Monthly!A81),MONTH(Monthly!A81)+3,DAY(Monthly!A81)),DATE(YEAR(Monthly!A81)+1,MONTH(Monthly!A81),DAY(Monthly!A81))))</f>
        <v>70921</v>
      </c>
      <c r="B82" s="28">
        <f t="shared" si="11"/>
        <v>2094</v>
      </c>
      <c r="C82" s="9">
        <f t="shared" si="9"/>
        <v>70919</v>
      </c>
      <c r="D82" s="9">
        <f t="shared" si="12"/>
        <v>70949</v>
      </c>
      <c r="E82" s="3">
        <f t="shared" si="13"/>
        <v>31</v>
      </c>
      <c r="F82" s="10">
        <f t="shared" si="14"/>
        <v>29</v>
      </c>
      <c r="G82" s="4">
        <f>Lease!K94</f>
        <v>0</v>
      </c>
      <c r="H82" s="3">
        <f t="shared" si="15"/>
        <v>0</v>
      </c>
      <c r="I82" s="11">
        <f t="shared" si="16"/>
        <v>0</v>
      </c>
      <c r="J82" s="20">
        <f t="shared" si="10"/>
        <v>70921</v>
      </c>
      <c r="K82" s="3">
        <f t="shared" si="17"/>
        <v>0</v>
      </c>
    </row>
    <row r="83" spans="1:11" x14ac:dyDescent="0.25">
      <c r="A83" s="9">
        <f>IF(Lease!$H$4="Monthly",DATE(YEAR(Monthly!A82),MONTH(Monthly!A82)+1,DAY(Monthly!A82)),IF(Lease!$H$4="Quarterly",DATE(YEAR(Monthly!A82),MONTH(Monthly!A82)+3,DAY(Monthly!A82)),DATE(YEAR(Monthly!A82)+1,MONTH(Monthly!A82),DAY(Monthly!A82))))</f>
        <v>71286</v>
      </c>
      <c r="B83" s="28">
        <f t="shared" si="11"/>
        <v>2095</v>
      </c>
      <c r="C83" s="9">
        <f t="shared" si="9"/>
        <v>71284</v>
      </c>
      <c r="D83" s="9">
        <f t="shared" si="12"/>
        <v>71314</v>
      </c>
      <c r="E83" s="3">
        <f t="shared" si="13"/>
        <v>31</v>
      </c>
      <c r="F83" s="10">
        <f t="shared" si="14"/>
        <v>29</v>
      </c>
      <c r="G83" s="4">
        <f>Lease!K95</f>
        <v>0</v>
      </c>
      <c r="H83" s="3">
        <f t="shared" si="15"/>
        <v>0</v>
      </c>
      <c r="I83" s="11">
        <f t="shared" si="16"/>
        <v>0</v>
      </c>
      <c r="J83" s="20">
        <f t="shared" si="10"/>
        <v>71286</v>
      </c>
      <c r="K83" s="3">
        <f t="shared" si="17"/>
        <v>0</v>
      </c>
    </row>
    <row r="84" spans="1:11" x14ac:dyDescent="0.25">
      <c r="A84" s="9">
        <f>IF(Lease!$H$4="Monthly",DATE(YEAR(Monthly!A83),MONTH(Monthly!A83)+1,DAY(Monthly!A83)),IF(Lease!$H$4="Quarterly",DATE(YEAR(Monthly!A83),MONTH(Monthly!A83)+3,DAY(Monthly!A83)),DATE(YEAR(Monthly!A83)+1,MONTH(Monthly!A83),DAY(Monthly!A83))))</f>
        <v>71652</v>
      </c>
      <c r="B84" s="28">
        <f t="shared" si="11"/>
        <v>2096</v>
      </c>
      <c r="C84" s="9">
        <f t="shared" si="9"/>
        <v>71650</v>
      </c>
      <c r="D84" s="9">
        <f t="shared" si="12"/>
        <v>71680</v>
      </c>
      <c r="E84" s="3">
        <f t="shared" si="13"/>
        <v>31</v>
      </c>
      <c r="F84" s="10">
        <f t="shared" si="14"/>
        <v>29</v>
      </c>
      <c r="G84" s="4">
        <f>Lease!K96</f>
        <v>0</v>
      </c>
      <c r="H84" s="3">
        <f t="shared" si="15"/>
        <v>0</v>
      </c>
      <c r="I84" s="11">
        <f t="shared" si="16"/>
        <v>0</v>
      </c>
      <c r="J84" s="20">
        <f t="shared" si="10"/>
        <v>71652</v>
      </c>
      <c r="K84" s="3">
        <f t="shared" si="17"/>
        <v>0</v>
      </c>
    </row>
    <row r="85" spans="1:11" x14ac:dyDescent="0.25">
      <c r="A85" s="9">
        <f>IF(Lease!$H$4="Monthly",DATE(YEAR(Monthly!A84),MONTH(Monthly!A84)+1,DAY(Monthly!A84)),IF(Lease!$H$4="Quarterly",DATE(YEAR(Monthly!A84),MONTH(Monthly!A84)+3,DAY(Monthly!A84)),DATE(YEAR(Monthly!A84)+1,MONTH(Monthly!A84),DAY(Monthly!A84))))</f>
        <v>72017</v>
      </c>
      <c r="B85" s="28">
        <f t="shared" si="11"/>
        <v>2097</v>
      </c>
      <c r="C85" s="9">
        <f t="shared" si="9"/>
        <v>72015</v>
      </c>
      <c r="D85" s="9">
        <f t="shared" si="12"/>
        <v>72045</v>
      </c>
      <c r="E85" s="3">
        <f t="shared" si="13"/>
        <v>31</v>
      </c>
      <c r="F85" s="10">
        <f t="shared" si="14"/>
        <v>29</v>
      </c>
      <c r="G85" s="4">
        <f>Lease!K97</f>
        <v>0</v>
      </c>
      <c r="H85" s="3">
        <f t="shared" si="15"/>
        <v>0</v>
      </c>
      <c r="I85" s="11">
        <f t="shared" si="16"/>
        <v>0</v>
      </c>
      <c r="J85" s="20">
        <f t="shared" si="10"/>
        <v>72017</v>
      </c>
      <c r="K85" s="3">
        <f t="shared" si="17"/>
        <v>0</v>
      </c>
    </row>
    <row r="86" spans="1:11" x14ac:dyDescent="0.25">
      <c r="A86" s="9">
        <f>IF(Lease!$H$4="Monthly",DATE(YEAR(Monthly!A85),MONTH(Monthly!A85)+1,DAY(Monthly!A85)),IF(Lease!$H$4="Quarterly",DATE(YEAR(Monthly!A85),MONTH(Monthly!A85)+3,DAY(Monthly!A85)),DATE(YEAR(Monthly!A85)+1,MONTH(Monthly!A85),DAY(Monthly!A85))))</f>
        <v>72382</v>
      </c>
      <c r="B86" s="28">
        <f t="shared" si="11"/>
        <v>2098</v>
      </c>
      <c r="C86" s="9">
        <f t="shared" si="9"/>
        <v>72380</v>
      </c>
      <c r="D86" s="9">
        <f t="shared" si="12"/>
        <v>72410</v>
      </c>
      <c r="E86" s="3">
        <f t="shared" si="13"/>
        <v>31</v>
      </c>
      <c r="F86" s="10">
        <f t="shared" si="14"/>
        <v>29</v>
      </c>
      <c r="G86" s="4">
        <f>Lease!K98</f>
        <v>0</v>
      </c>
      <c r="H86" s="3">
        <f t="shared" si="15"/>
        <v>0</v>
      </c>
      <c r="I86" s="11">
        <f t="shared" si="16"/>
        <v>0</v>
      </c>
      <c r="J86" s="20">
        <f t="shared" si="10"/>
        <v>72382</v>
      </c>
      <c r="K86" s="3">
        <f t="shared" si="17"/>
        <v>0</v>
      </c>
    </row>
    <row r="87" spans="1:11" x14ac:dyDescent="0.25">
      <c r="A87" s="9">
        <f>IF(Lease!$H$4="Monthly",DATE(YEAR(Monthly!A86),MONTH(Monthly!A86)+1,DAY(Monthly!A86)),IF(Lease!$H$4="Quarterly",DATE(YEAR(Monthly!A86),MONTH(Monthly!A86)+3,DAY(Monthly!A86)),DATE(YEAR(Monthly!A86)+1,MONTH(Monthly!A86),DAY(Monthly!A86))))</f>
        <v>72747</v>
      </c>
      <c r="B87" s="28">
        <f t="shared" si="11"/>
        <v>2099</v>
      </c>
      <c r="C87" s="9">
        <f t="shared" si="9"/>
        <v>72745</v>
      </c>
      <c r="D87" s="9">
        <f t="shared" si="12"/>
        <v>72775</v>
      </c>
      <c r="E87" s="3">
        <f t="shared" si="13"/>
        <v>31</v>
      </c>
      <c r="F87" s="10">
        <f t="shared" si="14"/>
        <v>29</v>
      </c>
      <c r="G87" s="4">
        <f>Lease!K99</f>
        <v>0</v>
      </c>
      <c r="H87" s="3">
        <f t="shared" si="15"/>
        <v>0</v>
      </c>
      <c r="I87" s="11">
        <f t="shared" si="16"/>
        <v>0</v>
      </c>
      <c r="J87" s="20">
        <f t="shared" si="10"/>
        <v>72747</v>
      </c>
      <c r="K87" s="3">
        <f t="shared" si="17"/>
        <v>0</v>
      </c>
    </row>
    <row r="88" spans="1:11" x14ac:dyDescent="0.25">
      <c r="A88" s="9">
        <f>IF(Lease!$H$4="Monthly",DATE(YEAR(Monthly!A87),MONTH(Monthly!A87)+1,DAY(Monthly!A87)),IF(Lease!$H$4="Quarterly",DATE(YEAR(Monthly!A87),MONTH(Monthly!A87)+3,DAY(Monthly!A87)),DATE(YEAR(Monthly!A87)+1,MONTH(Monthly!A87),DAY(Monthly!A87))))</f>
        <v>73112</v>
      </c>
      <c r="B88" s="28">
        <f t="shared" si="11"/>
        <v>2100</v>
      </c>
      <c r="C88" s="9">
        <f t="shared" si="9"/>
        <v>73110</v>
      </c>
      <c r="D88" s="9">
        <f t="shared" si="12"/>
        <v>73140</v>
      </c>
      <c r="E88" s="3">
        <f t="shared" si="13"/>
        <v>31</v>
      </c>
      <c r="F88" s="10">
        <f t="shared" si="14"/>
        <v>29</v>
      </c>
      <c r="G88" s="4">
        <f>Lease!K100</f>
        <v>0</v>
      </c>
      <c r="H88" s="3">
        <f t="shared" si="15"/>
        <v>0</v>
      </c>
      <c r="I88" s="11">
        <f t="shared" si="16"/>
        <v>0</v>
      </c>
      <c r="J88" s="20">
        <f t="shared" si="10"/>
        <v>73112</v>
      </c>
      <c r="K88" s="3">
        <f t="shared" si="17"/>
        <v>0</v>
      </c>
    </row>
    <row r="89" spans="1:11" x14ac:dyDescent="0.25">
      <c r="A89" s="9">
        <f>IF(Lease!$H$4="Monthly",DATE(YEAR(Monthly!A88),MONTH(Monthly!A88)+1,DAY(Monthly!A88)),IF(Lease!$H$4="Quarterly",DATE(YEAR(Monthly!A88),MONTH(Monthly!A88)+3,DAY(Monthly!A88)),DATE(YEAR(Monthly!A88)+1,MONTH(Monthly!A88),DAY(Monthly!A88))))</f>
        <v>73477</v>
      </c>
      <c r="B89" s="28">
        <f t="shared" si="11"/>
        <v>2101</v>
      </c>
      <c r="C89" s="9">
        <f t="shared" si="9"/>
        <v>73475</v>
      </c>
      <c r="D89" s="9">
        <f t="shared" si="12"/>
        <v>73505</v>
      </c>
      <c r="E89" s="3">
        <f t="shared" si="13"/>
        <v>31</v>
      </c>
      <c r="F89" s="10">
        <f t="shared" si="14"/>
        <v>29</v>
      </c>
      <c r="G89" s="4">
        <f>Lease!K101</f>
        <v>0</v>
      </c>
      <c r="H89" s="3">
        <f t="shared" si="15"/>
        <v>0</v>
      </c>
      <c r="I89" s="11">
        <f t="shared" si="16"/>
        <v>0</v>
      </c>
      <c r="J89" s="20">
        <f t="shared" si="10"/>
        <v>73477</v>
      </c>
      <c r="K89" s="3">
        <f t="shared" si="17"/>
        <v>0</v>
      </c>
    </row>
    <row r="90" spans="1:11" x14ac:dyDescent="0.25">
      <c r="A90" s="9">
        <f>IF(Lease!$H$4="Monthly",DATE(YEAR(Monthly!A89),MONTH(Monthly!A89)+1,DAY(Monthly!A89)),IF(Lease!$H$4="Quarterly",DATE(YEAR(Monthly!A89),MONTH(Monthly!A89)+3,DAY(Monthly!A89)),DATE(YEAR(Monthly!A89)+1,MONTH(Monthly!A89),DAY(Monthly!A89))))</f>
        <v>73842</v>
      </c>
      <c r="B90" s="28">
        <f t="shared" si="11"/>
        <v>2102</v>
      </c>
      <c r="C90" s="9">
        <f t="shared" si="9"/>
        <v>73840</v>
      </c>
      <c r="D90" s="9">
        <f t="shared" si="12"/>
        <v>73870</v>
      </c>
      <c r="E90" s="3">
        <f t="shared" si="13"/>
        <v>31</v>
      </c>
      <c r="F90" s="10">
        <f t="shared" si="14"/>
        <v>29</v>
      </c>
      <c r="G90" s="4">
        <f>Lease!K102</f>
        <v>0</v>
      </c>
      <c r="H90" s="3">
        <f t="shared" si="15"/>
        <v>0</v>
      </c>
      <c r="I90" s="11">
        <f t="shared" si="16"/>
        <v>0</v>
      </c>
      <c r="J90" s="20">
        <f t="shared" si="10"/>
        <v>73842</v>
      </c>
      <c r="K90" s="3">
        <f t="shared" si="17"/>
        <v>0</v>
      </c>
    </row>
    <row r="91" spans="1:11" x14ac:dyDescent="0.25">
      <c r="A91" s="9">
        <f>IF(Lease!$H$4="Monthly",DATE(YEAR(Monthly!A90),MONTH(Monthly!A90)+1,DAY(Monthly!A90)),IF(Lease!$H$4="Quarterly",DATE(YEAR(Monthly!A90),MONTH(Monthly!A90)+3,DAY(Monthly!A90)),DATE(YEAR(Monthly!A90)+1,MONTH(Monthly!A90),DAY(Monthly!A90))))</f>
        <v>74207</v>
      </c>
      <c r="B91" s="28">
        <f t="shared" si="11"/>
        <v>2103</v>
      </c>
      <c r="C91" s="9">
        <f t="shared" si="9"/>
        <v>74205</v>
      </c>
      <c r="D91" s="9">
        <f t="shared" si="12"/>
        <v>74235</v>
      </c>
      <c r="E91" s="3">
        <f t="shared" si="13"/>
        <v>31</v>
      </c>
      <c r="F91" s="10">
        <f t="shared" si="14"/>
        <v>29</v>
      </c>
      <c r="G91" s="4">
        <f>Lease!K103</f>
        <v>0</v>
      </c>
      <c r="H91" s="3">
        <f t="shared" si="15"/>
        <v>0</v>
      </c>
      <c r="I91" s="11">
        <f t="shared" si="16"/>
        <v>0</v>
      </c>
      <c r="J91" s="20">
        <f t="shared" si="10"/>
        <v>74207</v>
      </c>
      <c r="K91" s="3">
        <f t="shared" si="17"/>
        <v>0</v>
      </c>
    </row>
    <row r="92" spans="1:11" x14ac:dyDescent="0.25">
      <c r="A92" s="9">
        <f>IF(Lease!$H$4="Monthly",DATE(YEAR(Monthly!A91),MONTH(Monthly!A91)+1,DAY(Monthly!A91)),IF(Lease!$H$4="Quarterly",DATE(YEAR(Monthly!A91),MONTH(Monthly!A91)+3,DAY(Monthly!A91)),DATE(YEAR(Monthly!A91)+1,MONTH(Monthly!A91),DAY(Monthly!A91))))</f>
        <v>74573</v>
      </c>
      <c r="B92" s="28">
        <f t="shared" si="11"/>
        <v>2104</v>
      </c>
      <c r="C92" s="9">
        <f t="shared" si="9"/>
        <v>74571</v>
      </c>
      <c r="D92" s="9">
        <f t="shared" si="12"/>
        <v>74601</v>
      </c>
      <c r="E92" s="3">
        <f t="shared" si="13"/>
        <v>31</v>
      </c>
      <c r="F92" s="10">
        <f t="shared" si="14"/>
        <v>29</v>
      </c>
      <c r="G92" s="4">
        <f>Lease!K104</f>
        <v>0</v>
      </c>
      <c r="H92" s="3">
        <f t="shared" si="15"/>
        <v>0</v>
      </c>
      <c r="I92" s="11">
        <f t="shared" si="16"/>
        <v>0</v>
      </c>
      <c r="J92" s="20">
        <f t="shared" si="10"/>
        <v>74573</v>
      </c>
      <c r="K92" s="3">
        <f t="shared" si="17"/>
        <v>0</v>
      </c>
    </row>
    <row r="93" spans="1:11" x14ac:dyDescent="0.25">
      <c r="A93" s="9">
        <f>IF(Lease!$H$4="Monthly",DATE(YEAR(Monthly!A92),MONTH(Monthly!A92)+1,DAY(Monthly!A92)),IF(Lease!$H$4="Quarterly",DATE(YEAR(Monthly!A92),MONTH(Monthly!A92)+3,DAY(Monthly!A92)),DATE(YEAR(Monthly!A92)+1,MONTH(Monthly!A92),DAY(Monthly!A92))))</f>
        <v>74938</v>
      </c>
      <c r="B93" s="28">
        <f t="shared" si="11"/>
        <v>2105</v>
      </c>
      <c r="C93" s="9">
        <f t="shared" si="9"/>
        <v>74936</v>
      </c>
      <c r="D93" s="9">
        <f t="shared" si="12"/>
        <v>74966</v>
      </c>
      <c r="E93" s="3">
        <f t="shared" si="13"/>
        <v>31</v>
      </c>
      <c r="F93" s="10">
        <f t="shared" si="14"/>
        <v>29</v>
      </c>
      <c r="G93" s="4">
        <f>Lease!K105</f>
        <v>0</v>
      </c>
      <c r="H93" s="3">
        <f t="shared" si="15"/>
        <v>0</v>
      </c>
      <c r="I93" s="11">
        <f t="shared" si="16"/>
        <v>0</v>
      </c>
      <c r="J93" s="20">
        <f t="shared" si="10"/>
        <v>74938</v>
      </c>
      <c r="K93" s="3">
        <f t="shared" si="17"/>
        <v>0</v>
      </c>
    </row>
    <row r="94" spans="1:11" x14ac:dyDescent="0.25">
      <c r="A94" s="9">
        <f>IF(Lease!$H$4="Monthly",DATE(YEAR(Monthly!A93),MONTH(Monthly!A93)+1,DAY(Monthly!A93)),IF(Lease!$H$4="Quarterly",DATE(YEAR(Monthly!A93),MONTH(Monthly!A93)+3,DAY(Monthly!A93)),DATE(YEAR(Monthly!A93)+1,MONTH(Monthly!A93),DAY(Monthly!A93))))</f>
        <v>75303</v>
      </c>
      <c r="B94" s="28">
        <f t="shared" si="11"/>
        <v>2106</v>
      </c>
      <c r="C94" s="9">
        <f t="shared" si="9"/>
        <v>75301</v>
      </c>
      <c r="D94" s="9">
        <f t="shared" si="12"/>
        <v>75331</v>
      </c>
      <c r="E94" s="3">
        <f t="shared" si="13"/>
        <v>31</v>
      </c>
      <c r="F94" s="10">
        <f t="shared" si="14"/>
        <v>29</v>
      </c>
      <c r="G94" s="4">
        <f>Lease!K106</f>
        <v>0</v>
      </c>
      <c r="H94" s="3">
        <f t="shared" si="15"/>
        <v>0</v>
      </c>
      <c r="I94" s="11">
        <f t="shared" si="16"/>
        <v>0</v>
      </c>
      <c r="J94" s="20">
        <f t="shared" si="10"/>
        <v>75303</v>
      </c>
      <c r="K94" s="3">
        <f t="shared" si="17"/>
        <v>0</v>
      </c>
    </row>
    <row r="95" spans="1:11" x14ac:dyDescent="0.25">
      <c r="A95" s="9">
        <f>IF(Lease!$H$4="Monthly",DATE(YEAR(Monthly!A94),MONTH(Monthly!A94)+1,DAY(Monthly!A94)),IF(Lease!$H$4="Quarterly",DATE(YEAR(Monthly!A94),MONTH(Monthly!A94)+3,DAY(Monthly!A94)),DATE(YEAR(Monthly!A94)+1,MONTH(Monthly!A94),DAY(Monthly!A94))))</f>
        <v>75668</v>
      </c>
      <c r="B95" s="28">
        <f t="shared" si="11"/>
        <v>2107</v>
      </c>
      <c r="C95" s="9">
        <f t="shared" si="9"/>
        <v>75666</v>
      </c>
      <c r="D95" s="9">
        <f t="shared" si="12"/>
        <v>75696</v>
      </c>
      <c r="E95" s="3">
        <f t="shared" si="13"/>
        <v>31</v>
      </c>
      <c r="F95" s="10">
        <f t="shared" si="14"/>
        <v>29</v>
      </c>
      <c r="G95" s="4">
        <f>Lease!K107</f>
        <v>0</v>
      </c>
      <c r="H95" s="3">
        <f t="shared" si="15"/>
        <v>0</v>
      </c>
      <c r="I95" s="11">
        <f t="shared" si="16"/>
        <v>0</v>
      </c>
      <c r="J95" s="20">
        <f t="shared" si="10"/>
        <v>75668</v>
      </c>
      <c r="K95" s="3">
        <f t="shared" si="17"/>
        <v>0</v>
      </c>
    </row>
    <row r="96" spans="1:11" x14ac:dyDescent="0.25">
      <c r="A96" s="9">
        <f>IF(Lease!$H$4="Monthly",DATE(YEAR(Monthly!A95),MONTH(Monthly!A95)+1,DAY(Monthly!A95)),IF(Lease!$H$4="Quarterly",DATE(YEAR(Monthly!A95),MONTH(Monthly!A95)+3,DAY(Monthly!A95)),DATE(YEAR(Monthly!A95)+1,MONTH(Monthly!A95),DAY(Monthly!A95))))</f>
        <v>76034</v>
      </c>
      <c r="B96" s="28">
        <f t="shared" si="11"/>
        <v>2108</v>
      </c>
      <c r="C96" s="9">
        <f t="shared" si="9"/>
        <v>76032</v>
      </c>
      <c r="D96" s="9">
        <f t="shared" si="12"/>
        <v>76062</v>
      </c>
      <c r="E96" s="3">
        <f t="shared" si="13"/>
        <v>31</v>
      </c>
      <c r="F96" s="10">
        <f t="shared" si="14"/>
        <v>29</v>
      </c>
      <c r="G96" s="4">
        <f>Lease!K108</f>
        <v>0</v>
      </c>
      <c r="H96" s="3">
        <f t="shared" si="15"/>
        <v>0</v>
      </c>
      <c r="I96" s="11">
        <f t="shared" si="16"/>
        <v>0</v>
      </c>
      <c r="J96" s="20">
        <f t="shared" si="10"/>
        <v>76034</v>
      </c>
      <c r="K96" s="3">
        <f t="shared" si="17"/>
        <v>0</v>
      </c>
    </row>
    <row r="97" spans="1:11" x14ac:dyDescent="0.25">
      <c r="A97" s="9">
        <f>IF(Lease!$H$4="Monthly",DATE(YEAR(Monthly!A96),MONTH(Monthly!A96)+1,DAY(Monthly!A96)),IF(Lease!$H$4="Quarterly",DATE(YEAR(Monthly!A96),MONTH(Monthly!A96)+3,DAY(Monthly!A96)),DATE(YEAR(Monthly!A96)+1,MONTH(Monthly!A96),DAY(Monthly!A96))))</f>
        <v>76399</v>
      </c>
      <c r="B97" s="28">
        <f t="shared" si="11"/>
        <v>2109</v>
      </c>
      <c r="C97" s="9">
        <f t="shared" si="9"/>
        <v>76397</v>
      </c>
      <c r="D97" s="9">
        <f t="shared" si="12"/>
        <v>76427</v>
      </c>
      <c r="E97" s="3">
        <f t="shared" si="13"/>
        <v>31</v>
      </c>
      <c r="F97" s="10">
        <f t="shared" si="14"/>
        <v>29</v>
      </c>
      <c r="G97" s="4">
        <f>Lease!K109</f>
        <v>0</v>
      </c>
      <c r="H97" s="3">
        <f t="shared" si="15"/>
        <v>0</v>
      </c>
      <c r="I97" s="11">
        <f t="shared" si="16"/>
        <v>0</v>
      </c>
      <c r="J97" s="20">
        <f t="shared" si="10"/>
        <v>76399</v>
      </c>
      <c r="K97" s="3">
        <f t="shared" si="17"/>
        <v>0</v>
      </c>
    </row>
    <row r="98" spans="1:11" x14ac:dyDescent="0.25">
      <c r="A98" s="9">
        <f>IF(Lease!$H$4="Monthly",DATE(YEAR(Monthly!A97),MONTH(Monthly!A97)+1,DAY(Monthly!A97)),IF(Lease!$H$4="Quarterly",DATE(YEAR(Monthly!A97),MONTH(Monthly!A97)+3,DAY(Monthly!A97)),DATE(YEAR(Monthly!A97)+1,MONTH(Monthly!A97),DAY(Monthly!A97))))</f>
        <v>76764</v>
      </c>
      <c r="B98" s="28">
        <f t="shared" si="11"/>
        <v>2110</v>
      </c>
      <c r="C98" s="9">
        <f t="shared" si="9"/>
        <v>76762</v>
      </c>
      <c r="D98" s="9">
        <f t="shared" si="12"/>
        <v>76792</v>
      </c>
      <c r="E98" s="3">
        <f t="shared" si="13"/>
        <v>31</v>
      </c>
      <c r="F98" s="10">
        <f t="shared" si="14"/>
        <v>29</v>
      </c>
      <c r="G98" s="4">
        <f>Lease!K110</f>
        <v>0</v>
      </c>
      <c r="H98" s="3">
        <f t="shared" si="15"/>
        <v>0</v>
      </c>
      <c r="I98" s="11">
        <f t="shared" si="16"/>
        <v>0</v>
      </c>
      <c r="J98" s="20">
        <f t="shared" si="10"/>
        <v>76764</v>
      </c>
      <c r="K98" s="3">
        <f t="shared" si="17"/>
        <v>0</v>
      </c>
    </row>
    <row r="99" spans="1:11" x14ac:dyDescent="0.25">
      <c r="A99" s="9">
        <f>IF(Lease!$H$4="Monthly",DATE(YEAR(Monthly!A98),MONTH(Monthly!A98)+1,DAY(Monthly!A98)),IF(Lease!$H$4="Quarterly",DATE(YEAR(Monthly!A98),MONTH(Monthly!A98)+3,DAY(Monthly!A98)),DATE(YEAR(Monthly!A98)+1,MONTH(Monthly!A98),DAY(Monthly!A98))))</f>
        <v>77129</v>
      </c>
      <c r="B99" s="28">
        <f t="shared" si="11"/>
        <v>2111</v>
      </c>
      <c r="C99" s="9">
        <f t="shared" si="9"/>
        <v>77127</v>
      </c>
      <c r="D99" s="9">
        <f t="shared" si="12"/>
        <v>77157</v>
      </c>
      <c r="E99" s="3">
        <f t="shared" si="13"/>
        <v>31</v>
      </c>
      <c r="F99" s="10">
        <f t="shared" si="14"/>
        <v>29</v>
      </c>
      <c r="G99" s="4">
        <f>Lease!K111</f>
        <v>0</v>
      </c>
      <c r="H99" s="3">
        <f t="shared" si="15"/>
        <v>0</v>
      </c>
      <c r="I99" s="11">
        <f t="shared" si="16"/>
        <v>0</v>
      </c>
      <c r="J99" s="20">
        <f t="shared" si="10"/>
        <v>77129</v>
      </c>
      <c r="K99" s="3">
        <f t="shared" si="17"/>
        <v>0</v>
      </c>
    </row>
    <row r="100" spans="1:11" x14ac:dyDescent="0.25">
      <c r="A100" s="9">
        <f>IF(Lease!$H$4="Monthly",DATE(YEAR(Monthly!A99),MONTH(Monthly!A99)+1,DAY(Monthly!A99)),IF(Lease!$H$4="Quarterly",DATE(YEAR(Monthly!A99),MONTH(Monthly!A99)+3,DAY(Monthly!A99)),DATE(YEAR(Monthly!A99)+1,MONTH(Monthly!A99),DAY(Monthly!A99))))</f>
        <v>77495</v>
      </c>
      <c r="B100" s="28">
        <f t="shared" si="11"/>
        <v>2112</v>
      </c>
      <c r="C100" s="9">
        <f t="shared" si="9"/>
        <v>77493</v>
      </c>
      <c r="D100" s="9">
        <f t="shared" si="12"/>
        <v>77523</v>
      </c>
      <c r="E100" s="3">
        <f t="shared" si="13"/>
        <v>31</v>
      </c>
      <c r="F100" s="10">
        <f t="shared" si="14"/>
        <v>29</v>
      </c>
      <c r="G100" s="4">
        <f>Lease!K112</f>
        <v>0</v>
      </c>
      <c r="H100" s="3">
        <f t="shared" si="15"/>
        <v>0</v>
      </c>
      <c r="I100" s="11">
        <f t="shared" si="16"/>
        <v>0</v>
      </c>
      <c r="J100" s="20">
        <f t="shared" si="10"/>
        <v>77495</v>
      </c>
      <c r="K100" s="3">
        <f t="shared" si="17"/>
        <v>0</v>
      </c>
    </row>
    <row r="101" spans="1:11" x14ac:dyDescent="0.25">
      <c r="A101" s="9">
        <f>IF(Lease!$H$4="Monthly",DATE(YEAR(Monthly!A100),MONTH(Monthly!A100)+1,DAY(Monthly!A100)),IF(Lease!$H$4="Quarterly",DATE(YEAR(Monthly!A100),MONTH(Monthly!A100)+3,DAY(Monthly!A100)),DATE(YEAR(Monthly!A100)+1,MONTH(Monthly!A100),DAY(Monthly!A100))))</f>
        <v>77860</v>
      </c>
      <c r="B101" s="28">
        <f t="shared" si="11"/>
        <v>2113</v>
      </c>
      <c r="C101" s="9">
        <f t="shared" si="9"/>
        <v>77858</v>
      </c>
      <c r="D101" s="9">
        <f t="shared" si="12"/>
        <v>77888</v>
      </c>
      <c r="E101" s="3">
        <f t="shared" si="13"/>
        <v>31</v>
      </c>
      <c r="F101" s="10">
        <f t="shared" si="14"/>
        <v>29</v>
      </c>
      <c r="G101" s="4">
        <f>Lease!K113</f>
        <v>0</v>
      </c>
      <c r="H101" s="3">
        <f t="shared" si="15"/>
        <v>0</v>
      </c>
      <c r="I101" s="11">
        <f t="shared" si="16"/>
        <v>0</v>
      </c>
      <c r="J101" s="20">
        <f t="shared" si="10"/>
        <v>77860</v>
      </c>
      <c r="K101" s="3">
        <f t="shared" si="17"/>
        <v>0</v>
      </c>
    </row>
    <row r="102" spans="1:11" x14ac:dyDescent="0.25">
      <c r="A102" s="9">
        <f>IF(Lease!$H$4="Monthly",DATE(YEAR(Monthly!A101),MONTH(Monthly!A101)+1,DAY(Monthly!A101)),IF(Lease!$H$4="Quarterly",DATE(YEAR(Monthly!A101),MONTH(Monthly!A101)+3,DAY(Monthly!A101)),DATE(YEAR(Monthly!A101)+1,MONTH(Monthly!A101),DAY(Monthly!A101))))</f>
        <v>78225</v>
      </c>
      <c r="B102" s="28">
        <f t="shared" si="11"/>
        <v>2114</v>
      </c>
      <c r="C102" s="9">
        <f t="shared" si="9"/>
        <v>78223</v>
      </c>
      <c r="D102" s="9">
        <f t="shared" si="12"/>
        <v>78253</v>
      </c>
      <c r="E102" s="3">
        <f t="shared" si="13"/>
        <v>31</v>
      </c>
      <c r="F102" s="10">
        <f t="shared" si="14"/>
        <v>29</v>
      </c>
      <c r="G102" s="4">
        <f>Lease!K114</f>
        <v>0</v>
      </c>
      <c r="H102" s="3">
        <f t="shared" si="15"/>
        <v>0</v>
      </c>
      <c r="I102" s="11">
        <f t="shared" si="16"/>
        <v>0</v>
      </c>
      <c r="J102" s="20">
        <f t="shared" si="10"/>
        <v>78225</v>
      </c>
      <c r="K102" s="3">
        <f t="shared" si="17"/>
        <v>0</v>
      </c>
    </row>
    <row r="103" spans="1:11" x14ac:dyDescent="0.25">
      <c r="A103" s="9">
        <f>IF(Lease!$H$4="Monthly",DATE(YEAR(Monthly!A102),MONTH(Monthly!A102)+1,DAY(Monthly!A102)),IF(Lease!$H$4="Quarterly",DATE(YEAR(Monthly!A102),MONTH(Monthly!A102)+3,DAY(Monthly!A102)),DATE(YEAR(Monthly!A102)+1,MONTH(Monthly!A102),DAY(Monthly!A102))))</f>
        <v>78590</v>
      </c>
      <c r="B103" s="28">
        <f t="shared" si="11"/>
        <v>2115</v>
      </c>
      <c r="C103" s="9">
        <f t="shared" si="9"/>
        <v>78588</v>
      </c>
      <c r="D103" s="9">
        <f t="shared" si="12"/>
        <v>78618</v>
      </c>
      <c r="E103" s="3">
        <f t="shared" si="13"/>
        <v>31</v>
      </c>
      <c r="F103" s="10">
        <f t="shared" si="14"/>
        <v>29</v>
      </c>
      <c r="G103" s="4">
        <f>Lease!K115</f>
        <v>0</v>
      </c>
      <c r="H103" s="3">
        <f t="shared" si="15"/>
        <v>0</v>
      </c>
      <c r="I103" s="11">
        <f t="shared" si="16"/>
        <v>0</v>
      </c>
      <c r="J103" s="20">
        <f t="shared" si="10"/>
        <v>78590</v>
      </c>
      <c r="K103" s="3">
        <f t="shared" si="17"/>
        <v>0</v>
      </c>
    </row>
    <row r="104" spans="1:11" x14ac:dyDescent="0.25">
      <c r="A104" s="9">
        <f>IF(Lease!$H$4="Monthly",DATE(YEAR(Monthly!A103),MONTH(Monthly!A103)+1,DAY(Monthly!A103)),IF(Lease!$H$4="Quarterly",DATE(YEAR(Monthly!A103),MONTH(Monthly!A103)+3,DAY(Monthly!A103)),DATE(YEAR(Monthly!A103)+1,MONTH(Monthly!A103),DAY(Monthly!A103))))</f>
        <v>78956</v>
      </c>
      <c r="B104" s="28">
        <f t="shared" si="11"/>
        <v>2116</v>
      </c>
      <c r="C104" s="9">
        <f t="shared" si="9"/>
        <v>78954</v>
      </c>
      <c r="D104" s="9">
        <f t="shared" si="12"/>
        <v>78984</v>
      </c>
      <c r="E104" s="3">
        <f t="shared" si="13"/>
        <v>31</v>
      </c>
      <c r="F104" s="10">
        <f t="shared" si="14"/>
        <v>29</v>
      </c>
      <c r="G104" s="4">
        <f>Lease!K116</f>
        <v>0</v>
      </c>
      <c r="H104" s="3">
        <f t="shared" si="15"/>
        <v>0</v>
      </c>
      <c r="I104" s="11">
        <f t="shared" si="16"/>
        <v>0</v>
      </c>
      <c r="J104" s="20">
        <f t="shared" si="10"/>
        <v>78956</v>
      </c>
      <c r="K104" s="3">
        <f t="shared" si="17"/>
        <v>0</v>
      </c>
    </row>
    <row r="105" spans="1:11" x14ac:dyDescent="0.25">
      <c r="A105" s="9">
        <f>IF(Lease!$H$4="Monthly",DATE(YEAR(Monthly!A104),MONTH(Monthly!A104)+1,DAY(Monthly!A104)),IF(Lease!$H$4="Quarterly",DATE(YEAR(Monthly!A104),MONTH(Monthly!A104)+3,DAY(Monthly!A104)),DATE(YEAR(Monthly!A104)+1,MONTH(Monthly!A104),DAY(Monthly!A104))))</f>
        <v>79321</v>
      </c>
      <c r="B105" s="28">
        <f t="shared" si="11"/>
        <v>2117</v>
      </c>
      <c r="C105" s="9">
        <f t="shared" si="9"/>
        <v>79319</v>
      </c>
      <c r="D105" s="9">
        <f t="shared" si="12"/>
        <v>79349</v>
      </c>
      <c r="E105" s="3">
        <f t="shared" si="13"/>
        <v>31</v>
      </c>
      <c r="F105" s="10">
        <f t="shared" si="14"/>
        <v>29</v>
      </c>
      <c r="G105" s="4">
        <f>Lease!K117</f>
        <v>0</v>
      </c>
      <c r="H105" s="3">
        <f t="shared" si="15"/>
        <v>0</v>
      </c>
      <c r="I105" s="11">
        <f t="shared" si="16"/>
        <v>0</v>
      </c>
      <c r="J105" s="20">
        <f t="shared" si="10"/>
        <v>79321</v>
      </c>
      <c r="K105" s="3">
        <f t="shared" si="17"/>
        <v>0</v>
      </c>
    </row>
    <row r="106" spans="1:11" x14ac:dyDescent="0.25">
      <c r="A106" s="9">
        <f>IF(Lease!$H$4="Monthly",DATE(YEAR(Monthly!A105),MONTH(Monthly!A105)+1,DAY(Monthly!A105)),IF(Lease!$H$4="Quarterly",DATE(YEAR(Monthly!A105),MONTH(Monthly!A105)+3,DAY(Monthly!A105)),DATE(YEAR(Monthly!A105)+1,MONTH(Monthly!A105),DAY(Monthly!A105))))</f>
        <v>79686</v>
      </c>
      <c r="B106" s="28">
        <f t="shared" si="11"/>
        <v>2118</v>
      </c>
      <c r="C106" s="9">
        <f t="shared" si="9"/>
        <v>79684</v>
      </c>
      <c r="D106" s="9">
        <f t="shared" si="12"/>
        <v>79714</v>
      </c>
      <c r="E106" s="3">
        <f t="shared" si="13"/>
        <v>31</v>
      </c>
      <c r="F106" s="10">
        <f t="shared" si="14"/>
        <v>29</v>
      </c>
      <c r="G106" s="4">
        <f>Lease!K118</f>
        <v>0</v>
      </c>
      <c r="H106" s="3">
        <f t="shared" si="15"/>
        <v>0</v>
      </c>
      <c r="I106" s="11">
        <f t="shared" si="16"/>
        <v>0</v>
      </c>
      <c r="J106" s="20">
        <f t="shared" si="10"/>
        <v>79686</v>
      </c>
      <c r="K106" s="3">
        <f t="shared" si="17"/>
        <v>0</v>
      </c>
    </row>
    <row r="107" spans="1:11" x14ac:dyDescent="0.25">
      <c r="A107" s="9">
        <f>IF(Lease!$H$4="Monthly",DATE(YEAR(Monthly!A106),MONTH(Monthly!A106)+1,DAY(Monthly!A106)),IF(Lease!$H$4="Quarterly",DATE(YEAR(Monthly!A106),MONTH(Monthly!A106)+3,DAY(Monthly!A106)),DATE(YEAR(Monthly!A106)+1,MONTH(Monthly!A106),DAY(Monthly!A106))))</f>
        <v>80051</v>
      </c>
      <c r="B107" s="28">
        <f t="shared" si="11"/>
        <v>2119</v>
      </c>
      <c r="C107" s="9">
        <f t="shared" si="9"/>
        <v>80049</v>
      </c>
      <c r="D107" s="9">
        <f t="shared" si="12"/>
        <v>80079</v>
      </c>
      <c r="E107" s="3">
        <f t="shared" si="13"/>
        <v>31</v>
      </c>
      <c r="F107" s="10">
        <f t="shared" si="14"/>
        <v>29</v>
      </c>
      <c r="G107" s="4">
        <f>Lease!K119</f>
        <v>0</v>
      </c>
      <c r="H107" s="3">
        <f t="shared" si="15"/>
        <v>0</v>
      </c>
      <c r="I107" s="11">
        <f t="shared" si="16"/>
        <v>0</v>
      </c>
      <c r="J107" s="20">
        <f t="shared" si="10"/>
        <v>80051</v>
      </c>
      <c r="K107" s="3">
        <f t="shared" si="17"/>
        <v>0</v>
      </c>
    </row>
    <row r="108" spans="1:11" x14ac:dyDescent="0.25">
      <c r="A108" s="9">
        <f>IF(Lease!$H$4="Monthly",DATE(YEAR(Monthly!A107),MONTH(Monthly!A107)+1,DAY(Monthly!A107)),IF(Lease!$H$4="Quarterly",DATE(YEAR(Monthly!A107),MONTH(Monthly!A107)+3,DAY(Monthly!A107)),DATE(YEAR(Monthly!A107)+1,MONTH(Monthly!A107),DAY(Monthly!A107))))</f>
        <v>80417</v>
      </c>
      <c r="B108" s="28">
        <f t="shared" si="11"/>
        <v>2120</v>
      </c>
      <c r="C108" s="9">
        <f t="shared" si="9"/>
        <v>80415</v>
      </c>
      <c r="D108" s="9">
        <f t="shared" si="12"/>
        <v>80445</v>
      </c>
      <c r="E108" s="3">
        <f t="shared" si="13"/>
        <v>31</v>
      </c>
      <c r="F108" s="10">
        <f t="shared" si="14"/>
        <v>29</v>
      </c>
      <c r="G108" s="4">
        <f>Lease!K120</f>
        <v>0</v>
      </c>
      <c r="H108" s="3">
        <f t="shared" si="15"/>
        <v>0</v>
      </c>
      <c r="I108" s="11">
        <f t="shared" si="16"/>
        <v>0</v>
      </c>
      <c r="J108" s="20">
        <f t="shared" si="10"/>
        <v>80417</v>
      </c>
      <c r="K108" s="3">
        <f t="shared" si="17"/>
        <v>0</v>
      </c>
    </row>
    <row r="109" spans="1:11" x14ac:dyDescent="0.25">
      <c r="A109" s="9">
        <f>IF(Lease!$H$4="Monthly",DATE(YEAR(Monthly!A108),MONTH(Monthly!A108)+1,DAY(Monthly!A108)),IF(Lease!$H$4="Quarterly",DATE(YEAR(Monthly!A108),MONTH(Monthly!A108)+3,DAY(Monthly!A108)),DATE(YEAR(Monthly!A108)+1,MONTH(Monthly!A108),DAY(Monthly!A108))))</f>
        <v>80782</v>
      </c>
      <c r="B109" s="28">
        <f t="shared" si="11"/>
        <v>2121</v>
      </c>
      <c r="C109" s="9">
        <f t="shared" si="9"/>
        <v>80780</v>
      </c>
      <c r="D109" s="9">
        <f t="shared" si="12"/>
        <v>80810</v>
      </c>
      <c r="E109" s="3">
        <f t="shared" si="13"/>
        <v>31</v>
      </c>
      <c r="F109" s="10">
        <f t="shared" si="14"/>
        <v>29</v>
      </c>
      <c r="G109" s="4">
        <f>Lease!K121</f>
        <v>0</v>
      </c>
      <c r="H109" s="3">
        <f t="shared" si="15"/>
        <v>0</v>
      </c>
      <c r="I109" s="11">
        <f t="shared" si="16"/>
        <v>0</v>
      </c>
      <c r="J109" s="20">
        <f t="shared" si="10"/>
        <v>80782</v>
      </c>
      <c r="K109" s="3">
        <f t="shared" si="17"/>
        <v>0</v>
      </c>
    </row>
    <row r="110" spans="1:11" x14ac:dyDescent="0.25">
      <c r="A110" s="9">
        <f>IF(Lease!$H$4="Monthly",DATE(YEAR(Monthly!A109),MONTH(Monthly!A109)+1,DAY(Monthly!A109)),IF(Lease!$H$4="Quarterly",DATE(YEAR(Monthly!A109),MONTH(Monthly!A109)+3,DAY(Monthly!A109)),DATE(YEAR(Monthly!A109)+1,MONTH(Monthly!A109),DAY(Monthly!A109))))</f>
        <v>81147</v>
      </c>
      <c r="B110" s="28">
        <f t="shared" si="11"/>
        <v>2122</v>
      </c>
      <c r="C110" s="9">
        <f t="shared" si="9"/>
        <v>81145</v>
      </c>
      <c r="D110" s="9">
        <f t="shared" si="12"/>
        <v>81175</v>
      </c>
      <c r="E110" s="3">
        <f t="shared" si="13"/>
        <v>31</v>
      </c>
      <c r="F110" s="10">
        <f t="shared" si="14"/>
        <v>29</v>
      </c>
      <c r="G110" s="4">
        <f>Lease!K122</f>
        <v>0</v>
      </c>
      <c r="H110" s="3">
        <f t="shared" si="15"/>
        <v>0</v>
      </c>
      <c r="I110" s="11">
        <f t="shared" si="16"/>
        <v>0</v>
      </c>
      <c r="J110" s="20">
        <f t="shared" si="10"/>
        <v>81147</v>
      </c>
      <c r="K110" s="3">
        <f t="shared" si="17"/>
        <v>0</v>
      </c>
    </row>
    <row r="111" spans="1:11" x14ac:dyDescent="0.25">
      <c r="A111" s="9">
        <f>IF(Lease!$H$4="Monthly",DATE(YEAR(Monthly!A110),MONTH(Monthly!A110)+1,DAY(Monthly!A110)),IF(Lease!$H$4="Quarterly",DATE(YEAR(Monthly!A110),MONTH(Monthly!A110)+3,DAY(Monthly!A110)),DATE(YEAR(Monthly!A110)+1,MONTH(Monthly!A110),DAY(Monthly!A110))))</f>
        <v>81512</v>
      </c>
      <c r="B111" s="28">
        <f t="shared" si="11"/>
        <v>2123</v>
      </c>
      <c r="C111" s="9">
        <f t="shared" si="9"/>
        <v>81510</v>
      </c>
      <c r="D111" s="9">
        <f t="shared" si="12"/>
        <v>81540</v>
      </c>
      <c r="E111" s="3">
        <f t="shared" si="13"/>
        <v>31</v>
      </c>
      <c r="F111" s="10">
        <f t="shared" si="14"/>
        <v>29</v>
      </c>
      <c r="G111" s="4">
        <f>Lease!K123</f>
        <v>0</v>
      </c>
      <c r="H111" s="3">
        <f t="shared" si="15"/>
        <v>0</v>
      </c>
      <c r="I111" s="11">
        <f t="shared" si="16"/>
        <v>0</v>
      </c>
      <c r="J111" s="20">
        <f t="shared" si="10"/>
        <v>81512</v>
      </c>
      <c r="K111" s="3">
        <f t="shared" si="17"/>
        <v>0</v>
      </c>
    </row>
    <row r="112" spans="1:11" x14ac:dyDescent="0.25">
      <c r="A112" s="9">
        <f>IF(Lease!$H$4="Monthly",DATE(YEAR(Monthly!A111),MONTH(Monthly!A111)+1,DAY(Monthly!A111)),IF(Lease!$H$4="Quarterly",DATE(YEAR(Monthly!A111),MONTH(Monthly!A111)+3,DAY(Monthly!A111)),DATE(YEAR(Monthly!A111)+1,MONTH(Monthly!A111),DAY(Monthly!A111))))</f>
        <v>81878</v>
      </c>
      <c r="B112" s="28">
        <f t="shared" si="11"/>
        <v>2124</v>
      </c>
      <c r="C112" s="9">
        <f t="shared" si="9"/>
        <v>81876</v>
      </c>
      <c r="D112" s="9">
        <f t="shared" si="12"/>
        <v>81906</v>
      </c>
      <c r="E112" s="3">
        <f t="shared" si="13"/>
        <v>31</v>
      </c>
      <c r="F112" s="10">
        <f t="shared" si="14"/>
        <v>29</v>
      </c>
      <c r="G112" s="4">
        <f>Lease!K124</f>
        <v>0</v>
      </c>
      <c r="H112" s="3">
        <f t="shared" si="15"/>
        <v>0</v>
      </c>
      <c r="I112" s="11">
        <f t="shared" si="16"/>
        <v>0</v>
      </c>
      <c r="J112" s="20">
        <f t="shared" si="10"/>
        <v>81878</v>
      </c>
      <c r="K112" s="3">
        <f t="shared" si="17"/>
        <v>0</v>
      </c>
    </row>
    <row r="113" spans="1:11" x14ac:dyDescent="0.25">
      <c r="A113" s="9">
        <f>IF(Lease!$H$4="Monthly",DATE(YEAR(Monthly!A112),MONTH(Monthly!A112)+1,DAY(Monthly!A112)),IF(Lease!$H$4="Quarterly",DATE(YEAR(Monthly!A112),MONTH(Monthly!A112)+3,DAY(Monthly!A112)),DATE(YEAR(Monthly!A112)+1,MONTH(Monthly!A112),DAY(Monthly!A112))))</f>
        <v>82243</v>
      </c>
      <c r="B113" s="28">
        <f t="shared" si="11"/>
        <v>2125</v>
      </c>
      <c r="C113" s="9">
        <f t="shared" si="9"/>
        <v>82241</v>
      </c>
      <c r="D113" s="9">
        <f t="shared" si="12"/>
        <v>82271</v>
      </c>
      <c r="E113" s="3">
        <f t="shared" si="13"/>
        <v>31</v>
      </c>
      <c r="F113" s="10">
        <f t="shared" si="14"/>
        <v>29</v>
      </c>
      <c r="G113" s="4">
        <f>Lease!K125</f>
        <v>0</v>
      </c>
      <c r="H113" s="3">
        <f t="shared" si="15"/>
        <v>0</v>
      </c>
      <c r="I113" s="11">
        <f t="shared" si="16"/>
        <v>0</v>
      </c>
      <c r="J113" s="20">
        <f t="shared" si="10"/>
        <v>82243</v>
      </c>
      <c r="K113" s="3">
        <f t="shared" si="17"/>
        <v>0</v>
      </c>
    </row>
    <row r="114" spans="1:11" x14ac:dyDescent="0.25">
      <c r="A114" s="9">
        <f>IF(Lease!$H$4="Monthly",DATE(YEAR(Monthly!A113),MONTH(Monthly!A113)+1,DAY(Monthly!A113)),IF(Lease!$H$4="Quarterly",DATE(YEAR(Monthly!A113),MONTH(Monthly!A113)+3,DAY(Monthly!A113)),DATE(YEAR(Monthly!A113)+1,MONTH(Monthly!A113),DAY(Monthly!A113))))</f>
        <v>82608</v>
      </c>
      <c r="B114" s="28">
        <f t="shared" si="11"/>
        <v>2126</v>
      </c>
      <c r="C114" s="9">
        <f t="shared" si="9"/>
        <v>82606</v>
      </c>
      <c r="D114" s="9">
        <f t="shared" si="12"/>
        <v>82636</v>
      </c>
      <c r="E114" s="3">
        <f t="shared" si="13"/>
        <v>31</v>
      </c>
      <c r="F114" s="10">
        <f t="shared" si="14"/>
        <v>29</v>
      </c>
      <c r="G114" s="4">
        <f>Lease!K126</f>
        <v>0</v>
      </c>
      <c r="H114" s="3">
        <f t="shared" si="15"/>
        <v>0</v>
      </c>
      <c r="I114" s="11">
        <f t="shared" si="16"/>
        <v>0</v>
      </c>
      <c r="J114" s="20">
        <f t="shared" si="10"/>
        <v>82608</v>
      </c>
      <c r="K114" s="3">
        <f t="shared" si="17"/>
        <v>0</v>
      </c>
    </row>
    <row r="115" spans="1:11" x14ac:dyDescent="0.25">
      <c r="A115" s="9">
        <f>IF(Lease!$H$4="Monthly",DATE(YEAR(Monthly!A114),MONTH(Monthly!A114)+1,DAY(Monthly!A114)),IF(Lease!$H$4="Quarterly",DATE(YEAR(Monthly!A114),MONTH(Monthly!A114)+3,DAY(Monthly!A114)),DATE(YEAR(Monthly!A114)+1,MONTH(Monthly!A114),DAY(Monthly!A114))))</f>
        <v>82973</v>
      </c>
      <c r="B115" s="28">
        <f t="shared" si="11"/>
        <v>2127</v>
      </c>
      <c r="C115" s="9">
        <f t="shared" si="9"/>
        <v>82971</v>
      </c>
      <c r="D115" s="9">
        <f t="shared" si="12"/>
        <v>83001</v>
      </c>
      <c r="E115" s="3">
        <f t="shared" si="13"/>
        <v>31</v>
      </c>
      <c r="F115" s="10">
        <f t="shared" si="14"/>
        <v>29</v>
      </c>
      <c r="G115" s="4">
        <f>Lease!K127</f>
        <v>0</v>
      </c>
      <c r="H115" s="3">
        <f t="shared" si="15"/>
        <v>0</v>
      </c>
      <c r="I115" s="11">
        <f t="shared" si="16"/>
        <v>0</v>
      </c>
      <c r="J115" s="20">
        <f t="shared" si="10"/>
        <v>82973</v>
      </c>
      <c r="K115" s="3">
        <f t="shared" si="17"/>
        <v>0</v>
      </c>
    </row>
    <row r="116" spans="1:11" x14ac:dyDescent="0.25">
      <c r="A116" s="9">
        <f>IF(Lease!$H$4="Monthly",DATE(YEAR(Monthly!A115),MONTH(Monthly!A115)+1,DAY(Monthly!A115)),IF(Lease!$H$4="Quarterly",DATE(YEAR(Monthly!A115),MONTH(Monthly!A115)+3,DAY(Monthly!A115)),DATE(YEAR(Monthly!A115)+1,MONTH(Monthly!A115),DAY(Monthly!A115))))</f>
        <v>83339</v>
      </c>
      <c r="B116" s="28">
        <f t="shared" si="11"/>
        <v>2128</v>
      </c>
      <c r="C116" s="9">
        <f t="shared" si="9"/>
        <v>83337</v>
      </c>
      <c r="D116" s="9">
        <f t="shared" si="12"/>
        <v>83367</v>
      </c>
      <c r="E116" s="3">
        <f t="shared" si="13"/>
        <v>31</v>
      </c>
      <c r="F116" s="10">
        <f t="shared" si="14"/>
        <v>29</v>
      </c>
      <c r="G116" s="4">
        <f>Lease!K128</f>
        <v>0</v>
      </c>
      <c r="H116" s="3">
        <f t="shared" si="15"/>
        <v>0</v>
      </c>
      <c r="I116" s="11">
        <f t="shared" si="16"/>
        <v>0</v>
      </c>
      <c r="J116" s="20">
        <f t="shared" si="10"/>
        <v>83339</v>
      </c>
      <c r="K116" s="3">
        <f t="shared" si="17"/>
        <v>0</v>
      </c>
    </row>
    <row r="117" spans="1:11" x14ac:dyDescent="0.25">
      <c r="A117" s="9">
        <f>IF(Lease!$H$4="Monthly",DATE(YEAR(Monthly!A116),MONTH(Monthly!A116)+1,DAY(Monthly!A116)),IF(Lease!$H$4="Quarterly",DATE(YEAR(Monthly!A116),MONTH(Monthly!A116)+3,DAY(Monthly!A116)),DATE(YEAR(Monthly!A116)+1,MONTH(Monthly!A116),DAY(Monthly!A116))))</f>
        <v>83704</v>
      </c>
      <c r="B117" s="28">
        <f t="shared" si="11"/>
        <v>2129</v>
      </c>
      <c r="C117" s="9">
        <f t="shared" si="9"/>
        <v>83702</v>
      </c>
      <c r="D117" s="9">
        <f t="shared" si="12"/>
        <v>83732</v>
      </c>
      <c r="E117" s="3">
        <f t="shared" si="13"/>
        <v>31</v>
      </c>
      <c r="F117" s="10">
        <f t="shared" si="14"/>
        <v>29</v>
      </c>
      <c r="G117" s="4">
        <f>Lease!K129</f>
        <v>0</v>
      </c>
      <c r="H117" s="3">
        <f t="shared" si="15"/>
        <v>0</v>
      </c>
      <c r="I117" s="11">
        <f t="shared" si="16"/>
        <v>0</v>
      </c>
      <c r="J117" s="20">
        <f t="shared" si="10"/>
        <v>83704</v>
      </c>
      <c r="K117" s="3">
        <f t="shared" si="17"/>
        <v>0</v>
      </c>
    </row>
    <row r="118" spans="1:11" x14ac:dyDescent="0.25">
      <c r="A118" s="9">
        <f>IF(Lease!$H$4="Monthly",DATE(YEAR(Monthly!A117),MONTH(Monthly!A117)+1,DAY(Monthly!A117)),IF(Lease!$H$4="Quarterly",DATE(YEAR(Monthly!A117),MONTH(Monthly!A117)+3,DAY(Monthly!A117)),DATE(YEAR(Monthly!A117)+1,MONTH(Monthly!A117),DAY(Monthly!A117))))</f>
        <v>84069</v>
      </c>
      <c r="B118" s="28">
        <f t="shared" si="11"/>
        <v>2130</v>
      </c>
      <c r="C118" s="9">
        <f t="shared" si="9"/>
        <v>84067</v>
      </c>
      <c r="D118" s="9">
        <f t="shared" si="12"/>
        <v>84097</v>
      </c>
      <c r="E118" s="3">
        <f t="shared" si="13"/>
        <v>31</v>
      </c>
      <c r="F118" s="10">
        <f t="shared" si="14"/>
        <v>29</v>
      </c>
      <c r="G118" s="4">
        <f>Lease!K130</f>
        <v>0</v>
      </c>
      <c r="H118" s="3">
        <f t="shared" si="15"/>
        <v>0</v>
      </c>
      <c r="I118" s="11">
        <f t="shared" si="16"/>
        <v>0</v>
      </c>
      <c r="J118" s="20">
        <f t="shared" si="10"/>
        <v>84069</v>
      </c>
      <c r="K118" s="3">
        <f t="shared" si="17"/>
        <v>0</v>
      </c>
    </row>
    <row r="119" spans="1:11" x14ac:dyDescent="0.25">
      <c r="A119" s="9">
        <f>IF(Lease!$H$4="Monthly",DATE(YEAR(Monthly!A118),MONTH(Monthly!A118)+1,DAY(Monthly!A118)),IF(Lease!$H$4="Quarterly",DATE(YEAR(Monthly!A118),MONTH(Monthly!A118)+3,DAY(Monthly!A118)),DATE(YEAR(Monthly!A118)+1,MONTH(Monthly!A118),DAY(Monthly!A118))))</f>
        <v>84434</v>
      </c>
      <c r="B119" s="28">
        <f t="shared" si="11"/>
        <v>2131</v>
      </c>
      <c r="C119" s="9">
        <f t="shared" si="9"/>
        <v>84432</v>
      </c>
      <c r="D119" s="9">
        <f t="shared" si="12"/>
        <v>84462</v>
      </c>
      <c r="E119" s="3">
        <f t="shared" si="13"/>
        <v>31</v>
      </c>
      <c r="F119" s="10">
        <f t="shared" si="14"/>
        <v>29</v>
      </c>
      <c r="G119" s="4">
        <f>Lease!K131</f>
        <v>0</v>
      </c>
      <c r="H119" s="3">
        <f t="shared" si="15"/>
        <v>0</v>
      </c>
      <c r="I119" s="11">
        <f t="shared" si="16"/>
        <v>0</v>
      </c>
      <c r="J119" s="20">
        <f t="shared" si="10"/>
        <v>84434</v>
      </c>
      <c r="K119" s="3">
        <f t="shared" si="17"/>
        <v>0</v>
      </c>
    </row>
    <row r="120" spans="1:11" x14ac:dyDescent="0.25">
      <c r="A120" s="9">
        <f>IF(Lease!$H$4="Monthly",DATE(YEAR(Monthly!A119),MONTH(Monthly!A119)+1,DAY(Monthly!A119)),IF(Lease!$H$4="Quarterly",DATE(YEAR(Monthly!A119),MONTH(Monthly!A119)+3,DAY(Monthly!A119)),DATE(YEAR(Monthly!A119)+1,MONTH(Monthly!A119),DAY(Monthly!A119))))</f>
        <v>84800</v>
      </c>
      <c r="B120" s="28">
        <f t="shared" si="11"/>
        <v>2132</v>
      </c>
      <c r="C120" s="9">
        <f t="shared" si="9"/>
        <v>84798</v>
      </c>
      <c r="D120" s="9">
        <f t="shared" si="12"/>
        <v>84828</v>
      </c>
      <c r="E120" s="3">
        <f t="shared" si="13"/>
        <v>31</v>
      </c>
      <c r="F120" s="10">
        <f t="shared" si="14"/>
        <v>29</v>
      </c>
      <c r="G120" s="4">
        <f>Lease!K132</f>
        <v>0</v>
      </c>
      <c r="H120" s="3">
        <f t="shared" si="15"/>
        <v>0</v>
      </c>
      <c r="I120" s="11">
        <f t="shared" si="16"/>
        <v>0</v>
      </c>
      <c r="J120" s="20">
        <f t="shared" si="10"/>
        <v>84800</v>
      </c>
      <c r="K120" s="3">
        <f t="shared" si="17"/>
        <v>0</v>
      </c>
    </row>
    <row r="121" spans="1:11" x14ac:dyDescent="0.25">
      <c r="A121" s="9">
        <f>IF(Lease!$H$4="Monthly",DATE(YEAR(Monthly!A120),MONTH(Monthly!A120)+1,DAY(Monthly!A120)),IF(Lease!$H$4="Quarterly",DATE(YEAR(Monthly!A120),MONTH(Monthly!A120)+3,DAY(Monthly!A120)),DATE(YEAR(Monthly!A120)+1,MONTH(Monthly!A120),DAY(Monthly!A120))))</f>
        <v>85165</v>
      </c>
      <c r="B121" s="28">
        <f t="shared" si="11"/>
        <v>2133</v>
      </c>
      <c r="C121" s="9">
        <f t="shared" si="9"/>
        <v>85163</v>
      </c>
      <c r="D121" s="9">
        <f t="shared" si="12"/>
        <v>85193</v>
      </c>
      <c r="E121" s="3">
        <f t="shared" si="13"/>
        <v>31</v>
      </c>
      <c r="F121" s="10">
        <f t="shared" si="14"/>
        <v>29</v>
      </c>
      <c r="G121" s="4">
        <f>Lease!K133</f>
        <v>0</v>
      </c>
      <c r="H121" s="3">
        <f t="shared" si="15"/>
        <v>0</v>
      </c>
      <c r="I121" s="11">
        <f t="shared" si="16"/>
        <v>0</v>
      </c>
      <c r="J121" s="20">
        <f t="shared" si="10"/>
        <v>85165</v>
      </c>
      <c r="K121" s="3">
        <f t="shared" si="17"/>
        <v>0</v>
      </c>
    </row>
    <row r="122" spans="1:11" x14ac:dyDescent="0.25">
      <c r="A122" s="9">
        <f>IF(Lease!$H$4="Monthly",DATE(YEAR(Monthly!A121),MONTH(Monthly!A121)+1,DAY(Monthly!A121)),IF(Lease!$H$4="Quarterly",DATE(YEAR(Monthly!A121),MONTH(Monthly!A121)+3,DAY(Monthly!A121)),DATE(YEAR(Monthly!A121)+1,MONTH(Monthly!A121),DAY(Monthly!A121))))</f>
        <v>85530</v>
      </c>
      <c r="B122" s="28">
        <f t="shared" si="11"/>
        <v>2134</v>
      </c>
      <c r="C122" s="9">
        <f t="shared" si="9"/>
        <v>85528</v>
      </c>
      <c r="D122" s="9">
        <f t="shared" si="12"/>
        <v>85558</v>
      </c>
      <c r="E122" s="3">
        <f t="shared" si="13"/>
        <v>31</v>
      </c>
      <c r="F122" s="10">
        <f t="shared" si="14"/>
        <v>29</v>
      </c>
      <c r="G122" s="4">
        <f>Lease!K134</f>
        <v>0</v>
      </c>
      <c r="H122" s="3">
        <f t="shared" si="15"/>
        <v>0</v>
      </c>
      <c r="I122" s="11">
        <f t="shared" si="16"/>
        <v>0</v>
      </c>
      <c r="J122" s="20">
        <f t="shared" si="10"/>
        <v>85530</v>
      </c>
      <c r="K122" s="3">
        <f t="shared" si="17"/>
        <v>0</v>
      </c>
    </row>
    <row r="123" spans="1:11" x14ac:dyDescent="0.25">
      <c r="A123" s="9">
        <f>IF(Lease!$H$4="Monthly",DATE(YEAR(Monthly!A122),MONTH(Monthly!A122)+1,DAY(Monthly!A122)),IF(Lease!$H$4="Quarterly",DATE(YEAR(Monthly!A122),MONTH(Monthly!A122)+3,DAY(Monthly!A122)),DATE(YEAR(Monthly!A122)+1,MONTH(Monthly!A122),DAY(Monthly!A122))))</f>
        <v>85895</v>
      </c>
      <c r="B123" s="28">
        <f t="shared" si="11"/>
        <v>2135</v>
      </c>
      <c r="C123" s="9">
        <f t="shared" si="9"/>
        <v>85893</v>
      </c>
      <c r="D123" s="9">
        <f t="shared" si="12"/>
        <v>85923</v>
      </c>
      <c r="E123" s="3">
        <f t="shared" si="13"/>
        <v>31</v>
      </c>
      <c r="F123" s="10">
        <f t="shared" si="14"/>
        <v>29</v>
      </c>
      <c r="G123" s="4">
        <f>Lease!K135</f>
        <v>0</v>
      </c>
      <c r="H123" s="3">
        <f t="shared" si="15"/>
        <v>0</v>
      </c>
      <c r="I123" s="11">
        <f t="shared" si="16"/>
        <v>0</v>
      </c>
      <c r="J123" s="20">
        <f t="shared" si="10"/>
        <v>85895</v>
      </c>
      <c r="K123" s="3">
        <f t="shared" si="17"/>
        <v>0</v>
      </c>
    </row>
    <row r="124" spans="1:11" x14ac:dyDescent="0.25">
      <c r="A124" s="9">
        <f>IF(Lease!$H$4="Monthly",DATE(YEAR(Monthly!A123),MONTH(Monthly!A123)+1,DAY(Monthly!A123)),IF(Lease!$H$4="Quarterly",DATE(YEAR(Monthly!A123),MONTH(Monthly!A123)+3,DAY(Monthly!A123)),DATE(YEAR(Monthly!A123)+1,MONTH(Monthly!A123),DAY(Monthly!A123))))</f>
        <v>86261</v>
      </c>
      <c r="B124" s="28">
        <f t="shared" si="11"/>
        <v>2136</v>
      </c>
      <c r="C124" s="9">
        <f t="shared" si="9"/>
        <v>86259</v>
      </c>
      <c r="D124" s="9">
        <f t="shared" si="12"/>
        <v>86289</v>
      </c>
      <c r="E124" s="3">
        <f t="shared" si="13"/>
        <v>31</v>
      </c>
      <c r="F124" s="10">
        <f t="shared" si="14"/>
        <v>29</v>
      </c>
      <c r="G124" s="4">
        <f>Lease!K136</f>
        <v>0</v>
      </c>
      <c r="H124" s="3">
        <f t="shared" si="15"/>
        <v>0</v>
      </c>
      <c r="I124" s="11">
        <f t="shared" si="16"/>
        <v>0</v>
      </c>
      <c r="J124" s="20">
        <f t="shared" si="10"/>
        <v>86261</v>
      </c>
      <c r="K124" s="3">
        <f t="shared" si="17"/>
        <v>0</v>
      </c>
    </row>
    <row r="125" spans="1:11" x14ac:dyDescent="0.25">
      <c r="A125" s="9">
        <f>IF(Lease!$H$4="Monthly",DATE(YEAR(Monthly!A124),MONTH(Monthly!A124)+1,DAY(Monthly!A124)),IF(Lease!$H$4="Quarterly",DATE(YEAR(Monthly!A124),MONTH(Monthly!A124)+3,DAY(Monthly!A124)),DATE(YEAR(Monthly!A124)+1,MONTH(Monthly!A124),DAY(Monthly!A124))))</f>
        <v>86626</v>
      </c>
      <c r="B125" s="28">
        <f t="shared" si="11"/>
        <v>2137</v>
      </c>
      <c r="C125" s="9">
        <f t="shared" si="9"/>
        <v>86624</v>
      </c>
      <c r="D125" s="9">
        <f t="shared" si="12"/>
        <v>86654</v>
      </c>
      <c r="E125" s="3">
        <f t="shared" si="13"/>
        <v>31</v>
      </c>
      <c r="F125" s="10">
        <f t="shared" si="14"/>
        <v>29</v>
      </c>
      <c r="G125" s="4">
        <f>Lease!K137</f>
        <v>0</v>
      </c>
      <c r="H125" s="3">
        <f t="shared" si="15"/>
        <v>0</v>
      </c>
      <c r="I125" s="11">
        <f t="shared" si="16"/>
        <v>0</v>
      </c>
      <c r="J125" s="20">
        <f t="shared" si="10"/>
        <v>86626</v>
      </c>
      <c r="K125" s="3">
        <f t="shared" si="17"/>
        <v>0</v>
      </c>
    </row>
    <row r="126" spans="1:11" x14ac:dyDescent="0.25">
      <c r="A126" s="9">
        <f>IF(Lease!$H$4="Monthly",DATE(YEAR(Monthly!A125),MONTH(Monthly!A125)+1,DAY(Monthly!A125)),IF(Lease!$H$4="Quarterly",DATE(YEAR(Monthly!A125),MONTH(Monthly!A125)+3,DAY(Monthly!A125)),DATE(YEAR(Monthly!A125)+1,MONTH(Monthly!A125),DAY(Monthly!A125))))</f>
        <v>86991</v>
      </c>
      <c r="B126" s="28">
        <f t="shared" si="11"/>
        <v>2138</v>
      </c>
      <c r="C126" s="9">
        <f t="shared" si="9"/>
        <v>86989</v>
      </c>
      <c r="D126" s="9">
        <f t="shared" si="12"/>
        <v>87019</v>
      </c>
      <c r="E126" s="3">
        <f t="shared" si="13"/>
        <v>31</v>
      </c>
      <c r="F126" s="10">
        <f t="shared" si="14"/>
        <v>29</v>
      </c>
      <c r="G126" s="4">
        <f>Lease!K138</f>
        <v>0</v>
      </c>
      <c r="H126" s="3">
        <f t="shared" si="15"/>
        <v>0</v>
      </c>
      <c r="I126" s="11">
        <f t="shared" si="16"/>
        <v>0</v>
      </c>
      <c r="J126" s="20">
        <f t="shared" si="10"/>
        <v>86991</v>
      </c>
      <c r="K126" s="3">
        <f t="shared" si="17"/>
        <v>0</v>
      </c>
    </row>
    <row r="127" spans="1:11" x14ac:dyDescent="0.25">
      <c r="A127" s="9">
        <f>IF(Lease!$H$4="Monthly",DATE(YEAR(Monthly!A126),MONTH(Monthly!A126)+1,DAY(Monthly!A126)),IF(Lease!$H$4="Quarterly",DATE(YEAR(Monthly!A126),MONTH(Monthly!A126)+3,DAY(Monthly!A126)),DATE(YEAR(Monthly!A126)+1,MONTH(Monthly!A126),DAY(Monthly!A126))))</f>
        <v>87356</v>
      </c>
      <c r="B127" s="28">
        <f t="shared" si="11"/>
        <v>2139</v>
      </c>
      <c r="C127" s="9">
        <f t="shared" si="9"/>
        <v>87354</v>
      </c>
      <c r="D127" s="9">
        <f t="shared" si="12"/>
        <v>87384</v>
      </c>
      <c r="E127" s="3">
        <f t="shared" si="13"/>
        <v>31</v>
      </c>
      <c r="F127" s="10">
        <f t="shared" si="14"/>
        <v>29</v>
      </c>
      <c r="G127" s="4">
        <f>Lease!K139</f>
        <v>0</v>
      </c>
      <c r="H127" s="3">
        <f t="shared" si="15"/>
        <v>0</v>
      </c>
      <c r="I127" s="11">
        <f t="shared" si="16"/>
        <v>0</v>
      </c>
      <c r="J127" s="20">
        <f t="shared" si="10"/>
        <v>87356</v>
      </c>
      <c r="K127" s="3">
        <f t="shared" si="17"/>
        <v>0</v>
      </c>
    </row>
    <row r="128" spans="1:11" x14ac:dyDescent="0.25">
      <c r="A128" s="9">
        <f>IF(Lease!$H$4="Monthly",DATE(YEAR(Monthly!A127),MONTH(Monthly!A127)+1,DAY(Monthly!A127)),IF(Lease!$H$4="Quarterly",DATE(YEAR(Monthly!A127),MONTH(Monthly!A127)+3,DAY(Monthly!A127)),DATE(YEAR(Monthly!A127)+1,MONTH(Monthly!A127),DAY(Monthly!A127))))</f>
        <v>87722</v>
      </c>
      <c r="B128" s="28">
        <f t="shared" si="11"/>
        <v>2140</v>
      </c>
      <c r="C128" s="9">
        <f t="shared" si="9"/>
        <v>87720</v>
      </c>
      <c r="D128" s="9">
        <f t="shared" si="12"/>
        <v>87750</v>
      </c>
      <c r="E128" s="3">
        <f t="shared" si="13"/>
        <v>31</v>
      </c>
      <c r="F128" s="10">
        <f t="shared" si="14"/>
        <v>29</v>
      </c>
      <c r="G128" s="4">
        <f>Lease!K140</f>
        <v>0</v>
      </c>
      <c r="H128" s="3">
        <f t="shared" si="15"/>
        <v>0</v>
      </c>
      <c r="I128" s="11">
        <f t="shared" si="16"/>
        <v>0</v>
      </c>
      <c r="J128" s="20">
        <f t="shared" si="10"/>
        <v>87722</v>
      </c>
      <c r="K128" s="3">
        <f t="shared" si="17"/>
        <v>0</v>
      </c>
    </row>
    <row r="129" spans="1:11" x14ac:dyDescent="0.25">
      <c r="A129" s="9">
        <f>IF(Lease!$H$4="Monthly",DATE(YEAR(Monthly!A128),MONTH(Monthly!A128)+1,DAY(Monthly!A128)),IF(Lease!$H$4="Quarterly",DATE(YEAR(Monthly!A128),MONTH(Monthly!A128)+3,DAY(Monthly!A128)),DATE(YEAR(Monthly!A128)+1,MONTH(Monthly!A128),DAY(Monthly!A128))))</f>
        <v>88087</v>
      </c>
      <c r="B129" s="28">
        <f t="shared" si="11"/>
        <v>2141</v>
      </c>
      <c r="C129" s="9">
        <f t="shared" si="9"/>
        <v>88085</v>
      </c>
      <c r="D129" s="9">
        <f t="shared" si="12"/>
        <v>88115</v>
      </c>
      <c r="E129" s="3">
        <f t="shared" si="13"/>
        <v>31</v>
      </c>
      <c r="F129" s="10">
        <f t="shared" si="14"/>
        <v>29</v>
      </c>
      <c r="G129" s="4">
        <f>Lease!K141</f>
        <v>0</v>
      </c>
      <c r="H129" s="3">
        <f t="shared" si="15"/>
        <v>0</v>
      </c>
      <c r="I129" s="11">
        <f t="shared" si="16"/>
        <v>0</v>
      </c>
      <c r="J129" s="20">
        <f t="shared" si="10"/>
        <v>88087</v>
      </c>
      <c r="K129" s="3">
        <f t="shared" si="17"/>
        <v>0</v>
      </c>
    </row>
    <row r="130" spans="1:11" x14ac:dyDescent="0.25">
      <c r="A130" s="9">
        <f>IF(Lease!$H$4="Monthly",DATE(YEAR(Monthly!A129),MONTH(Monthly!A129)+1,DAY(Monthly!A129)),IF(Lease!$H$4="Quarterly",DATE(YEAR(Monthly!A129),MONTH(Monthly!A129)+3,DAY(Monthly!A129)),DATE(YEAR(Monthly!A129)+1,MONTH(Monthly!A129),DAY(Monthly!A129))))</f>
        <v>88452</v>
      </c>
      <c r="B130" s="28">
        <f t="shared" si="11"/>
        <v>2142</v>
      </c>
      <c r="C130" s="9">
        <f t="shared" si="9"/>
        <v>88450</v>
      </c>
      <c r="D130" s="9">
        <f t="shared" si="12"/>
        <v>88480</v>
      </c>
      <c r="E130" s="3">
        <f t="shared" si="13"/>
        <v>31</v>
      </c>
      <c r="F130" s="10">
        <f t="shared" si="14"/>
        <v>29</v>
      </c>
      <c r="G130" s="4">
        <f>Lease!K142</f>
        <v>0</v>
      </c>
      <c r="H130" s="3">
        <f t="shared" si="15"/>
        <v>0</v>
      </c>
      <c r="I130" s="11">
        <f t="shared" si="16"/>
        <v>0</v>
      </c>
      <c r="J130" s="20">
        <f t="shared" si="10"/>
        <v>88452</v>
      </c>
      <c r="K130" s="3">
        <f t="shared" si="17"/>
        <v>0</v>
      </c>
    </row>
    <row r="131" spans="1:11" x14ac:dyDescent="0.25">
      <c r="A131" s="9">
        <f>IF(Lease!$H$4="Monthly",DATE(YEAR(Monthly!A130),MONTH(Monthly!A130)+1,DAY(Monthly!A130)),IF(Lease!$H$4="Quarterly",DATE(YEAR(Monthly!A130),MONTH(Monthly!A130)+3,DAY(Monthly!A130)),DATE(YEAR(Monthly!A130)+1,MONTH(Monthly!A130),DAY(Monthly!A130))))</f>
        <v>88817</v>
      </c>
      <c r="B131" s="28">
        <f t="shared" si="11"/>
        <v>2143</v>
      </c>
      <c r="C131" s="9">
        <f t="shared" si="9"/>
        <v>88815</v>
      </c>
      <c r="D131" s="9">
        <f t="shared" si="12"/>
        <v>88845</v>
      </c>
      <c r="E131" s="3">
        <f t="shared" si="13"/>
        <v>31</v>
      </c>
      <c r="F131" s="10">
        <f t="shared" si="14"/>
        <v>29</v>
      </c>
      <c r="G131" s="4">
        <f>Lease!K143</f>
        <v>0</v>
      </c>
      <c r="H131" s="3">
        <f t="shared" si="15"/>
        <v>0</v>
      </c>
      <c r="I131" s="11">
        <f t="shared" si="16"/>
        <v>0</v>
      </c>
      <c r="J131" s="20">
        <f t="shared" si="10"/>
        <v>88817</v>
      </c>
      <c r="K131" s="3">
        <f t="shared" si="17"/>
        <v>0</v>
      </c>
    </row>
    <row r="132" spans="1:11" x14ac:dyDescent="0.25">
      <c r="A132" s="9">
        <f>IF(Lease!$H$4="Monthly",DATE(YEAR(Monthly!A131),MONTH(Monthly!A131)+1,DAY(Monthly!A131)),IF(Lease!$H$4="Quarterly",DATE(YEAR(Monthly!A131),MONTH(Monthly!A131)+3,DAY(Monthly!A131)),DATE(YEAR(Monthly!A131)+1,MONTH(Monthly!A131),DAY(Monthly!A131))))</f>
        <v>89183</v>
      </c>
      <c r="B132" s="28">
        <f t="shared" si="11"/>
        <v>2144</v>
      </c>
      <c r="C132" s="9">
        <f t="shared" ref="C132:C195" si="18">EOMONTH(A132,-1)+1</f>
        <v>89181</v>
      </c>
      <c r="D132" s="9">
        <f t="shared" si="12"/>
        <v>89211</v>
      </c>
      <c r="E132" s="3">
        <f t="shared" si="13"/>
        <v>31</v>
      </c>
      <c r="F132" s="10">
        <f t="shared" si="14"/>
        <v>29</v>
      </c>
      <c r="G132" s="4">
        <f>Lease!K144</f>
        <v>0</v>
      </c>
      <c r="H132" s="3">
        <f t="shared" si="15"/>
        <v>0</v>
      </c>
      <c r="I132" s="11">
        <f t="shared" si="16"/>
        <v>0</v>
      </c>
      <c r="J132" s="20">
        <f t="shared" ref="J132:J195" si="19">A132</f>
        <v>89183</v>
      </c>
      <c r="K132" s="3">
        <f t="shared" si="17"/>
        <v>0</v>
      </c>
    </row>
    <row r="133" spans="1:11" x14ac:dyDescent="0.25">
      <c r="A133" s="9">
        <f>IF(Lease!$H$4="Monthly",DATE(YEAR(Monthly!A132),MONTH(Monthly!A132)+1,DAY(Monthly!A132)),IF(Lease!$H$4="Quarterly",DATE(YEAR(Monthly!A132),MONTH(Monthly!A132)+3,DAY(Monthly!A132)),DATE(YEAR(Monthly!A132)+1,MONTH(Monthly!A132),DAY(Monthly!A132))))</f>
        <v>89548</v>
      </c>
      <c r="B133" s="28">
        <f t="shared" ref="B133:B196" si="20">YEAR(A133)</f>
        <v>2145</v>
      </c>
      <c r="C133" s="9">
        <f t="shared" si="18"/>
        <v>89546</v>
      </c>
      <c r="D133" s="9">
        <f t="shared" ref="D133:D196" si="21">EOMONTH(A133,0)</f>
        <v>89576</v>
      </c>
      <c r="E133" s="3">
        <f t="shared" ref="E133:E196" si="22">D133-C133+1</f>
        <v>31</v>
      </c>
      <c r="F133" s="10">
        <f t="shared" ref="F133:F196" si="23">D133-A133+1</f>
        <v>29</v>
      </c>
      <c r="G133" s="4">
        <f>Lease!K145</f>
        <v>0</v>
      </c>
      <c r="H133" s="3">
        <f t="shared" ref="H133:H196" si="24">G134/E133*F133</f>
        <v>0</v>
      </c>
      <c r="I133" s="11">
        <f t="shared" si="16"/>
        <v>0</v>
      </c>
      <c r="J133" s="20">
        <f t="shared" si="19"/>
        <v>89548</v>
      </c>
      <c r="K133" s="3">
        <f t="shared" si="17"/>
        <v>0</v>
      </c>
    </row>
    <row r="134" spans="1:11" x14ac:dyDescent="0.25">
      <c r="A134" s="9">
        <f>IF(Lease!$H$4="Monthly",DATE(YEAR(Monthly!A133),MONTH(Monthly!A133)+1,DAY(Monthly!A133)),IF(Lease!$H$4="Quarterly",DATE(YEAR(Monthly!A133),MONTH(Monthly!A133)+3,DAY(Monthly!A133)),DATE(YEAR(Monthly!A133)+1,MONTH(Monthly!A133),DAY(Monthly!A133))))</f>
        <v>89913</v>
      </c>
      <c r="B134" s="28">
        <f t="shared" si="20"/>
        <v>2146</v>
      </c>
      <c r="C134" s="9">
        <f t="shared" si="18"/>
        <v>89911</v>
      </c>
      <c r="D134" s="9">
        <f t="shared" si="21"/>
        <v>89941</v>
      </c>
      <c r="E134" s="3">
        <f t="shared" si="22"/>
        <v>31</v>
      </c>
      <c r="F134" s="10">
        <f t="shared" si="23"/>
        <v>29</v>
      </c>
      <c r="G134" s="4">
        <f>Lease!K146</f>
        <v>0</v>
      </c>
      <c r="H134" s="3">
        <f t="shared" si="24"/>
        <v>0</v>
      </c>
      <c r="I134" s="11">
        <f t="shared" ref="I134:I197" si="25">G134-H133</f>
        <v>0</v>
      </c>
      <c r="J134" s="20">
        <f t="shared" si="19"/>
        <v>89913</v>
      </c>
      <c r="K134" s="3">
        <f t="shared" ref="K134:K197" si="26">H134+I134</f>
        <v>0</v>
      </c>
    </row>
    <row r="135" spans="1:11" x14ac:dyDescent="0.25">
      <c r="A135" s="9">
        <f>IF(Lease!$H$4="Monthly",DATE(YEAR(Monthly!A134),MONTH(Monthly!A134)+1,DAY(Monthly!A134)),IF(Lease!$H$4="Quarterly",DATE(YEAR(Monthly!A134),MONTH(Monthly!A134)+3,DAY(Monthly!A134)),DATE(YEAR(Monthly!A134)+1,MONTH(Monthly!A134),DAY(Monthly!A134))))</f>
        <v>90278</v>
      </c>
      <c r="B135" s="28">
        <f t="shared" si="20"/>
        <v>2147</v>
      </c>
      <c r="C135" s="9">
        <f t="shared" si="18"/>
        <v>90276</v>
      </c>
      <c r="D135" s="9">
        <f t="shared" si="21"/>
        <v>90306</v>
      </c>
      <c r="E135" s="3">
        <f t="shared" si="22"/>
        <v>31</v>
      </c>
      <c r="F135" s="10">
        <f t="shared" si="23"/>
        <v>29</v>
      </c>
      <c r="G135" s="4">
        <f>Lease!K147</f>
        <v>0</v>
      </c>
      <c r="H135" s="3">
        <f t="shared" si="24"/>
        <v>0</v>
      </c>
      <c r="I135" s="11">
        <f t="shared" si="25"/>
        <v>0</v>
      </c>
      <c r="J135" s="20">
        <f t="shared" si="19"/>
        <v>90278</v>
      </c>
      <c r="K135" s="3">
        <f t="shared" si="26"/>
        <v>0</v>
      </c>
    </row>
    <row r="136" spans="1:11" x14ac:dyDescent="0.25">
      <c r="A136" s="9">
        <f>IF(Lease!$H$4="Monthly",DATE(YEAR(Monthly!A135),MONTH(Monthly!A135)+1,DAY(Monthly!A135)),IF(Lease!$H$4="Quarterly",DATE(YEAR(Monthly!A135),MONTH(Monthly!A135)+3,DAY(Monthly!A135)),DATE(YEAR(Monthly!A135)+1,MONTH(Monthly!A135),DAY(Monthly!A135))))</f>
        <v>90644</v>
      </c>
      <c r="B136" s="28">
        <f t="shared" si="20"/>
        <v>2148</v>
      </c>
      <c r="C136" s="9">
        <f t="shared" si="18"/>
        <v>90642</v>
      </c>
      <c r="D136" s="9">
        <f t="shared" si="21"/>
        <v>90672</v>
      </c>
      <c r="E136" s="3">
        <f t="shared" si="22"/>
        <v>31</v>
      </c>
      <c r="F136" s="10">
        <f t="shared" si="23"/>
        <v>29</v>
      </c>
      <c r="G136" s="4">
        <f>Lease!K148</f>
        <v>0</v>
      </c>
      <c r="H136" s="3">
        <f t="shared" si="24"/>
        <v>0</v>
      </c>
      <c r="I136" s="11">
        <f t="shared" si="25"/>
        <v>0</v>
      </c>
      <c r="J136" s="20">
        <f t="shared" si="19"/>
        <v>90644</v>
      </c>
      <c r="K136" s="3">
        <f t="shared" si="26"/>
        <v>0</v>
      </c>
    </row>
    <row r="137" spans="1:11" x14ac:dyDescent="0.25">
      <c r="A137" s="9">
        <f>IF(Lease!$H$4="Monthly",DATE(YEAR(Monthly!A136),MONTH(Monthly!A136)+1,DAY(Monthly!A136)),IF(Lease!$H$4="Quarterly",DATE(YEAR(Monthly!A136),MONTH(Monthly!A136)+3,DAY(Monthly!A136)),DATE(YEAR(Monthly!A136)+1,MONTH(Monthly!A136),DAY(Monthly!A136))))</f>
        <v>91009</v>
      </c>
      <c r="B137" s="28">
        <f t="shared" si="20"/>
        <v>2149</v>
      </c>
      <c r="C137" s="9">
        <f t="shared" si="18"/>
        <v>91007</v>
      </c>
      <c r="D137" s="9">
        <f t="shared" si="21"/>
        <v>91037</v>
      </c>
      <c r="E137" s="3">
        <f t="shared" si="22"/>
        <v>31</v>
      </c>
      <c r="F137" s="10">
        <f t="shared" si="23"/>
        <v>29</v>
      </c>
      <c r="G137" s="4">
        <f>Lease!K149</f>
        <v>0</v>
      </c>
      <c r="H137" s="3">
        <f t="shared" si="24"/>
        <v>0</v>
      </c>
      <c r="I137" s="11">
        <f t="shared" si="25"/>
        <v>0</v>
      </c>
      <c r="J137" s="20">
        <f t="shared" si="19"/>
        <v>91009</v>
      </c>
      <c r="K137" s="3">
        <f t="shared" si="26"/>
        <v>0</v>
      </c>
    </row>
    <row r="138" spans="1:11" x14ac:dyDescent="0.25">
      <c r="A138" s="9">
        <f>IF(Lease!$H$4="Monthly",DATE(YEAR(Monthly!A137),MONTH(Monthly!A137)+1,DAY(Monthly!A137)),IF(Lease!$H$4="Quarterly",DATE(YEAR(Monthly!A137),MONTH(Monthly!A137)+3,DAY(Monthly!A137)),DATE(YEAR(Monthly!A137)+1,MONTH(Monthly!A137),DAY(Monthly!A137))))</f>
        <v>91374</v>
      </c>
      <c r="B138" s="28">
        <f t="shared" si="20"/>
        <v>2150</v>
      </c>
      <c r="C138" s="9">
        <f t="shared" si="18"/>
        <v>91372</v>
      </c>
      <c r="D138" s="9">
        <f t="shared" si="21"/>
        <v>91402</v>
      </c>
      <c r="E138" s="3">
        <f t="shared" si="22"/>
        <v>31</v>
      </c>
      <c r="F138" s="10">
        <f t="shared" si="23"/>
        <v>29</v>
      </c>
      <c r="G138" s="4">
        <f>Lease!K150</f>
        <v>0</v>
      </c>
      <c r="H138" s="3">
        <f t="shared" si="24"/>
        <v>0</v>
      </c>
      <c r="I138" s="11">
        <f t="shared" si="25"/>
        <v>0</v>
      </c>
      <c r="J138" s="20">
        <f t="shared" si="19"/>
        <v>91374</v>
      </c>
      <c r="K138" s="3">
        <f t="shared" si="26"/>
        <v>0</v>
      </c>
    </row>
    <row r="139" spans="1:11" x14ac:dyDescent="0.25">
      <c r="A139" s="9">
        <f>IF(Lease!$H$4="Monthly",DATE(YEAR(Monthly!A138),MONTH(Monthly!A138)+1,DAY(Monthly!A138)),IF(Lease!$H$4="Quarterly",DATE(YEAR(Monthly!A138),MONTH(Monthly!A138)+3,DAY(Monthly!A138)),DATE(YEAR(Monthly!A138)+1,MONTH(Monthly!A138),DAY(Monthly!A138))))</f>
        <v>91739</v>
      </c>
      <c r="B139" s="28">
        <f t="shared" si="20"/>
        <v>2151</v>
      </c>
      <c r="C139" s="9">
        <f t="shared" si="18"/>
        <v>91737</v>
      </c>
      <c r="D139" s="9">
        <f t="shared" si="21"/>
        <v>91767</v>
      </c>
      <c r="E139" s="3">
        <f t="shared" si="22"/>
        <v>31</v>
      </c>
      <c r="F139" s="10">
        <f t="shared" si="23"/>
        <v>29</v>
      </c>
      <c r="G139" s="4">
        <f>Lease!K151</f>
        <v>0</v>
      </c>
      <c r="H139" s="3">
        <f t="shared" si="24"/>
        <v>0</v>
      </c>
      <c r="I139" s="11">
        <f t="shared" si="25"/>
        <v>0</v>
      </c>
      <c r="J139" s="20">
        <f t="shared" si="19"/>
        <v>91739</v>
      </c>
      <c r="K139" s="3">
        <f t="shared" si="26"/>
        <v>0</v>
      </c>
    </row>
    <row r="140" spans="1:11" x14ac:dyDescent="0.25">
      <c r="A140" s="9">
        <f>IF(Lease!$H$4="Monthly",DATE(YEAR(Monthly!A139),MONTH(Monthly!A139)+1,DAY(Monthly!A139)),IF(Lease!$H$4="Quarterly",DATE(YEAR(Monthly!A139),MONTH(Monthly!A139)+3,DAY(Monthly!A139)),DATE(YEAR(Monthly!A139)+1,MONTH(Monthly!A139),DAY(Monthly!A139))))</f>
        <v>92105</v>
      </c>
      <c r="B140" s="28">
        <f t="shared" si="20"/>
        <v>2152</v>
      </c>
      <c r="C140" s="9">
        <f t="shared" si="18"/>
        <v>92103</v>
      </c>
      <c r="D140" s="9">
        <f t="shared" si="21"/>
        <v>92133</v>
      </c>
      <c r="E140" s="3">
        <f t="shared" si="22"/>
        <v>31</v>
      </c>
      <c r="F140" s="10">
        <f t="shared" si="23"/>
        <v>29</v>
      </c>
      <c r="G140" s="4">
        <f>Lease!K152</f>
        <v>0</v>
      </c>
      <c r="H140" s="3">
        <f t="shared" si="24"/>
        <v>0</v>
      </c>
      <c r="I140" s="11">
        <f t="shared" si="25"/>
        <v>0</v>
      </c>
      <c r="J140" s="20">
        <f t="shared" si="19"/>
        <v>92105</v>
      </c>
      <c r="K140" s="3">
        <f t="shared" si="26"/>
        <v>0</v>
      </c>
    </row>
    <row r="141" spans="1:11" x14ac:dyDescent="0.25">
      <c r="A141" s="9">
        <f>IF(Lease!$H$4="Monthly",DATE(YEAR(Monthly!A140),MONTH(Monthly!A140)+1,DAY(Monthly!A140)),IF(Lease!$H$4="Quarterly",DATE(YEAR(Monthly!A140),MONTH(Monthly!A140)+3,DAY(Monthly!A140)),DATE(YEAR(Monthly!A140)+1,MONTH(Monthly!A140),DAY(Monthly!A140))))</f>
        <v>92470</v>
      </c>
      <c r="B141" s="28">
        <f t="shared" si="20"/>
        <v>2153</v>
      </c>
      <c r="C141" s="9">
        <f t="shared" si="18"/>
        <v>92468</v>
      </c>
      <c r="D141" s="9">
        <f t="shared" si="21"/>
        <v>92498</v>
      </c>
      <c r="E141" s="3">
        <f t="shared" si="22"/>
        <v>31</v>
      </c>
      <c r="F141" s="10">
        <f t="shared" si="23"/>
        <v>29</v>
      </c>
      <c r="G141" s="4">
        <f>Lease!K153</f>
        <v>0</v>
      </c>
      <c r="H141" s="3">
        <f t="shared" si="24"/>
        <v>0</v>
      </c>
      <c r="I141" s="11">
        <f t="shared" si="25"/>
        <v>0</v>
      </c>
      <c r="J141" s="20">
        <f t="shared" si="19"/>
        <v>92470</v>
      </c>
      <c r="K141" s="3">
        <f t="shared" si="26"/>
        <v>0</v>
      </c>
    </row>
    <row r="142" spans="1:11" x14ac:dyDescent="0.25">
      <c r="A142" s="9">
        <f>IF(Lease!$H$4="Monthly",DATE(YEAR(Monthly!A141),MONTH(Monthly!A141)+1,DAY(Monthly!A141)),IF(Lease!$H$4="Quarterly",DATE(YEAR(Monthly!A141),MONTH(Monthly!A141)+3,DAY(Monthly!A141)),DATE(YEAR(Monthly!A141)+1,MONTH(Monthly!A141),DAY(Monthly!A141))))</f>
        <v>92835</v>
      </c>
      <c r="B142" s="28">
        <f t="shared" si="20"/>
        <v>2154</v>
      </c>
      <c r="C142" s="9">
        <f t="shared" si="18"/>
        <v>92833</v>
      </c>
      <c r="D142" s="9">
        <f t="shared" si="21"/>
        <v>92863</v>
      </c>
      <c r="E142" s="3">
        <f t="shared" si="22"/>
        <v>31</v>
      </c>
      <c r="F142" s="10">
        <f t="shared" si="23"/>
        <v>29</v>
      </c>
      <c r="G142" s="4">
        <f>Lease!K154</f>
        <v>0</v>
      </c>
      <c r="H142" s="3">
        <f t="shared" si="24"/>
        <v>0</v>
      </c>
      <c r="I142" s="11">
        <f t="shared" si="25"/>
        <v>0</v>
      </c>
      <c r="J142" s="20">
        <f t="shared" si="19"/>
        <v>92835</v>
      </c>
      <c r="K142" s="3">
        <f t="shared" si="26"/>
        <v>0</v>
      </c>
    </row>
    <row r="143" spans="1:11" x14ac:dyDescent="0.25">
      <c r="A143" s="9">
        <f>IF(Lease!$H$4="Monthly",DATE(YEAR(Monthly!A142),MONTH(Monthly!A142)+1,DAY(Monthly!A142)),IF(Lease!$H$4="Quarterly",DATE(YEAR(Monthly!A142),MONTH(Monthly!A142)+3,DAY(Monthly!A142)),DATE(YEAR(Monthly!A142)+1,MONTH(Monthly!A142),DAY(Monthly!A142))))</f>
        <v>93200</v>
      </c>
      <c r="B143" s="28">
        <f t="shared" si="20"/>
        <v>2155</v>
      </c>
      <c r="C143" s="9">
        <f t="shared" si="18"/>
        <v>93198</v>
      </c>
      <c r="D143" s="9">
        <f t="shared" si="21"/>
        <v>93228</v>
      </c>
      <c r="E143" s="3">
        <f t="shared" si="22"/>
        <v>31</v>
      </c>
      <c r="F143" s="10">
        <f t="shared" si="23"/>
        <v>29</v>
      </c>
      <c r="G143" s="4">
        <f>Lease!K155</f>
        <v>0</v>
      </c>
      <c r="H143" s="3">
        <f t="shared" si="24"/>
        <v>0</v>
      </c>
      <c r="I143" s="11">
        <f t="shared" si="25"/>
        <v>0</v>
      </c>
      <c r="J143" s="20">
        <f t="shared" si="19"/>
        <v>93200</v>
      </c>
      <c r="K143" s="3">
        <f t="shared" si="26"/>
        <v>0</v>
      </c>
    </row>
    <row r="144" spans="1:11" x14ac:dyDescent="0.25">
      <c r="A144" s="9">
        <f>IF(Lease!$H$4="Monthly",DATE(YEAR(Monthly!A143),MONTH(Monthly!A143)+1,DAY(Monthly!A143)),IF(Lease!$H$4="Quarterly",DATE(YEAR(Monthly!A143),MONTH(Monthly!A143)+3,DAY(Monthly!A143)),DATE(YEAR(Monthly!A143)+1,MONTH(Monthly!A143),DAY(Monthly!A143))))</f>
        <v>93566</v>
      </c>
      <c r="B144" s="28">
        <f t="shared" si="20"/>
        <v>2156</v>
      </c>
      <c r="C144" s="9">
        <f t="shared" si="18"/>
        <v>93564</v>
      </c>
      <c r="D144" s="9">
        <f t="shared" si="21"/>
        <v>93594</v>
      </c>
      <c r="E144" s="3">
        <f t="shared" si="22"/>
        <v>31</v>
      </c>
      <c r="F144" s="10">
        <f t="shared" si="23"/>
        <v>29</v>
      </c>
      <c r="G144" s="4">
        <f>Lease!K156</f>
        <v>0</v>
      </c>
      <c r="H144" s="3">
        <f t="shared" si="24"/>
        <v>0</v>
      </c>
      <c r="I144" s="11">
        <f t="shared" si="25"/>
        <v>0</v>
      </c>
      <c r="J144" s="20">
        <f t="shared" si="19"/>
        <v>93566</v>
      </c>
      <c r="K144" s="3">
        <f t="shared" si="26"/>
        <v>0</v>
      </c>
    </row>
    <row r="145" spans="1:11" x14ac:dyDescent="0.25">
      <c r="A145" s="9">
        <f>IF(Lease!$H$4="Monthly",DATE(YEAR(Monthly!A144),MONTH(Monthly!A144)+1,DAY(Monthly!A144)),IF(Lease!$H$4="Quarterly",DATE(YEAR(Monthly!A144),MONTH(Monthly!A144)+3,DAY(Monthly!A144)),DATE(YEAR(Monthly!A144)+1,MONTH(Monthly!A144),DAY(Monthly!A144))))</f>
        <v>93931</v>
      </c>
      <c r="B145" s="28">
        <f t="shared" si="20"/>
        <v>2157</v>
      </c>
      <c r="C145" s="9">
        <f t="shared" si="18"/>
        <v>93929</v>
      </c>
      <c r="D145" s="9">
        <f t="shared" si="21"/>
        <v>93959</v>
      </c>
      <c r="E145" s="3">
        <f t="shared" si="22"/>
        <v>31</v>
      </c>
      <c r="F145" s="10">
        <f t="shared" si="23"/>
        <v>29</v>
      </c>
      <c r="G145" s="4">
        <f>Lease!K157</f>
        <v>0</v>
      </c>
      <c r="H145" s="3">
        <f t="shared" si="24"/>
        <v>0</v>
      </c>
      <c r="I145" s="11">
        <f t="shared" si="25"/>
        <v>0</v>
      </c>
      <c r="J145" s="20">
        <f t="shared" si="19"/>
        <v>93931</v>
      </c>
      <c r="K145" s="3">
        <f t="shared" si="26"/>
        <v>0</v>
      </c>
    </row>
    <row r="146" spans="1:11" x14ac:dyDescent="0.25">
      <c r="A146" s="9">
        <f>IF(Lease!$H$4="Monthly",DATE(YEAR(Monthly!A145),MONTH(Monthly!A145)+1,DAY(Monthly!A145)),IF(Lease!$H$4="Quarterly",DATE(YEAR(Monthly!A145),MONTH(Monthly!A145)+3,DAY(Monthly!A145)),DATE(YEAR(Monthly!A145)+1,MONTH(Monthly!A145),DAY(Monthly!A145))))</f>
        <v>94296</v>
      </c>
      <c r="B146" s="28">
        <f t="shared" si="20"/>
        <v>2158</v>
      </c>
      <c r="C146" s="9">
        <f t="shared" si="18"/>
        <v>94294</v>
      </c>
      <c r="D146" s="9">
        <f t="shared" si="21"/>
        <v>94324</v>
      </c>
      <c r="E146" s="3">
        <f t="shared" si="22"/>
        <v>31</v>
      </c>
      <c r="F146" s="10">
        <f t="shared" si="23"/>
        <v>29</v>
      </c>
      <c r="G146" s="4">
        <f>Lease!K158</f>
        <v>0</v>
      </c>
      <c r="H146" s="3">
        <f t="shared" si="24"/>
        <v>0</v>
      </c>
      <c r="I146" s="11">
        <f t="shared" si="25"/>
        <v>0</v>
      </c>
      <c r="J146" s="20">
        <f t="shared" si="19"/>
        <v>94296</v>
      </c>
      <c r="K146" s="3">
        <f t="shared" si="26"/>
        <v>0</v>
      </c>
    </row>
    <row r="147" spans="1:11" x14ac:dyDescent="0.25">
      <c r="A147" s="9">
        <f>IF(Lease!$H$4="Monthly",DATE(YEAR(Monthly!A146),MONTH(Monthly!A146)+1,DAY(Monthly!A146)),IF(Lease!$H$4="Quarterly",DATE(YEAR(Monthly!A146),MONTH(Monthly!A146)+3,DAY(Monthly!A146)),DATE(YEAR(Monthly!A146)+1,MONTH(Monthly!A146),DAY(Monthly!A146))))</f>
        <v>94661</v>
      </c>
      <c r="B147" s="28">
        <f t="shared" si="20"/>
        <v>2159</v>
      </c>
      <c r="C147" s="9">
        <f t="shared" si="18"/>
        <v>94659</v>
      </c>
      <c r="D147" s="9">
        <f t="shared" si="21"/>
        <v>94689</v>
      </c>
      <c r="E147" s="3">
        <f t="shared" si="22"/>
        <v>31</v>
      </c>
      <c r="F147" s="10">
        <f t="shared" si="23"/>
        <v>29</v>
      </c>
      <c r="G147" s="4">
        <f>Lease!K159</f>
        <v>0</v>
      </c>
      <c r="H147" s="3">
        <f t="shared" si="24"/>
        <v>0</v>
      </c>
      <c r="I147" s="11">
        <f t="shared" si="25"/>
        <v>0</v>
      </c>
      <c r="J147" s="20">
        <f t="shared" si="19"/>
        <v>94661</v>
      </c>
      <c r="K147" s="3">
        <f t="shared" si="26"/>
        <v>0</v>
      </c>
    </row>
    <row r="148" spans="1:11" x14ac:dyDescent="0.25">
      <c r="A148" s="9">
        <f>IF(Lease!$H$4="Monthly",DATE(YEAR(Monthly!A147),MONTH(Monthly!A147)+1,DAY(Monthly!A147)),IF(Lease!$H$4="Quarterly",DATE(YEAR(Monthly!A147),MONTH(Monthly!A147)+3,DAY(Monthly!A147)),DATE(YEAR(Monthly!A147)+1,MONTH(Monthly!A147),DAY(Monthly!A147))))</f>
        <v>95027</v>
      </c>
      <c r="B148" s="28">
        <f t="shared" si="20"/>
        <v>2160</v>
      </c>
      <c r="C148" s="9">
        <f t="shared" si="18"/>
        <v>95025</v>
      </c>
      <c r="D148" s="9">
        <f t="shared" si="21"/>
        <v>95055</v>
      </c>
      <c r="E148" s="3">
        <f t="shared" si="22"/>
        <v>31</v>
      </c>
      <c r="F148" s="10">
        <f t="shared" si="23"/>
        <v>29</v>
      </c>
      <c r="G148" s="4">
        <f>Lease!K160</f>
        <v>0</v>
      </c>
      <c r="H148" s="3">
        <f t="shared" si="24"/>
        <v>0</v>
      </c>
      <c r="I148" s="11">
        <f t="shared" si="25"/>
        <v>0</v>
      </c>
      <c r="J148" s="20">
        <f t="shared" si="19"/>
        <v>95027</v>
      </c>
      <c r="K148" s="3">
        <f t="shared" si="26"/>
        <v>0</v>
      </c>
    </row>
    <row r="149" spans="1:11" x14ac:dyDescent="0.25">
      <c r="A149" s="9">
        <f>IF(Lease!$H$4="Monthly",DATE(YEAR(Monthly!A148),MONTH(Monthly!A148)+1,DAY(Monthly!A148)),IF(Lease!$H$4="Quarterly",DATE(YEAR(Monthly!A148),MONTH(Monthly!A148)+3,DAY(Monthly!A148)),DATE(YEAR(Monthly!A148)+1,MONTH(Monthly!A148),DAY(Monthly!A148))))</f>
        <v>95392</v>
      </c>
      <c r="B149" s="28">
        <f t="shared" si="20"/>
        <v>2161</v>
      </c>
      <c r="C149" s="9">
        <f t="shared" si="18"/>
        <v>95390</v>
      </c>
      <c r="D149" s="9">
        <f t="shared" si="21"/>
        <v>95420</v>
      </c>
      <c r="E149" s="3">
        <f t="shared" si="22"/>
        <v>31</v>
      </c>
      <c r="F149" s="10">
        <f t="shared" si="23"/>
        <v>29</v>
      </c>
      <c r="G149" s="4">
        <f>Lease!K161</f>
        <v>0</v>
      </c>
      <c r="H149" s="3">
        <f t="shared" si="24"/>
        <v>0</v>
      </c>
      <c r="I149" s="11">
        <f t="shared" si="25"/>
        <v>0</v>
      </c>
      <c r="J149" s="20">
        <f t="shared" si="19"/>
        <v>95392</v>
      </c>
      <c r="K149" s="3">
        <f t="shared" si="26"/>
        <v>0</v>
      </c>
    </row>
    <row r="150" spans="1:11" x14ac:dyDescent="0.25">
      <c r="A150" s="9">
        <f>IF(Lease!$H$4="Monthly",DATE(YEAR(Monthly!A149),MONTH(Monthly!A149)+1,DAY(Monthly!A149)),IF(Lease!$H$4="Quarterly",DATE(YEAR(Monthly!A149),MONTH(Monthly!A149)+3,DAY(Monthly!A149)),DATE(YEAR(Monthly!A149)+1,MONTH(Monthly!A149),DAY(Monthly!A149))))</f>
        <v>95757</v>
      </c>
      <c r="B150" s="28">
        <f t="shared" si="20"/>
        <v>2162</v>
      </c>
      <c r="C150" s="9">
        <f t="shared" si="18"/>
        <v>95755</v>
      </c>
      <c r="D150" s="9">
        <f t="shared" si="21"/>
        <v>95785</v>
      </c>
      <c r="E150" s="3">
        <f t="shared" si="22"/>
        <v>31</v>
      </c>
      <c r="F150" s="10">
        <f t="shared" si="23"/>
        <v>29</v>
      </c>
      <c r="G150" s="4">
        <f>Lease!K162</f>
        <v>0</v>
      </c>
      <c r="H150" s="3">
        <f t="shared" si="24"/>
        <v>0</v>
      </c>
      <c r="I150" s="11">
        <f t="shared" si="25"/>
        <v>0</v>
      </c>
      <c r="J150" s="20">
        <f t="shared" si="19"/>
        <v>95757</v>
      </c>
      <c r="K150" s="3">
        <f t="shared" si="26"/>
        <v>0</v>
      </c>
    </row>
    <row r="151" spans="1:11" x14ac:dyDescent="0.25">
      <c r="A151" s="9">
        <f>IF(Lease!$H$4="Monthly",DATE(YEAR(Monthly!A150),MONTH(Monthly!A150)+1,DAY(Monthly!A150)),IF(Lease!$H$4="Quarterly",DATE(YEAR(Monthly!A150),MONTH(Monthly!A150)+3,DAY(Monthly!A150)),DATE(YEAR(Monthly!A150)+1,MONTH(Monthly!A150),DAY(Monthly!A150))))</f>
        <v>96122</v>
      </c>
      <c r="B151" s="28">
        <f t="shared" si="20"/>
        <v>2163</v>
      </c>
      <c r="C151" s="9">
        <f t="shared" si="18"/>
        <v>96120</v>
      </c>
      <c r="D151" s="9">
        <f t="shared" si="21"/>
        <v>96150</v>
      </c>
      <c r="E151" s="3">
        <f t="shared" si="22"/>
        <v>31</v>
      </c>
      <c r="F151" s="10">
        <f t="shared" si="23"/>
        <v>29</v>
      </c>
      <c r="G151" s="4">
        <f>Lease!K163</f>
        <v>0</v>
      </c>
      <c r="H151" s="3">
        <f t="shared" si="24"/>
        <v>0</v>
      </c>
      <c r="I151" s="11">
        <f t="shared" si="25"/>
        <v>0</v>
      </c>
      <c r="J151" s="20">
        <f t="shared" si="19"/>
        <v>96122</v>
      </c>
      <c r="K151" s="3">
        <f t="shared" si="26"/>
        <v>0</v>
      </c>
    </row>
    <row r="152" spans="1:11" x14ac:dyDescent="0.25">
      <c r="A152" s="9">
        <f>IF(Lease!$H$4="Monthly",DATE(YEAR(Monthly!A151),MONTH(Monthly!A151)+1,DAY(Monthly!A151)),IF(Lease!$H$4="Quarterly",DATE(YEAR(Monthly!A151),MONTH(Monthly!A151)+3,DAY(Monthly!A151)),DATE(YEAR(Monthly!A151)+1,MONTH(Monthly!A151),DAY(Monthly!A151))))</f>
        <v>96488</v>
      </c>
      <c r="B152" s="28">
        <f t="shared" si="20"/>
        <v>2164</v>
      </c>
      <c r="C152" s="9">
        <f t="shared" si="18"/>
        <v>96486</v>
      </c>
      <c r="D152" s="9">
        <f t="shared" si="21"/>
        <v>96516</v>
      </c>
      <c r="E152" s="3">
        <f t="shared" si="22"/>
        <v>31</v>
      </c>
      <c r="F152" s="10">
        <f t="shared" si="23"/>
        <v>29</v>
      </c>
      <c r="G152" s="4">
        <f>Lease!K164</f>
        <v>0</v>
      </c>
      <c r="H152" s="3">
        <f t="shared" si="24"/>
        <v>0</v>
      </c>
      <c r="I152" s="11">
        <f t="shared" si="25"/>
        <v>0</v>
      </c>
      <c r="J152" s="20">
        <f t="shared" si="19"/>
        <v>96488</v>
      </c>
      <c r="K152" s="3">
        <f t="shared" si="26"/>
        <v>0</v>
      </c>
    </row>
    <row r="153" spans="1:11" x14ac:dyDescent="0.25">
      <c r="A153" s="9">
        <f>IF(Lease!$H$4="Monthly",DATE(YEAR(Monthly!A152),MONTH(Monthly!A152)+1,DAY(Monthly!A152)),IF(Lease!$H$4="Quarterly",DATE(YEAR(Monthly!A152),MONTH(Monthly!A152)+3,DAY(Monthly!A152)),DATE(YEAR(Monthly!A152)+1,MONTH(Monthly!A152),DAY(Monthly!A152))))</f>
        <v>96853</v>
      </c>
      <c r="B153" s="28">
        <f t="shared" si="20"/>
        <v>2165</v>
      </c>
      <c r="C153" s="9">
        <f t="shared" si="18"/>
        <v>96851</v>
      </c>
      <c r="D153" s="9">
        <f t="shared" si="21"/>
        <v>96881</v>
      </c>
      <c r="E153" s="3">
        <f t="shared" si="22"/>
        <v>31</v>
      </c>
      <c r="F153" s="10">
        <f t="shared" si="23"/>
        <v>29</v>
      </c>
      <c r="G153" s="4">
        <f>Lease!K165</f>
        <v>0</v>
      </c>
      <c r="H153" s="3">
        <f t="shared" si="24"/>
        <v>0</v>
      </c>
      <c r="I153" s="11">
        <f t="shared" si="25"/>
        <v>0</v>
      </c>
      <c r="J153" s="20">
        <f t="shared" si="19"/>
        <v>96853</v>
      </c>
      <c r="K153" s="3">
        <f t="shared" si="26"/>
        <v>0</v>
      </c>
    </row>
    <row r="154" spans="1:11" x14ac:dyDescent="0.25">
      <c r="A154" s="9">
        <f>IF(Lease!$H$4="Monthly",DATE(YEAR(Monthly!A153),MONTH(Monthly!A153)+1,DAY(Monthly!A153)),IF(Lease!$H$4="Quarterly",DATE(YEAR(Monthly!A153),MONTH(Monthly!A153)+3,DAY(Monthly!A153)),DATE(YEAR(Monthly!A153)+1,MONTH(Monthly!A153),DAY(Monthly!A153))))</f>
        <v>97218</v>
      </c>
      <c r="B154" s="28">
        <f t="shared" si="20"/>
        <v>2166</v>
      </c>
      <c r="C154" s="9">
        <f t="shared" si="18"/>
        <v>97216</v>
      </c>
      <c r="D154" s="9">
        <f t="shared" si="21"/>
        <v>97246</v>
      </c>
      <c r="E154" s="3">
        <f t="shared" si="22"/>
        <v>31</v>
      </c>
      <c r="F154" s="10">
        <f t="shared" si="23"/>
        <v>29</v>
      </c>
      <c r="G154" s="4">
        <f>Lease!K166</f>
        <v>0</v>
      </c>
      <c r="H154" s="3">
        <f t="shared" si="24"/>
        <v>0</v>
      </c>
      <c r="I154" s="11">
        <f t="shared" si="25"/>
        <v>0</v>
      </c>
      <c r="J154" s="20">
        <f t="shared" si="19"/>
        <v>97218</v>
      </c>
      <c r="K154" s="3">
        <f t="shared" si="26"/>
        <v>0</v>
      </c>
    </row>
    <row r="155" spans="1:11" x14ac:dyDescent="0.25">
      <c r="A155" s="9">
        <f>IF(Lease!$H$4="Monthly",DATE(YEAR(Monthly!A154),MONTH(Monthly!A154)+1,DAY(Monthly!A154)),IF(Lease!$H$4="Quarterly",DATE(YEAR(Monthly!A154),MONTH(Monthly!A154)+3,DAY(Monthly!A154)),DATE(YEAR(Monthly!A154)+1,MONTH(Monthly!A154),DAY(Monthly!A154))))</f>
        <v>97583</v>
      </c>
      <c r="B155" s="28">
        <f t="shared" si="20"/>
        <v>2167</v>
      </c>
      <c r="C155" s="9">
        <f t="shared" si="18"/>
        <v>97581</v>
      </c>
      <c r="D155" s="9">
        <f t="shared" si="21"/>
        <v>97611</v>
      </c>
      <c r="E155" s="3">
        <f t="shared" si="22"/>
        <v>31</v>
      </c>
      <c r="F155" s="10">
        <f t="shared" si="23"/>
        <v>29</v>
      </c>
      <c r="G155" s="4">
        <f>Lease!K167</f>
        <v>0</v>
      </c>
      <c r="H155" s="3">
        <f t="shared" si="24"/>
        <v>0</v>
      </c>
      <c r="I155" s="11">
        <f t="shared" si="25"/>
        <v>0</v>
      </c>
      <c r="J155" s="20">
        <f t="shared" si="19"/>
        <v>97583</v>
      </c>
      <c r="K155" s="3">
        <f t="shared" si="26"/>
        <v>0</v>
      </c>
    </row>
    <row r="156" spans="1:11" x14ac:dyDescent="0.25">
      <c r="A156" s="9">
        <f>IF(Lease!$H$4="Monthly",DATE(YEAR(Monthly!A155),MONTH(Monthly!A155)+1,DAY(Monthly!A155)),IF(Lease!$H$4="Quarterly",DATE(YEAR(Monthly!A155),MONTH(Monthly!A155)+3,DAY(Monthly!A155)),DATE(YEAR(Monthly!A155)+1,MONTH(Monthly!A155),DAY(Monthly!A155))))</f>
        <v>97949</v>
      </c>
      <c r="B156" s="28">
        <f t="shared" si="20"/>
        <v>2168</v>
      </c>
      <c r="C156" s="9">
        <f t="shared" si="18"/>
        <v>97947</v>
      </c>
      <c r="D156" s="9">
        <f t="shared" si="21"/>
        <v>97977</v>
      </c>
      <c r="E156" s="3">
        <f t="shared" si="22"/>
        <v>31</v>
      </c>
      <c r="F156" s="10">
        <f t="shared" si="23"/>
        <v>29</v>
      </c>
      <c r="G156" s="4">
        <f>Lease!K168</f>
        <v>0</v>
      </c>
      <c r="H156" s="3">
        <f t="shared" si="24"/>
        <v>0</v>
      </c>
      <c r="I156" s="11">
        <f t="shared" si="25"/>
        <v>0</v>
      </c>
      <c r="J156" s="20">
        <f t="shared" si="19"/>
        <v>97949</v>
      </c>
      <c r="K156" s="3">
        <f t="shared" si="26"/>
        <v>0</v>
      </c>
    </row>
    <row r="157" spans="1:11" x14ac:dyDescent="0.25">
      <c r="A157" s="9">
        <f>IF(Lease!$H$4="Monthly",DATE(YEAR(Monthly!A156),MONTH(Monthly!A156)+1,DAY(Monthly!A156)),IF(Lease!$H$4="Quarterly",DATE(YEAR(Monthly!A156),MONTH(Monthly!A156)+3,DAY(Monthly!A156)),DATE(YEAR(Monthly!A156)+1,MONTH(Monthly!A156),DAY(Monthly!A156))))</f>
        <v>98314</v>
      </c>
      <c r="B157" s="28">
        <f t="shared" si="20"/>
        <v>2169</v>
      </c>
      <c r="C157" s="9">
        <f t="shared" si="18"/>
        <v>98312</v>
      </c>
      <c r="D157" s="9">
        <f t="shared" si="21"/>
        <v>98342</v>
      </c>
      <c r="E157" s="3">
        <f t="shared" si="22"/>
        <v>31</v>
      </c>
      <c r="F157" s="10">
        <f t="shared" si="23"/>
        <v>29</v>
      </c>
      <c r="G157" s="4">
        <f>Lease!K169</f>
        <v>0</v>
      </c>
      <c r="H157" s="3">
        <f t="shared" si="24"/>
        <v>0</v>
      </c>
      <c r="I157" s="11">
        <f t="shared" si="25"/>
        <v>0</v>
      </c>
      <c r="J157" s="20">
        <f t="shared" si="19"/>
        <v>98314</v>
      </c>
      <c r="K157" s="3">
        <f t="shared" si="26"/>
        <v>0</v>
      </c>
    </row>
    <row r="158" spans="1:11" x14ac:dyDescent="0.25">
      <c r="A158" s="9">
        <f>IF(Lease!$H$4="Monthly",DATE(YEAR(Monthly!A157),MONTH(Monthly!A157)+1,DAY(Monthly!A157)),IF(Lease!$H$4="Quarterly",DATE(YEAR(Monthly!A157),MONTH(Monthly!A157)+3,DAY(Monthly!A157)),DATE(YEAR(Monthly!A157)+1,MONTH(Monthly!A157),DAY(Monthly!A157))))</f>
        <v>98679</v>
      </c>
      <c r="B158" s="28">
        <f t="shared" si="20"/>
        <v>2170</v>
      </c>
      <c r="C158" s="9">
        <f t="shared" si="18"/>
        <v>98677</v>
      </c>
      <c r="D158" s="9">
        <f t="shared" si="21"/>
        <v>98707</v>
      </c>
      <c r="E158" s="3">
        <f t="shared" si="22"/>
        <v>31</v>
      </c>
      <c r="F158" s="10">
        <f t="shared" si="23"/>
        <v>29</v>
      </c>
      <c r="G158" s="4">
        <f>Lease!K170</f>
        <v>0</v>
      </c>
      <c r="H158" s="3">
        <f t="shared" si="24"/>
        <v>0</v>
      </c>
      <c r="I158" s="11">
        <f t="shared" si="25"/>
        <v>0</v>
      </c>
      <c r="J158" s="20">
        <f t="shared" si="19"/>
        <v>98679</v>
      </c>
      <c r="K158" s="3">
        <f t="shared" si="26"/>
        <v>0</v>
      </c>
    </row>
    <row r="159" spans="1:11" x14ac:dyDescent="0.25">
      <c r="A159" s="9">
        <f>IF(Lease!$H$4="Monthly",DATE(YEAR(Monthly!A158),MONTH(Monthly!A158)+1,DAY(Monthly!A158)),IF(Lease!$H$4="Quarterly",DATE(YEAR(Monthly!A158),MONTH(Monthly!A158)+3,DAY(Monthly!A158)),DATE(YEAR(Monthly!A158)+1,MONTH(Monthly!A158),DAY(Monthly!A158))))</f>
        <v>99044</v>
      </c>
      <c r="B159" s="28">
        <f t="shared" si="20"/>
        <v>2171</v>
      </c>
      <c r="C159" s="9">
        <f t="shared" si="18"/>
        <v>99042</v>
      </c>
      <c r="D159" s="9">
        <f t="shared" si="21"/>
        <v>99072</v>
      </c>
      <c r="E159" s="3">
        <f t="shared" si="22"/>
        <v>31</v>
      </c>
      <c r="F159" s="10">
        <f t="shared" si="23"/>
        <v>29</v>
      </c>
      <c r="G159" s="4">
        <f>Lease!K171</f>
        <v>0</v>
      </c>
      <c r="H159" s="3">
        <f t="shared" si="24"/>
        <v>0</v>
      </c>
      <c r="I159" s="11">
        <f t="shared" si="25"/>
        <v>0</v>
      </c>
      <c r="J159" s="20">
        <f t="shared" si="19"/>
        <v>99044</v>
      </c>
      <c r="K159" s="3">
        <f t="shared" si="26"/>
        <v>0</v>
      </c>
    </row>
    <row r="160" spans="1:11" x14ac:dyDescent="0.25">
      <c r="A160" s="9">
        <f>IF(Lease!$H$4="Monthly",DATE(YEAR(Monthly!A159),MONTH(Monthly!A159)+1,DAY(Monthly!A159)),IF(Lease!$H$4="Quarterly",DATE(YEAR(Monthly!A159),MONTH(Monthly!A159)+3,DAY(Monthly!A159)),DATE(YEAR(Monthly!A159)+1,MONTH(Monthly!A159),DAY(Monthly!A159))))</f>
        <v>99410</v>
      </c>
      <c r="B160" s="28">
        <f t="shared" si="20"/>
        <v>2172</v>
      </c>
      <c r="C160" s="9">
        <f t="shared" si="18"/>
        <v>99408</v>
      </c>
      <c r="D160" s="9">
        <f t="shared" si="21"/>
        <v>99438</v>
      </c>
      <c r="E160" s="3">
        <f t="shared" si="22"/>
        <v>31</v>
      </c>
      <c r="F160" s="10">
        <f t="shared" si="23"/>
        <v>29</v>
      </c>
      <c r="G160" s="4">
        <f>Lease!K172</f>
        <v>0</v>
      </c>
      <c r="H160" s="3">
        <f t="shared" si="24"/>
        <v>0</v>
      </c>
      <c r="I160" s="11">
        <f t="shared" si="25"/>
        <v>0</v>
      </c>
      <c r="J160" s="20">
        <f t="shared" si="19"/>
        <v>99410</v>
      </c>
      <c r="K160" s="3">
        <f t="shared" si="26"/>
        <v>0</v>
      </c>
    </row>
    <row r="161" spans="1:11" x14ac:dyDescent="0.25">
      <c r="A161" s="9">
        <f>IF(Lease!$H$4="Monthly",DATE(YEAR(Monthly!A160),MONTH(Monthly!A160)+1,DAY(Monthly!A160)),IF(Lease!$H$4="Quarterly",DATE(YEAR(Monthly!A160),MONTH(Monthly!A160)+3,DAY(Monthly!A160)),DATE(YEAR(Monthly!A160)+1,MONTH(Monthly!A160),DAY(Monthly!A160))))</f>
        <v>99775</v>
      </c>
      <c r="B161" s="28">
        <f t="shared" si="20"/>
        <v>2173</v>
      </c>
      <c r="C161" s="9">
        <f t="shared" si="18"/>
        <v>99773</v>
      </c>
      <c r="D161" s="9">
        <f t="shared" si="21"/>
        <v>99803</v>
      </c>
      <c r="E161" s="3">
        <f t="shared" si="22"/>
        <v>31</v>
      </c>
      <c r="F161" s="10">
        <f t="shared" si="23"/>
        <v>29</v>
      </c>
      <c r="G161" s="4">
        <f>Lease!K173</f>
        <v>0</v>
      </c>
      <c r="H161" s="3">
        <f t="shared" si="24"/>
        <v>0</v>
      </c>
      <c r="I161" s="11">
        <f t="shared" si="25"/>
        <v>0</v>
      </c>
      <c r="J161" s="20">
        <f t="shared" si="19"/>
        <v>99775</v>
      </c>
      <c r="K161" s="3">
        <f t="shared" si="26"/>
        <v>0</v>
      </c>
    </row>
    <row r="162" spans="1:11" x14ac:dyDescent="0.25">
      <c r="A162" s="9">
        <f>IF(Lease!$H$4="Monthly",DATE(YEAR(Monthly!A161),MONTH(Monthly!A161)+1,DAY(Monthly!A161)),IF(Lease!$H$4="Quarterly",DATE(YEAR(Monthly!A161),MONTH(Monthly!A161)+3,DAY(Monthly!A161)),DATE(YEAR(Monthly!A161)+1,MONTH(Monthly!A161),DAY(Monthly!A161))))</f>
        <v>100140</v>
      </c>
      <c r="B162" s="28">
        <f t="shared" si="20"/>
        <v>2174</v>
      </c>
      <c r="C162" s="9">
        <f t="shared" si="18"/>
        <v>100138</v>
      </c>
      <c r="D162" s="9">
        <f t="shared" si="21"/>
        <v>100168</v>
      </c>
      <c r="E162" s="3">
        <f t="shared" si="22"/>
        <v>31</v>
      </c>
      <c r="F162" s="10">
        <f t="shared" si="23"/>
        <v>29</v>
      </c>
      <c r="G162" s="4">
        <f>Lease!K174</f>
        <v>0</v>
      </c>
      <c r="H162" s="3">
        <f t="shared" si="24"/>
        <v>0</v>
      </c>
      <c r="I162" s="11">
        <f t="shared" si="25"/>
        <v>0</v>
      </c>
      <c r="J162" s="20">
        <f t="shared" si="19"/>
        <v>100140</v>
      </c>
      <c r="K162" s="3">
        <f t="shared" si="26"/>
        <v>0</v>
      </c>
    </row>
    <row r="163" spans="1:11" x14ac:dyDescent="0.25">
      <c r="A163" s="9">
        <f>IF(Lease!$H$4="Monthly",DATE(YEAR(Monthly!A162),MONTH(Monthly!A162)+1,DAY(Monthly!A162)),IF(Lease!$H$4="Quarterly",DATE(YEAR(Monthly!A162),MONTH(Monthly!A162)+3,DAY(Monthly!A162)),DATE(YEAR(Monthly!A162)+1,MONTH(Monthly!A162),DAY(Monthly!A162))))</f>
        <v>100505</v>
      </c>
      <c r="B163" s="28">
        <f t="shared" si="20"/>
        <v>2175</v>
      </c>
      <c r="C163" s="9">
        <f t="shared" si="18"/>
        <v>100503</v>
      </c>
      <c r="D163" s="9">
        <f t="shared" si="21"/>
        <v>100533</v>
      </c>
      <c r="E163" s="3">
        <f t="shared" si="22"/>
        <v>31</v>
      </c>
      <c r="F163" s="10">
        <f t="shared" si="23"/>
        <v>29</v>
      </c>
      <c r="G163" s="4">
        <f>Lease!K175</f>
        <v>0</v>
      </c>
      <c r="H163" s="3">
        <f t="shared" si="24"/>
        <v>0</v>
      </c>
      <c r="I163" s="11">
        <f t="shared" si="25"/>
        <v>0</v>
      </c>
      <c r="J163" s="20">
        <f t="shared" si="19"/>
        <v>100505</v>
      </c>
      <c r="K163" s="3">
        <f t="shared" si="26"/>
        <v>0</v>
      </c>
    </row>
    <row r="164" spans="1:11" x14ac:dyDescent="0.25">
      <c r="A164" s="9">
        <f>IF(Lease!$H$4="Monthly",DATE(YEAR(Monthly!A163),MONTH(Monthly!A163)+1,DAY(Monthly!A163)),IF(Lease!$H$4="Quarterly",DATE(YEAR(Monthly!A163),MONTH(Monthly!A163)+3,DAY(Monthly!A163)),DATE(YEAR(Monthly!A163)+1,MONTH(Monthly!A163),DAY(Monthly!A163))))</f>
        <v>100871</v>
      </c>
      <c r="B164" s="28">
        <f t="shared" si="20"/>
        <v>2176</v>
      </c>
      <c r="C164" s="9">
        <f t="shared" si="18"/>
        <v>100869</v>
      </c>
      <c r="D164" s="9">
        <f t="shared" si="21"/>
        <v>100899</v>
      </c>
      <c r="E164" s="3">
        <f t="shared" si="22"/>
        <v>31</v>
      </c>
      <c r="F164" s="10">
        <f t="shared" si="23"/>
        <v>29</v>
      </c>
      <c r="G164" s="4">
        <f>Lease!K176</f>
        <v>0</v>
      </c>
      <c r="H164" s="3">
        <f t="shared" si="24"/>
        <v>0</v>
      </c>
      <c r="I164" s="11">
        <f t="shared" si="25"/>
        <v>0</v>
      </c>
      <c r="J164" s="20">
        <f t="shared" si="19"/>
        <v>100871</v>
      </c>
      <c r="K164" s="3">
        <f t="shared" si="26"/>
        <v>0</v>
      </c>
    </row>
    <row r="165" spans="1:11" x14ac:dyDescent="0.25">
      <c r="A165" s="9">
        <f>IF(Lease!$H$4="Monthly",DATE(YEAR(Monthly!A164),MONTH(Monthly!A164)+1,DAY(Monthly!A164)),IF(Lease!$H$4="Quarterly",DATE(YEAR(Monthly!A164),MONTH(Monthly!A164)+3,DAY(Monthly!A164)),DATE(YEAR(Monthly!A164)+1,MONTH(Monthly!A164),DAY(Monthly!A164))))</f>
        <v>101236</v>
      </c>
      <c r="B165" s="28">
        <f t="shared" si="20"/>
        <v>2177</v>
      </c>
      <c r="C165" s="9">
        <f t="shared" si="18"/>
        <v>101234</v>
      </c>
      <c r="D165" s="9">
        <f t="shared" si="21"/>
        <v>101264</v>
      </c>
      <c r="E165" s="3">
        <f t="shared" si="22"/>
        <v>31</v>
      </c>
      <c r="F165" s="10">
        <f t="shared" si="23"/>
        <v>29</v>
      </c>
      <c r="G165" s="4">
        <f>Lease!K177</f>
        <v>0</v>
      </c>
      <c r="H165" s="3">
        <f t="shared" si="24"/>
        <v>0</v>
      </c>
      <c r="I165" s="11">
        <f t="shared" si="25"/>
        <v>0</v>
      </c>
      <c r="J165" s="20">
        <f t="shared" si="19"/>
        <v>101236</v>
      </c>
      <c r="K165" s="3">
        <f t="shared" si="26"/>
        <v>0</v>
      </c>
    </row>
    <row r="166" spans="1:11" x14ac:dyDescent="0.25">
      <c r="A166" s="9">
        <f>IF(Lease!$H$4="Monthly",DATE(YEAR(Monthly!A165),MONTH(Monthly!A165)+1,DAY(Monthly!A165)),IF(Lease!$H$4="Quarterly",DATE(YEAR(Monthly!A165),MONTH(Monthly!A165)+3,DAY(Monthly!A165)),DATE(YEAR(Monthly!A165)+1,MONTH(Monthly!A165),DAY(Monthly!A165))))</f>
        <v>101601</v>
      </c>
      <c r="B166" s="28">
        <f t="shared" si="20"/>
        <v>2178</v>
      </c>
      <c r="C166" s="9">
        <f t="shared" si="18"/>
        <v>101599</v>
      </c>
      <c r="D166" s="9">
        <f t="shared" si="21"/>
        <v>101629</v>
      </c>
      <c r="E166" s="3">
        <f t="shared" si="22"/>
        <v>31</v>
      </c>
      <c r="F166" s="10">
        <f t="shared" si="23"/>
        <v>29</v>
      </c>
      <c r="G166" s="4">
        <f>Lease!K178</f>
        <v>0</v>
      </c>
      <c r="H166" s="3">
        <f t="shared" si="24"/>
        <v>0</v>
      </c>
      <c r="I166" s="11">
        <f t="shared" si="25"/>
        <v>0</v>
      </c>
      <c r="J166" s="20">
        <f t="shared" si="19"/>
        <v>101601</v>
      </c>
      <c r="K166" s="3">
        <f t="shared" si="26"/>
        <v>0</v>
      </c>
    </row>
    <row r="167" spans="1:11" x14ac:dyDescent="0.25">
      <c r="A167" s="9">
        <f>IF(Lease!$H$4="Monthly",DATE(YEAR(Monthly!A166),MONTH(Monthly!A166)+1,DAY(Monthly!A166)),IF(Lease!$H$4="Quarterly",DATE(YEAR(Monthly!A166),MONTH(Monthly!A166)+3,DAY(Monthly!A166)),DATE(YEAR(Monthly!A166)+1,MONTH(Monthly!A166),DAY(Monthly!A166))))</f>
        <v>101966</v>
      </c>
      <c r="B167" s="28">
        <f t="shared" si="20"/>
        <v>2179</v>
      </c>
      <c r="C167" s="9">
        <f t="shared" si="18"/>
        <v>101964</v>
      </c>
      <c r="D167" s="9">
        <f t="shared" si="21"/>
        <v>101994</v>
      </c>
      <c r="E167" s="3">
        <f t="shared" si="22"/>
        <v>31</v>
      </c>
      <c r="F167" s="10">
        <f t="shared" si="23"/>
        <v>29</v>
      </c>
      <c r="G167" s="4">
        <f>Lease!K179</f>
        <v>0</v>
      </c>
      <c r="H167" s="3">
        <f t="shared" si="24"/>
        <v>0</v>
      </c>
      <c r="I167" s="11">
        <f t="shared" si="25"/>
        <v>0</v>
      </c>
      <c r="J167" s="20">
        <f t="shared" si="19"/>
        <v>101966</v>
      </c>
      <c r="K167" s="3">
        <f t="shared" si="26"/>
        <v>0</v>
      </c>
    </row>
    <row r="168" spans="1:11" x14ac:dyDescent="0.25">
      <c r="A168" s="9">
        <f>IF(Lease!$H$4="Monthly",DATE(YEAR(Monthly!A167),MONTH(Monthly!A167)+1,DAY(Monthly!A167)),IF(Lease!$H$4="Quarterly",DATE(YEAR(Monthly!A167),MONTH(Monthly!A167)+3,DAY(Monthly!A167)),DATE(YEAR(Monthly!A167)+1,MONTH(Monthly!A167),DAY(Monthly!A167))))</f>
        <v>102332</v>
      </c>
      <c r="B168" s="28">
        <f t="shared" si="20"/>
        <v>2180</v>
      </c>
      <c r="C168" s="9">
        <f t="shared" si="18"/>
        <v>102330</v>
      </c>
      <c r="D168" s="9">
        <f t="shared" si="21"/>
        <v>102360</v>
      </c>
      <c r="E168" s="3">
        <f t="shared" si="22"/>
        <v>31</v>
      </c>
      <c r="F168" s="10">
        <f t="shared" si="23"/>
        <v>29</v>
      </c>
      <c r="G168" s="4">
        <f>Lease!K180</f>
        <v>0</v>
      </c>
      <c r="H168" s="3">
        <f t="shared" si="24"/>
        <v>0</v>
      </c>
      <c r="I168" s="11">
        <f t="shared" si="25"/>
        <v>0</v>
      </c>
      <c r="J168" s="20">
        <f t="shared" si="19"/>
        <v>102332</v>
      </c>
      <c r="K168" s="3">
        <f t="shared" si="26"/>
        <v>0</v>
      </c>
    </row>
    <row r="169" spans="1:11" x14ac:dyDescent="0.25">
      <c r="A169" s="9">
        <f>IF(Lease!$H$4="Monthly",DATE(YEAR(Monthly!A168),MONTH(Monthly!A168)+1,DAY(Monthly!A168)),IF(Lease!$H$4="Quarterly",DATE(YEAR(Monthly!A168),MONTH(Monthly!A168)+3,DAY(Monthly!A168)),DATE(YEAR(Monthly!A168)+1,MONTH(Monthly!A168),DAY(Monthly!A168))))</f>
        <v>102697</v>
      </c>
      <c r="B169" s="28">
        <f t="shared" si="20"/>
        <v>2181</v>
      </c>
      <c r="C169" s="9">
        <f t="shared" si="18"/>
        <v>102695</v>
      </c>
      <c r="D169" s="9">
        <f t="shared" si="21"/>
        <v>102725</v>
      </c>
      <c r="E169" s="3">
        <f t="shared" si="22"/>
        <v>31</v>
      </c>
      <c r="F169" s="10">
        <f t="shared" si="23"/>
        <v>29</v>
      </c>
      <c r="G169" s="4">
        <f>Lease!K181</f>
        <v>0</v>
      </c>
      <c r="H169" s="3">
        <f t="shared" si="24"/>
        <v>0</v>
      </c>
      <c r="I169" s="11">
        <f t="shared" si="25"/>
        <v>0</v>
      </c>
      <c r="J169" s="20">
        <f t="shared" si="19"/>
        <v>102697</v>
      </c>
      <c r="K169" s="3">
        <f t="shared" si="26"/>
        <v>0</v>
      </c>
    </row>
    <row r="170" spans="1:11" x14ac:dyDescent="0.25">
      <c r="A170" s="9">
        <f>IF(Lease!$H$4="Monthly",DATE(YEAR(Monthly!A169),MONTH(Monthly!A169)+1,DAY(Monthly!A169)),IF(Lease!$H$4="Quarterly",DATE(YEAR(Monthly!A169),MONTH(Monthly!A169)+3,DAY(Monthly!A169)),DATE(YEAR(Monthly!A169)+1,MONTH(Monthly!A169),DAY(Monthly!A169))))</f>
        <v>103062</v>
      </c>
      <c r="B170" s="28">
        <f t="shared" si="20"/>
        <v>2182</v>
      </c>
      <c r="C170" s="9">
        <f t="shared" si="18"/>
        <v>103060</v>
      </c>
      <c r="D170" s="9">
        <f t="shared" si="21"/>
        <v>103090</v>
      </c>
      <c r="E170" s="3">
        <f t="shared" si="22"/>
        <v>31</v>
      </c>
      <c r="F170" s="10">
        <f t="shared" si="23"/>
        <v>29</v>
      </c>
      <c r="G170" s="4">
        <f>Lease!K182</f>
        <v>0</v>
      </c>
      <c r="H170" s="3">
        <f t="shared" si="24"/>
        <v>0</v>
      </c>
      <c r="I170" s="11">
        <f t="shared" si="25"/>
        <v>0</v>
      </c>
      <c r="J170" s="20">
        <f t="shared" si="19"/>
        <v>103062</v>
      </c>
      <c r="K170" s="3">
        <f t="shared" si="26"/>
        <v>0</v>
      </c>
    </row>
    <row r="171" spans="1:11" x14ac:dyDescent="0.25">
      <c r="A171" s="9">
        <f>IF(Lease!$H$4="Monthly",DATE(YEAR(Monthly!A170),MONTH(Monthly!A170)+1,DAY(Monthly!A170)),IF(Lease!$H$4="Quarterly",DATE(YEAR(Monthly!A170),MONTH(Monthly!A170)+3,DAY(Monthly!A170)),DATE(YEAR(Monthly!A170)+1,MONTH(Monthly!A170),DAY(Monthly!A170))))</f>
        <v>103427</v>
      </c>
      <c r="B171" s="28">
        <f t="shared" si="20"/>
        <v>2183</v>
      </c>
      <c r="C171" s="9">
        <f t="shared" si="18"/>
        <v>103425</v>
      </c>
      <c r="D171" s="9">
        <f t="shared" si="21"/>
        <v>103455</v>
      </c>
      <c r="E171" s="3">
        <f t="shared" si="22"/>
        <v>31</v>
      </c>
      <c r="F171" s="10">
        <f t="shared" si="23"/>
        <v>29</v>
      </c>
      <c r="G171" s="4">
        <f>Lease!K183</f>
        <v>0</v>
      </c>
      <c r="H171" s="3">
        <f t="shared" si="24"/>
        <v>0</v>
      </c>
      <c r="I171" s="11">
        <f t="shared" si="25"/>
        <v>0</v>
      </c>
      <c r="J171" s="20">
        <f t="shared" si="19"/>
        <v>103427</v>
      </c>
      <c r="K171" s="3">
        <f t="shared" si="26"/>
        <v>0</v>
      </c>
    </row>
    <row r="172" spans="1:11" x14ac:dyDescent="0.25">
      <c r="A172" s="9">
        <f>IF(Lease!$H$4="Monthly",DATE(YEAR(Monthly!A171),MONTH(Monthly!A171)+1,DAY(Monthly!A171)),IF(Lease!$H$4="Quarterly",DATE(YEAR(Monthly!A171),MONTH(Monthly!A171)+3,DAY(Monthly!A171)),DATE(YEAR(Monthly!A171)+1,MONTH(Monthly!A171),DAY(Monthly!A171))))</f>
        <v>103793</v>
      </c>
      <c r="B172" s="28">
        <f t="shared" si="20"/>
        <v>2184</v>
      </c>
      <c r="C172" s="9">
        <f t="shared" si="18"/>
        <v>103791</v>
      </c>
      <c r="D172" s="9">
        <f t="shared" si="21"/>
        <v>103821</v>
      </c>
      <c r="E172" s="3">
        <f t="shared" si="22"/>
        <v>31</v>
      </c>
      <c r="F172" s="10">
        <f t="shared" si="23"/>
        <v>29</v>
      </c>
      <c r="G172" s="4">
        <f>Lease!K184</f>
        <v>0</v>
      </c>
      <c r="H172" s="3">
        <f t="shared" si="24"/>
        <v>0</v>
      </c>
      <c r="I172" s="11">
        <f t="shared" si="25"/>
        <v>0</v>
      </c>
      <c r="J172" s="20">
        <f t="shared" si="19"/>
        <v>103793</v>
      </c>
      <c r="K172" s="3">
        <f t="shared" si="26"/>
        <v>0</v>
      </c>
    </row>
    <row r="173" spans="1:11" x14ac:dyDescent="0.25">
      <c r="A173" s="9">
        <f>IF(Lease!$H$4="Monthly",DATE(YEAR(Monthly!A172),MONTH(Monthly!A172)+1,DAY(Monthly!A172)),IF(Lease!$H$4="Quarterly",DATE(YEAR(Monthly!A172),MONTH(Monthly!A172)+3,DAY(Monthly!A172)),DATE(YEAR(Monthly!A172)+1,MONTH(Monthly!A172),DAY(Monthly!A172))))</f>
        <v>104158</v>
      </c>
      <c r="B173" s="28">
        <f t="shared" si="20"/>
        <v>2185</v>
      </c>
      <c r="C173" s="9">
        <f t="shared" si="18"/>
        <v>104156</v>
      </c>
      <c r="D173" s="9">
        <f t="shared" si="21"/>
        <v>104186</v>
      </c>
      <c r="E173" s="3">
        <f t="shared" si="22"/>
        <v>31</v>
      </c>
      <c r="F173" s="10">
        <f t="shared" si="23"/>
        <v>29</v>
      </c>
      <c r="G173" s="4">
        <f>Lease!K185</f>
        <v>0</v>
      </c>
      <c r="H173" s="3">
        <f t="shared" si="24"/>
        <v>0</v>
      </c>
      <c r="I173" s="11">
        <f t="shared" si="25"/>
        <v>0</v>
      </c>
      <c r="J173" s="20">
        <f t="shared" si="19"/>
        <v>104158</v>
      </c>
      <c r="K173" s="3">
        <f t="shared" si="26"/>
        <v>0</v>
      </c>
    </row>
    <row r="174" spans="1:11" x14ac:dyDescent="0.25">
      <c r="A174" s="9">
        <f>IF(Lease!$H$4="Monthly",DATE(YEAR(Monthly!A173),MONTH(Monthly!A173)+1,DAY(Monthly!A173)),IF(Lease!$H$4="Quarterly",DATE(YEAR(Monthly!A173),MONTH(Monthly!A173)+3,DAY(Monthly!A173)),DATE(YEAR(Monthly!A173)+1,MONTH(Monthly!A173),DAY(Monthly!A173))))</f>
        <v>104523</v>
      </c>
      <c r="B174" s="28">
        <f t="shared" si="20"/>
        <v>2186</v>
      </c>
      <c r="C174" s="9">
        <f t="shared" si="18"/>
        <v>104521</v>
      </c>
      <c r="D174" s="9">
        <f t="shared" si="21"/>
        <v>104551</v>
      </c>
      <c r="E174" s="3">
        <f t="shared" si="22"/>
        <v>31</v>
      </c>
      <c r="F174" s="10">
        <f t="shared" si="23"/>
        <v>29</v>
      </c>
      <c r="G174" s="4">
        <f>Lease!K186</f>
        <v>0</v>
      </c>
      <c r="H174" s="3">
        <f t="shared" si="24"/>
        <v>0</v>
      </c>
      <c r="I174" s="11">
        <f t="shared" si="25"/>
        <v>0</v>
      </c>
      <c r="J174" s="20">
        <f t="shared" si="19"/>
        <v>104523</v>
      </c>
      <c r="K174" s="3">
        <f t="shared" si="26"/>
        <v>0</v>
      </c>
    </row>
    <row r="175" spans="1:11" x14ac:dyDescent="0.25">
      <c r="A175" s="9">
        <f>IF(Lease!$H$4="Monthly",DATE(YEAR(Monthly!A174),MONTH(Monthly!A174)+1,DAY(Monthly!A174)),IF(Lease!$H$4="Quarterly",DATE(YEAR(Monthly!A174),MONTH(Monthly!A174)+3,DAY(Monthly!A174)),DATE(YEAR(Monthly!A174)+1,MONTH(Monthly!A174),DAY(Monthly!A174))))</f>
        <v>104888</v>
      </c>
      <c r="B175" s="28">
        <f t="shared" si="20"/>
        <v>2187</v>
      </c>
      <c r="C175" s="9">
        <f t="shared" si="18"/>
        <v>104886</v>
      </c>
      <c r="D175" s="9">
        <f t="shared" si="21"/>
        <v>104916</v>
      </c>
      <c r="E175" s="3">
        <f t="shared" si="22"/>
        <v>31</v>
      </c>
      <c r="F175" s="10">
        <f t="shared" si="23"/>
        <v>29</v>
      </c>
      <c r="G175" s="4">
        <f>Lease!K187</f>
        <v>0</v>
      </c>
      <c r="H175" s="3">
        <f t="shared" si="24"/>
        <v>0</v>
      </c>
      <c r="I175" s="11">
        <f t="shared" si="25"/>
        <v>0</v>
      </c>
      <c r="J175" s="20">
        <f t="shared" si="19"/>
        <v>104888</v>
      </c>
      <c r="K175" s="3">
        <f t="shared" si="26"/>
        <v>0</v>
      </c>
    </row>
    <row r="176" spans="1:11" x14ac:dyDescent="0.25">
      <c r="A176" s="9">
        <f>IF(Lease!$H$4="Monthly",DATE(YEAR(Monthly!A175),MONTH(Monthly!A175)+1,DAY(Monthly!A175)),IF(Lease!$H$4="Quarterly",DATE(YEAR(Monthly!A175),MONTH(Monthly!A175)+3,DAY(Monthly!A175)),DATE(YEAR(Monthly!A175)+1,MONTH(Monthly!A175),DAY(Monthly!A175))))</f>
        <v>105254</v>
      </c>
      <c r="B176" s="28">
        <f t="shared" si="20"/>
        <v>2188</v>
      </c>
      <c r="C176" s="9">
        <f t="shared" si="18"/>
        <v>105252</v>
      </c>
      <c r="D176" s="9">
        <f t="shared" si="21"/>
        <v>105282</v>
      </c>
      <c r="E176" s="3">
        <f t="shared" si="22"/>
        <v>31</v>
      </c>
      <c r="F176" s="10">
        <f t="shared" si="23"/>
        <v>29</v>
      </c>
      <c r="G176" s="4">
        <f>Lease!K188</f>
        <v>0</v>
      </c>
      <c r="H176" s="3">
        <f t="shared" si="24"/>
        <v>0</v>
      </c>
      <c r="I176" s="11">
        <f t="shared" si="25"/>
        <v>0</v>
      </c>
      <c r="J176" s="20">
        <f t="shared" si="19"/>
        <v>105254</v>
      </c>
      <c r="K176" s="3">
        <f t="shared" si="26"/>
        <v>0</v>
      </c>
    </row>
    <row r="177" spans="1:11" x14ac:dyDescent="0.25">
      <c r="A177" s="9">
        <f>IF(Lease!$H$4="Monthly",DATE(YEAR(Monthly!A176),MONTH(Monthly!A176)+1,DAY(Monthly!A176)),IF(Lease!$H$4="Quarterly",DATE(YEAR(Monthly!A176),MONTH(Monthly!A176)+3,DAY(Monthly!A176)),DATE(YEAR(Monthly!A176)+1,MONTH(Monthly!A176),DAY(Monthly!A176))))</f>
        <v>105619</v>
      </c>
      <c r="B177" s="28">
        <f t="shared" si="20"/>
        <v>2189</v>
      </c>
      <c r="C177" s="9">
        <f t="shared" si="18"/>
        <v>105617</v>
      </c>
      <c r="D177" s="9">
        <f t="shared" si="21"/>
        <v>105647</v>
      </c>
      <c r="E177" s="3">
        <f t="shared" si="22"/>
        <v>31</v>
      </c>
      <c r="F177" s="10">
        <f t="shared" si="23"/>
        <v>29</v>
      </c>
      <c r="G177" s="4">
        <f>Lease!K189</f>
        <v>0</v>
      </c>
      <c r="H177" s="3">
        <f t="shared" si="24"/>
        <v>0</v>
      </c>
      <c r="I177" s="11">
        <f t="shared" si="25"/>
        <v>0</v>
      </c>
      <c r="J177" s="20">
        <f t="shared" si="19"/>
        <v>105619</v>
      </c>
      <c r="K177" s="3">
        <f t="shared" si="26"/>
        <v>0</v>
      </c>
    </row>
    <row r="178" spans="1:11" x14ac:dyDescent="0.25">
      <c r="A178" s="9">
        <f>IF(Lease!$H$4="Monthly",DATE(YEAR(Monthly!A177),MONTH(Monthly!A177)+1,DAY(Monthly!A177)),IF(Lease!$H$4="Quarterly",DATE(YEAR(Monthly!A177),MONTH(Monthly!A177)+3,DAY(Monthly!A177)),DATE(YEAR(Monthly!A177)+1,MONTH(Monthly!A177),DAY(Monthly!A177))))</f>
        <v>105984</v>
      </c>
      <c r="B178" s="28">
        <f t="shared" si="20"/>
        <v>2190</v>
      </c>
      <c r="C178" s="9">
        <f t="shared" si="18"/>
        <v>105982</v>
      </c>
      <c r="D178" s="9">
        <f t="shared" si="21"/>
        <v>106012</v>
      </c>
      <c r="E178" s="3">
        <f t="shared" si="22"/>
        <v>31</v>
      </c>
      <c r="F178" s="10">
        <f t="shared" si="23"/>
        <v>29</v>
      </c>
      <c r="G178" s="4">
        <f>Lease!K190</f>
        <v>0</v>
      </c>
      <c r="H178" s="3">
        <f t="shared" si="24"/>
        <v>0</v>
      </c>
      <c r="I178" s="11">
        <f t="shared" si="25"/>
        <v>0</v>
      </c>
      <c r="J178" s="20">
        <f t="shared" si="19"/>
        <v>105984</v>
      </c>
      <c r="K178" s="3">
        <f t="shared" si="26"/>
        <v>0</v>
      </c>
    </row>
    <row r="179" spans="1:11" x14ac:dyDescent="0.25">
      <c r="A179" s="9">
        <f>IF(Lease!$H$4="Monthly",DATE(YEAR(Monthly!A178),MONTH(Monthly!A178)+1,DAY(Monthly!A178)),IF(Lease!$H$4="Quarterly",DATE(YEAR(Monthly!A178),MONTH(Monthly!A178)+3,DAY(Monthly!A178)),DATE(YEAR(Monthly!A178)+1,MONTH(Monthly!A178),DAY(Monthly!A178))))</f>
        <v>106349</v>
      </c>
      <c r="B179" s="28">
        <f t="shared" si="20"/>
        <v>2191</v>
      </c>
      <c r="C179" s="9">
        <f t="shared" si="18"/>
        <v>106347</v>
      </c>
      <c r="D179" s="9">
        <f t="shared" si="21"/>
        <v>106377</v>
      </c>
      <c r="E179" s="3">
        <f t="shared" si="22"/>
        <v>31</v>
      </c>
      <c r="F179" s="10">
        <f t="shared" si="23"/>
        <v>29</v>
      </c>
      <c r="G179" s="4">
        <f>Lease!K191</f>
        <v>0</v>
      </c>
      <c r="H179" s="3">
        <f t="shared" si="24"/>
        <v>0</v>
      </c>
      <c r="I179" s="11">
        <f t="shared" si="25"/>
        <v>0</v>
      </c>
      <c r="J179" s="20">
        <f t="shared" si="19"/>
        <v>106349</v>
      </c>
      <c r="K179" s="3">
        <f t="shared" si="26"/>
        <v>0</v>
      </c>
    </row>
    <row r="180" spans="1:11" x14ac:dyDescent="0.25">
      <c r="A180" s="9">
        <f>IF(Lease!$H$4="Monthly",DATE(YEAR(Monthly!A179),MONTH(Monthly!A179)+1,DAY(Monthly!A179)),IF(Lease!$H$4="Quarterly",DATE(YEAR(Monthly!A179),MONTH(Monthly!A179)+3,DAY(Monthly!A179)),DATE(YEAR(Monthly!A179)+1,MONTH(Monthly!A179),DAY(Monthly!A179))))</f>
        <v>106715</v>
      </c>
      <c r="B180" s="28">
        <f t="shared" si="20"/>
        <v>2192</v>
      </c>
      <c r="C180" s="9">
        <f t="shared" si="18"/>
        <v>106713</v>
      </c>
      <c r="D180" s="9">
        <f t="shared" si="21"/>
        <v>106743</v>
      </c>
      <c r="E180" s="3">
        <f t="shared" si="22"/>
        <v>31</v>
      </c>
      <c r="F180" s="10">
        <f t="shared" si="23"/>
        <v>29</v>
      </c>
      <c r="G180" s="4">
        <f>Lease!K192</f>
        <v>0</v>
      </c>
      <c r="H180" s="3">
        <f t="shared" si="24"/>
        <v>0</v>
      </c>
      <c r="I180" s="11">
        <f t="shared" si="25"/>
        <v>0</v>
      </c>
      <c r="J180" s="20">
        <f t="shared" si="19"/>
        <v>106715</v>
      </c>
      <c r="K180" s="3">
        <f t="shared" si="26"/>
        <v>0</v>
      </c>
    </row>
    <row r="181" spans="1:11" x14ac:dyDescent="0.25">
      <c r="A181" s="9">
        <f>IF(Lease!$H$4="Monthly",DATE(YEAR(Monthly!A180),MONTH(Monthly!A180)+1,DAY(Monthly!A180)),IF(Lease!$H$4="Quarterly",DATE(YEAR(Monthly!A180),MONTH(Monthly!A180)+3,DAY(Monthly!A180)),DATE(YEAR(Monthly!A180)+1,MONTH(Monthly!A180),DAY(Monthly!A180))))</f>
        <v>107080</v>
      </c>
      <c r="B181" s="28">
        <f t="shared" si="20"/>
        <v>2193</v>
      </c>
      <c r="C181" s="9">
        <f t="shared" si="18"/>
        <v>107078</v>
      </c>
      <c r="D181" s="9">
        <f t="shared" si="21"/>
        <v>107108</v>
      </c>
      <c r="E181" s="3">
        <f t="shared" si="22"/>
        <v>31</v>
      </c>
      <c r="F181" s="10">
        <f t="shared" si="23"/>
        <v>29</v>
      </c>
      <c r="G181" s="4">
        <f>Lease!K193</f>
        <v>0</v>
      </c>
      <c r="H181" s="3">
        <f t="shared" si="24"/>
        <v>0</v>
      </c>
      <c r="I181" s="11">
        <f t="shared" si="25"/>
        <v>0</v>
      </c>
      <c r="J181" s="20">
        <f t="shared" si="19"/>
        <v>107080</v>
      </c>
      <c r="K181" s="3">
        <f t="shared" si="26"/>
        <v>0</v>
      </c>
    </row>
    <row r="182" spans="1:11" x14ac:dyDescent="0.25">
      <c r="A182" s="9">
        <f>IF(Lease!$H$4="Monthly",DATE(YEAR(Monthly!A181),MONTH(Monthly!A181)+1,DAY(Monthly!A181)),IF(Lease!$H$4="Quarterly",DATE(YEAR(Monthly!A181),MONTH(Monthly!A181)+3,DAY(Monthly!A181)),DATE(YEAR(Monthly!A181)+1,MONTH(Monthly!A181),DAY(Monthly!A181))))</f>
        <v>107445</v>
      </c>
      <c r="B182" s="28">
        <f t="shared" si="20"/>
        <v>2194</v>
      </c>
      <c r="C182" s="9">
        <f t="shared" si="18"/>
        <v>107443</v>
      </c>
      <c r="D182" s="9">
        <f t="shared" si="21"/>
        <v>107473</v>
      </c>
      <c r="E182" s="3">
        <f t="shared" si="22"/>
        <v>31</v>
      </c>
      <c r="F182" s="10">
        <f t="shared" si="23"/>
        <v>29</v>
      </c>
      <c r="G182" s="4">
        <f>Lease!K194</f>
        <v>0</v>
      </c>
      <c r="H182" s="3">
        <f t="shared" si="24"/>
        <v>0</v>
      </c>
      <c r="I182" s="11">
        <f t="shared" si="25"/>
        <v>0</v>
      </c>
      <c r="J182" s="20">
        <f t="shared" si="19"/>
        <v>107445</v>
      </c>
      <c r="K182" s="3">
        <f t="shared" si="26"/>
        <v>0</v>
      </c>
    </row>
    <row r="183" spans="1:11" x14ac:dyDescent="0.25">
      <c r="A183" s="9">
        <f>IF(Lease!$H$4="Monthly",DATE(YEAR(Monthly!A182),MONTH(Monthly!A182)+1,DAY(Monthly!A182)),IF(Lease!$H$4="Quarterly",DATE(YEAR(Monthly!A182),MONTH(Monthly!A182)+3,DAY(Monthly!A182)),DATE(YEAR(Monthly!A182)+1,MONTH(Monthly!A182),DAY(Monthly!A182))))</f>
        <v>107810</v>
      </c>
      <c r="B183" s="28">
        <f t="shared" si="20"/>
        <v>2195</v>
      </c>
      <c r="C183" s="9">
        <f t="shared" si="18"/>
        <v>107808</v>
      </c>
      <c r="D183" s="9">
        <f t="shared" si="21"/>
        <v>107838</v>
      </c>
      <c r="E183" s="3">
        <f t="shared" si="22"/>
        <v>31</v>
      </c>
      <c r="F183" s="10">
        <f t="shared" si="23"/>
        <v>29</v>
      </c>
      <c r="G183" s="4">
        <f>Lease!K195</f>
        <v>0</v>
      </c>
      <c r="H183" s="3">
        <f t="shared" si="24"/>
        <v>0</v>
      </c>
      <c r="I183" s="11">
        <f t="shared" si="25"/>
        <v>0</v>
      </c>
      <c r="J183" s="20">
        <f t="shared" si="19"/>
        <v>107810</v>
      </c>
      <c r="K183" s="3">
        <f t="shared" si="26"/>
        <v>0</v>
      </c>
    </row>
    <row r="184" spans="1:11" x14ac:dyDescent="0.25">
      <c r="A184" s="9">
        <f>IF(Lease!$H$4="Monthly",DATE(YEAR(Monthly!A183),MONTH(Monthly!A183)+1,DAY(Monthly!A183)),IF(Lease!$H$4="Quarterly",DATE(YEAR(Monthly!A183),MONTH(Monthly!A183)+3,DAY(Monthly!A183)),DATE(YEAR(Monthly!A183)+1,MONTH(Monthly!A183),DAY(Monthly!A183))))</f>
        <v>108176</v>
      </c>
      <c r="B184" s="28">
        <f t="shared" si="20"/>
        <v>2196</v>
      </c>
      <c r="C184" s="9">
        <f t="shared" si="18"/>
        <v>108174</v>
      </c>
      <c r="D184" s="9">
        <f t="shared" si="21"/>
        <v>108204</v>
      </c>
      <c r="E184" s="3">
        <f t="shared" si="22"/>
        <v>31</v>
      </c>
      <c r="F184" s="10">
        <f t="shared" si="23"/>
        <v>29</v>
      </c>
      <c r="G184" s="4">
        <f>Lease!K196</f>
        <v>0</v>
      </c>
      <c r="H184" s="3">
        <f t="shared" si="24"/>
        <v>0</v>
      </c>
      <c r="I184" s="11">
        <f t="shared" si="25"/>
        <v>0</v>
      </c>
      <c r="J184" s="20">
        <f t="shared" si="19"/>
        <v>108176</v>
      </c>
      <c r="K184" s="3">
        <f t="shared" si="26"/>
        <v>0</v>
      </c>
    </row>
    <row r="185" spans="1:11" x14ac:dyDescent="0.25">
      <c r="A185" s="9">
        <f>IF(Lease!$H$4="Monthly",DATE(YEAR(Monthly!A184),MONTH(Monthly!A184)+1,DAY(Monthly!A184)),IF(Lease!$H$4="Quarterly",DATE(YEAR(Monthly!A184),MONTH(Monthly!A184)+3,DAY(Monthly!A184)),DATE(YEAR(Monthly!A184)+1,MONTH(Monthly!A184),DAY(Monthly!A184))))</f>
        <v>108541</v>
      </c>
      <c r="B185" s="28">
        <f t="shared" si="20"/>
        <v>2197</v>
      </c>
      <c r="C185" s="9">
        <f t="shared" si="18"/>
        <v>108539</v>
      </c>
      <c r="D185" s="9">
        <f t="shared" si="21"/>
        <v>108569</v>
      </c>
      <c r="E185" s="3">
        <f t="shared" si="22"/>
        <v>31</v>
      </c>
      <c r="F185" s="10">
        <f t="shared" si="23"/>
        <v>29</v>
      </c>
      <c r="G185" s="4">
        <f>Lease!K197</f>
        <v>0</v>
      </c>
      <c r="H185" s="3">
        <f t="shared" si="24"/>
        <v>0</v>
      </c>
      <c r="I185" s="11">
        <f t="shared" si="25"/>
        <v>0</v>
      </c>
      <c r="J185" s="20">
        <f t="shared" si="19"/>
        <v>108541</v>
      </c>
      <c r="K185" s="3">
        <f t="shared" si="26"/>
        <v>0</v>
      </c>
    </row>
    <row r="186" spans="1:11" x14ac:dyDescent="0.25">
      <c r="A186" s="9">
        <f>IF(Lease!$H$4="Monthly",DATE(YEAR(Monthly!A185),MONTH(Monthly!A185)+1,DAY(Monthly!A185)),IF(Lease!$H$4="Quarterly",DATE(YEAR(Monthly!A185),MONTH(Monthly!A185)+3,DAY(Monthly!A185)),DATE(YEAR(Monthly!A185)+1,MONTH(Monthly!A185),DAY(Monthly!A185))))</f>
        <v>108906</v>
      </c>
      <c r="B186" s="28">
        <f t="shared" si="20"/>
        <v>2198</v>
      </c>
      <c r="C186" s="9">
        <f t="shared" si="18"/>
        <v>108904</v>
      </c>
      <c r="D186" s="9">
        <f t="shared" si="21"/>
        <v>108934</v>
      </c>
      <c r="E186" s="3">
        <f t="shared" si="22"/>
        <v>31</v>
      </c>
      <c r="F186" s="10">
        <f t="shared" si="23"/>
        <v>29</v>
      </c>
      <c r="G186" s="4">
        <f>Lease!K198</f>
        <v>0</v>
      </c>
      <c r="H186" s="3">
        <f t="shared" si="24"/>
        <v>0</v>
      </c>
      <c r="I186" s="11">
        <f t="shared" si="25"/>
        <v>0</v>
      </c>
      <c r="J186" s="20">
        <f t="shared" si="19"/>
        <v>108906</v>
      </c>
      <c r="K186" s="3">
        <f t="shared" si="26"/>
        <v>0</v>
      </c>
    </row>
    <row r="187" spans="1:11" x14ac:dyDescent="0.25">
      <c r="A187" s="9">
        <f>IF(Lease!$H$4="Monthly",DATE(YEAR(Monthly!A186),MONTH(Monthly!A186)+1,DAY(Monthly!A186)),IF(Lease!$H$4="Quarterly",DATE(YEAR(Monthly!A186),MONTH(Monthly!A186)+3,DAY(Monthly!A186)),DATE(YEAR(Monthly!A186)+1,MONTH(Monthly!A186),DAY(Monthly!A186))))</f>
        <v>109271</v>
      </c>
      <c r="B187" s="28">
        <f t="shared" si="20"/>
        <v>2199</v>
      </c>
      <c r="C187" s="9">
        <f t="shared" si="18"/>
        <v>109269</v>
      </c>
      <c r="D187" s="9">
        <f t="shared" si="21"/>
        <v>109299</v>
      </c>
      <c r="E187" s="3">
        <f t="shared" si="22"/>
        <v>31</v>
      </c>
      <c r="F187" s="10">
        <f t="shared" si="23"/>
        <v>29</v>
      </c>
      <c r="G187" s="4">
        <f>Lease!K199</f>
        <v>0</v>
      </c>
      <c r="H187" s="3">
        <f t="shared" si="24"/>
        <v>0</v>
      </c>
      <c r="I187" s="11">
        <f t="shared" si="25"/>
        <v>0</v>
      </c>
      <c r="J187" s="20">
        <f t="shared" si="19"/>
        <v>109271</v>
      </c>
      <c r="K187" s="3">
        <f t="shared" si="26"/>
        <v>0</v>
      </c>
    </row>
    <row r="188" spans="1:11" x14ac:dyDescent="0.25">
      <c r="A188" s="9">
        <f>IF(Lease!$H$4="Monthly",DATE(YEAR(Monthly!A187),MONTH(Monthly!A187)+1,DAY(Monthly!A187)),IF(Lease!$H$4="Quarterly",DATE(YEAR(Monthly!A187),MONTH(Monthly!A187)+3,DAY(Monthly!A187)),DATE(YEAR(Monthly!A187)+1,MONTH(Monthly!A187),DAY(Monthly!A187))))</f>
        <v>109636</v>
      </c>
      <c r="B188" s="28">
        <f t="shared" si="20"/>
        <v>2200</v>
      </c>
      <c r="C188" s="9">
        <f t="shared" si="18"/>
        <v>109634</v>
      </c>
      <c r="D188" s="9">
        <f t="shared" si="21"/>
        <v>109664</v>
      </c>
      <c r="E188" s="3">
        <f t="shared" si="22"/>
        <v>31</v>
      </c>
      <c r="F188" s="10">
        <f t="shared" si="23"/>
        <v>29</v>
      </c>
      <c r="G188" s="4">
        <f>Lease!K200</f>
        <v>0</v>
      </c>
      <c r="H188" s="3">
        <f t="shared" si="24"/>
        <v>0</v>
      </c>
      <c r="I188" s="11">
        <f t="shared" si="25"/>
        <v>0</v>
      </c>
      <c r="J188" s="20">
        <f t="shared" si="19"/>
        <v>109636</v>
      </c>
      <c r="K188" s="3">
        <f t="shared" si="26"/>
        <v>0</v>
      </c>
    </row>
    <row r="189" spans="1:11" x14ac:dyDescent="0.25">
      <c r="A189" s="9">
        <f>IF(Lease!$H$4="Monthly",DATE(YEAR(Monthly!A188),MONTH(Monthly!A188)+1,DAY(Monthly!A188)),IF(Lease!$H$4="Quarterly",DATE(YEAR(Monthly!A188),MONTH(Monthly!A188)+3,DAY(Monthly!A188)),DATE(YEAR(Monthly!A188)+1,MONTH(Monthly!A188),DAY(Monthly!A188))))</f>
        <v>110001</v>
      </c>
      <c r="B189" s="28">
        <f t="shared" si="20"/>
        <v>2201</v>
      </c>
      <c r="C189" s="9">
        <f t="shared" si="18"/>
        <v>109999</v>
      </c>
      <c r="D189" s="9">
        <f t="shared" si="21"/>
        <v>110029</v>
      </c>
      <c r="E189" s="3">
        <f t="shared" si="22"/>
        <v>31</v>
      </c>
      <c r="F189" s="10">
        <f t="shared" si="23"/>
        <v>29</v>
      </c>
      <c r="G189" s="4">
        <f>Lease!K201</f>
        <v>0</v>
      </c>
      <c r="H189" s="3">
        <f t="shared" si="24"/>
        <v>0</v>
      </c>
      <c r="I189" s="11">
        <f t="shared" si="25"/>
        <v>0</v>
      </c>
      <c r="J189" s="20">
        <f t="shared" si="19"/>
        <v>110001</v>
      </c>
      <c r="K189" s="3">
        <f t="shared" si="26"/>
        <v>0</v>
      </c>
    </row>
    <row r="190" spans="1:11" x14ac:dyDescent="0.25">
      <c r="A190" s="9">
        <f>IF(Lease!$H$4="Monthly",DATE(YEAR(Monthly!A189),MONTH(Monthly!A189)+1,DAY(Monthly!A189)),IF(Lease!$H$4="Quarterly",DATE(YEAR(Monthly!A189),MONTH(Monthly!A189)+3,DAY(Monthly!A189)),DATE(YEAR(Monthly!A189)+1,MONTH(Monthly!A189),DAY(Monthly!A189))))</f>
        <v>110366</v>
      </c>
      <c r="B190" s="28">
        <f t="shared" si="20"/>
        <v>2202</v>
      </c>
      <c r="C190" s="9">
        <f t="shared" si="18"/>
        <v>110364</v>
      </c>
      <c r="D190" s="9">
        <f t="shared" si="21"/>
        <v>110394</v>
      </c>
      <c r="E190" s="3">
        <f t="shared" si="22"/>
        <v>31</v>
      </c>
      <c r="F190" s="10">
        <f t="shared" si="23"/>
        <v>29</v>
      </c>
      <c r="G190" s="4">
        <f>Lease!K202</f>
        <v>0</v>
      </c>
      <c r="H190" s="3">
        <f t="shared" si="24"/>
        <v>0</v>
      </c>
      <c r="I190" s="11">
        <f t="shared" si="25"/>
        <v>0</v>
      </c>
      <c r="J190" s="20">
        <f t="shared" si="19"/>
        <v>110366</v>
      </c>
      <c r="K190" s="3">
        <f t="shared" si="26"/>
        <v>0</v>
      </c>
    </row>
    <row r="191" spans="1:11" x14ac:dyDescent="0.25">
      <c r="A191" s="9">
        <f>IF(Lease!$H$4="Monthly",DATE(YEAR(Monthly!A190),MONTH(Monthly!A190)+1,DAY(Monthly!A190)),IF(Lease!$H$4="Quarterly",DATE(YEAR(Monthly!A190),MONTH(Monthly!A190)+3,DAY(Monthly!A190)),DATE(YEAR(Monthly!A190)+1,MONTH(Monthly!A190),DAY(Monthly!A190))))</f>
        <v>110731</v>
      </c>
      <c r="B191" s="28">
        <f t="shared" si="20"/>
        <v>2203</v>
      </c>
      <c r="C191" s="9">
        <f t="shared" si="18"/>
        <v>110729</v>
      </c>
      <c r="D191" s="9">
        <f t="shared" si="21"/>
        <v>110759</v>
      </c>
      <c r="E191" s="3">
        <f t="shared" si="22"/>
        <v>31</v>
      </c>
      <c r="F191" s="10">
        <f t="shared" si="23"/>
        <v>29</v>
      </c>
      <c r="G191" s="4">
        <f>Lease!K203</f>
        <v>0</v>
      </c>
      <c r="H191" s="3">
        <f t="shared" si="24"/>
        <v>0</v>
      </c>
      <c r="I191" s="11">
        <f t="shared" si="25"/>
        <v>0</v>
      </c>
      <c r="J191" s="20">
        <f t="shared" si="19"/>
        <v>110731</v>
      </c>
      <c r="K191" s="3">
        <f t="shared" si="26"/>
        <v>0</v>
      </c>
    </row>
    <row r="192" spans="1:11" x14ac:dyDescent="0.25">
      <c r="A192" s="9">
        <f>IF(Lease!$H$4="Monthly",DATE(YEAR(Monthly!A191),MONTH(Monthly!A191)+1,DAY(Monthly!A191)),IF(Lease!$H$4="Quarterly",DATE(YEAR(Monthly!A191),MONTH(Monthly!A191)+3,DAY(Monthly!A191)),DATE(YEAR(Monthly!A191)+1,MONTH(Monthly!A191),DAY(Monthly!A191))))</f>
        <v>111097</v>
      </c>
      <c r="B192" s="28">
        <f t="shared" si="20"/>
        <v>2204</v>
      </c>
      <c r="C192" s="9">
        <f t="shared" si="18"/>
        <v>111095</v>
      </c>
      <c r="D192" s="9">
        <f t="shared" si="21"/>
        <v>111125</v>
      </c>
      <c r="E192" s="3">
        <f t="shared" si="22"/>
        <v>31</v>
      </c>
      <c r="F192" s="10">
        <f t="shared" si="23"/>
        <v>29</v>
      </c>
      <c r="G192" s="4">
        <f>Lease!K204</f>
        <v>0</v>
      </c>
      <c r="H192" s="3">
        <f t="shared" si="24"/>
        <v>0</v>
      </c>
      <c r="I192" s="11">
        <f t="shared" si="25"/>
        <v>0</v>
      </c>
      <c r="J192" s="20">
        <f t="shared" si="19"/>
        <v>111097</v>
      </c>
      <c r="K192" s="3">
        <f t="shared" si="26"/>
        <v>0</v>
      </c>
    </row>
    <row r="193" spans="1:11" x14ac:dyDescent="0.25">
      <c r="A193" s="9">
        <f>IF(Lease!$H$4="Monthly",DATE(YEAR(Monthly!A192),MONTH(Monthly!A192)+1,DAY(Monthly!A192)),IF(Lease!$H$4="Quarterly",DATE(YEAR(Monthly!A192),MONTH(Monthly!A192)+3,DAY(Monthly!A192)),DATE(YEAR(Monthly!A192)+1,MONTH(Monthly!A192),DAY(Monthly!A192))))</f>
        <v>111462</v>
      </c>
      <c r="B193" s="28">
        <f t="shared" si="20"/>
        <v>2205</v>
      </c>
      <c r="C193" s="9">
        <f t="shared" si="18"/>
        <v>111460</v>
      </c>
      <c r="D193" s="9">
        <f t="shared" si="21"/>
        <v>111490</v>
      </c>
      <c r="E193" s="3">
        <f t="shared" si="22"/>
        <v>31</v>
      </c>
      <c r="F193" s="10">
        <f t="shared" si="23"/>
        <v>29</v>
      </c>
      <c r="G193" s="4">
        <f>Lease!K205</f>
        <v>0</v>
      </c>
      <c r="H193" s="3">
        <f t="shared" si="24"/>
        <v>0</v>
      </c>
      <c r="I193" s="11">
        <f t="shared" si="25"/>
        <v>0</v>
      </c>
      <c r="J193" s="20">
        <f t="shared" si="19"/>
        <v>111462</v>
      </c>
      <c r="K193" s="3">
        <f t="shared" si="26"/>
        <v>0</v>
      </c>
    </row>
    <row r="194" spans="1:11" x14ac:dyDescent="0.25">
      <c r="A194" s="9">
        <f>IF(Lease!$H$4="Monthly",DATE(YEAR(Monthly!A193),MONTH(Monthly!A193)+1,DAY(Monthly!A193)),IF(Lease!$H$4="Quarterly",DATE(YEAR(Monthly!A193),MONTH(Monthly!A193)+3,DAY(Monthly!A193)),DATE(YEAR(Monthly!A193)+1,MONTH(Monthly!A193),DAY(Monthly!A193))))</f>
        <v>111827</v>
      </c>
      <c r="B194" s="28">
        <f t="shared" si="20"/>
        <v>2206</v>
      </c>
      <c r="C194" s="9">
        <f t="shared" si="18"/>
        <v>111825</v>
      </c>
      <c r="D194" s="9">
        <f t="shared" si="21"/>
        <v>111855</v>
      </c>
      <c r="E194" s="3">
        <f t="shared" si="22"/>
        <v>31</v>
      </c>
      <c r="F194" s="10">
        <f t="shared" si="23"/>
        <v>29</v>
      </c>
      <c r="G194" s="4">
        <f>Lease!K206</f>
        <v>0</v>
      </c>
      <c r="H194" s="3">
        <f t="shared" si="24"/>
        <v>0</v>
      </c>
      <c r="I194" s="11">
        <f t="shared" si="25"/>
        <v>0</v>
      </c>
      <c r="J194" s="20">
        <f t="shared" si="19"/>
        <v>111827</v>
      </c>
      <c r="K194" s="3">
        <f t="shared" si="26"/>
        <v>0</v>
      </c>
    </row>
    <row r="195" spans="1:11" x14ac:dyDescent="0.25">
      <c r="A195" s="9">
        <f>IF(Lease!$H$4="Monthly",DATE(YEAR(Monthly!A194),MONTH(Monthly!A194)+1,DAY(Monthly!A194)),IF(Lease!$H$4="Quarterly",DATE(YEAR(Monthly!A194),MONTH(Monthly!A194)+3,DAY(Monthly!A194)),DATE(YEAR(Monthly!A194)+1,MONTH(Monthly!A194),DAY(Monthly!A194))))</f>
        <v>112192</v>
      </c>
      <c r="B195" s="28">
        <f t="shared" si="20"/>
        <v>2207</v>
      </c>
      <c r="C195" s="9">
        <f t="shared" si="18"/>
        <v>112190</v>
      </c>
      <c r="D195" s="9">
        <f t="shared" si="21"/>
        <v>112220</v>
      </c>
      <c r="E195" s="3">
        <f t="shared" si="22"/>
        <v>31</v>
      </c>
      <c r="F195" s="10">
        <f t="shared" si="23"/>
        <v>29</v>
      </c>
      <c r="G195" s="4">
        <f>Lease!K207</f>
        <v>0</v>
      </c>
      <c r="H195" s="3">
        <f t="shared" si="24"/>
        <v>0</v>
      </c>
      <c r="I195" s="11">
        <f t="shared" si="25"/>
        <v>0</v>
      </c>
      <c r="J195" s="20">
        <f t="shared" si="19"/>
        <v>112192</v>
      </c>
      <c r="K195" s="3">
        <f t="shared" si="26"/>
        <v>0</v>
      </c>
    </row>
    <row r="196" spans="1:11" x14ac:dyDescent="0.25">
      <c r="A196" s="9">
        <f>IF(Lease!$H$4="Monthly",DATE(YEAR(Monthly!A195),MONTH(Monthly!A195)+1,DAY(Monthly!A195)),IF(Lease!$H$4="Quarterly",DATE(YEAR(Monthly!A195),MONTH(Monthly!A195)+3,DAY(Monthly!A195)),DATE(YEAR(Monthly!A195)+1,MONTH(Monthly!A195),DAY(Monthly!A195))))</f>
        <v>112558</v>
      </c>
      <c r="B196" s="28">
        <f t="shared" si="20"/>
        <v>2208</v>
      </c>
      <c r="C196" s="9">
        <f t="shared" ref="C196:C240" si="27">EOMONTH(A196,-1)+1</f>
        <v>112556</v>
      </c>
      <c r="D196" s="9">
        <f t="shared" si="21"/>
        <v>112586</v>
      </c>
      <c r="E196" s="3">
        <f t="shared" si="22"/>
        <v>31</v>
      </c>
      <c r="F196" s="10">
        <f t="shared" si="23"/>
        <v>29</v>
      </c>
      <c r="G196" s="4">
        <f>Lease!K208</f>
        <v>0</v>
      </c>
      <c r="H196" s="3">
        <f t="shared" si="24"/>
        <v>0</v>
      </c>
      <c r="I196" s="11">
        <f t="shared" si="25"/>
        <v>0</v>
      </c>
      <c r="J196" s="20">
        <f t="shared" ref="J196:J240" si="28">A196</f>
        <v>112558</v>
      </c>
      <c r="K196" s="3">
        <f t="shared" si="26"/>
        <v>0</v>
      </c>
    </row>
    <row r="197" spans="1:11" x14ac:dyDescent="0.25">
      <c r="A197" s="9">
        <f>IF(Lease!$H$4="Monthly",DATE(YEAR(Monthly!A196),MONTH(Monthly!A196)+1,DAY(Monthly!A196)),IF(Lease!$H$4="Quarterly",DATE(YEAR(Monthly!A196),MONTH(Monthly!A196)+3,DAY(Monthly!A196)),DATE(YEAR(Monthly!A196)+1,MONTH(Monthly!A196),DAY(Monthly!A196))))</f>
        <v>112923</v>
      </c>
      <c r="B197" s="28">
        <f t="shared" ref="B197:B260" si="29">YEAR(A197)</f>
        <v>2209</v>
      </c>
      <c r="C197" s="9">
        <f t="shared" si="27"/>
        <v>112921</v>
      </c>
      <c r="D197" s="9">
        <f t="shared" ref="D197:D240" si="30">EOMONTH(A197,0)</f>
        <v>112951</v>
      </c>
      <c r="E197" s="3">
        <f t="shared" ref="E197:E240" si="31">D197-C197+1</f>
        <v>31</v>
      </c>
      <c r="F197" s="10">
        <f t="shared" ref="F197:F240" si="32">D197-A197+1</f>
        <v>29</v>
      </c>
      <c r="G197" s="4">
        <f>Lease!K209</f>
        <v>0</v>
      </c>
      <c r="H197" s="3">
        <f t="shared" ref="H197:H240" si="33">G198/E197*F197</f>
        <v>0</v>
      </c>
      <c r="I197" s="11">
        <f t="shared" si="25"/>
        <v>0</v>
      </c>
      <c r="J197" s="20">
        <f t="shared" si="28"/>
        <v>112923</v>
      </c>
      <c r="K197" s="3">
        <f t="shared" si="26"/>
        <v>0</v>
      </c>
    </row>
    <row r="198" spans="1:11" x14ac:dyDescent="0.25">
      <c r="A198" s="9">
        <f>IF(Lease!$H$4="Monthly",DATE(YEAR(Monthly!A197),MONTH(Monthly!A197)+1,DAY(Monthly!A197)),IF(Lease!$H$4="Quarterly",DATE(YEAR(Monthly!A197),MONTH(Monthly!A197)+3,DAY(Monthly!A197)),DATE(YEAR(Monthly!A197)+1,MONTH(Monthly!A197),DAY(Monthly!A197))))</f>
        <v>113288</v>
      </c>
      <c r="B198" s="28">
        <f t="shared" si="29"/>
        <v>2210</v>
      </c>
      <c r="C198" s="9">
        <f t="shared" si="27"/>
        <v>113286</v>
      </c>
      <c r="D198" s="9">
        <f t="shared" si="30"/>
        <v>113316</v>
      </c>
      <c r="E198" s="3">
        <f t="shared" si="31"/>
        <v>31</v>
      </c>
      <c r="F198" s="10">
        <f t="shared" si="32"/>
        <v>29</v>
      </c>
      <c r="G198" s="4">
        <f>Lease!K210</f>
        <v>0</v>
      </c>
      <c r="H198" s="3">
        <f t="shared" si="33"/>
        <v>0</v>
      </c>
      <c r="I198" s="11">
        <f t="shared" ref="I198:I240" si="34">G198-H197</f>
        <v>0</v>
      </c>
      <c r="J198" s="20">
        <f t="shared" si="28"/>
        <v>113288</v>
      </c>
      <c r="K198" s="3">
        <f t="shared" ref="K198:K240" si="35">H198+I198</f>
        <v>0</v>
      </c>
    </row>
    <row r="199" spans="1:11" x14ac:dyDescent="0.25">
      <c r="A199" s="9">
        <f>IF(Lease!$H$4="Monthly",DATE(YEAR(Monthly!A198),MONTH(Monthly!A198)+1,DAY(Monthly!A198)),IF(Lease!$H$4="Quarterly",DATE(YEAR(Monthly!A198),MONTH(Monthly!A198)+3,DAY(Monthly!A198)),DATE(YEAR(Monthly!A198)+1,MONTH(Monthly!A198),DAY(Monthly!A198))))</f>
        <v>113653</v>
      </c>
      <c r="B199" s="28">
        <f t="shared" si="29"/>
        <v>2211</v>
      </c>
      <c r="C199" s="9">
        <f t="shared" si="27"/>
        <v>113651</v>
      </c>
      <c r="D199" s="9">
        <f t="shared" si="30"/>
        <v>113681</v>
      </c>
      <c r="E199" s="3">
        <f t="shared" si="31"/>
        <v>31</v>
      </c>
      <c r="F199" s="10">
        <f t="shared" si="32"/>
        <v>29</v>
      </c>
      <c r="G199" s="4">
        <f>Lease!K211</f>
        <v>0</v>
      </c>
      <c r="H199" s="3">
        <f t="shared" si="33"/>
        <v>0</v>
      </c>
      <c r="I199" s="11">
        <f t="shared" si="34"/>
        <v>0</v>
      </c>
      <c r="J199" s="20">
        <f t="shared" si="28"/>
        <v>113653</v>
      </c>
      <c r="K199" s="3">
        <f t="shared" si="35"/>
        <v>0</v>
      </c>
    </row>
    <row r="200" spans="1:11" x14ac:dyDescent="0.25">
      <c r="A200" s="9">
        <f>IF(Lease!$H$4="Monthly",DATE(YEAR(Monthly!A199),MONTH(Monthly!A199)+1,DAY(Monthly!A199)),IF(Lease!$H$4="Quarterly",DATE(YEAR(Monthly!A199),MONTH(Monthly!A199)+3,DAY(Monthly!A199)),DATE(YEAR(Monthly!A199)+1,MONTH(Monthly!A199),DAY(Monthly!A199))))</f>
        <v>114019</v>
      </c>
      <c r="B200" s="28">
        <f t="shared" si="29"/>
        <v>2212</v>
      </c>
      <c r="C200" s="9">
        <f t="shared" si="27"/>
        <v>114017</v>
      </c>
      <c r="D200" s="9">
        <f t="shared" si="30"/>
        <v>114047</v>
      </c>
      <c r="E200" s="3">
        <f t="shared" si="31"/>
        <v>31</v>
      </c>
      <c r="F200" s="10">
        <f t="shared" si="32"/>
        <v>29</v>
      </c>
      <c r="G200" s="4">
        <f>Lease!K212</f>
        <v>0</v>
      </c>
      <c r="H200" s="3">
        <f t="shared" si="33"/>
        <v>0</v>
      </c>
      <c r="I200" s="11">
        <f t="shared" si="34"/>
        <v>0</v>
      </c>
      <c r="J200" s="20">
        <f t="shared" si="28"/>
        <v>114019</v>
      </c>
      <c r="K200" s="3">
        <f t="shared" si="35"/>
        <v>0</v>
      </c>
    </row>
    <row r="201" spans="1:11" x14ac:dyDescent="0.25">
      <c r="A201" s="9">
        <f>IF(Lease!$H$4="Monthly",DATE(YEAR(Monthly!A200),MONTH(Monthly!A200)+1,DAY(Monthly!A200)),IF(Lease!$H$4="Quarterly",DATE(YEAR(Monthly!A200),MONTH(Monthly!A200)+3,DAY(Monthly!A200)),DATE(YEAR(Monthly!A200)+1,MONTH(Monthly!A200),DAY(Monthly!A200))))</f>
        <v>114384</v>
      </c>
      <c r="B201" s="28">
        <f t="shared" si="29"/>
        <v>2213</v>
      </c>
      <c r="C201" s="9">
        <f t="shared" si="27"/>
        <v>114382</v>
      </c>
      <c r="D201" s="9">
        <f t="shared" si="30"/>
        <v>114412</v>
      </c>
      <c r="E201" s="3">
        <f t="shared" si="31"/>
        <v>31</v>
      </c>
      <c r="F201" s="10">
        <f t="shared" si="32"/>
        <v>29</v>
      </c>
      <c r="G201" s="4">
        <f>Lease!K213</f>
        <v>0</v>
      </c>
      <c r="H201" s="3">
        <f t="shared" si="33"/>
        <v>0</v>
      </c>
      <c r="I201" s="11">
        <f t="shared" si="34"/>
        <v>0</v>
      </c>
      <c r="J201" s="20">
        <f t="shared" si="28"/>
        <v>114384</v>
      </c>
      <c r="K201" s="3">
        <f t="shared" si="35"/>
        <v>0</v>
      </c>
    </row>
    <row r="202" spans="1:11" x14ac:dyDescent="0.25">
      <c r="A202" s="9">
        <f>IF(Lease!$H$4="Monthly",DATE(YEAR(Monthly!A201),MONTH(Monthly!A201)+1,DAY(Monthly!A201)),IF(Lease!$H$4="Quarterly",DATE(YEAR(Monthly!A201),MONTH(Monthly!A201)+3,DAY(Monthly!A201)),DATE(YEAR(Monthly!A201)+1,MONTH(Monthly!A201),DAY(Monthly!A201))))</f>
        <v>114749</v>
      </c>
      <c r="B202" s="28">
        <f t="shared" si="29"/>
        <v>2214</v>
      </c>
      <c r="C202" s="9">
        <f t="shared" si="27"/>
        <v>114747</v>
      </c>
      <c r="D202" s="9">
        <f t="shared" si="30"/>
        <v>114777</v>
      </c>
      <c r="E202" s="3">
        <f t="shared" si="31"/>
        <v>31</v>
      </c>
      <c r="F202" s="10">
        <f t="shared" si="32"/>
        <v>29</v>
      </c>
      <c r="G202" s="4">
        <f>Lease!K214</f>
        <v>0</v>
      </c>
      <c r="H202" s="3">
        <f t="shared" si="33"/>
        <v>0</v>
      </c>
      <c r="I202" s="11">
        <f t="shared" si="34"/>
        <v>0</v>
      </c>
      <c r="J202" s="20">
        <f t="shared" si="28"/>
        <v>114749</v>
      </c>
      <c r="K202" s="3">
        <f t="shared" si="35"/>
        <v>0</v>
      </c>
    </row>
    <row r="203" spans="1:11" x14ac:dyDescent="0.25">
      <c r="A203" s="9">
        <f>IF(Lease!$H$4="Monthly",DATE(YEAR(Monthly!A202),MONTH(Monthly!A202)+1,DAY(Monthly!A202)),IF(Lease!$H$4="Quarterly",DATE(YEAR(Monthly!A202),MONTH(Monthly!A202)+3,DAY(Monthly!A202)),DATE(YEAR(Monthly!A202)+1,MONTH(Monthly!A202),DAY(Monthly!A202))))</f>
        <v>115114</v>
      </c>
      <c r="B203" s="28">
        <f t="shared" si="29"/>
        <v>2215</v>
      </c>
      <c r="C203" s="9">
        <f t="shared" si="27"/>
        <v>115112</v>
      </c>
      <c r="D203" s="9">
        <f t="shared" si="30"/>
        <v>115142</v>
      </c>
      <c r="E203" s="3">
        <f t="shared" si="31"/>
        <v>31</v>
      </c>
      <c r="F203" s="10">
        <f t="shared" si="32"/>
        <v>29</v>
      </c>
      <c r="G203" s="4">
        <f>Lease!K215</f>
        <v>0</v>
      </c>
      <c r="H203" s="3">
        <f t="shared" si="33"/>
        <v>0</v>
      </c>
      <c r="I203" s="11">
        <f t="shared" si="34"/>
        <v>0</v>
      </c>
      <c r="J203" s="20">
        <f t="shared" si="28"/>
        <v>115114</v>
      </c>
      <c r="K203" s="3">
        <f t="shared" si="35"/>
        <v>0</v>
      </c>
    </row>
    <row r="204" spans="1:11" x14ac:dyDescent="0.25">
      <c r="A204" s="9">
        <f>IF(Lease!$H$4="Monthly",DATE(YEAR(Monthly!A203),MONTH(Monthly!A203)+1,DAY(Monthly!A203)),IF(Lease!$H$4="Quarterly",DATE(YEAR(Monthly!A203),MONTH(Monthly!A203)+3,DAY(Monthly!A203)),DATE(YEAR(Monthly!A203)+1,MONTH(Monthly!A203),DAY(Monthly!A203))))</f>
        <v>115480</v>
      </c>
      <c r="B204" s="28">
        <f t="shared" si="29"/>
        <v>2216</v>
      </c>
      <c r="C204" s="9">
        <f t="shared" si="27"/>
        <v>115478</v>
      </c>
      <c r="D204" s="9">
        <f t="shared" si="30"/>
        <v>115508</v>
      </c>
      <c r="E204" s="3">
        <f t="shared" si="31"/>
        <v>31</v>
      </c>
      <c r="F204" s="10">
        <f t="shared" si="32"/>
        <v>29</v>
      </c>
      <c r="G204" s="4">
        <f>Lease!K216</f>
        <v>0</v>
      </c>
      <c r="H204" s="3">
        <f t="shared" si="33"/>
        <v>0</v>
      </c>
      <c r="I204" s="11">
        <f t="shared" si="34"/>
        <v>0</v>
      </c>
      <c r="J204" s="20">
        <f t="shared" si="28"/>
        <v>115480</v>
      </c>
      <c r="K204" s="3">
        <f t="shared" si="35"/>
        <v>0</v>
      </c>
    </row>
    <row r="205" spans="1:11" x14ac:dyDescent="0.25">
      <c r="A205" s="9">
        <f>IF(Lease!$H$4="Monthly",DATE(YEAR(Monthly!A204),MONTH(Monthly!A204)+1,DAY(Monthly!A204)),IF(Lease!$H$4="Quarterly",DATE(YEAR(Monthly!A204),MONTH(Monthly!A204)+3,DAY(Monthly!A204)),DATE(YEAR(Monthly!A204)+1,MONTH(Monthly!A204),DAY(Monthly!A204))))</f>
        <v>115845</v>
      </c>
      <c r="B205" s="28">
        <f t="shared" si="29"/>
        <v>2217</v>
      </c>
      <c r="C205" s="9">
        <f t="shared" si="27"/>
        <v>115843</v>
      </c>
      <c r="D205" s="9">
        <f t="shared" si="30"/>
        <v>115873</v>
      </c>
      <c r="E205" s="3">
        <f t="shared" si="31"/>
        <v>31</v>
      </c>
      <c r="F205" s="10">
        <f t="shared" si="32"/>
        <v>29</v>
      </c>
      <c r="G205" s="4">
        <f>Lease!K217</f>
        <v>0</v>
      </c>
      <c r="H205" s="3">
        <f t="shared" si="33"/>
        <v>0</v>
      </c>
      <c r="I205" s="11">
        <f t="shared" si="34"/>
        <v>0</v>
      </c>
      <c r="J205" s="20">
        <f t="shared" si="28"/>
        <v>115845</v>
      </c>
      <c r="K205" s="3">
        <f t="shared" si="35"/>
        <v>0</v>
      </c>
    </row>
    <row r="206" spans="1:11" x14ac:dyDescent="0.25">
      <c r="A206" s="9">
        <f>IF(Lease!$H$4="Monthly",DATE(YEAR(Monthly!A205),MONTH(Monthly!A205)+1,DAY(Monthly!A205)),IF(Lease!$H$4="Quarterly",DATE(YEAR(Monthly!A205),MONTH(Monthly!A205)+3,DAY(Monthly!A205)),DATE(YEAR(Monthly!A205)+1,MONTH(Monthly!A205),DAY(Monthly!A205))))</f>
        <v>116210</v>
      </c>
      <c r="B206" s="28">
        <f t="shared" si="29"/>
        <v>2218</v>
      </c>
      <c r="C206" s="9">
        <f t="shared" si="27"/>
        <v>116208</v>
      </c>
      <c r="D206" s="9">
        <f t="shared" si="30"/>
        <v>116238</v>
      </c>
      <c r="E206" s="3">
        <f t="shared" si="31"/>
        <v>31</v>
      </c>
      <c r="F206" s="10">
        <f t="shared" si="32"/>
        <v>29</v>
      </c>
      <c r="G206" s="4">
        <f>Lease!K218</f>
        <v>0</v>
      </c>
      <c r="H206" s="3">
        <f t="shared" si="33"/>
        <v>0</v>
      </c>
      <c r="I206" s="11">
        <f t="shared" si="34"/>
        <v>0</v>
      </c>
      <c r="J206" s="20">
        <f t="shared" si="28"/>
        <v>116210</v>
      </c>
      <c r="K206" s="3">
        <f t="shared" si="35"/>
        <v>0</v>
      </c>
    </row>
    <row r="207" spans="1:11" x14ac:dyDescent="0.25">
      <c r="A207" s="9">
        <f>IF(Lease!$H$4="Monthly",DATE(YEAR(Monthly!A206),MONTH(Monthly!A206)+1,DAY(Monthly!A206)),IF(Lease!$H$4="Quarterly",DATE(YEAR(Monthly!A206),MONTH(Monthly!A206)+3,DAY(Monthly!A206)),DATE(YEAR(Monthly!A206)+1,MONTH(Monthly!A206),DAY(Monthly!A206))))</f>
        <v>116575</v>
      </c>
      <c r="B207" s="28">
        <f t="shared" si="29"/>
        <v>2219</v>
      </c>
      <c r="C207" s="9">
        <f t="shared" si="27"/>
        <v>116573</v>
      </c>
      <c r="D207" s="9">
        <f t="shared" si="30"/>
        <v>116603</v>
      </c>
      <c r="E207" s="3">
        <f t="shared" si="31"/>
        <v>31</v>
      </c>
      <c r="F207" s="10">
        <f t="shared" si="32"/>
        <v>29</v>
      </c>
      <c r="G207" s="4">
        <f>Lease!K219</f>
        <v>0</v>
      </c>
      <c r="H207" s="3">
        <f t="shared" si="33"/>
        <v>0</v>
      </c>
      <c r="I207" s="11">
        <f t="shared" si="34"/>
        <v>0</v>
      </c>
      <c r="J207" s="20">
        <f t="shared" si="28"/>
        <v>116575</v>
      </c>
      <c r="K207" s="3">
        <f t="shared" si="35"/>
        <v>0</v>
      </c>
    </row>
    <row r="208" spans="1:11" x14ac:dyDescent="0.25">
      <c r="A208" s="9">
        <f>IF(Lease!$H$4="Monthly",DATE(YEAR(Monthly!A207),MONTH(Monthly!A207)+1,DAY(Monthly!A207)),IF(Lease!$H$4="Quarterly",DATE(YEAR(Monthly!A207),MONTH(Monthly!A207)+3,DAY(Monthly!A207)),DATE(YEAR(Monthly!A207)+1,MONTH(Monthly!A207),DAY(Monthly!A207))))</f>
        <v>116941</v>
      </c>
      <c r="B208" s="28">
        <f t="shared" si="29"/>
        <v>2220</v>
      </c>
      <c r="C208" s="9">
        <f t="shared" si="27"/>
        <v>116939</v>
      </c>
      <c r="D208" s="9">
        <f t="shared" si="30"/>
        <v>116969</v>
      </c>
      <c r="E208" s="3">
        <f t="shared" si="31"/>
        <v>31</v>
      </c>
      <c r="F208" s="10">
        <f t="shared" si="32"/>
        <v>29</v>
      </c>
      <c r="G208" s="4">
        <f>Lease!K220</f>
        <v>0</v>
      </c>
      <c r="H208" s="3">
        <f t="shared" si="33"/>
        <v>0</v>
      </c>
      <c r="I208" s="11">
        <f t="shared" si="34"/>
        <v>0</v>
      </c>
      <c r="J208" s="20">
        <f t="shared" si="28"/>
        <v>116941</v>
      </c>
      <c r="K208" s="3">
        <f t="shared" si="35"/>
        <v>0</v>
      </c>
    </row>
    <row r="209" spans="1:11" x14ac:dyDescent="0.25">
      <c r="A209" s="9">
        <f>IF(Lease!$H$4="Monthly",DATE(YEAR(Monthly!A208),MONTH(Monthly!A208)+1,DAY(Monthly!A208)),IF(Lease!$H$4="Quarterly",DATE(YEAR(Monthly!A208),MONTH(Monthly!A208)+3,DAY(Monthly!A208)),DATE(YEAR(Monthly!A208)+1,MONTH(Monthly!A208),DAY(Monthly!A208))))</f>
        <v>117306</v>
      </c>
      <c r="B209" s="28">
        <f t="shared" si="29"/>
        <v>2221</v>
      </c>
      <c r="C209" s="9">
        <f t="shared" si="27"/>
        <v>117304</v>
      </c>
      <c r="D209" s="9">
        <f t="shared" si="30"/>
        <v>117334</v>
      </c>
      <c r="E209" s="3">
        <f t="shared" si="31"/>
        <v>31</v>
      </c>
      <c r="F209" s="10">
        <f t="shared" si="32"/>
        <v>29</v>
      </c>
      <c r="G209" s="4">
        <f>Lease!K221</f>
        <v>0</v>
      </c>
      <c r="H209" s="3">
        <f t="shared" si="33"/>
        <v>0</v>
      </c>
      <c r="I209" s="11">
        <f t="shared" si="34"/>
        <v>0</v>
      </c>
      <c r="J209" s="20">
        <f t="shared" si="28"/>
        <v>117306</v>
      </c>
      <c r="K209" s="3">
        <f t="shared" si="35"/>
        <v>0</v>
      </c>
    </row>
    <row r="210" spans="1:11" x14ac:dyDescent="0.25">
      <c r="A210" s="9">
        <f>IF(Lease!$H$4="Monthly",DATE(YEAR(Monthly!A209),MONTH(Monthly!A209)+1,DAY(Monthly!A209)),IF(Lease!$H$4="Quarterly",DATE(YEAR(Monthly!A209),MONTH(Monthly!A209)+3,DAY(Monthly!A209)),DATE(YEAR(Monthly!A209)+1,MONTH(Monthly!A209),DAY(Monthly!A209))))</f>
        <v>117671</v>
      </c>
      <c r="B210" s="28">
        <f t="shared" si="29"/>
        <v>2222</v>
      </c>
      <c r="C210" s="9">
        <f t="shared" si="27"/>
        <v>117669</v>
      </c>
      <c r="D210" s="9">
        <f t="shared" si="30"/>
        <v>117699</v>
      </c>
      <c r="E210" s="3">
        <f t="shared" si="31"/>
        <v>31</v>
      </c>
      <c r="F210" s="10">
        <f t="shared" si="32"/>
        <v>29</v>
      </c>
      <c r="G210" s="4">
        <f>Lease!K222</f>
        <v>0</v>
      </c>
      <c r="H210" s="3">
        <f t="shared" si="33"/>
        <v>0</v>
      </c>
      <c r="I210" s="11">
        <f t="shared" si="34"/>
        <v>0</v>
      </c>
      <c r="J210" s="20">
        <f t="shared" si="28"/>
        <v>117671</v>
      </c>
      <c r="K210" s="3">
        <f t="shared" si="35"/>
        <v>0</v>
      </c>
    </row>
    <row r="211" spans="1:11" x14ac:dyDescent="0.25">
      <c r="A211" s="9">
        <f>IF(Lease!$H$4="Monthly",DATE(YEAR(Monthly!A210),MONTH(Monthly!A210)+1,DAY(Monthly!A210)),IF(Lease!$H$4="Quarterly",DATE(YEAR(Monthly!A210),MONTH(Monthly!A210)+3,DAY(Monthly!A210)),DATE(YEAR(Monthly!A210)+1,MONTH(Monthly!A210),DAY(Monthly!A210))))</f>
        <v>118036</v>
      </c>
      <c r="B211" s="28">
        <f t="shared" si="29"/>
        <v>2223</v>
      </c>
      <c r="C211" s="9">
        <f t="shared" si="27"/>
        <v>118034</v>
      </c>
      <c r="D211" s="9">
        <f t="shared" si="30"/>
        <v>118064</v>
      </c>
      <c r="E211" s="3">
        <f t="shared" si="31"/>
        <v>31</v>
      </c>
      <c r="F211" s="10">
        <f t="shared" si="32"/>
        <v>29</v>
      </c>
      <c r="G211" s="4">
        <f>Lease!K223</f>
        <v>0</v>
      </c>
      <c r="H211" s="3">
        <f t="shared" si="33"/>
        <v>0</v>
      </c>
      <c r="I211" s="11">
        <f t="shared" si="34"/>
        <v>0</v>
      </c>
      <c r="J211" s="20">
        <f t="shared" si="28"/>
        <v>118036</v>
      </c>
      <c r="K211" s="3">
        <f t="shared" si="35"/>
        <v>0</v>
      </c>
    </row>
    <row r="212" spans="1:11" x14ac:dyDescent="0.25">
      <c r="A212" s="9">
        <f>IF(Lease!$H$4="Monthly",DATE(YEAR(Monthly!A211),MONTH(Monthly!A211)+1,DAY(Monthly!A211)),IF(Lease!$H$4="Quarterly",DATE(YEAR(Monthly!A211),MONTH(Monthly!A211)+3,DAY(Monthly!A211)),DATE(YEAR(Monthly!A211)+1,MONTH(Monthly!A211),DAY(Monthly!A211))))</f>
        <v>118402</v>
      </c>
      <c r="B212" s="28">
        <f t="shared" si="29"/>
        <v>2224</v>
      </c>
      <c r="C212" s="9">
        <f t="shared" si="27"/>
        <v>118400</v>
      </c>
      <c r="D212" s="9">
        <f t="shared" si="30"/>
        <v>118430</v>
      </c>
      <c r="E212" s="3">
        <f t="shared" si="31"/>
        <v>31</v>
      </c>
      <c r="F212" s="10">
        <f t="shared" si="32"/>
        <v>29</v>
      </c>
      <c r="G212" s="4">
        <f>Lease!K224</f>
        <v>0</v>
      </c>
      <c r="H212" s="3">
        <f t="shared" si="33"/>
        <v>0</v>
      </c>
      <c r="I212" s="11">
        <f t="shared" si="34"/>
        <v>0</v>
      </c>
      <c r="J212" s="20">
        <f t="shared" si="28"/>
        <v>118402</v>
      </c>
      <c r="K212" s="3">
        <f t="shared" si="35"/>
        <v>0</v>
      </c>
    </row>
    <row r="213" spans="1:11" x14ac:dyDescent="0.25">
      <c r="A213" s="9">
        <f>IF(Lease!$H$4="Monthly",DATE(YEAR(Monthly!A212),MONTH(Monthly!A212)+1,DAY(Monthly!A212)),IF(Lease!$H$4="Quarterly",DATE(YEAR(Monthly!A212),MONTH(Monthly!A212)+3,DAY(Monthly!A212)),DATE(YEAR(Monthly!A212)+1,MONTH(Monthly!A212),DAY(Monthly!A212))))</f>
        <v>118767</v>
      </c>
      <c r="B213" s="28">
        <f t="shared" si="29"/>
        <v>2225</v>
      </c>
      <c r="C213" s="9">
        <f t="shared" si="27"/>
        <v>118765</v>
      </c>
      <c r="D213" s="9">
        <f t="shared" si="30"/>
        <v>118795</v>
      </c>
      <c r="E213" s="3">
        <f t="shared" si="31"/>
        <v>31</v>
      </c>
      <c r="F213" s="10">
        <f t="shared" si="32"/>
        <v>29</v>
      </c>
      <c r="G213" s="4">
        <f>Lease!K225</f>
        <v>0</v>
      </c>
      <c r="H213" s="3">
        <f t="shared" si="33"/>
        <v>0</v>
      </c>
      <c r="I213" s="11">
        <f t="shared" si="34"/>
        <v>0</v>
      </c>
      <c r="J213" s="20">
        <f t="shared" si="28"/>
        <v>118767</v>
      </c>
      <c r="K213" s="3">
        <f t="shared" si="35"/>
        <v>0</v>
      </c>
    </row>
    <row r="214" spans="1:11" x14ac:dyDescent="0.25">
      <c r="A214" s="9">
        <f>IF(Lease!$H$4="Monthly",DATE(YEAR(Monthly!A213),MONTH(Monthly!A213)+1,DAY(Monthly!A213)),IF(Lease!$H$4="Quarterly",DATE(YEAR(Monthly!A213),MONTH(Monthly!A213)+3,DAY(Monthly!A213)),DATE(YEAR(Monthly!A213)+1,MONTH(Monthly!A213),DAY(Monthly!A213))))</f>
        <v>119132</v>
      </c>
      <c r="B214" s="28">
        <f t="shared" si="29"/>
        <v>2226</v>
      </c>
      <c r="C214" s="9">
        <f t="shared" si="27"/>
        <v>119130</v>
      </c>
      <c r="D214" s="9">
        <f t="shared" si="30"/>
        <v>119160</v>
      </c>
      <c r="E214" s="3">
        <f t="shared" si="31"/>
        <v>31</v>
      </c>
      <c r="F214" s="10">
        <f t="shared" si="32"/>
        <v>29</v>
      </c>
      <c r="G214" s="4">
        <f>Lease!K226</f>
        <v>0</v>
      </c>
      <c r="H214" s="3">
        <f t="shared" si="33"/>
        <v>0</v>
      </c>
      <c r="I214" s="11">
        <f t="shared" si="34"/>
        <v>0</v>
      </c>
      <c r="J214" s="20">
        <f t="shared" si="28"/>
        <v>119132</v>
      </c>
      <c r="K214" s="3">
        <f t="shared" si="35"/>
        <v>0</v>
      </c>
    </row>
    <row r="215" spans="1:11" x14ac:dyDescent="0.25">
      <c r="A215" s="9">
        <f>IF(Lease!$H$4="Monthly",DATE(YEAR(Monthly!A214),MONTH(Monthly!A214)+1,DAY(Monthly!A214)),IF(Lease!$H$4="Quarterly",DATE(YEAR(Monthly!A214),MONTH(Monthly!A214)+3,DAY(Monthly!A214)),DATE(YEAR(Monthly!A214)+1,MONTH(Monthly!A214),DAY(Monthly!A214))))</f>
        <v>119497</v>
      </c>
      <c r="B215" s="28">
        <f t="shared" si="29"/>
        <v>2227</v>
      </c>
      <c r="C215" s="9">
        <f t="shared" si="27"/>
        <v>119495</v>
      </c>
      <c r="D215" s="9">
        <f t="shared" si="30"/>
        <v>119525</v>
      </c>
      <c r="E215" s="3">
        <f t="shared" si="31"/>
        <v>31</v>
      </c>
      <c r="F215" s="10">
        <f t="shared" si="32"/>
        <v>29</v>
      </c>
      <c r="G215" s="4">
        <f>Lease!K227</f>
        <v>0</v>
      </c>
      <c r="H215" s="3">
        <f t="shared" si="33"/>
        <v>0</v>
      </c>
      <c r="I215" s="11">
        <f t="shared" si="34"/>
        <v>0</v>
      </c>
      <c r="J215" s="20">
        <f t="shared" si="28"/>
        <v>119497</v>
      </c>
      <c r="K215" s="3">
        <f t="shared" si="35"/>
        <v>0</v>
      </c>
    </row>
    <row r="216" spans="1:11" x14ac:dyDescent="0.25">
      <c r="A216" s="9">
        <f>IF(Lease!$H$4="Monthly",DATE(YEAR(Monthly!A215),MONTH(Monthly!A215)+1,DAY(Monthly!A215)),IF(Lease!$H$4="Quarterly",DATE(YEAR(Monthly!A215),MONTH(Monthly!A215)+3,DAY(Monthly!A215)),DATE(YEAR(Monthly!A215)+1,MONTH(Monthly!A215),DAY(Monthly!A215))))</f>
        <v>119863</v>
      </c>
      <c r="B216" s="28">
        <f t="shared" si="29"/>
        <v>2228</v>
      </c>
      <c r="C216" s="9">
        <f t="shared" si="27"/>
        <v>119861</v>
      </c>
      <c r="D216" s="9">
        <f t="shared" si="30"/>
        <v>119891</v>
      </c>
      <c r="E216" s="3">
        <f t="shared" si="31"/>
        <v>31</v>
      </c>
      <c r="F216" s="10">
        <f t="shared" si="32"/>
        <v>29</v>
      </c>
      <c r="G216" s="4">
        <f>Lease!K228</f>
        <v>0</v>
      </c>
      <c r="H216" s="3">
        <f t="shared" si="33"/>
        <v>0</v>
      </c>
      <c r="I216" s="11">
        <f t="shared" si="34"/>
        <v>0</v>
      </c>
      <c r="J216" s="20">
        <f t="shared" si="28"/>
        <v>119863</v>
      </c>
      <c r="K216" s="3">
        <f t="shared" si="35"/>
        <v>0</v>
      </c>
    </row>
    <row r="217" spans="1:11" x14ac:dyDescent="0.25">
      <c r="A217" s="9">
        <f>IF(Lease!$H$4="Monthly",DATE(YEAR(Monthly!A216),MONTH(Monthly!A216)+1,DAY(Monthly!A216)),IF(Lease!$H$4="Quarterly",DATE(YEAR(Monthly!A216),MONTH(Monthly!A216)+3,DAY(Monthly!A216)),DATE(YEAR(Monthly!A216)+1,MONTH(Monthly!A216),DAY(Monthly!A216))))</f>
        <v>120228</v>
      </c>
      <c r="B217" s="28">
        <f t="shared" si="29"/>
        <v>2229</v>
      </c>
      <c r="C217" s="9">
        <f t="shared" si="27"/>
        <v>120226</v>
      </c>
      <c r="D217" s="9">
        <f t="shared" si="30"/>
        <v>120256</v>
      </c>
      <c r="E217" s="3">
        <f t="shared" si="31"/>
        <v>31</v>
      </c>
      <c r="F217" s="10">
        <f t="shared" si="32"/>
        <v>29</v>
      </c>
      <c r="G217" s="4">
        <f>Lease!K229</f>
        <v>0</v>
      </c>
      <c r="H217" s="3">
        <f t="shared" si="33"/>
        <v>0</v>
      </c>
      <c r="I217" s="11">
        <f t="shared" si="34"/>
        <v>0</v>
      </c>
      <c r="J217" s="20">
        <f t="shared" si="28"/>
        <v>120228</v>
      </c>
      <c r="K217" s="3">
        <f t="shared" si="35"/>
        <v>0</v>
      </c>
    </row>
    <row r="218" spans="1:11" x14ac:dyDescent="0.25">
      <c r="A218" s="9">
        <f>IF(Lease!$H$4="Monthly",DATE(YEAR(Monthly!A217),MONTH(Monthly!A217)+1,DAY(Monthly!A217)),IF(Lease!$H$4="Quarterly",DATE(YEAR(Monthly!A217),MONTH(Monthly!A217)+3,DAY(Monthly!A217)),DATE(YEAR(Monthly!A217)+1,MONTH(Monthly!A217),DAY(Monthly!A217))))</f>
        <v>120593</v>
      </c>
      <c r="B218" s="28">
        <f t="shared" si="29"/>
        <v>2230</v>
      </c>
      <c r="C218" s="9">
        <f t="shared" si="27"/>
        <v>120591</v>
      </c>
      <c r="D218" s="9">
        <f t="shared" si="30"/>
        <v>120621</v>
      </c>
      <c r="E218" s="3">
        <f t="shared" si="31"/>
        <v>31</v>
      </c>
      <c r="F218" s="10">
        <f t="shared" si="32"/>
        <v>29</v>
      </c>
      <c r="G218" s="4">
        <f>Lease!K230</f>
        <v>0</v>
      </c>
      <c r="H218" s="3">
        <f t="shared" si="33"/>
        <v>0</v>
      </c>
      <c r="I218" s="11">
        <f t="shared" si="34"/>
        <v>0</v>
      </c>
      <c r="J218" s="20">
        <f t="shared" si="28"/>
        <v>120593</v>
      </c>
      <c r="K218" s="3">
        <f t="shared" si="35"/>
        <v>0</v>
      </c>
    </row>
    <row r="219" spans="1:11" x14ac:dyDescent="0.25">
      <c r="A219" s="9">
        <f>IF(Lease!$H$4="Monthly",DATE(YEAR(Monthly!A218),MONTH(Monthly!A218)+1,DAY(Monthly!A218)),IF(Lease!$H$4="Quarterly",DATE(YEAR(Monthly!A218),MONTH(Monthly!A218)+3,DAY(Monthly!A218)),DATE(YEAR(Monthly!A218)+1,MONTH(Monthly!A218),DAY(Monthly!A218))))</f>
        <v>120958</v>
      </c>
      <c r="B219" s="28">
        <f t="shared" si="29"/>
        <v>2231</v>
      </c>
      <c r="C219" s="9">
        <f t="shared" si="27"/>
        <v>120956</v>
      </c>
      <c r="D219" s="9">
        <f t="shared" si="30"/>
        <v>120986</v>
      </c>
      <c r="E219" s="3">
        <f t="shared" si="31"/>
        <v>31</v>
      </c>
      <c r="F219" s="10">
        <f t="shared" si="32"/>
        <v>29</v>
      </c>
      <c r="G219" s="4">
        <f>Lease!K231</f>
        <v>0</v>
      </c>
      <c r="H219" s="3">
        <f t="shared" si="33"/>
        <v>0</v>
      </c>
      <c r="I219" s="11">
        <f t="shared" si="34"/>
        <v>0</v>
      </c>
      <c r="J219" s="20">
        <f t="shared" si="28"/>
        <v>120958</v>
      </c>
      <c r="K219" s="3">
        <f t="shared" si="35"/>
        <v>0</v>
      </c>
    </row>
    <row r="220" spans="1:11" x14ac:dyDescent="0.25">
      <c r="A220" s="9">
        <f>IF(Lease!$H$4="Monthly",DATE(YEAR(Monthly!A219),MONTH(Monthly!A219)+1,DAY(Monthly!A219)),IF(Lease!$H$4="Quarterly",DATE(YEAR(Monthly!A219),MONTH(Monthly!A219)+3,DAY(Monthly!A219)),DATE(YEAR(Monthly!A219)+1,MONTH(Monthly!A219),DAY(Monthly!A219))))</f>
        <v>121324</v>
      </c>
      <c r="B220" s="28">
        <f t="shared" si="29"/>
        <v>2232</v>
      </c>
      <c r="C220" s="9">
        <f t="shared" si="27"/>
        <v>121322</v>
      </c>
      <c r="D220" s="9">
        <f t="shared" si="30"/>
        <v>121352</v>
      </c>
      <c r="E220" s="3">
        <f t="shared" si="31"/>
        <v>31</v>
      </c>
      <c r="F220" s="10">
        <f t="shared" si="32"/>
        <v>29</v>
      </c>
      <c r="G220" s="4">
        <f>Lease!K232</f>
        <v>0</v>
      </c>
      <c r="H220" s="3">
        <f t="shared" si="33"/>
        <v>0</v>
      </c>
      <c r="I220" s="11">
        <f t="shared" si="34"/>
        <v>0</v>
      </c>
      <c r="J220" s="20">
        <f t="shared" si="28"/>
        <v>121324</v>
      </c>
      <c r="K220" s="3">
        <f t="shared" si="35"/>
        <v>0</v>
      </c>
    </row>
    <row r="221" spans="1:11" x14ac:dyDescent="0.25">
      <c r="A221" s="9">
        <f>IF(Lease!$H$4="Monthly",DATE(YEAR(Monthly!A220),MONTH(Monthly!A220)+1,DAY(Monthly!A220)),IF(Lease!$H$4="Quarterly",DATE(YEAR(Monthly!A220),MONTH(Monthly!A220)+3,DAY(Monthly!A220)),DATE(YEAR(Monthly!A220)+1,MONTH(Monthly!A220),DAY(Monthly!A220))))</f>
        <v>121689</v>
      </c>
      <c r="B221" s="28">
        <f t="shared" si="29"/>
        <v>2233</v>
      </c>
      <c r="C221" s="9">
        <f t="shared" si="27"/>
        <v>121687</v>
      </c>
      <c r="D221" s="9">
        <f t="shared" si="30"/>
        <v>121717</v>
      </c>
      <c r="E221" s="3">
        <f t="shared" si="31"/>
        <v>31</v>
      </c>
      <c r="F221" s="10">
        <f t="shared" si="32"/>
        <v>29</v>
      </c>
      <c r="G221" s="4">
        <f>Lease!K233</f>
        <v>0</v>
      </c>
      <c r="H221" s="3">
        <f t="shared" si="33"/>
        <v>0</v>
      </c>
      <c r="I221" s="11">
        <f t="shared" si="34"/>
        <v>0</v>
      </c>
      <c r="J221" s="20">
        <f t="shared" si="28"/>
        <v>121689</v>
      </c>
      <c r="K221" s="3">
        <f t="shared" si="35"/>
        <v>0</v>
      </c>
    </row>
    <row r="222" spans="1:11" x14ac:dyDescent="0.25">
      <c r="A222" s="9">
        <f>IF(Lease!$H$4="Monthly",DATE(YEAR(Monthly!A221),MONTH(Monthly!A221)+1,DAY(Monthly!A221)),IF(Lease!$H$4="Quarterly",DATE(YEAR(Monthly!A221),MONTH(Monthly!A221)+3,DAY(Monthly!A221)),DATE(YEAR(Monthly!A221)+1,MONTH(Monthly!A221),DAY(Monthly!A221))))</f>
        <v>122054</v>
      </c>
      <c r="B222" s="28">
        <f t="shared" si="29"/>
        <v>2234</v>
      </c>
      <c r="C222" s="9">
        <f t="shared" si="27"/>
        <v>122052</v>
      </c>
      <c r="D222" s="9">
        <f t="shared" si="30"/>
        <v>122082</v>
      </c>
      <c r="E222" s="3">
        <f t="shared" si="31"/>
        <v>31</v>
      </c>
      <c r="F222" s="10">
        <f t="shared" si="32"/>
        <v>29</v>
      </c>
      <c r="G222" s="4">
        <f>Lease!K234</f>
        <v>0</v>
      </c>
      <c r="H222" s="3">
        <f t="shared" si="33"/>
        <v>0</v>
      </c>
      <c r="I222" s="11">
        <f t="shared" si="34"/>
        <v>0</v>
      </c>
      <c r="J222" s="20">
        <f t="shared" si="28"/>
        <v>122054</v>
      </c>
      <c r="K222" s="3">
        <f t="shared" si="35"/>
        <v>0</v>
      </c>
    </row>
    <row r="223" spans="1:11" x14ac:dyDescent="0.25">
      <c r="A223" s="9">
        <f>IF(Lease!$H$4="Monthly",DATE(YEAR(Monthly!A222),MONTH(Monthly!A222)+1,DAY(Monthly!A222)),IF(Lease!$H$4="Quarterly",DATE(YEAR(Monthly!A222),MONTH(Monthly!A222)+3,DAY(Monthly!A222)),DATE(YEAR(Monthly!A222)+1,MONTH(Monthly!A222),DAY(Monthly!A222))))</f>
        <v>122419</v>
      </c>
      <c r="B223" s="28">
        <f t="shared" si="29"/>
        <v>2235</v>
      </c>
      <c r="C223" s="9">
        <f t="shared" si="27"/>
        <v>122417</v>
      </c>
      <c r="D223" s="9">
        <f t="shared" si="30"/>
        <v>122447</v>
      </c>
      <c r="E223" s="3">
        <f t="shared" si="31"/>
        <v>31</v>
      </c>
      <c r="F223" s="10">
        <f t="shared" si="32"/>
        <v>29</v>
      </c>
      <c r="G223" s="4">
        <f>Lease!K235</f>
        <v>0</v>
      </c>
      <c r="H223" s="3">
        <f t="shared" si="33"/>
        <v>0</v>
      </c>
      <c r="I223" s="11">
        <f t="shared" si="34"/>
        <v>0</v>
      </c>
      <c r="J223" s="20">
        <f t="shared" si="28"/>
        <v>122419</v>
      </c>
      <c r="K223" s="3">
        <f t="shared" si="35"/>
        <v>0</v>
      </c>
    </row>
    <row r="224" spans="1:11" x14ac:dyDescent="0.25">
      <c r="A224" s="9">
        <f>IF(Lease!$H$4="Monthly",DATE(YEAR(Monthly!A223),MONTH(Monthly!A223)+1,DAY(Monthly!A223)),IF(Lease!$H$4="Quarterly",DATE(YEAR(Monthly!A223),MONTH(Monthly!A223)+3,DAY(Monthly!A223)),DATE(YEAR(Monthly!A223)+1,MONTH(Monthly!A223),DAY(Monthly!A223))))</f>
        <v>122785</v>
      </c>
      <c r="B224" s="28">
        <f t="shared" si="29"/>
        <v>2236</v>
      </c>
      <c r="C224" s="9">
        <f t="shared" si="27"/>
        <v>122783</v>
      </c>
      <c r="D224" s="9">
        <f t="shared" si="30"/>
        <v>122813</v>
      </c>
      <c r="E224" s="3">
        <f t="shared" si="31"/>
        <v>31</v>
      </c>
      <c r="F224" s="10">
        <f t="shared" si="32"/>
        <v>29</v>
      </c>
      <c r="G224" s="4">
        <f>Lease!K236</f>
        <v>0</v>
      </c>
      <c r="H224" s="3">
        <f t="shared" si="33"/>
        <v>0</v>
      </c>
      <c r="I224" s="11">
        <f t="shared" si="34"/>
        <v>0</v>
      </c>
      <c r="J224" s="20">
        <f t="shared" si="28"/>
        <v>122785</v>
      </c>
      <c r="K224" s="3">
        <f t="shared" si="35"/>
        <v>0</v>
      </c>
    </row>
    <row r="225" spans="1:11" x14ac:dyDescent="0.25">
      <c r="A225" s="9">
        <f>IF(Lease!$H$4="Monthly",DATE(YEAR(Monthly!A224),MONTH(Monthly!A224)+1,DAY(Monthly!A224)),IF(Lease!$H$4="Quarterly",DATE(YEAR(Monthly!A224),MONTH(Monthly!A224)+3,DAY(Monthly!A224)),DATE(YEAR(Monthly!A224)+1,MONTH(Monthly!A224),DAY(Monthly!A224))))</f>
        <v>123150</v>
      </c>
      <c r="B225" s="28">
        <f t="shared" si="29"/>
        <v>2237</v>
      </c>
      <c r="C225" s="9">
        <f t="shared" si="27"/>
        <v>123148</v>
      </c>
      <c r="D225" s="9">
        <f t="shared" si="30"/>
        <v>123178</v>
      </c>
      <c r="E225" s="3">
        <f t="shared" si="31"/>
        <v>31</v>
      </c>
      <c r="F225" s="10">
        <f t="shared" si="32"/>
        <v>29</v>
      </c>
      <c r="G225" s="4">
        <f>Lease!K237</f>
        <v>0</v>
      </c>
      <c r="H225" s="3">
        <f t="shared" si="33"/>
        <v>0</v>
      </c>
      <c r="I225" s="11">
        <f t="shared" si="34"/>
        <v>0</v>
      </c>
      <c r="J225" s="20">
        <f t="shared" si="28"/>
        <v>123150</v>
      </c>
      <c r="K225" s="3">
        <f t="shared" si="35"/>
        <v>0</v>
      </c>
    </row>
    <row r="226" spans="1:11" x14ac:dyDescent="0.25">
      <c r="A226" s="9">
        <f>IF(Lease!$H$4="Monthly",DATE(YEAR(Monthly!A225),MONTH(Monthly!A225)+1,DAY(Monthly!A225)),IF(Lease!$H$4="Quarterly",DATE(YEAR(Monthly!A225),MONTH(Monthly!A225)+3,DAY(Monthly!A225)),DATE(YEAR(Monthly!A225)+1,MONTH(Monthly!A225),DAY(Monthly!A225))))</f>
        <v>123515</v>
      </c>
      <c r="B226" s="28">
        <f t="shared" si="29"/>
        <v>2238</v>
      </c>
      <c r="C226" s="9">
        <f t="shared" si="27"/>
        <v>123513</v>
      </c>
      <c r="D226" s="9">
        <f t="shared" si="30"/>
        <v>123543</v>
      </c>
      <c r="E226" s="3">
        <f t="shared" si="31"/>
        <v>31</v>
      </c>
      <c r="F226" s="10">
        <f t="shared" si="32"/>
        <v>29</v>
      </c>
      <c r="G226" s="4">
        <f>Lease!K238</f>
        <v>0</v>
      </c>
      <c r="H226" s="3">
        <f t="shared" si="33"/>
        <v>0</v>
      </c>
      <c r="I226" s="11">
        <f t="shared" si="34"/>
        <v>0</v>
      </c>
      <c r="J226" s="20">
        <f t="shared" si="28"/>
        <v>123515</v>
      </c>
      <c r="K226" s="3">
        <f t="shared" si="35"/>
        <v>0</v>
      </c>
    </row>
    <row r="227" spans="1:11" x14ac:dyDescent="0.25">
      <c r="A227" s="9">
        <f>IF(Lease!$H$4="Monthly",DATE(YEAR(Monthly!A226),MONTH(Monthly!A226)+1,DAY(Monthly!A226)),IF(Lease!$H$4="Quarterly",DATE(YEAR(Monthly!A226),MONTH(Monthly!A226)+3,DAY(Monthly!A226)),DATE(YEAR(Monthly!A226)+1,MONTH(Monthly!A226),DAY(Monthly!A226))))</f>
        <v>123880</v>
      </c>
      <c r="B227" s="28">
        <f t="shared" si="29"/>
        <v>2239</v>
      </c>
      <c r="C227" s="9">
        <f t="shared" si="27"/>
        <v>123878</v>
      </c>
      <c r="D227" s="9">
        <f t="shared" si="30"/>
        <v>123908</v>
      </c>
      <c r="E227" s="3">
        <f t="shared" si="31"/>
        <v>31</v>
      </c>
      <c r="F227" s="10">
        <f t="shared" si="32"/>
        <v>29</v>
      </c>
      <c r="G227" s="4">
        <f>Lease!K239</f>
        <v>0</v>
      </c>
      <c r="H227" s="3">
        <f t="shared" si="33"/>
        <v>0</v>
      </c>
      <c r="I227" s="11">
        <f t="shared" si="34"/>
        <v>0</v>
      </c>
      <c r="J227" s="20">
        <f t="shared" si="28"/>
        <v>123880</v>
      </c>
      <c r="K227" s="3">
        <f t="shared" si="35"/>
        <v>0</v>
      </c>
    </row>
    <row r="228" spans="1:11" x14ac:dyDescent="0.25">
      <c r="A228" s="9">
        <f>IF(Lease!$H$4="Monthly",DATE(YEAR(Monthly!A227),MONTH(Monthly!A227)+1,DAY(Monthly!A227)),IF(Lease!$H$4="Quarterly",DATE(YEAR(Monthly!A227),MONTH(Monthly!A227)+3,DAY(Monthly!A227)),DATE(YEAR(Monthly!A227)+1,MONTH(Monthly!A227),DAY(Monthly!A227))))</f>
        <v>124246</v>
      </c>
      <c r="B228" s="28">
        <f t="shared" si="29"/>
        <v>2240</v>
      </c>
      <c r="C228" s="9">
        <f t="shared" si="27"/>
        <v>124244</v>
      </c>
      <c r="D228" s="9">
        <f t="shared" si="30"/>
        <v>124274</v>
      </c>
      <c r="E228" s="3">
        <f t="shared" si="31"/>
        <v>31</v>
      </c>
      <c r="F228" s="10">
        <f t="shared" si="32"/>
        <v>29</v>
      </c>
      <c r="G228" s="4">
        <f>Lease!K240</f>
        <v>0</v>
      </c>
      <c r="H228" s="3">
        <f t="shared" si="33"/>
        <v>0</v>
      </c>
      <c r="I228" s="11">
        <f t="shared" si="34"/>
        <v>0</v>
      </c>
      <c r="J228" s="20">
        <f t="shared" si="28"/>
        <v>124246</v>
      </c>
      <c r="K228" s="3">
        <f t="shared" si="35"/>
        <v>0</v>
      </c>
    </row>
    <row r="229" spans="1:11" x14ac:dyDescent="0.25">
      <c r="A229" s="9">
        <f>IF(Lease!$H$4="Monthly",DATE(YEAR(Monthly!A228),MONTH(Monthly!A228)+1,DAY(Monthly!A228)),IF(Lease!$H$4="Quarterly",DATE(YEAR(Monthly!A228),MONTH(Monthly!A228)+3,DAY(Monthly!A228)),DATE(YEAR(Monthly!A228)+1,MONTH(Monthly!A228),DAY(Monthly!A228))))</f>
        <v>124611</v>
      </c>
      <c r="B229" s="28">
        <f t="shared" si="29"/>
        <v>2241</v>
      </c>
      <c r="C229" s="9">
        <f t="shared" si="27"/>
        <v>124609</v>
      </c>
      <c r="D229" s="9">
        <f t="shared" si="30"/>
        <v>124639</v>
      </c>
      <c r="E229" s="3">
        <f t="shared" si="31"/>
        <v>31</v>
      </c>
      <c r="F229" s="10">
        <f t="shared" si="32"/>
        <v>29</v>
      </c>
      <c r="G229" s="4">
        <f>Lease!K241</f>
        <v>0</v>
      </c>
      <c r="H229" s="3">
        <f t="shared" si="33"/>
        <v>0</v>
      </c>
      <c r="I229" s="11">
        <f t="shared" si="34"/>
        <v>0</v>
      </c>
      <c r="J229" s="20">
        <f t="shared" si="28"/>
        <v>124611</v>
      </c>
      <c r="K229" s="3">
        <f t="shared" si="35"/>
        <v>0</v>
      </c>
    </row>
    <row r="230" spans="1:11" x14ac:dyDescent="0.25">
      <c r="A230" s="9">
        <f>IF(Lease!$H$4="Monthly",DATE(YEAR(Monthly!A229),MONTH(Monthly!A229)+1,DAY(Monthly!A229)),IF(Lease!$H$4="Quarterly",DATE(YEAR(Monthly!A229),MONTH(Monthly!A229)+3,DAY(Monthly!A229)),DATE(YEAR(Monthly!A229)+1,MONTH(Monthly!A229),DAY(Monthly!A229))))</f>
        <v>124976</v>
      </c>
      <c r="B230" s="28">
        <f t="shared" si="29"/>
        <v>2242</v>
      </c>
      <c r="C230" s="9">
        <f t="shared" si="27"/>
        <v>124974</v>
      </c>
      <c r="D230" s="9">
        <f t="shared" si="30"/>
        <v>125004</v>
      </c>
      <c r="E230" s="3">
        <f t="shared" si="31"/>
        <v>31</v>
      </c>
      <c r="F230" s="10">
        <f t="shared" si="32"/>
        <v>29</v>
      </c>
      <c r="G230" s="4">
        <f>Lease!K242</f>
        <v>0</v>
      </c>
      <c r="H230" s="3">
        <f t="shared" si="33"/>
        <v>0</v>
      </c>
      <c r="I230" s="11">
        <f t="shared" si="34"/>
        <v>0</v>
      </c>
      <c r="J230" s="20">
        <f t="shared" si="28"/>
        <v>124976</v>
      </c>
      <c r="K230" s="3">
        <f t="shared" si="35"/>
        <v>0</v>
      </c>
    </row>
    <row r="231" spans="1:11" x14ac:dyDescent="0.25">
      <c r="A231" s="9">
        <f>IF(Lease!$H$4="Monthly",DATE(YEAR(Monthly!A230),MONTH(Monthly!A230)+1,DAY(Monthly!A230)),IF(Lease!$H$4="Quarterly",DATE(YEAR(Monthly!A230),MONTH(Monthly!A230)+3,DAY(Monthly!A230)),DATE(YEAR(Monthly!A230)+1,MONTH(Monthly!A230),DAY(Monthly!A230))))</f>
        <v>125341</v>
      </c>
      <c r="B231" s="28">
        <f t="shared" si="29"/>
        <v>2243</v>
      </c>
      <c r="C231" s="9">
        <f t="shared" si="27"/>
        <v>125339</v>
      </c>
      <c r="D231" s="9">
        <f t="shared" si="30"/>
        <v>125369</v>
      </c>
      <c r="E231" s="3">
        <f t="shared" si="31"/>
        <v>31</v>
      </c>
      <c r="F231" s="10">
        <f t="shared" si="32"/>
        <v>29</v>
      </c>
      <c r="G231" s="4">
        <f>Lease!K243</f>
        <v>0</v>
      </c>
      <c r="H231" s="3">
        <f t="shared" si="33"/>
        <v>0</v>
      </c>
      <c r="I231" s="11">
        <f t="shared" si="34"/>
        <v>0</v>
      </c>
      <c r="J231" s="20">
        <f t="shared" si="28"/>
        <v>125341</v>
      </c>
      <c r="K231" s="3">
        <f t="shared" si="35"/>
        <v>0</v>
      </c>
    </row>
    <row r="232" spans="1:11" x14ac:dyDescent="0.25">
      <c r="A232" s="9">
        <f>IF(Lease!$H$4="Monthly",DATE(YEAR(Monthly!A231),MONTH(Monthly!A231)+1,DAY(Monthly!A231)),IF(Lease!$H$4="Quarterly",DATE(YEAR(Monthly!A231),MONTH(Monthly!A231)+3,DAY(Monthly!A231)),DATE(YEAR(Monthly!A231)+1,MONTH(Monthly!A231),DAY(Monthly!A231))))</f>
        <v>125707</v>
      </c>
      <c r="B232" s="28">
        <f t="shared" si="29"/>
        <v>2244</v>
      </c>
      <c r="C232" s="9">
        <f t="shared" si="27"/>
        <v>125705</v>
      </c>
      <c r="D232" s="9">
        <f t="shared" si="30"/>
        <v>125735</v>
      </c>
      <c r="E232" s="3">
        <f t="shared" si="31"/>
        <v>31</v>
      </c>
      <c r="F232" s="10">
        <f t="shared" si="32"/>
        <v>29</v>
      </c>
      <c r="G232" s="4">
        <f>Lease!K244</f>
        <v>0</v>
      </c>
      <c r="H232" s="3">
        <f t="shared" si="33"/>
        <v>0</v>
      </c>
      <c r="I232" s="11">
        <f t="shared" si="34"/>
        <v>0</v>
      </c>
      <c r="J232" s="20">
        <f t="shared" si="28"/>
        <v>125707</v>
      </c>
      <c r="K232" s="3">
        <f t="shared" si="35"/>
        <v>0</v>
      </c>
    </row>
    <row r="233" spans="1:11" x14ac:dyDescent="0.25">
      <c r="A233" s="9">
        <f>IF(Lease!$H$4="Monthly",DATE(YEAR(Monthly!A232),MONTH(Monthly!A232)+1,DAY(Monthly!A232)),IF(Lease!$H$4="Quarterly",DATE(YEAR(Monthly!A232),MONTH(Monthly!A232)+3,DAY(Monthly!A232)),DATE(YEAR(Monthly!A232)+1,MONTH(Monthly!A232),DAY(Monthly!A232))))</f>
        <v>126072</v>
      </c>
      <c r="B233" s="28">
        <f t="shared" si="29"/>
        <v>2245</v>
      </c>
      <c r="C233" s="9">
        <f t="shared" si="27"/>
        <v>126070</v>
      </c>
      <c r="D233" s="9">
        <f t="shared" si="30"/>
        <v>126100</v>
      </c>
      <c r="E233" s="3">
        <f t="shared" si="31"/>
        <v>31</v>
      </c>
      <c r="F233" s="10">
        <f t="shared" si="32"/>
        <v>29</v>
      </c>
      <c r="G233" s="4">
        <f>Lease!K245</f>
        <v>0</v>
      </c>
      <c r="H233" s="3">
        <f t="shared" si="33"/>
        <v>0</v>
      </c>
      <c r="I233" s="11">
        <f t="shared" si="34"/>
        <v>0</v>
      </c>
      <c r="J233" s="20">
        <f t="shared" si="28"/>
        <v>126072</v>
      </c>
      <c r="K233" s="3">
        <f t="shared" si="35"/>
        <v>0</v>
      </c>
    </row>
    <row r="234" spans="1:11" x14ac:dyDescent="0.25">
      <c r="A234" s="9">
        <f>IF(Lease!$H$4="Monthly",DATE(YEAR(Monthly!A233),MONTH(Monthly!A233)+1,DAY(Monthly!A233)),IF(Lease!$H$4="Quarterly",DATE(YEAR(Monthly!A233),MONTH(Monthly!A233)+3,DAY(Monthly!A233)),DATE(YEAR(Monthly!A233)+1,MONTH(Monthly!A233),DAY(Monthly!A233))))</f>
        <v>126437</v>
      </c>
      <c r="B234" s="28">
        <f t="shared" si="29"/>
        <v>2246</v>
      </c>
      <c r="C234" s="9">
        <f t="shared" si="27"/>
        <v>126435</v>
      </c>
      <c r="D234" s="9">
        <f t="shared" si="30"/>
        <v>126465</v>
      </c>
      <c r="E234" s="3">
        <f t="shared" si="31"/>
        <v>31</v>
      </c>
      <c r="F234" s="10">
        <f t="shared" si="32"/>
        <v>29</v>
      </c>
      <c r="G234" s="4">
        <f>Lease!K246</f>
        <v>0</v>
      </c>
      <c r="H234" s="3">
        <f t="shared" si="33"/>
        <v>0</v>
      </c>
      <c r="I234" s="11">
        <f t="shared" si="34"/>
        <v>0</v>
      </c>
      <c r="J234" s="20">
        <f t="shared" si="28"/>
        <v>126437</v>
      </c>
      <c r="K234" s="3">
        <f t="shared" si="35"/>
        <v>0</v>
      </c>
    </row>
    <row r="235" spans="1:11" x14ac:dyDescent="0.25">
      <c r="A235" s="9">
        <f>IF(Lease!$H$4="Monthly",DATE(YEAR(Monthly!A234),MONTH(Monthly!A234)+1,DAY(Monthly!A234)),IF(Lease!$H$4="Quarterly",DATE(YEAR(Monthly!A234),MONTH(Monthly!A234)+3,DAY(Monthly!A234)),DATE(YEAR(Monthly!A234)+1,MONTH(Monthly!A234),DAY(Monthly!A234))))</f>
        <v>126802</v>
      </c>
      <c r="B235" s="28">
        <f t="shared" si="29"/>
        <v>2247</v>
      </c>
      <c r="C235" s="9">
        <f t="shared" si="27"/>
        <v>126800</v>
      </c>
      <c r="D235" s="9">
        <f t="shared" si="30"/>
        <v>126830</v>
      </c>
      <c r="E235" s="3">
        <f t="shared" si="31"/>
        <v>31</v>
      </c>
      <c r="F235" s="10">
        <f t="shared" si="32"/>
        <v>29</v>
      </c>
      <c r="G235" s="4">
        <f>Lease!K247</f>
        <v>0</v>
      </c>
      <c r="H235" s="3">
        <f t="shared" si="33"/>
        <v>0</v>
      </c>
      <c r="I235" s="11">
        <f t="shared" si="34"/>
        <v>0</v>
      </c>
      <c r="J235" s="20">
        <f t="shared" si="28"/>
        <v>126802</v>
      </c>
      <c r="K235" s="3">
        <f t="shared" si="35"/>
        <v>0</v>
      </c>
    </row>
    <row r="236" spans="1:11" x14ac:dyDescent="0.25">
      <c r="A236" s="9">
        <f>IF(Lease!$H$4="Monthly",DATE(YEAR(Monthly!A235),MONTH(Monthly!A235)+1,DAY(Monthly!A235)),IF(Lease!$H$4="Quarterly",DATE(YEAR(Monthly!A235),MONTH(Monthly!A235)+3,DAY(Monthly!A235)),DATE(YEAR(Monthly!A235)+1,MONTH(Monthly!A235),DAY(Monthly!A235))))</f>
        <v>127168</v>
      </c>
      <c r="B236" s="28">
        <f t="shared" si="29"/>
        <v>2248</v>
      </c>
      <c r="C236" s="9">
        <f t="shared" si="27"/>
        <v>127166</v>
      </c>
      <c r="D236" s="9">
        <f t="shared" si="30"/>
        <v>127196</v>
      </c>
      <c r="E236" s="3">
        <f t="shared" si="31"/>
        <v>31</v>
      </c>
      <c r="F236" s="10">
        <f t="shared" si="32"/>
        <v>29</v>
      </c>
      <c r="G236" s="4">
        <f>Lease!K248</f>
        <v>0</v>
      </c>
      <c r="H236" s="3">
        <f t="shared" si="33"/>
        <v>0</v>
      </c>
      <c r="I236" s="11">
        <f t="shared" si="34"/>
        <v>0</v>
      </c>
      <c r="J236" s="20">
        <f t="shared" si="28"/>
        <v>127168</v>
      </c>
      <c r="K236" s="3">
        <f t="shared" si="35"/>
        <v>0</v>
      </c>
    </row>
    <row r="237" spans="1:11" x14ac:dyDescent="0.25">
      <c r="A237" s="9">
        <f>IF(Lease!$H$4="Monthly",DATE(YEAR(Monthly!A236),MONTH(Monthly!A236)+1,DAY(Monthly!A236)),IF(Lease!$H$4="Quarterly",DATE(YEAR(Monthly!A236),MONTH(Monthly!A236)+3,DAY(Monthly!A236)),DATE(YEAR(Monthly!A236)+1,MONTH(Monthly!A236),DAY(Monthly!A236))))</f>
        <v>127533</v>
      </c>
      <c r="B237" s="28">
        <f t="shared" si="29"/>
        <v>2249</v>
      </c>
      <c r="C237" s="9">
        <f t="shared" si="27"/>
        <v>127531</v>
      </c>
      <c r="D237" s="9">
        <f t="shared" si="30"/>
        <v>127561</v>
      </c>
      <c r="E237" s="3">
        <f t="shared" si="31"/>
        <v>31</v>
      </c>
      <c r="F237" s="10">
        <f t="shared" si="32"/>
        <v>29</v>
      </c>
      <c r="G237" s="4">
        <f>Lease!K249</f>
        <v>0</v>
      </c>
      <c r="H237" s="3">
        <f t="shared" si="33"/>
        <v>0</v>
      </c>
      <c r="I237" s="11">
        <f t="shared" si="34"/>
        <v>0</v>
      </c>
      <c r="J237" s="20">
        <f t="shared" si="28"/>
        <v>127533</v>
      </c>
      <c r="K237" s="3">
        <f t="shared" si="35"/>
        <v>0</v>
      </c>
    </row>
    <row r="238" spans="1:11" x14ac:dyDescent="0.25">
      <c r="A238" s="9">
        <f>IF(Lease!$H$4="Monthly",DATE(YEAR(Monthly!A237),MONTH(Monthly!A237)+1,DAY(Monthly!A237)),IF(Lease!$H$4="Quarterly",DATE(YEAR(Monthly!A237),MONTH(Monthly!A237)+3,DAY(Monthly!A237)),DATE(YEAR(Monthly!A237)+1,MONTH(Monthly!A237),DAY(Monthly!A237))))</f>
        <v>127898</v>
      </c>
      <c r="B238" s="28">
        <f t="shared" si="29"/>
        <v>2250</v>
      </c>
      <c r="C238" s="9">
        <f t="shared" si="27"/>
        <v>127896</v>
      </c>
      <c r="D238" s="9">
        <f t="shared" si="30"/>
        <v>127926</v>
      </c>
      <c r="E238" s="3">
        <f t="shared" si="31"/>
        <v>31</v>
      </c>
      <c r="F238" s="10">
        <f t="shared" si="32"/>
        <v>29</v>
      </c>
      <c r="G238" s="4">
        <f>Lease!K250</f>
        <v>0</v>
      </c>
      <c r="H238" s="3">
        <f t="shared" si="33"/>
        <v>0</v>
      </c>
      <c r="I238" s="11">
        <f t="shared" si="34"/>
        <v>0</v>
      </c>
      <c r="J238" s="20">
        <f t="shared" si="28"/>
        <v>127898</v>
      </c>
      <c r="K238" s="3">
        <f t="shared" si="35"/>
        <v>0</v>
      </c>
    </row>
    <row r="239" spans="1:11" x14ac:dyDescent="0.25">
      <c r="A239" s="9">
        <f>IF(Lease!$H$4="Monthly",DATE(YEAR(Monthly!A238),MONTH(Monthly!A238)+1,DAY(Monthly!A238)),IF(Lease!$H$4="Quarterly",DATE(YEAR(Monthly!A238),MONTH(Monthly!A238)+3,DAY(Monthly!A238)),DATE(YEAR(Monthly!A238)+1,MONTH(Monthly!A238),DAY(Monthly!A238))))</f>
        <v>128263</v>
      </c>
      <c r="B239" s="28">
        <f t="shared" si="29"/>
        <v>2251</v>
      </c>
      <c r="C239" s="9">
        <f t="shared" si="27"/>
        <v>128261</v>
      </c>
      <c r="D239" s="9">
        <f t="shared" si="30"/>
        <v>128291</v>
      </c>
      <c r="E239" s="3">
        <f t="shared" si="31"/>
        <v>31</v>
      </c>
      <c r="F239" s="10">
        <f t="shared" si="32"/>
        <v>29</v>
      </c>
      <c r="G239" s="4">
        <f>Lease!K251</f>
        <v>0</v>
      </c>
      <c r="H239" s="3">
        <f t="shared" si="33"/>
        <v>0</v>
      </c>
      <c r="I239" s="11">
        <f t="shared" si="34"/>
        <v>0</v>
      </c>
      <c r="J239" s="20">
        <f t="shared" si="28"/>
        <v>128263</v>
      </c>
      <c r="K239" s="3">
        <f t="shared" si="35"/>
        <v>0</v>
      </c>
    </row>
    <row r="240" spans="1:11" x14ac:dyDescent="0.25">
      <c r="A240" s="9">
        <f>IF(Lease!$H$4="Monthly",DATE(YEAR(Monthly!A239),MONTH(Monthly!A239)+1,DAY(Monthly!A239)),IF(Lease!$H$4="Quarterly",DATE(YEAR(Monthly!A239),MONTH(Monthly!A239)+3,DAY(Monthly!A239)),DATE(YEAR(Monthly!A239)+1,MONTH(Monthly!A239),DAY(Monthly!A239))))</f>
        <v>128629</v>
      </c>
      <c r="B240" s="28">
        <f t="shared" si="29"/>
        <v>2252</v>
      </c>
      <c r="C240" s="9">
        <f t="shared" si="27"/>
        <v>128627</v>
      </c>
      <c r="D240" s="9">
        <f t="shared" si="30"/>
        <v>128657</v>
      </c>
      <c r="E240" s="3">
        <f t="shared" si="31"/>
        <v>31</v>
      </c>
      <c r="F240" s="10">
        <f t="shared" si="32"/>
        <v>29</v>
      </c>
      <c r="G240" s="4">
        <f>Lease!K252</f>
        <v>0</v>
      </c>
      <c r="H240" s="3">
        <f t="shared" si="33"/>
        <v>0</v>
      </c>
      <c r="I240" s="11">
        <f t="shared" si="34"/>
        <v>0</v>
      </c>
      <c r="J240" s="20">
        <f t="shared" si="28"/>
        <v>128629</v>
      </c>
      <c r="K240" s="3">
        <f t="shared" si="35"/>
        <v>0</v>
      </c>
    </row>
    <row r="241" spans="1:11" x14ac:dyDescent="0.25">
      <c r="A241" s="9">
        <f>IF(Lease!$H$4="Monthly",DATE(YEAR(Monthly!A240),MONTH(Monthly!A240)+1,DAY(Monthly!A240)),IF(Lease!$H$4="Quarterly",DATE(YEAR(Monthly!A240),MONTH(Monthly!A240)+3,DAY(Monthly!A240)),DATE(YEAR(Monthly!A240)+1,MONTH(Monthly!A240),DAY(Monthly!A240))))</f>
        <v>128994</v>
      </c>
      <c r="B241" s="28">
        <f t="shared" si="29"/>
        <v>2253</v>
      </c>
      <c r="C241" s="9">
        <f t="shared" ref="C241:C304" si="36">EOMONTH(A241,-1)+1</f>
        <v>128992</v>
      </c>
      <c r="D241" s="9">
        <f t="shared" ref="D241:D304" si="37">EOMONTH(A241,0)</f>
        <v>129022</v>
      </c>
      <c r="E241" s="3">
        <f t="shared" ref="E241:E304" si="38">D241-C241+1</f>
        <v>31</v>
      </c>
      <c r="F241" s="10">
        <f t="shared" ref="F241:F304" si="39">D241-A241+1</f>
        <v>29</v>
      </c>
      <c r="G241" s="4">
        <f>Lease!K253</f>
        <v>0</v>
      </c>
      <c r="H241" s="3">
        <f t="shared" ref="H241:H304" si="40">G242/E241*F241</f>
        <v>0</v>
      </c>
      <c r="I241" s="11">
        <f t="shared" ref="I241:I304" si="41">G241-H240</f>
        <v>0</v>
      </c>
      <c r="J241" s="20">
        <f t="shared" ref="J241:J304" si="42">A241</f>
        <v>128994</v>
      </c>
      <c r="K241" s="3">
        <f t="shared" ref="K241:K304" si="43">H241+I241</f>
        <v>0</v>
      </c>
    </row>
    <row r="242" spans="1:11" x14ac:dyDescent="0.25">
      <c r="A242" s="9">
        <f>IF(Lease!$H$4="Monthly",DATE(YEAR(Monthly!A241),MONTH(Monthly!A241)+1,DAY(Monthly!A241)),IF(Lease!$H$4="Quarterly",DATE(YEAR(Monthly!A241),MONTH(Monthly!A241)+3,DAY(Monthly!A241)),DATE(YEAR(Monthly!A241)+1,MONTH(Monthly!A241),DAY(Monthly!A241))))</f>
        <v>129359</v>
      </c>
      <c r="B242" s="28">
        <f t="shared" si="29"/>
        <v>2254</v>
      </c>
      <c r="C242" s="9">
        <f t="shared" si="36"/>
        <v>129357</v>
      </c>
      <c r="D242" s="9">
        <f t="shared" si="37"/>
        <v>129387</v>
      </c>
      <c r="E242" s="3">
        <f t="shared" si="38"/>
        <v>31</v>
      </c>
      <c r="F242" s="10">
        <f t="shared" si="39"/>
        <v>29</v>
      </c>
      <c r="G242" s="4">
        <f>Lease!K254</f>
        <v>0</v>
      </c>
      <c r="H242" s="3">
        <f t="shared" si="40"/>
        <v>0</v>
      </c>
      <c r="I242" s="11">
        <f t="shared" si="41"/>
        <v>0</v>
      </c>
      <c r="J242" s="20">
        <f t="shared" si="42"/>
        <v>129359</v>
      </c>
      <c r="K242" s="3">
        <f t="shared" si="43"/>
        <v>0</v>
      </c>
    </row>
    <row r="243" spans="1:11" x14ac:dyDescent="0.25">
      <c r="A243" s="9">
        <f>IF(Lease!$H$4="Monthly",DATE(YEAR(Monthly!A242),MONTH(Monthly!A242)+1,DAY(Monthly!A242)),IF(Lease!$H$4="Quarterly",DATE(YEAR(Monthly!A242),MONTH(Monthly!A242)+3,DAY(Monthly!A242)),DATE(YEAR(Monthly!A242)+1,MONTH(Monthly!A242),DAY(Monthly!A242))))</f>
        <v>129724</v>
      </c>
      <c r="B243" s="28">
        <f t="shared" si="29"/>
        <v>2255</v>
      </c>
      <c r="C243" s="9">
        <f t="shared" si="36"/>
        <v>129722</v>
      </c>
      <c r="D243" s="9">
        <f t="shared" si="37"/>
        <v>129752</v>
      </c>
      <c r="E243" s="3">
        <f t="shared" si="38"/>
        <v>31</v>
      </c>
      <c r="F243" s="10">
        <f t="shared" si="39"/>
        <v>29</v>
      </c>
      <c r="G243" s="4">
        <f>Lease!K255</f>
        <v>0</v>
      </c>
      <c r="H243" s="3">
        <f t="shared" si="40"/>
        <v>0</v>
      </c>
      <c r="I243" s="11">
        <f t="shared" si="41"/>
        <v>0</v>
      </c>
      <c r="J243" s="20">
        <f t="shared" si="42"/>
        <v>129724</v>
      </c>
      <c r="K243" s="3">
        <f t="shared" si="43"/>
        <v>0</v>
      </c>
    </row>
    <row r="244" spans="1:11" x14ac:dyDescent="0.25">
      <c r="A244" s="9">
        <f>IF(Lease!$H$4="Monthly",DATE(YEAR(Monthly!A243),MONTH(Monthly!A243)+1,DAY(Monthly!A243)),IF(Lease!$H$4="Quarterly",DATE(YEAR(Monthly!A243),MONTH(Monthly!A243)+3,DAY(Monthly!A243)),DATE(YEAR(Monthly!A243)+1,MONTH(Monthly!A243),DAY(Monthly!A243))))</f>
        <v>130090</v>
      </c>
      <c r="B244" s="28">
        <f t="shared" si="29"/>
        <v>2256</v>
      </c>
      <c r="C244" s="9">
        <f t="shared" si="36"/>
        <v>130088</v>
      </c>
      <c r="D244" s="9">
        <f t="shared" si="37"/>
        <v>130118</v>
      </c>
      <c r="E244" s="3">
        <f t="shared" si="38"/>
        <v>31</v>
      </c>
      <c r="F244" s="10">
        <f t="shared" si="39"/>
        <v>29</v>
      </c>
      <c r="G244" s="4">
        <f>Lease!K256</f>
        <v>0</v>
      </c>
      <c r="H244" s="3">
        <f t="shared" si="40"/>
        <v>0</v>
      </c>
      <c r="I244" s="11">
        <f t="shared" si="41"/>
        <v>0</v>
      </c>
      <c r="J244" s="20">
        <f t="shared" si="42"/>
        <v>130090</v>
      </c>
      <c r="K244" s="3">
        <f t="shared" si="43"/>
        <v>0</v>
      </c>
    </row>
    <row r="245" spans="1:11" x14ac:dyDescent="0.25">
      <c r="A245" s="9">
        <f>IF(Lease!$H$4="Monthly",DATE(YEAR(Monthly!A244),MONTH(Monthly!A244)+1,DAY(Monthly!A244)),IF(Lease!$H$4="Quarterly",DATE(YEAR(Monthly!A244),MONTH(Monthly!A244)+3,DAY(Monthly!A244)),DATE(YEAR(Monthly!A244)+1,MONTH(Monthly!A244),DAY(Monthly!A244))))</f>
        <v>130455</v>
      </c>
      <c r="B245" s="28">
        <f t="shared" si="29"/>
        <v>2257</v>
      </c>
      <c r="C245" s="9">
        <f t="shared" si="36"/>
        <v>130453</v>
      </c>
      <c r="D245" s="9">
        <f t="shared" si="37"/>
        <v>130483</v>
      </c>
      <c r="E245" s="3">
        <f t="shared" si="38"/>
        <v>31</v>
      </c>
      <c r="F245" s="10">
        <f t="shared" si="39"/>
        <v>29</v>
      </c>
      <c r="G245" s="4">
        <f>Lease!K257</f>
        <v>0</v>
      </c>
      <c r="H245" s="3">
        <f t="shared" si="40"/>
        <v>0</v>
      </c>
      <c r="I245" s="11">
        <f t="shared" si="41"/>
        <v>0</v>
      </c>
      <c r="J245" s="20">
        <f t="shared" si="42"/>
        <v>130455</v>
      </c>
      <c r="K245" s="3">
        <f t="shared" si="43"/>
        <v>0</v>
      </c>
    </row>
    <row r="246" spans="1:11" x14ac:dyDescent="0.25">
      <c r="A246" s="9">
        <f>IF(Lease!$H$4="Monthly",DATE(YEAR(Monthly!A245),MONTH(Monthly!A245)+1,DAY(Monthly!A245)),IF(Lease!$H$4="Quarterly",DATE(YEAR(Monthly!A245),MONTH(Monthly!A245)+3,DAY(Monthly!A245)),DATE(YEAR(Monthly!A245)+1,MONTH(Monthly!A245),DAY(Monthly!A245))))</f>
        <v>130820</v>
      </c>
      <c r="B246" s="28">
        <f t="shared" si="29"/>
        <v>2258</v>
      </c>
      <c r="C246" s="9">
        <f t="shared" si="36"/>
        <v>130818</v>
      </c>
      <c r="D246" s="9">
        <f t="shared" si="37"/>
        <v>130848</v>
      </c>
      <c r="E246" s="3">
        <f t="shared" si="38"/>
        <v>31</v>
      </c>
      <c r="F246" s="10">
        <f t="shared" si="39"/>
        <v>29</v>
      </c>
      <c r="G246" s="4">
        <f>Lease!K258</f>
        <v>0</v>
      </c>
      <c r="H246" s="3">
        <f t="shared" si="40"/>
        <v>0</v>
      </c>
      <c r="I246" s="11">
        <f t="shared" si="41"/>
        <v>0</v>
      </c>
      <c r="J246" s="20">
        <f t="shared" si="42"/>
        <v>130820</v>
      </c>
      <c r="K246" s="3">
        <f t="shared" si="43"/>
        <v>0</v>
      </c>
    </row>
    <row r="247" spans="1:11" x14ac:dyDescent="0.25">
      <c r="A247" s="9">
        <f>IF(Lease!$H$4="Monthly",DATE(YEAR(Monthly!A246),MONTH(Monthly!A246)+1,DAY(Monthly!A246)),IF(Lease!$H$4="Quarterly",DATE(YEAR(Monthly!A246),MONTH(Monthly!A246)+3,DAY(Monthly!A246)),DATE(YEAR(Monthly!A246)+1,MONTH(Monthly!A246),DAY(Monthly!A246))))</f>
        <v>131185</v>
      </c>
      <c r="B247" s="28">
        <f t="shared" si="29"/>
        <v>2259</v>
      </c>
      <c r="C247" s="9">
        <f t="shared" si="36"/>
        <v>131183</v>
      </c>
      <c r="D247" s="9">
        <f t="shared" si="37"/>
        <v>131213</v>
      </c>
      <c r="E247" s="3">
        <f t="shared" si="38"/>
        <v>31</v>
      </c>
      <c r="F247" s="10">
        <f t="shared" si="39"/>
        <v>29</v>
      </c>
      <c r="G247" s="4">
        <f>Lease!K259</f>
        <v>0</v>
      </c>
      <c r="H247" s="3">
        <f t="shared" si="40"/>
        <v>0</v>
      </c>
      <c r="I247" s="11">
        <f t="shared" si="41"/>
        <v>0</v>
      </c>
      <c r="J247" s="20">
        <f t="shared" si="42"/>
        <v>131185</v>
      </c>
      <c r="K247" s="3">
        <f t="shared" si="43"/>
        <v>0</v>
      </c>
    </row>
    <row r="248" spans="1:11" x14ac:dyDescent="0.25">
      <c r="A248" s="9">
        <f>IF(Lease!$H$4="Monthly",DATE(YEAR(Monthly!A247),MONTH(Monthly!A247)+1,DAY(Monthly!A247)),IF(Lease!$H$4="Quarterly",DATE(YEAR(Monthly!A247),MONTH(Monthly!A247)+3,DAY(Monthly!A247)),DATE(YEAR(Monthly!A247)+1,MONTH(Monthly!A247),DAY(Monthly!A247))))</f>
        <v>131551</v>
      </c>
      <c r="B248" s="28">
        <f t="shared" si="29"/>
        <v>2260</v>
      </c>
      <c r="C248" s="9">
        <f t="shared" si="36"/>
        <v>131549</v>
      </c>
      <c r="D248" s="9">
        <f t="shared" si="37"/>
        <v>131579</v>
      </c>
      <c r="E248" s="3">
        <f t="shared" si="38"/>
        <v>31</v>
      </c>
      <c r="F248" s="10">
        <f t="shared" si="39"/>
        <v>29</v>
      </c>
      <c r="G248" s="4">
        <f>Lease!K260</f>
        <v>0</v>
      </c>
      <c r="H248" s="3">
        <f t="shared" si="40"/>
        <v>0</v>
      </c>
      <c r="I248" s="11">
        <f t="shared" si="41"/>
        <v>0</v>
      </c>
      <c r="J248" s="20">
        <f t="shared" si="42"/>
        <v>131551</v>
      </c>
      <c r="K248" s="3">
        <f t="shared" si="43"/>
        <v>0</v>
      </c>
    </row>
    <row r="249" spans="1:11" x14ac:dyDescent="0.25">
      <c r="A249" s="9">
        <f>IF(Lease!$H$4="Monthly",DATE(YEAR(Monthly!A248),MONTH(Monthly!A248)+1,DAY(Monthly!A248)),IF(Lease!$H$4="Quarterly",DATE(YEAR(Monthly!A248),MONTH(Monthly!A248)+3,DAY(Monthly!A248)),DATE(YEAR(Monthly!A248)+1,MONTH(Monthly!A248),DAY(Monthly!A248))))</f>
        <v>131916</v>
      </c>
      <c r="B249" s="28">
        <f t="shared" si="29"/>
        <v>2261</v>
      </c>
      <c r="C249" s="9">
        <f t="shared" si="36"/>
        <v>131914</v>
      </c>
      <c r="D249" s="9">
        <f t="shared" si="37"/>
        <v>131944</v>
      </c>
      <c r="E249" s="3">
        <f t="shared" si="38"/>
        <v>31</v>
      </c>
      <c r="F249" s="10">
        <f t="shared" si="39"/>
        <v>29</v>
      </c>
      <c r="G249" s="4">
        <f>Lease!K261</f>
        <v>0</v>
      </c>
      <c r="H249" s="3">
        <f t="shared" si="40"/>
        <v>0</v>
      </c>
      <c r="I249" s="11">
        <f t="shared" si="41"/>
        <v>0</v>
      </c>
      <c r="J249" s="20">
        <f t="shared" si="42"/>
        <v>131916</v>
      </c>
      <c r="K249" s="3">
        <f t="shared" si="43"/>
        <v>0</v>
      </c>
    </row>
    <row r="250" spans="1:11" x14ac:dyDescent="0.25">
      <c r="A250" s="9">
        <f>IF(Lease!$H$4="Monthly",DATE(YEAR(Monthly!A249),MONTH(Monthly!A249)+1,DAY(Monthly!A249)),IF(Lease!$H$4="Quarterly",DATE(YEAR(Monthly!A249),MONTH(Monthly!A249)+3,DAY(Monthly!A249)),DATE(YEAR(Monthly!A249)+1,MONTH(Monthly!A249),DAY(Monthly!A249))))</f>
        <v>132281</v>
      </c>
      <c r="B250" s="28">
        <f t="shared" si="29"/>
        <v>2262</v>
      </c>
      <c r="C250" s="9">
        <f t="shared" si="36"/>
        <v>132279</v>
      </c>
      <c r="D250" s="9">
        <f t="shared" si="37"/>
        <v>132309</v>
      </c>
      <c r="E250" s="3">
        <f t="shared" si="38"/>
        <v>31</v>
      </c>
      <c r="F250" s="10">
        <f t="shared" si="39"/>
        <v>29</v>
      </c>
      <c r="G250" s="4">
        <f>Lease!K262</f>
        <v>0</v>
      </c>
      <c r="H250" s="3">
        <f t="shared" si="40"/>
        <v>0</v>
      </c>
      <c r="I250" s="11">
        <f t="shared" si="41"/>
        <v>0</v>
      </c>
      <c r="J250" s="20">
        <f t="shared" si="42"/>
        <v>132281</v>
      </c>
      <c r="K250" s="3">
        <f t="shared" si="43"/>
        <v>0</v>
      </c>
    </row>
    <row r="251" spans="1:11" x14ac:dyDescent="0.25">
      <c r="A251" s="9">
        <f>IF(Lease!$H$4="Monthly",DATE(YEAR(Monthly!A250),MONTH(Monthly!A250)+1,DAY(Monthly!A250)),IF(Lease!$H$4="Quarterly",DATE(YEAR(Monthly!A250),MONTH(Monthly!A250)+3,DAY(Monthly!A250)),DATE(YEAR(Monthly!A250)+1,MONTH(Monthly!A250),DAY(Monthly!A250))))</f>
        <v>132646</v>
      </c>
      <c r="B251" s="28">
        <f t="shared" si="29"/>
        <v>2263</v>
      </c>
      <c r="C251" s="9">
        <f t="shared" si="36"/>
        <v>132644</v>
      </c>
      <c r="D251" s="9">
        <f t="shared" si="37"/>
        <v>132674</v>
      </c>
      <c r="E251" s="3">
        <f t="shared" si="38"/>
        <v>31</v>
      </c>
      <c r="F251" s="10">
        <f t="shared" si="39"/>
        <v>29</v>
      </c>
      <c r="G251" s="4">
        <f>Lease!K263</f>
        <v>0</v>
      </c>
      <c r="H251" s="3">
        <f t="shared" si="40"/>
        <v>0</v>
      </c>
      <c r="I251" s="11">
        <f t="shared" si="41"/>
        <v>0</v>
      </c>
      <c r="J251" s="20">
        <f t="shared" si="42"/>
        <v>132646</v>
      </c>
      <c r="K251" s="3">
        <f t="shared" si="43"/>
        <v>0</v>
      </c>
    </row>
    <row r="252" spans="1:11" x14ac:dyDescent="0.25">
      <c r="A252" s="9">
        <f>IF(Lease!$H$4="Monthly",DATE(YEAR(Monthly!A251),MONTH(Monthly!A251)+1,DAY(Monthly!A251)),IF(Lease!$H$4="Quarterly",DATE(YEAR(Monthly!A251),MONTH(Monthly!A251)+3,DAY(Monthly!A251)),DATE(YEAR(Monthly!A251)+1,MONTH(Monthly!A251),DAY(Monthly!A251))))</f>
        <v>133012</v>
      </c>
      <c r="B252" s="28">
        <f t="shared" si="29"/>
        <v>2264</v>
      </c>
      <c r="C252" s="9">
        <f t="shared" si="36"/>
        <v>133010</v>
      </c>
      <c r="D252" s="9">
        <f t="shared" si="37"/>
        <v>133040</v>
      </c>
      <c r="E252" s="3">
        <f t="shared" si="38"/>
        <v>31</v>
      </c>
      <c r="F252" s="10">
        <f t="shared" si="39"/>
        <v>29</v>
      </c>
      <c r="G252" s="4">
        <f>Lease!K264</f>
        <v>0</v>
      </c>
      <c r="H252" s="3">
        <f t="shared" si="40"/>
        <v>0</v>
      </c>
      <c r="I252" s="11">
        <f t="shared" si="41"/>
        <v>0</v>
      </c>
      <c r="J252" s="20">
        <f t="shared" si="42"/>
        <v>133012</v>
      </c>
      <c r="K252" s="3">
        <f t="shared" si="43"/>
        <v>0</v>
      </c>
    </row>
    <row r="253" spans="1:11" x14ac:dyDescent="0.25">
      <c r="A253" s="9">
        <f>IF(Lease!$H$4="Monthly",DATE(YEAR(Monthly!A252),MONTH(Monthly!A252)+1,DAY(Monthly!A252)),IF(Lease!$H$4="Quarterly",DATE(YEAR(Monthly!A252),MONTH(Monthly!A252)+3,DAY(Monthly!A252)),DATE(YEAR(Monthly!A252)+1,MONTH(Monthly!A252),DAY(Monthly!A252))))</f>
        <v>133377</v>
      </c>
      <c r="B253" s="28">
        <f t="shared" si="29"/>
        <v>2265</v>
      </c>
      <c r="C253" s="9">
        <f t="shared" si="36"/>
        <v>133375</v>
      </c>
      <c r="D253" s="9">
        <f t="shared" si="37"/>
        <v>133405</v>
      </c>
      <c r="E253" s="3">
        <f t="shared" si="38"/>
        <v>31</v>
      </c>
      <c r="F253" s="10">
        <f t="shared" si="39"/>
        <v>29</v>
      </c>
      <c r="G253" s="4">
        <f>Lease!K265</f>
        <v>0</v>
      </c>
      <c r="H253" s="3">
        <f t="shared" si="40"/>
        <v>0</v>
      </c>
      <c r="I253" s="11">
        <f t="shared" si="41"/>
        <v>0</v>
      </c>
      <c r="J253" s="20">
        <f t="shared" si="42"/>
        <v>133377</v>
      </c>
      <c r="K253" s="3">
        <f t="shared" si="43"/>
        <v>0</v>
      </c>
    </row>
    <row r="254" spans="1:11" x14ac:dyDescent="0.25">
      <c r="A254" s="9">
        <f>IF(Lease!$H$4="Monthly",DATE(YEAR(Monthly!A253),MONTH(Monthly!A253)+1,DAY(Monthly!A253)),IF(Lease!$H$4="Quarterly",DATE(YEAR(Monthly!A253),MONTH(Monthly!A253)+3,DAY(Monthly!A253)),DATE(YEAR(Monthly!A253)+1,MONTH(Monthly!A253),DAY(Monthly!A253))))</f>
        <v>133742</v>
      </c>
      <c r="B254" s="28">
        <f t="shared" si="29"/>
        <v>2266</v>
      </c>
      <c r="C254" s="9">
        <f t="shared" si="36"/>
        <v>133740</v>
      </c>
      <c r="D254" s="9">
        <f t="shared" si="37"/>
        <v>133770</v>
      </c>
      <c r="E254" s="3">
        <f t="shared" si="38"/>
        <v>31</v>
      </c>
      <c r="F254" s="10">
        <f t="shared" si="39"/>
        <v>29</v>
      </c>
      <c r="G254" s="4">
        <f>Lease!K266</f>
        <v>0</v>
      </c>
      <c r="H254" s="3">
        <f t="shared" si="40"/>
        <v>0</v>
      </c>
      <c r="I254" s="11">
        <f t="shared" si="41"/>
        <v>0</v>
      </c>
      <c r="J254" s="20">
        <f t="shared" si="42"/>
        <v>133742</v>
      </c>
      <c r="K254" s="3">
        <f t="shared" si="43"/>
        <v>0</v>
      </c>
    </row>
    <row r="255" spans="1:11" x14ac:dyDescent="0.25">
      <c r="A255" s="9">
        <f>IF(Lease!$H$4="Monthly",DATE(YEAR(Monthly!A254),MONTH(Monthly!A254)+1,DAY(Monthly!A254)),IF(Lease!$H$4="Quarterly",DATE(YEAR(Monthly!A254),MONTH(Monthly!A254)+3,DAY(Monthly!A254)),DATE(YEAR(Monthly!A254)+1,MONTH(Monthly!A254),DAY(Monthly!A254))))</f>
        <v>134107</v>
      </c>
      <c r="B255" s="28">
        <f t="shared" si="29"/>
        <v>2267</v>
      </c>
      <c r="C255" s="9">
        <f t="shared" si="36"/>
        <v>134105</v>
      </c>
      <c r="D255" s="9">
        <f t="shared" si="37"/>
        <v>134135</v>
      </c>
      <c r="E255" s="3">
        <f t="shared" si="38"/>
        <v>31</v>
      </c>
      <c r="F255" s="10">
        <f t="shared" si="39"/>
        <v>29</v>
      </c>
      <c r="G255" s="4">
        <f>Lease!K267</f>
        <v>0</v>
      </c>
      <c r="H255" s="3">
        <f t="shared" si="40"/>
        <v>0</v>
      </c>
      <c r="I255" s="11">
        <f t="shared" si="41"/>
        <v>0</v>
      </c>
      <c r="J255" s="20">
        <f t="shared" si="42"/>
        <v>134107</v>
      </c>
      <c r="K255" s="3">
        <f t="shared" si="43"/>
        <v>0</v>
      </c>
    </row>
    <row r="256" spans="1:11" x14ac:dyDescent="0.25">
      <c r="A256" s="9">
        <f>IF(Lease!$H$4="Monthly",DATE(YEAR(Monthly!A255),MONTH(Monthly!A255)+1,DAY(Monthly!A255)),IF(Lease!$H$4="Quarterly",DATE(YEAR(Monthly!A255),MONTH(Monthly!A255)+3,DAY(Monthly!A255)),DATE(YEAR(Monthly!A255)+1,MONTH(Monthly!A255),DAY(Monthly!A255))))</f>
        <v>134473</v>
      </c>
      <c r="B256" s="28">
        <f t="shared" si="29"/>
        <v>2268</v>
      </c>
      <c r="C256" s="9">
        <f t="shared" si="36"/>
        <v>134471</v>
      </c>
      <c r="D256" s="9">
        <f t="shared" si="37"/>
        <v>134501</v>
      </c>
      <c r="E256" s="3">
        <f t="shared" si="38"/>
        <v>31</v>
      </c>
      <c r="F256" s="10">
        <f t="shared" si="39"/>
        <v>29</v>
      </c>
      <c r="G256" s="4">
        <f>Lease!K268</f>
        <v>0</v>
      </c>
      <c r="H256" s="3">
        <f t="shared" si="40"/>
        <v>0</v>
      </c>
      <c r="I256" s="11">
        <f t="shared" si="41"/>
        <v>0</v>
      </c>
      <c r="J256" s="20">
        <f t="shared" si="42"/>
        <v>134473</v>
      </c>
      <c r="K256" s="3">
        <f t="shared" si="43"/>
        <v>0</v>
      </c>
    </row>
    <row r="257" spans="1:11" x14ac:dyDescent="0.25">
      <c r="A257" s="9">
        <f>IF(Lease!$H$4="Monthly",DATE(YEAR(Monthly!A256),MONTH(Monthly!A256)+1,DAY(Monthly!A256)),IF(Lease!$H$4="Quarterly",DATE(YEAR(Monthly!A256),MONTH(Monthly!A256)+3,DAY(Monthly!A256)),DATE(YEAR(Monthly!A256)+1,MONTH(Monthly!A256),DAY(Monthly!A256))))</f>
        <v>134838</v>
      </c>
      <c r="B257" s="28">
        <f t="shared" si="29"/>
        <v>2269</v>
      </c>
      <c r="C257" s="9">
        <f t="shared" si="36"/>
        <v>134836</v>
      </c>
      <c r="D257" s="9">
        <f t="shared" si="37"/>
        <v>134866</v>
      </c>
      <c r="E257" s="3">
        <f t="shared" si="38"/>
        <v>31</v>
      </c>
      <c r="F257" s="10">
        <f t="shared" si="39"/>
        <v>29</v>
      </c>
      <c r="G257" s="4">
        <f>Lease!K269</f>
        <v>0</v>
      </c>
      <c r="H257" s="3">
        <f t="shared" si="40"/>
        <v>0</v>
      </c>
      <c r="I257" s="11">
        <f t="shared" si="41"/>
        <v>0</v>
      </c>
      <c r="J257" s="20">
        <f t="shared" si="42"/>
        <v>134838</v>
      </c>
      <c r="K257" s="3">
        <f t="shared" si="43"/>
        <v>0</v>
      </c>
    </row>
    <row r="258" spans="1:11" x14ac:dyDescent="0.25">
      <c r="A258" s="9">
        <f>IF(Lease!$H$4="Monthly",DATE(YEAR(Monthly!A257),MONTH(Monthly!A257)+1,DAY(Monthly!A257)),IF(Lease!$H$4="Quarterly",DATE(YEAR(Monthly!A257),MONTH(Monthly!A257)+3,DAY(Monthly!A257)),DATE(YEAR(Monthly!A257)+1,MONTH(Monthly!A257),DAY(Monthly!A257))))</f>
        <v>135203</v>
      </c>
      <c r="B258" s="28">
        <f t="shared" si="29"/>
        <v>2270</v>
      </c>
      <c r="C258" s="9">
        <f t="shared" si="36"/>
        <v>135201</v>
      </c>
      <c r="D258" s="9">
        <f t="shared" si="37"/>
        <v>135231</v>
      </c>
      <c r="E258" s="3">
        <f t="shared" si="38"/>
        <v>31</v>
      </c>
      <c r="F258" s="10">
        <f t="shared" si="39"/>
        <v>29</v>
      </c>
      <c r="G258" s="4">
        <f>Lease!K270</f>
        <v>0</v>
      </c>
      <c r="H258" s="3">
        <f t="shared" si="40"/>
        <v>0</v>
      </c>
      <c r="I258" s="11">
        <f t="shared" si="41"/>
        <v>0</v>
      </c>
      <c r="J258" s="20">
        <f t="shared" si="42"/>
        <v>135203</v>
      </c>
      <c r="K258" s="3">
        <f t="shared" si="43"/>
        <v>0</v>
      </c>
    </row>
    <row r="259" spans="1:11" x14ac:dyDescent="0.25">
      <c r="A259" s="9">
        <f>IF(Lease!$H$4="Monthly",DATE(YEAR(Monthly!A258),MONTH(Monthly!A258)+1,DAY(Monthly!A258)),IF(Lease!$H$4="Quarterly",DATE(YEAR(Monthly!A258),MONTH(Monthly!A258)+3,DAY(Monthly!A258)),DATE(YEAR(Monthly!A258)+1,MONTH(Monthly!A258),DAY(Monthly!A258))))</f>
        <v>135568</v>
      </c>
      <c r="B259" s="28">
        <f t="shared" si="29"/>
        <v>2271</v>
      </c>
      <c r="C259" s="9">
        <f t="shared" si="36"/>
        <v>135566</v>
      </c>
      <c r="D259" s="9">
        <f t="shared" si="37"/>
        <v>135596</v>
      </c>
      <c r="E259" s="3">
        <f t="shared" si="38"/>
        <v>31</v>
      </c>
      <c r="F259" s="10">
        <f t="shared" si="39"/>
        <v>29</v>
      </c>
      <c r="G259" s="4">
        <f>Lease!K271</f>
        <v>0</v>
      </c>
      <c r="H259" s="3">
        <f t="shared" si="40"/>
        <v>0</v>
      </c>
      <c r="I259" s="11">
        <f t="shared" si="41"/>
        <v>0</v>
      </c>
      <c r="J259" s="20">
        <f t="shared" si="42"/>
        <v>135568</v>
      </c>
      <c r="K259" s="3">
        <f t="shared" si="43"/>
        <v>0</v>
      </c>
    </row>
    <row r="260" spans="1:11" x14ac:dyDescent="0.25">
      <c r="A260" s="9">
        <f>IF(Lease!$H$4="Monthly",DATE(YEAR(Monthly!A259),MONTH(Monthly!A259)+1,DAY(Monthly!A259)),IF(Lease!$H$4="Quarterly",DATE(YEAR(Monthly!A259),MONTH(Monthly!A259)+3,DAY(Monthly!A259)),DATE(YEAR(Monthly!A259)+1,MONTH(Monthly!A259),DAY(Monthly!A259))))</f>
        <v>135934</v>
      </c>
      <c r="B260" s="28">
        <f t="shared" si="29"/>
        <v>2272</v>
      </c>
      <c r="C260" s="9">
        <f t="shared" si="36"/>
        <v>135932</v>
      </c>
      <c r="D260" s="9">
        <f t="shared" si="37"/>
        <v>135962</v>
      </c>
      <c r="E260" s="3">
        <f t="shared" si="38"/>
        <v>31</v>
      </c>
      <c r="F260" s="10">
        <f t="shared" si="39"/>
        <v>29</v>
      </c>
      <c r="G260" s="4">
        <f>Lease!K272</f>
        <v>0</v>
      </c>
      <c r="H260" s="3">
        <f t="shared" si="40"/>
        <v>0</v>
      </c>
      <c r="I260" s="11">
        <f t="shared" si="41"/>
        <v>0</v>
      </c>
      <c r="J260" s="20">
        <f t="shared" si="42"/>
        <v>135934</v>
      </c>
      <c r="K260" s="3">
        <f t="shared" si="43"/>
        <v>0</v>
      </c>
    </row>
    <row r="261" spans="1:11" x14ac:dyDescent="0.25">
      <c r="A261" s="9">
        <f>IF(Lease!$H$4="Monthly",DATE(YEAR(Monthly!A260),MONTH(Monthly!A260)+1,DAY(Monthly!A260)),IF(Lease!$H$4="Quarterly",DATE(YEAR(Monthly!A260),MONTH(Monthly!A260)+3,DAY(Monthly!A260)),DATE(YEAR(Monthly!A260)+1,MONTH(Monthly!A260),DAY(Monthly!A260))))</f>
        <v>136299</v>
      </c>
      <c r="B261" s="28">
        <f t="shared" ref="B261:B324" si="44">YEAR(A261)</f>
        <v>2273</v>
      </c>
      <c r="C261" s="9">
        <f t="shared" si="36"/>
        <v>136297</v>
      </c>
      <c r="D261" s="9">
        <f t="shared" si="37"/>
        <v>136327</v>
      </c>
      <c r="E261" s="3">
        <f t="shared" si="38"/>
        <v>31</v>
      </c>
      <c r="F261" s="10">
        <f t="shared" si="39"/>
        <v>29</v>
      </c>
      <c r="G261" s="4">
        <f>Lease!K273</f>
        <v>0</v>
      </c>
      <c r="H261" s="3">
        <f t="shared" si="40"/>
        <v>0</v>
      </c>
      <c r="I261" s="11">
        <f t="shared" si="41"/>
        <v>0</v>
      </c>
      <c r="J261" s="20">
        <f t="shared" si="42"/>
        <v>136299</v>
      </c>
      <c r="K261" s="3">
        <f t="shared" si="43"/>
        <v>0</v>
      </c>
    </row>
    <row r="262" spans="1:11" x14ac:dyDescent="0.25">
      <c r="A262" s="9">
        <f>IF(Lease!$H$4="Monthly",DATE(YEAR(Monthly!A261),MONTH(Monthly!A261)+1,DAY(Monthly!A261)),IF(Lease!$H$4="Quarterly",DATE(YEAR(Monthly!A261),MONTH(Monthly!A261)+3,DAY(Monthly!A261)),DATE(YEAR(Monthly!A261)+1,MONTH(Monthly!A261),DAY(Monthly!A261))))</f>
        <v>136664</v>
      </c>
      <c r="B262" s="28">
        <f t="shared" si="44"/>
        <v>2274</v>
      </c>
      <c r="C262" s="9">
        <f t="shared" si="36"/>
        <v>136662</v>
      </c>
      <c r="D262" s="9">
        <f t="shared" si="37"/>
        <v>136692</v>
      </c>
      <c r="E262" s="3">
        <f t="shared" si="38"/>
        <v>31</v>
      </c>
      <c r="F262" s="10">
        <f t="shared" si="39"/>
        <v>29</v>
      </c>
      <c r="G262" s="4">
        <f>Lease!K274</f>
        <v>0</v>
      </c>
      <c r="H262" s="3">
        <f t="shared" si="40"/>
        <v>0</v>
      </c>
      <c r="I262" s="11">
        <f t="shared" si="41"/>
        <v>0</v>
      </c>
      <c r="J262" s="20">
        <f t="shared" si="42"/>
        <v>136664</v>
      </c>
      <c r="K262" s="3">
        <f t="shared" si="43"/>
        <v>0</v>
      </c>
    </row>
    <row r="263" spans="1:11" x14ac:dyDescent="0.25">
      <c r="A263" s="9">
        <f>IF(Lease!$H$4="Monthly",DATE(YEAR(Monthly!A262),MONTH(Monthly!A262)+1,DAY(Monthly!A262)),IF(Lease!$H$4="Quarterly",DATE(YEAR(Monthly!A262),MONTH(Monthly!A262)+3,DAY(Monthly!A262)),DATE(YEAR(Monthly!A262)+1,MONTH(Monthly!A262),DAY(Monthly!A262))))</f>
        <v>137029</v>
      </c>
      <c r="B263" s="28">
        <f t="shared" si="44"/>
        <v>2275</v>
      </c>
      <c r="C263" s="9">
        <f t="shared" si="36"/>
        <v>137027</v>
      </c>
      <c r="D263" s="9">
        <f t="shared" si="37"/>
        <v>137057</v>
      </c>
      <c r="E263" s="3">
        <f t="shared" si="38"/>
        <v>31</v>
      </c>
      <c r="F263" s="10">
        <f t="shared" si="39"/>
        <v>29</v>
      </c>
      <c r="G263" s="4">
        <f>Lease!K275</f>
        <v>0</v>
      </c>
      <c r="H263" s="3">
        <f t="shared" si="40"/>
        <v>0</v>
      </c>
      <c r="I263" s="11">
        <f t="shared" si="41"/>
        <v>0</v>
      </c>
      <c r="J263" s="20">
        <f t="shared" si="42"/>
        <v>137029</v>
      </c>
      <c r="K263" s="3">
        <f t="shared" si="43"/>
        <v>0</v>
      </c>
    </row>
    <row r="264" spans="1:11" x14ac:dyDescent="0.25">
      <c r="A264" s="9">
        <f>IF(Lease!$H$4="Monthly",DATE(YEAR(Monthly!A263),MONTH(Monthly!A263)+1,DAY(Monthly!A263)),IF(Lease!$H$4="Quarterly",DATE(YEAR(Monthly!A263),MONTH(Monthly!A263)+3,DAY(Monthly!A263)),DATE(YEAR(Monthly!A263)+1,MONTH(Monthly!A263),DAY(Monthly!A263))))</f>
        <v>137395</v>
      </c>
      <c r="B264" s="28">
        <f t="shared" si="44"/>
        <v>2276</v>
      </c>
      <c r="C264" s="9">
        <f t="shared" si="36"/>
        <v>137393</v>
      </c>
      <c r="D264" s="9">
        <f t="shared" si="37"/>
        <v>137423</v>
      </c>
      <c r="E264" s="3">
        <f t="shared" si="38"/>
        <v>31</v>
      </c>
      <c r="F264" s="10">
        <f t="shared" si="39"/>
        <v>29</v>
      </c>
      <c r="G264" s="4">
        <f>Lease!K276</f>
        <v>0</v>
      </c>
      <c r="H264" s="3">
        <f t="shared" si="40"/>
        <v>0</v>
      </c>
      <c r="I264" s="11">
        <f t="shared" si="41"/>
        <v>0</v>
      </c>
      <c r="J264" s="20">
        <f t="shared" si="42"/>
        <v>137395</v>
      </c>
      <c r="K264" s="3">
        <f t="shared" si="43"/>
        <v>0</v>
      </c>
    </row>
    <row r="265" spans="1:11" x14ac:dyDescent="0.25">
      <c r="A265" s="9">
        <f>IF(Lease!$H$4="Monthly",DATE(YEAR(Monthly!A264),MONTH(Monthly!A264)+1,DAY(Monthly!A264)),IF(Lease!$H$4="Quarterly",DATE(YEAR(Monthly!A264),MONTH(Monthly!A264)+3,DAY(Monthly!A264)),DATE(YEAR(Monthly!A264)+1,MONTH(Monthly!A264),DAY(Monthly!A264))))</f>
        <v>137760</v>
      </c>
      <c r="B265" s="28">
        <f t="shared" si="44"/>
        <v>2277</v>
      </c>
      <c r="C265" s="9">
        <f t="shared" si="36"/>
        <v>137758</v>
      </c>
      <c r="D265" s="9">
        <f t="shared" si="37"/>
        <v>137788</v>
      </c>
      <c r="E265" s="3">
        <f t="shared" si="38"/>
        <v>31</v>
      </c>
      <c r="F265" s="10">
        <f t="shared" si="39"/>
        <v>29</v>
      </c>
      <c r="G265" s="4">
        <f>Lease!K277</f>
        <v>0</v>
      </c>
      <c r="H265" s="3">
        <f t="shared" si="40"/>
        <v>0</v>
      </c>
      <c r="I265" s="11">
        <f t="shared" si="41"/>
        <v>0</v>
      </c>
      <c r="J265" s="20">
        <f t="shared" si="42"/>
        <v>137760</v>
      </c>
      <c r="K265" s="3">
        <f t="shared" si="43"/>
        <v>0</v>
      </c>
    </row>
    <row r="266" spans="1:11" x14ac:dyDescent="0.25">
      <c r="A266" s="9">
        <f>IF(Lease!$H$4="Monthly",DATE(YEAR(Monthly!A265),MONTH(Monthly!A265)+1,DAY(Monthly!A265)),IF(Lease!$H$4="Quarterly",DATE(YEAR(Monthly!A265),MONTH(Monthly!A265)+3,DAY(Monthly!A265)),DATE(YEAR(Monthly!A265)+1,MONTH(Monthly!A265),DAY(Monthly!A265))))</f>
        <v>138125</v>
      </c>
      <c r="B266" s="28">
        <f t="shared" si="44"/>
        <v>2278</v>
      </c>
      <c r="C266" s="9">
        <f t="shared" si="36"/>
        <v>138123</v>
      </c>
      <c r="D266" s="9">
        <f t="shared" si="37"/>
        <v>138153</v>
      </c>
      <c r="E266" s="3">
        <f t="shared" si="38"/>
        <v>31</v>
      </c>
      <c r="F266" s="10">
        <f t="shared" si="39"/>
        <v>29</v>
      </c>
      <c r="G266" s="4">
        <f>Lease!K278</f>
        <v>0</v>
      </c>
      <c r="H266" s="3">
        <f t="shared" si="40"/>
        <v>0</v>
      </c>
      <c r="I266" s="11">
        <f t="shared" si="41"/>
        <v>0</v>
      </c>
      <c r="J266" s="20">
        <f t="shared" si="42"/>
        <v>138125</v>
      </c>
      <c r="K266" s="3">
        <f t="shared" si="43"/>
        <v>0</v>
      </c>
    </row>
    <row r="267" spans="1:11" x14ac:dyDescent="0.25">
      <c r="A267" s="9">
        <f>IF(Lease!$H$4="Monthly",DATE(YEAR(Monthly!A266),MONTH(Monthly!A266)+1,DAY(Monthly!A266)),IF(Lease!$H$4="Quarterly",DATE(YEAR(Monthly!A266),MONTH(Monthly!A266)+3,DAY(Monthly!A266)),DATE(YEAR(Monthly!A266)+1,MONTH(Monthly!A266),DAY(Monthly!A266))))</f>
        <v>138490</v>
      </c>
      <c r="B267" s="28">
        <f t="shared" si="44"/>
        <v>2279</v>
      </c>
      <c r="C267" s="9">
        <f t="shared" si="36"/>
        <v>138488</v>
      </c>
      <c r="D267" s="9">
        <f t="shared" si="37"/>
        <v>138518</v>
      </c>
      <c r="E267" s="3">
        <f t="shared" si="38"/>
        <v>31</v>
      </c>
      <c r="F267" s="10">
        <f t="shared" si="39"/>
        <v>29</v>
      </c>
      <c r="G267" s="4">
        <f>Lease!K279</f>
        <v>0</v>
      </c>
      <c r="H267" s="3">
        <f t="shared" si="40"/>
        <v>0</v>
      </c>
      <c r="I267" s="11">
        <f t="shared" si="41"/>
        <v>0</v>
      </c>
      <c r="J267" s="20">
        <f t="shared" si="42"/>
        <v>138490</v>
      </c>
      <c r="K267" s="3">
        <f t="shared" si="43"/>
        <v>0</v>
      </c>
    </row>
    <row r="268" spans="1:11" x14ac:dyDescent="0.25">
      <c r="A268" s="9">
        <f>IF(Lease!$H$4="Monthly",DATE(YEAR(Monthly!A267),MONTH(Monthly!A267)+1,DAY(Monthly!A267)),IF(Lease!$H$4="Quarterly",DATE(YEAR(Monthly!A267),MONTH(Monthly!A267)+3,DAY(Monthly!A267)),DATE(YEAR(Monthly!A267)+1,MONTH(Monthly!A267),DAY(Monthly!A267))))</f>
        <v>138856</v>
      </c>
      <c r="B268" s="28">
        <f t="shared" si="44"/>
        <v>2280</v>
      </c>
      <c r="C268" s="9">
        <f t="shared" si="36"/>
        <v>138854</v>
      </c>
      <c r="D268" s="9">
        <f t="shared" si="37"/>
        <v>138884</v>
      </c>
      <c r="E268" s="3">
        <f t="shared" si="38"/>
        <v>31</v>
      </c>
      <c r="F268" s="10">
        <f t="shared" si="39"/>
        <v>29</v>
      </c>
      <c r="G268" s="4">
        <f>Lease!K280</f>
        <v>0</v>
      </c>
      <c r="H268" s="3">
        <f t="shared" si="40"/>
        <v>0</v>
      </c>
      <c r="I268" s="11">
        <f t="shared" si="41"/>
        <v>0</v>
      </c>
      <c r="J268" s="20">
        <f t="shared" si="42"/>
        <v>138856</v>
      </c>
      <c r="K268" s="3">
        <f t="shared" si="43"/>
        <v>0</v>
      </c>
    </row>
    <row r="269" spans="1:11" x14ac:dyDescent="0.25">
      <c r="A269" s="9">
        <f>IF(Lease!$H$4="Monthly",DATE(YEAR(Monthly!A268),MONTH(Monthly!A268)+1,DAY(Monthly!A268)),IF(Lease!$H$4="Quarterly",DATE(YEAR(Monthly!A268),MONTH(Monthly!A268)+3,DAY(Monthly!A268)),DATE(YEAR(Monthly!A268)+1,MONTH(Monthly!A268),DAY(Monthly!A268))))</f>
        <v>139221</v>
      </c>
      <c r="B269" s="28">
        <f t="shared" si="44"/>
        <v>2281</v>
      </c>
      <c r="C269" s="9">
        <f t="shared" si="36"/>
        <v>139219</v>
      </c>
      <c r="D269" s="9">
        <f t="shared" si="37"/>
        <v>139249</v>
      </c>
      <c r="E269" s="3">
        <f t="shared" si="38"/>
        <v>31</v>
      </c>
      <c r="F269" s="10">
        <f t="shared" si="39"/>
        <v>29</v>
      </c>
      <c r="G269" s="4">
        <f>Lease!K281</f>
        <v>0</v>
      </c>
      <c r="H269" s="3">
        <f t="shared" si="40"/>
        <v>0</v>
      </c>
      <c r="I269" s="11">
        <f t="shared" si="41"/>
        <v>0</v>
      </c>
      <c r="J269" s="20">
        <f t="shared" si="42"/>
        <v>139221</v>
      </c>
      <c r="K269" s="3">
        <f t="shared" si="43"/>
        <v>0</v>
      </c>
    </row>
    <row r="270" spans="1:11" x14ac:dyDescent="0.25">
      <c r="A270" s="9">
        <f>IF(Lease!$H$4="Monthly",DATE(YEAR(Monthly!A269),MONTH(Monthly!A269)+1,DAY(Monthly!A269)),IF(Lease!$H$4="Quarterly",DATE(YEAR(Monthly!A269),MONTH(Monthly!A269)+3,DAY(Monthly!A269)),DATE(YEAR(Monthly!A269)+1,MONTH(Monthly!A269),DAY(Monthly!A269))))</f>
        <v>139586</v>
      </c>
      <c r="B270" s="28">
        <f t="shared" si="44"/>
        <v>2282</v>
      </c>
      <c r="C270" s="9">
        <f t="shared" si="36"/>
        <v>139584</v>
      </c>
      <c r="D270" s="9">
        <f t="shared" si="37"/>
        <v>139614</v>
      </c>
      <c r="E270" s="3">
        <f t="shared" si="38"/>
        <v>31</v>
      </c>
      <c r="F270" s="10">
        <f t="shared" si="39"/>
        <v>29</v>
      </c>
      <c r="G270" s="4">
        <f>Lease!K282</f>
        <v>0</v>
      </c>
      <c r="H270" s="3">
        <f t="shared" si="40"/>
        <v>0</v>
      </c>
      <c r="I270" s="11">
        <f t="shared" si="41"/>
        <v>0</v>
      </c>
      <c r="J270" s="20">
        <f t="shared" si="42"/>
        <v>139586</v>
      </c>
      <c r="K270" s="3">
        <f t="shared" si="43"/>
        <v>0</v>
      </c>
    </row>
    <row r="271" spans="1:11" x14ac:dyDescent="0.25">
      <c r="A271" s="9">
        <f>IF(Lease!$H$4="Monthly",DATE(YEAR(Monthly!A270),MONTH(Monthly!A270)+1,DAY(Monthly!A270)),IF(Lease!$H$4="Quarterly",DATE(YEAR(Monthly!A270),MONTH(Monthly!A270)+3,DAY(Monthly!A270)),DATE(YEAR(Monthly!A270)+1,MONTH(Monthly!A270),DAY(Monthly!A270))))</f>
        <v>139951</v>
      </c>
      <c r="B271" s="28">
        <f t="shared" si="44"/>
        <v>2283</v>
      </c>
      <c r="C271" s="9">
        <f t="shared" si="36"/>
        <v>139949</v>
      </c>
      <c r="D271" s="9">
        <f t="shared" si="37"/>
        <v>139979</v>
      </c>
      <c r="E271" s="3">
        <f t="shared" si="38"/>
        <v>31</v>
      </c>
      <c r="F271" s="10">
        <f t="shared" si="39"/>
        <v>29</v>
      </c>
      <c r="G271" s="4">
        <f>Lease!K283</f>
        <v>0</v>
      </c>
      <c r="H271" s="3">
        <f t="shared" si="40"/>
        <v>0</v>
      </c>
      <c r="I271" s="11">
        <f t="shared" si="41"/>
        <v>0</v>
      </c>
      <c r="J271" s="20">
        <f t="shared" si="42"/>
        <v>139951</v>
      </c>
      <c r="K271" s="3">
        <f t="shared" si="43"/>
        <v>0</v>
      </c>
    </row>
    <row r="272" spans="1:11" x14ac:dyDescent="0.25">
      <c r="A272" s="9">
        <f>IF(Lease!$H$4="Monthly",DATE(YEAR(Monthly!A271),MONTH(Monthly!A271)+1,DAY(Monthly!A271)),IF(Lease!$H$4="Quarterly",DATE(YEAR(Monthly!A271),MONTH(Monthly!A271)+3,DAY(Monthly!A271)),DATE(YEAR(Monthly!A271)+1,MONTH(Monthly!A271),DAY(Monthly!A271))))</f>
        <v>140317</v>
      </c>
      <c r="B272" s="28">
        <f t="shared" si="44"/>
        <v>2284</v>
      </c>
      <c r="C272" s="9">
        <f t="shared" si="36"/>
        <v>140315</v>
      </c>
      <c r="D272" s="9">
        <f t="shared" si="37"/>
        <v>140345</v>
      </c>
      <c r="E272" s="3">
        <f t="shared" si="38"/>
        <v>31</v>
      </c>
      <c r="F272" s="10">
        <f t="shared" si="39"/>
        <v>29</v>
      </c>
      <c r="G272" s="4">
        <f>Lease!K284</f>
        <v>0</v>
      </c>
      <c r="H272" s="3">
        <f t="shared" si="40"/>
        <v>0</v>
      </c>
      <c r="I272" s="11">
        <f t="shared" si="41"/>
        <v>0</v>
      </c>
      <c r="J272" s="20">
        <f t="shared" si="42"/>
        <v>140317</v>
      </c>
      <c r="K272" s="3">
        <f t="shared" si="43"/>
        <v>0</v>
      </c>
    </row>
    <row r="273" spans="1:11" x14ac:dyDescent="0.25">
      <c r="A273" s="9">
        <f>IF(Lease!$H$4="Monthly",DATE(YEAR(Monthly!A272),MONTH(Monthly!A272)+1,DAY(Monthly!A272)),IF(Lease!$H$4="Quarterly",DATE(YEAR(Monthly!A272),MONTH(Monthly!A272)+3,DAY(Monthly!A272)),DATE(YEAR(Monthly!A272)+1,MONTH(Monthly!A272),DAY(Monthly!A272))))</f>
        <v>140682</v>
      </c>
      <c r="B273" s="28">
        <f t="shared" si="44"/>
        <v>2285</v>
      </c>
      <c r="C273" s="9">
        <f t="shared" si="36"/>
        <v>140680</v>
      </c>
      <c r="D273" s="9">
        <f t="shared" si="37"/>
        <v>140710</v>
      </c>
      <c r="E273" s="3">
        <f t="shared" si="38"/>
        <v>31</v>
      </c>
      <c r="F273" s="10">
        <f t="shared" si="39"/>
        <v>29</v>
      </c>
      <c r="G273" s="4">
        <f>Lease!K285</f>
        <v>0</v>
      </c>
      <c r="H273" s="3">
        <f t="shared" si="40"/>
        <v>0</v>
      </c>
      <c r="I273" s="11">
        <f t="shared" si="41"/>
        <v>0</v>
      </c>
      <c r="J273" s="20">
        <f t="shared" si="42"/>
        <v>140682</v>
      </c>
      <c r="K273" s="3">
        <f t="shared" si="43"/>
        <v>0</v>
      </c>
    </row>
    <row r="274" spans="1:11" x14ac:dyDescent="0.25">
      <c r="A274" s="9">
        <f>IF(Lease!$H$4="Monthly",DATE(YEAR(Monthly!A273),MONTH(Monthly!A273)+1,DAY(Monthly!A273)),IF(Lease!$H$4="Quarterly",DATE(YEAR(Monthly!A273),MONTH(Monthly!A273)+3,DAY(Monthly!A273)),DATE(YEAR(Monthly!A273)+1,MONTH(Monthly!A273),DAY(Monthly!A273))))</f>
        <v>141047</v>
      </c>
      <c r="B274" s="28">
        <f t="shared" si="44"/>
        <v>2286</v>
      </c>
      <c r="C274" s="9">
        <f t="shared" si="36"/>
        <v>141045</v>
      </c>
      <c r="D274" s="9">
        <f t="shared" si="37"/>
        <v>141075</v>
      </c>
      <c r="E274" s="3">
        <f t="shared" si="38"/>
        <v>31</v>
      </c>
      <c r="F274" s="10">
        <f t="shared" si="39"/>
        <v>29</v>
      </c>
      <c r="G274" s="4">
        <f>Lease!K286</f>
        <v>0</v>
      </c>
      <c r="H274" s="3">
        <f t="shared" si="40"/>
        <v>0</v>
      </c>
      <c r="I274" s="11">
        <f t="shared" si="41"/>
        <v>0</v>
      </c>
      <c r="J274" s="20">
        <f t="shared" si="42"/>
        <v>141047</v>
      </c>
      <c r="K274" s="3">
        <f t="shared" si="43"/>
        <v>0</v>
      </c>
    </row>
    <row r="275" spans="1:11" x14ac:dyDescent="0.25">
      <c r="A275" s="9">
        <f>IF(Lease!$H$4="Monthly",DATE(YEAR(Monthly!A274),MONTH(Monthly!A274)+1,DAY(Monthly!A274)),IF(Lease!$H$4="Quarterly",DATE(YEAR(Monthly!A274),MONTH(Monthly!A274)+3,DAY(Monthly!A274)),DATE(YEAR(Monthly!A274)+1,MONTH(Monthly!A274),DAY(Monthly!A274))))</f>
        <v>141412</v>
      </c>
      <c r="B275" s="28">
        <f t="shared" si="44"/>
        <v>2287</v>
      </c>
      <c r="C275" s="9">
        <f t="shared" si="36"/>
        <v>141410</v>
      </c>
      <c r="D275" s="9">
        <f t="shared" si="37"/>
        <v>141440</v>
      </c>
      <c r="E275" s="3">
        <f t="shared" si="38"/>
        <v>31</v>
      </c>
      <c r="F275" s="10">
        <f t="shared" si="39"/>
        <v>29</v>
      </c>
      <c r="G275" s="4">
        <f>Lease!K287</f>
        <v>0</v>
      </c>
      <c r="H275" s="3">
        <f t="shared" si="40"/>
        <v>0</v>
      </c>
      <c r="I275" s="11">
        <f t="shared" si="41"/>
        <v>0</v>
      </c>
      <c r="J275" s="20">
        <f t="shared" si="42"/>
        <v>141412</v>
      </c>
      <c r="K275" s="3">
        <f t="shared" si="43"/>
        <v>0</v>
      </c>
    </row>
    <row r="276" spans="1:11" x14ac:dyDescent="0.25">
      <c r="A276" s="9">
        <f>IF(Lease!$H$4="Monthly",DATE(YEAR(Monthly!A275),MONTH(Monthly!A275)+1,DAY(Monthly!A275)),IF(Lease!$H$4="Quarterly",DATE(YEAR(Monthly!A275),MONTH(Monthly!A275)+3,DAY(Monthly!A275)),DATE(YEAR(Monthly!A275)+1,MONTH(Monthly!A275),DAY(Monthly!A275))))</f>
        <v>141778</v>
      </c>
      <c r="B276" s="28">
        <f t="shared" si="44"/>
        <v>2288</v>
      </c>
      <c r="C276" s="9">
        <f t="shared" si="36"/>
        <v>141776</v>
      </c>
      <c r="D276" s="9">
        <f t="shared" si="37"/>
        <v>141806</v>
      </c>
      <c r="E276" s="3">
        <f t="shared" si="38"/>
        <v>31</v>
      </c>
      <c r="F276" s="10">
        <f t="shared" si="39"/>
        <v>29</v>
      </c>
      <c r="G276" s="4">
        <f>Lease!K288</f>
        <v>0</v>
      </c>
      <c r="H276" s="3">
        <f t="shared" si="40"/>
        <v>0</v>
      </c>
      <c r="I276" s="11">
        <f t="shared" si="41"/>
        <v>0</v>
      </c>
      <c r="J276" s="20">
        <f t="shared" si="42"/>
        <v>141778</v>
      </c>
      <c r="K276" s="3">
        <f t="shared" si="43"/>
        <v>0</v>
      </c>
    </row>
    <row r="277" spans="1:11" x14ac:dyDescent="0.25">
      <c r="A277" s="9">
        <f>IF(Lease!$H$4="Monthly",DATE(YEAR(Monthly!A276),MONTH(Monthly!A276)+1,DAY(Monthly!A276)),IF(Lease!$H$4="Quarterly",DATE(YEAR(Monthly!A276),MONTH(Monthly!A276)+3,DAY(Monthly!A276)),DATE(YEAR(Monthly!A276)+1,MONTH(Monthly!A276),DAY(Monthly!A276))))</f>
        <v>142143</v>
      </c>
      <c r="B277" s="28">
        <f t="shared" si="44"/>
        <v>2289</v>
      </c>
      <c r="C277" s="9">
        <f t="shared" si="36"/>
        <v>142141</v>
      </c>
      <c r="D277" s="9">
        <f t="shared" si="37"/>
        <v>142171</v>
      </c>
      <c r="E277" s="3">
        <f t="shared" si="38"/>
        <v>31</v>
      </c>
      <c r="F277" s="10">
        <f t="shared" si="39"/>
        <v>29</v>
      </c>
      <c r="G277" s="4">
        <f>Lease!K289</f>
        <v>0</v>
      </c>
      <c r="H277" s="3">
        <f t="shared" si="40"/>
        <v>0</v>
      </c>
      <c r="I277" s="11">
        <f t="shared" si="41"/>
        <v>0</v>
      </c>
      <c r="J277" s="20">
        <f t="shared" si="42"/>
        <v>142143</v>
      </c>
      <c r="K277" s="3">
        <f t="shared" si="43"/>
        <v>0</v>
      </c>
    </row>
    <row r="278" spans="1:11" x14ac:dyDescent="0.25">
      <c r="A278" s="9">
        <f>IF(Lease!$H$4="Monthly",DATE(YEAR(Monthly!A277),MONTH(Monthly!A277)+1,DAY(Monthly!A277)),IF(Lease!$H$4="Quarterly",DATE(YEAR(Monthly!A277),MONTH(Monthly!A277)+3,DAY(Monthly!A277)),DATE(YEAR(Monthly!A277)+1,MONTH(Monthly!A277),DAY(Monthly!A277))))</f>
        <v>142508</v>
      </c>
      <c r="B278" s="28">
        <f t="shared" si="44"/>
        <v>2290</v>
      </c>
      <c r="C278" s="9">
        <f t="shared" si="36"/>
        <v>142506</v>
      </c>
      <c r="D278" s="9">
        <f t="shared" si="37"/>
        <v>142536</v>
      </c>
      <c r="E278" s="3">
        <f t="shared" si="38"/>
        <v>31</v>
      </c>
      <c r="F278" s="10">
        <f t="shared" si="39"/>
        <v>29</v>
      </c>
      <c r="G278" s="4">
        <f>Lease!K290</f>
        <v>0</v>
      </c>
      <c r="H278" s="3">
        <f t="shared" si="40"/>
        <v>0</v>
      </c>
      <c r="I278" s="11">
        <f t="shared" si="41"/>
        <v>0</v>
      </c>
      <c r="J278" s="20">
        <f t="shared" si="42"/>
        <v>142508</v>
      </c>
      <c r="K278" s="3">
        <f t="shared" si="43"/>
        <v>0</v>
      </c>
    </row>
    <row r="279" spans="1:11" x14ac:dyDescent="0.25">
      <c r="A279" s="9">
        <f>IF(Lease!$H$4="Monthly",DATE(YEAR(Monthly!A278),MONTH(Monthly!A278)+1,DAY(Monthly!A278)),IF(Lease!$H$4="Quarterly",DATE(YEAR(Monthly!A278),MONTH(Monthly!A278)+3,DAY(Monthly!A278)),DATE(YEAR(Monthly!A278)+1,MONTH(Monthly!A278),DAY(Monthly!A278))))</f>
        <v>142873</v>
      </c>
      <c r="B279" s="28">
        <f t="shared" si="44"/>
        <v>2291</v>
      </c>
      <c r="C279" s="9">
        <f t="shared" si="36"/>
        <v>142871</v>
      </c>
      <c r="D279" s="9">
        <f t="shared" si="37"/>
        <v>142901</v>
      </c>
      <c r="E279" s="3">
        <f t="shared" si="38"/>
        <v>31</v>
      </c>
      <c r="F279" s="10">
        <f t="shared" si="39"/>
        <v>29</v>
      </c>
      <c r="G279" s="4">
        <f>Lease!K291</f>
        <v>0</v>
      </c>
      <c r="H279" s="3">
        <f t="shared" si="40"/>
        <v>0</v>
      </c>
      <c r="I279" s="11">
        <f t="shared" si="41"/>
        <v>0</v>
      </c>
      <c r="J279" s="20">
        <f t="shared" si="42"/>
        <v>142873</v>
      </c>
      <c r="K279" s="3">
        <f t="shared" si="43"/>
        <v>0</v>
      </c>
    </row>
    <row r="280" spans="1:11" x14ac:dyDescent="0.25">
      <c r="A280" s="9">
        <f>IF(Lease!$H$4="Monthly",DATE(YEAR(Monthly!A279),MONTH(Monthly!A279)+1,DAY(Monthly!A279)),IF(Lease!$H$4="Quarterly",DATE(YEAR(Monthly!A279),MONTH(Monthly!A279)+3,DAY(Monthly!A279)),DATE(YEAR(Monthly!A279)+1,MONTH(Monthly!A279),DAY(Monthly!A279))))</f>
        <v>143239</v>
      </c>
      <c r="B280" s="28">
        <f t="shared" si="44"/>
        <v>2292</v>
      </c>
      <c r="C280" s="9">
        <f t="shared" si="36"/>
        <v>143237</v>
      </c>
      <c r="D280" s="9">
        <f t="shared" si="37"/>
        <v>143267</v>
      </c>
      <c r="E280" s="3">
        <f t="shared" si="38"/>
        <v>31</v>
      </c>
      <c r="F280" s="10">
        <f t="shared" si="39"/>
        <v>29</v>
      </c>
      <c r="G280" s="4">
        <f>Lease!K292</f>
        <v>0</v>
      </c>
      <c r="H280" s="3">
        <f t="shared" si="40"/>
        <v>0</v>
      </c>
      <c r="I280" s="11">
        <f t="shared" si="41"/>
        <v>0</v>
      </c>
      <c r="J280" s="20">
        <f t="shared" si="42"/>
        <v>143239</v>
      </c>
      <c r="K280" s="3">
        <f t="shared" si="43"/>
        <v>0</v>
      </c>
    </row>
    <row r="281" spans="1:11" x14ac:dyDescent="0.25">
      <c r="A281" s="9">
        <f>IF(Lease!$H$4="Monthly",DATE(YEAR(Monthly!A280),MONTH(Monthly!A280)+1,DAY(Monthly!A280)),IF(Lease!$H$4="Quarterly",DATE(YEAR(Monthly!A280),MONTH(Monthly!A280)+3,DAY(Monthly!A280)),DATE(YEAR(Monthly!A280)+1,MONTH(Monthly!A280),DAY(Monthly!A280))))</f>
        <v>143604</v>
      </c>
      <c r="B281" s="28">
        <f t="shared" si="44"/>
        <v>2293</v>
      </c>
      <c r="C281" s="9">
        <f t="shared" si="36"/>
        <v>143602</v>
      </c>
      <c r="D281" s="9">
        <f t="shared" si="37"/>
        <v>143632</v>
      </c>
      <c r="E281" s="3">
        <f t="shared" si="38"/>
        <v>31</v>
      </c>
      <c r="F281" s="10">
        <f t="shared" si="39"/>
        <v>29</v>
      </c>
      <c r="G281" s="4">
        <f>Lease!K293</f>
        <v>0</v>
      </c>
      <c r="H281" s="3">
        <f t="shared" si="40"/>
        <v>0</v>
      </c>
      <c r="I281" s="11">
        <f t="shared" si="41"/>
        <v>0</v>
      </c>
      <c r="J281" s="20">
        <f t="shared" si="42"/>
        <v>143604</v>
      </c>
      <c r="K281" s="3">
        <f t="shared" si="43"/>
        <v>0</v>
      </c>
    </row>
    <row r="282" spans="1:11" x14ac:dyDescent="0.25">
      <c r="A282" s="9">
        <f>IF(Lease!$H$4="Monthly",DATE(YEAR(Monthly!A281),MONTH(Monthly!A281)+1,DAY(Monthly!A281)),IF(Lease!$H$4="Quarterly",DATE(YEAR(Monthly!A281),MONTH(Monthly!A281)+3,DAY(Monthly!A281)),DATE(YEAR(Monthly!A281)+1,MONTH(Monthly!A281),DAY(Monthly!A281))))</f>
        <v>143969</v>
      </c>
      <c r="B282" s="28">
        <f t="shared" si="44"/>
        <v>2294</v>
      </c>
      <c r="C282" s="9">
        <f t="shared" si="36"/>
        <v>143967</v>
      </c>
      <c r="D282" s="9">
        <f t="shared" si="37"/>
        <v>143997</v>
      </c>
      <c r="E282" s="3">
        <f t="shared" si="38"/>
        <v>31</v>
      </c>
      <c r="F282" s="10">
        <f t="shared" si="39"/>
        <v>29</v>
      </c>
      <c r="G282" s="4">
        <f>Lease!K294</f>
        <v>0</v>
      </c>
      <c r="H282" s="3">
        <f t="shared" si="40"/>
        <v>0</v>
      </c>
      <c r="I282" s="11">
        <f t="shared" si="41"/>
        <v>0</v>
      </c>
      <c r="J282" s="20">
        <f t="shared" si="42"/>
        <v>143969</v>
      </c>
      <c r="K282" s="3">
        <f t="shared" si="43"/>
        <v>0</v>
      </c>
    </row>
    <row r="283" spans="1:11" x14ac:dyDescent="0.25">
      <c r="A283" s="9">
        <f>IF(Lease!$H$4="Monthly",DATE(YEAR(Monthly!A282),MONTH(Monthly!A282)+1,DAY(Monthly!A282)),IF(Lease!$H$4="Quarterly",DATE(YEAR(Monthly!A282),MONTH(Monthly!A282)+3,DAY(Monthly!A282)),DATE(YEAR(Monthly!A282)+1,MONTH(Monthly!A282),DAY(Monthly!A282))))</f>
        <v>144334</v>
      </c>
      <c r="B283" s="28">
        <f t="shared" si="44"/>
        <v>2295</v>
      </c>
      <c r="C283" s="9">
        <f t="shared" si="36"/>
        <v>144332</v>
      </c>
      <c r="D283" s="9">
        <f t="shared" si="37"/>
        <v>144362</v>
      </c>
      <c r="E283" s="3">
        <f t="shared" si="38"/>
        <v>31</v>
      </c>
      <c r="F283" s="10">
        <f t="shared" si="39"/>
        <v>29</v>
      </c>
      <c r="G283" s="4">
        <f>Lease!K295</f>
        <v>0</v>
      </c>
      <c r="H283" s="3">
        <f t="shared" si="40"/>
        <v>0</v>
      </c>
      <c r="I283" s="11">
        <f t="shared" si="41"/>
        <v>0</v>
      </c>
      <c r="J283" s="20">
        <f t="shared" si="42"/>
        <v>144334</v>
      </c>
      <c r="K283" s="3">
        <f t="shared" si="43"/>
        <v>0</v>
      </c>
    </row>
    <row r="284" spans="1:11" x14ac:dyDescent="0.25">
      <c r="A284" s="9">
        <f>IF(Lease!$H$4="Monthly",DATE(YEAR(Monthly!A283),MONTH(Monthly!A283)+1,DAY(Monthly!A283)),IF(Lease!$H$4="Quarterly",DATE(YEAR(Monthly!A283),MONTH(Monthly!A283)+3,DAY(Monthly!A283)),DATE(YEAR(Monthly!A283)+1,MONTH(Monthly!A283),DAY(Monthly!A283))))</f>
        <v>144700</v>
      </c>
      <c r="B284" s="28">
        <f t="shared" si="44"/>
        <v>2296</v>
      </c>
      <c r="C284" s="9">
        <f t="shared" si="36"/>
        <v>144698</v>
      </c>
      <c r="D284" s="9">
        <f t="shared" si="37"/>
        <v>144728</v>
      </c>
      <c r="E284" s="3">
        <f t="shared" si="38"/>
        <v>31</v>
      </c>
      <c r="F284" s="10">
        <f t="shared" si="39"/>
        <v>29</v>
      </c>
      <c r="G284" s="4">
        <f>Lease!K296</f>
        <v>0</v>
      </c>
      <c r="H284" s="3">
        <f t="shared" si="40"/>
        <v>0</v>
      </c>
      <c r="I284" s="11">
        <f t="shared" si="41"/>
        <v>0</v>
      </c>
      <c r="J284" s="20">
        <f t="shared" si="42"/>
        <v>144700</v>
      </c>
      <c r="K284" s="3">
        <f t="shared" si="43"/>
        <v>0</v>
      </c>
    </row>
    <row r="285" spans="1:11" x14ac:dyDescent="0.25">
      <c r="A285" s="9">
        <f>IF(Lease!$H$4="Monthly",DATE(YEAR(Monthly!A284),MONTH(Monthly!A284)+1,DAY(Monthly!A284)),IF(Lease!$H$4="Quarterly",DATE(YEAR(Monthly!A284),MONTH(Monthly!A284)+3,DAY(Monthly!A284)),DATE(YEAR(Monthly!A284)+1,MONTH(Monthly!A284),DAY(Monthly!A284))))</f>
        <v>145065</v>
      </c>
      <c r="B285" s="28">
        <f t="shared" si="44"/>
        <v>2297</v>
      </c>
      <c r="C285" s="9">
        <f t="shared" si="36"/>
        <v>145063</v>
      </c>
      <c r="D285" s="9">
        <f t="shared" si="37"/>
        <v>145093</v>
      </c>
      <c r="E285" s="3">
        <f t="shared" si="38"/>
        <v>31</v>
      </c>
      <c r="F285" s="10">
        <f t="shared" si="39"/>
        <v>29</v>
      </c>
      <c r="G285" s="4">
        <f>Lease!K297</f>
        <v>0</v>
      </c>
      <c r="H285" s="3">
        <f t="shared" si="40"/>
        <v>0</v>
      </c>
      <c r="I285" s="11">
        <f t="shared" si="41"/>
        <v>0</v>
      </c>
      <c r="J285" s="20">
        <f t="shared" si="42"/>
        <v>145065</v>
      </c>
      <c r="K285" s="3">
        <f t="shared" si="43"/>
        <v>0</v>
      </c>
    </row>
    <row r="286" spans="1:11" x14ac:dyDescent="0.25">
      <c r="A286" s="9">
        <f>IF(Lease!$H$4="Monthly",DATE(YEAR(Monthly!A285),MONTH(Monthly!A285)+1,DAY(Monthly!A285)),IF(Lease!$H$4="Quarterly",DATE(YEAR(Monthly!A285),MONTH(Monthly!A285)+3,DAY(Monthly!A285)),DATE(YEAR(Monthly!A285)+1,MONTH(Monthly!A285),DAY(Monthly!A285))))</f>
        <v>145430</v>
      </c>
      <c r="B286" s="28">
        <f t="shared" si="44"/>
        <v>2298</v>
      </c>
      <c r="C286" s="9">
        <f t="shared" si="36"/>
        <v>145428</v>
      </c>
      <c r="D286" s="9">
        <f t="shared" si="37"/>
        <v>145458</v>
      </c>
      <c r="E286" s="3">
        <f t="shared" si="38"/>
        <v>31</v>
      </c>
      <c r="F286" s="10">
        <f t="shared" si="39"/>
        <v>29</v>
      </c>
      <c r="G286" s="4">
        <f>Lease!K298</f>
        <v>0</v>
      </c>
      <c r="H286" s="3">
        <f t="shared" si="40"/>
        <v>0</v>
      </c>
      <c r="I286" s="11">
        <f t="shared" si="41"/>
        <v>0</v>
      </c>
      <c r="J286" s="20">
        <f t="shared" si="42"/>
        <v>145430</v>
      </c>
      <c r="K286" s="3">
        <f t="shared" si="43"/>
        <v>0</v>
      </c>
    </row>
    <row r="287" spans="1:11" x14ac:dyDescent="0.25">
      <c r="A287" s="9">
        <f>IF(Lease!$H$4="Monthly",DATE(YEAR(Monthly!A286),MONTH(Monthly!A286)+1,DAY(Monthly!A286)),IF(Lease!$H$4="Quarterly",DATE(YEAR(Monthly!A286),MONTH(Monthly!A286)+3,DAY(Monthly!A286)),DATE(YEAR(Monthly!A286)+1,MONTH(Monthly!A286),DAY(Monthly!A286))))</f>
        <v>145795</v>
      </c>
      <c r="B287" s="28">
        <f t="shared" si="44"/>
        <v>2299</v>
      </c>
      <c r="C287" s="9">
        <f t="shared" si="36"/>
        <v>145793</v>
      </c>
      <c r="D287" s="9">
        <f t="shared" si="37"/>
        <v>145823</v>
      </c>
      <c r="E287" s="3">
        <f t="shared" si="38"/>
        <v>31</v>
      </c>
      <c r="F287" s="10">
        <f t="shared" si="39"/>
        <v>29</v>
      </c>
      <c r="G287" s="4">
        <f>Lease!K299</f>
        <v>0</v>
      </c>
      <c r="H287" s="3">
        <f t="shared" si="40"/>
        <v>0</v>
      </c>
      <c r="I287" s="11">
        <f t="shared" si="41"/>
        <v>0</v>
      </c>
      <c r="J287" s="20">
        <f t="shared" si="42"/>
        <v>145795</v>
      </c>
      <c r="K287" s="3">
        <f t="shared" si="43"/>
        <v>0</v>
      </c>
    </row>
    <row r="288" spans="1:11" x14ac:dyDescent="0.25">
      <c r="A288" s="9">
        <f>IF(Lease!$H$4="Monthly",DATE(YEAR(Monthly!A287),MONTH(Monthly!A287)+1,DAY(Monthly!A287)),IF(Lease!$H$4="Quarterly",DATE(YEAR(Monthly!A287),MONTH(Monthly!A287)+3,DAY(Monthly!A287)),DATE(YEAR(Monthly!A287)+1,MONTH(Monthly!A287),DAY(Monthly!A287))))</f>
        <v>146160</v>
      </c>
      <c r="B288" s="28">
        <f t="shared" si="44"/>
        <v>2300</v>
      </c>
      <c r="C288" s="9">
        <f t="shared" si="36"/>
        <v>146158</v>
      </c>
      <c r="D288" s="9">
        <f t="shared" si="37"/>
        <v>146188</v>
      </c>
      <c r="E288" s="3">
        <f t="shared" si="38"/>
        <v>31</v>
      </c>
      <c r="F288" s="10">
        <f t="shared" si="39"/>
        <v>29</v>
      </c>
      <c r="G288" s="4">
        <f>Lease!K300</f>
        <v>0</v>
      </c>
      <c r="H288" s="3">
        <f t="shared" si="40"/>
        <v>0</v>
      </c>
      <c r="I288" s="11">
        <f t="shared" si="41"/>
        <v>0</v>
      </c>
      <c r="J288" s="20">
        <f t="shared" si="42"/>
        <v>146160</v>
      </c>
      <c r="K288" s="3">
        <f t="shared" si="43"/>
        <v>0</v>
      </c>
    </row>
    <row r="289" spans="1:11" x14ac:dyDescent="0.25">
      <c r="A289" s="9">
        <f>IF(Lease!$H$4="Monthly",DATE(YEAR(Monthly!A288),MONTH(Monthly!A288)+1,DAY(Monthly!A288)),IF(Lease!$H$4="Quarterly",DATE(YEAR(Monthly!A288),MONTH(Monthly!A288)+3,DAY(Monthly!A288)),DATE(YEAR(Monthly!A288)+1,MONTH(Monthly!A288),DAY(Monthly!A288))))</f>
        <v>146525</v>
      </c>
      <c r="B289" s="28">
        <f t="shared" si="44"/>
        <v>2301</v>
      </c>
      <c r="C289" s="9">
        <f t="shared" si="36"/>
        <v>146523</v>
      </c>
      <c r="D289" s="9">
        <f t="shared" si="37"/>
        <v>146553</v>
      </c>
      <c r="E289" s="3">
        <f t="shared" si="38"/>
        <v>31</v>
      </c>
      <c r="F289" s="10">
        <f t="shared" si="39"/>
        <v>29</v>
      </c>
      <c r="G289" s="4">
        <f>Lease!K301</f>
        <v>0</v>
      </c>
      <c r="H289" s="3">
        <f t="shared" si="40"/>
        <v>0</v>
      </c>
      <c r="I289" s="11">
        <f t="shared" si="41"/>
        <v>0</v>
      </c>
      <c r="J289" s="20">
        <f t="shared" si="42"/>
        <v>146525</v>
      </c>
      <c r="K289" s="3">
        <f t="shared" si="43"/>
        <v>0</v>
      </c>
    </row>
    <row r="290" spans="1:11" x14ac:dyDescent="0.25">
      <c r="A290" s="9">
        <f>IF(Lease!$H$4="Monthly",DATE(YEAR(Monthly!A289),MONTH(Monthly!A289)+1,DAY(Monthly!A289)),IF(Lease!$H$4="Quarterly",DATE(YEAR(Monthly!A289),MONTH(Monthly!A289)+3,DAY(Monthly!A289)),DATE(YEAR(Monthly!A289)+1,MONTH(Monthly!A289),DAY(Monthly!A289))))</f>
        <v>146890</v>
      </c>
      <c r="B290" s="28">
        <f t="shared" si="44"/>
        <v>2302</v>
      </c>
      <c r="C290" s="9">
        <f t="shared" si="36"/>
        <v>146888</v>
      </c>
      <c r="D290" s="9">
        <f t="shared" si="37"/>
        <v>146918</v>
      </c>
      <c r="E290" s="3">
        <f t="shared" si="38"/>
        <v>31</v>
      </c>
      <c r="F290" s="10">
        <f t="shared" si="39"/>
        <v>29</v>
      </c>
      <c r="G290" s="4">
        <f>Lease!K302</f>
        <v>0</v>
      </c>
      <c r="H290" s="3">
        <f t="shared" si="40"/>
        <v>0</v>
      </c>
      <c r="I290" s="11">
        <f t="shared" si="41"/>
        <v>0</v>
      </c>
      <c r="J290" s="20">
        <f t="shared" si="42"/>
        <v>146890</v>
      </c>
      <c r="K290" s="3">
        <f t="shared" si="43"/>
        <v>0</v>
      </c>
    </row>
    <row r="291" spans="1:11" x14ac:dyDescent="0.25">
      <c r="A291" s="9">
        <f>IF(Lease!$H$4="Monthly",DATE(YEAR(Monthly!A290),MONTH(Monthly!A290)+1,DAY(Monthly!A290)),IF(Lease!$H$4="Quarterly",DATE(YEAR(Monthly!A290),MONTH(Monthly!A290)+3,DAY(Monthly!A290)),DATE(YEAR(Monthly!A290)+1,MONTH(Monthly!A290),DAY(Monthly!A290))))</f>
        <v>147255</v>
      </c>
      <c r="B291" s="28">
        <f t="shared" si="44"/>
        <v>2303</v>
      </c>
      <c r="C291" s="9">
        <f t="shared" si="36"/>
        <v>147253</v>
      </c>
      <c r="D291" s="9">
        <f t="shared" si="37"/>
        <v>147283</v>
      </c>
      <c r="E291" s="3">
        <f t="shared" si="38"/>
        <v>31</v>
      </c>
      <c r="F291" s="10">
        <f t="shared" si="39"/>
        <v>29</v>
      </c>
      <c r="G291" s="4">
        <f>Lease!K303</f>
        <v>0</v>
      </c>
      <c r="H291" s="3">
        <f t="shared" si="40"/>
        <v>0</v>
      </c>
      <c r="I291" s="11">
        <f t="shared" si="41"/>
        <v>0</v>
      </c>
      <c r="J291" s="20">
        <f t="shared" si="42"/>
        <v>147255</v>
      </c>
      <c r="K291" s="3">
        <f t="shared" si="43"/>
        <v>0</v>
      </c>
    </row>
    <row r="292" spans="1:11" x14ac:dyDescent="0.25">
      <c r="A292" s="9">
        <f>IF(Lease!$H$4="Monthly",DATE(YEAR(Monthly!A291),MONTH(Monthly!A291)+1,DAY(Monthly!A291)),IF(Lease!$H$4="Quarterly",DATE(YEAR(Monthly!A291),MONTH(Monthly!A291)+3,DAY(Monthly!A291)),DATE(YEAR(Monthly!A291)+1,MONTH(Monthly!A291),DAY(Monthly!A291))))</f>
        <v>147621</v>
      </c>
      <c r="B292" s="28">
        <f t="shared" si="44"/>
        <v>2304</v>
      </c>
      <c r="C292" s="9">
        <f t="shared" si="36"/>
        <v>147619</v>
      </c>
      <c r="D292" s="9">
        <f t="shared" si="37"/>
        <v>147649</v>
      </c>
      <c r="E292" s="3">
        <f t="shared" si="38"/>
        <v>31</v>
      </c>
      <c r="F292" s="10">
        <f t="shared" si="39"/>
        <v>29</v>
      </c>
      <c r="G292" s="4">
        <f>Lease!K304</f>
        <v>0</v>
      </c>
      <c r="H292" s="3">
        <f t="shared" si="40"/>
        <v>0</v>
      </c>
      <c r="I292" s="11">
        <f t="shared" si="41"/>
        <v>0</v>
      </c>
      <c r="J292" s="20">
        <f t="shared" si="42"/>
        <v>147621</v>
      </c>
      <c r="K292" s="3">
        <f t="shared" si="43"/>
        <v>0</v>
      </c>
    </row>
    <row r="293" spans="1:11" x14ac:dyDescent="0.25">
      <c r="A293" s="9">
        <f>IF(Lease!$H$4="Monthly",DATE(YEAR(Monthly!A292),MONTH(Monthly!A292)+1,DAY(Monthly!A292)),IF(Lease!$H$4="Quarterly",DATE(YEAR(Monthly!A292),MONTH(Monthly!A292)+3,DAY(Monthly!A292)),DATE(YEAR(Monthly!A292)+1,MONTH(Monthly!A292),DAY(Monthly!A292))))</f>
        <v>147986</v>
      </c>
      <c r="B293" s="28">
        <f t="shared" si="44"/>
        <v>2305</v>
      </c>
      <c r="C293" s="9">
        <f t="shared" si="36"/>
        <v>147984</v>
      </c>
      <c r="D293" s="9">
        <f t="shared" si="37"/>
        <v>148014</v>
      </c>
      <c r="E293" s="3">
        <f t="shared" si="38"/>
        <v>31</v>
      </c>
      <c r="F293" s="10">
        <f t="shared" si="39"/>
        <v>29</v>
      </c>
      <c r="G293" s="4">
        <f>Lease!K305</f>
        <v>0</v>
      </c>
      <c r="H293" s="3">
        <f t="shared" si="40"/>
        <v>0</v>
      </c>
      <c r="I293" s="11">
        <f t="shared" si="41"/>
        <v>0</v>
      </c>
      <c r="J293" s="20">
        <f t="shared" si="42"/>
        <v>147986</v>
      </c>
      <c r="K293" s="3">
        <f t="shared" si="43"/>
        <v>0</v>
      </c>
    </row>
    <row r="294" spans="1:11" x14ac:dyDescent="0.25">
      <c r="A294" s="9">
        <f>IF(Lease!$H$4="Monthly",DATE(YEAR(Monthly!A293),MONTH(Monthly!A293)+1,DAY(Monthly!A293)),IF(Lease!$H$4="Quarterly",DATE(YEAR(Monthly!A293),MONTH(Monthly!A293)+3,DAY(Monthly!A293)),DATE(YEAR(Monthly!A293)+1,MONTH(Monthly!A293),DAY(Monthly!A293))))</f>
        <v>148351</v>
      </c>
      <c r="B294" s="28">
        <f t="shared" si="44"/>
        <v>2306</v>
      </c>
      <c r="C294" s="9">
        <f t="shared" si="36"/>
        <v>148349</v>
      </c>
      <c r="D294" s="9">
        <f t="shared" si="37"/>
        <v>148379</v>
      </c>
      <c r="E294" s="3">
        <f t="shared" si="38"/>
        <v>31</v>
      </c>
      <c r="F294" s="10">
        <f t="shared" si="39"/>
        <v>29</v>
      </c>
      <c r="G294" s="4">
        <f>Lease!K306</f>
        <v>0</v>
      </c>
      <c r="H294" s="3">
        <f t="shared" si="40"/>
        <v>0</v>
      </c>
      <c r="I294" s="11">
        <f t="shared" si="41"/>
        <v>0</v>
      </c>
      <c r="J294" s="20">
        <f t="shared" si="42"/>
        <v>148351</v>
      </c>
      <c r="K294" s="3">
        <f t="shared" si="43"/>
        <v>0</v>
      </c>
    </row>
    <row r="295" spans="1:11" x14ac:dyDescent="0.25">
      <c r="A295" s="9">
        <f>IF(Lease!$H$4="Monthly",DATE(YEAR(Monthly!A294),MONTH(Monthly!A294)+1,DAY(Monthly!A294)),IF(Lease!$H$4="Quarterly",DATE(YEAR(Monthly!A294),MONTH(Monthly!A294)+3,DAY(Monthly!A294)),DATE(YEAR(Monthly!A294)+1,MONTH(Monthly!A294),DAY(Monthly!A294))))</f>
        <v>148716</v>
      </c>
      <c r="B295" s="28">
        <f t="shared" si="44"/>
        <v>2307</v>
      </c>
      <c r="C295" s="9">
        <f t="shared" si="36"/>
        <v>148714</v>
      </c>
      <c r="D295" s="9">
        <f t="shared" si="37"/>
        <v>148744</v>
      </c>
      <c r="E295" s="3">
        <f t="shared" si="38"/>
        <v>31</v>
      </c>
      <c r="F295" s="10">
        <f t="shared" si="39"/>
        <v>29</v>
      </c>
      <c r="G295" s="4">
        <f>Lease!K307</f>
        <v>0</v>
      </c>
      <c r="H295" s="3">
        <f t="shared" si="40"/>
        <v>0</v>
      </c>
      <c r="I295" s="11">
        <f t="shared" si="41"/>
        <v>0</v>
      </c>
      <c r="J295" s="20">
        <f t="shared" si="42"/>
        <v>148716</v>
      </c>
      <c r="K295" s="3">
        <f t="shared" si="43"/>
        <v>0</v>
      </c>
    </row>
    <row r="296" spans="1:11" x14ac:dyDescent="0.25">
      <c r="A296" s="9">
        <f>IF(Lease!$H$4="Monthly",DATE(YEAR(Monthly!A295),MONTH(Monthly!A295)+1,DAY(Monthly!A295)),IF(Lease!$H$4="Quarterly",DATE(YEAR(Monthly!A295),MONTH(Monthly!A295)+3,DAY(Monthly!A295)),DATE(YEAR(Monthly!A295)+1,MONTH(Monthly!A295),DAY(Monthly!A295))))</f>
        <v>149082</v>
      </c>
      <c r="B296" s="28">
        <f t="shared" si="44"/>
        <v>2308</v>
      </c>
      <c r="C296" s="9">
        <f t="shared" si="36"/>
        <v>149080</v>
      </c>
      <c r="D296" s="9">
        <f t="shared" si="37"/>
        <v>149110</v>
      </c>
      <c r="E296" s="3">
        <f t="shared" si="38"/>
        <v>31</v>
      </c>
      <c r="F296" s="10">
        <f t="shared" si="39"/>
        <v>29</v>
      </c>
      <c r="G296" s="4">
        <f>Lease!K308</f>
        <v>0</v>
      </c>
      <c r="H296" s="3">
        <f t="shared" si="40"/>
        <v>0</v>
      </c>
      <c r="I296" s="11">
        <f t="shared" si="41"/>
        <v>0</v>
      </c>
      <c r="J296" s="20">
        <f t="shared" si="42"/>
        <v>149082</v>
      </c>
      <c r="K296" s="3">
        <f t="shared" si="43"/>
        <v>0</v>
      </c>
    </row>
    <row r="297" spans="1:11" x14ac:dyDescent="0.25">
      <c r="A297" s="9">
        <f>IF(Lease!$H$4="Monthly",DATE(YEAR(Monthly!A296),MONTH(Monthly!A296)+1,DAY(Monthly!A296)),IF(Lease!$H$4="Quarterly",DATE(YEAR(Monthly!A296),MONTH(Monthly!A296)+3,DAY(Monthly!A296)),DATE(YEAR(Monthly!A296)+1,MONTH(Monthly!A296),DAY(Monthly!A296))))</f>
        <v>149447</v>
      </c>
      <c r="B297" s="28">
        <f t="shared" si="44"/>
        <v>2309</v>
      </c>
      <c r="C297" s="9">
        <f t="shared" si="36"/>
        <v>149445</v>
      </c>
      <c r="D297" s="9">
        <f t="shared" si="37"/>
        <v>149475</v>
      </c>
      <c r="E297" s="3">
        <f t="shared" si="38"/>
        <v>31</v>
      </c>
      <c r="F297" s="10">
        <f t="shared" si="39"/>
        <v>29</v>
      </c>
      <c r="G297" s="4">
        <f>Lease!K309</f>
        <v>0</v>
      </c>
      <c r="H297" s="3">
        <f t="shared" si="40"/>
        <v>0</v>
      </c>
      <c r="I297" s="11">
        <f t="shared" si="41"/>
        <v>0</v>
      </c>
      <c r="J297" s="20">
        <f t="shared" si="42"/>
        <v>149447</v>
      </c>
      <c r="K297" s="3">
        <f t="shared" si="43"/>
        <v>0</v>
      </c>
    </row>
    <row r="298" spans="1:11" x14ac:dyDescent="0.25">
      <c r="A298" s="9">
        <f>IF(Lease!$H$4="Monthly",DATE(YEAR(Monthly!A297),MONTH(Monthly!A297)+1,DAY(Monthly!A297)),IF(Lease!$H$4="Quarterly",DATE(YEAR(Monthly!A297),MONTH(Monthly!A297)+3,DAY(Monthly!A297)),DATE(YEAR(Monthly!A297)+1,MONTH(Monthly!A297),DAY(Monthly!A297))))</f>
        <v>149812</v>
      </c>
      <c r="B298" s="28">
        <f t="shared" si="44"/>
        <v>2310</v>
      </c>
      <c r="C298" s="9">
        <f t="shared" si="36"/>
        <v>149810</v>
      </c>
      <c r="D298" s="9">
        <f t="shared" si="37"/>
        <v>149840</v>
      </c>
      <c r="E298" s="3">
        <f t="shared" si="38"/>
        <v>31</v>
      </c>
      <c r="F298" s="10">
        <f t="shared" si="39"/>
        <v>29</v>
      </c>
      <c r="G298" s="4">
        <f>Lease!K310</f>
        <v>0</v>
      </c>
      <c r="H298" s="3">
        <f t="shared" si="40"/>
        <v>0</v>
      </c>
      <c r="I298" s="11">
        <f t="shared" si="41"/>
        <v>0</v>
      </c>
      <c r="J298" s="20">
        <f t="shared" si="42"/>
        <v>149812</v>
      </c>
      <c r="K298" s="3">
        <f t="shared" si="43"/>
        <v>0</v>
      </c>
    </row>
    <row r="299" spans="1:11" x14ac:dyDescent="0.25">
      <c r="A299" s="9">
        <f>IF(Lease!$H$4="Monthly",DATE(YEAR(Monthly!A298),MONTH(Monthly!A298)+1,DAY(Monthly!A298)),IF(Lease!$H$4="Quarterly",DATE(YEAR(Monthly!A298),MONTH(Monthly!A298)+3,DAY(Monthly!A298)),DATE(YEAR(Monthly!A298)+1,MONTH(Monthly!A298),DAY(Monthly!A298))))</f>
        <v>150177</v>
      </c>
      <c r="B299" s="28">
        <f t="shared" si="44"/>
        <v>2311</v>
      </c>
      <c r="C299" s="9">
        <f t="shared" si="36"/>
        <v>150175</v>
      </c>
      <c r="D299" s="9">
        <f t="shared" si="37"/>
        <v>150205</v>
      </c>
      <c r="E299" s="3">
        <f t="shared" si="38"/>
        <v>31</v>
      </c>
      <c r="F299" s="10">
        <f t="shared" si="39"/>
        <v>29</v>
      </c>
      <c r="G299" s="4">
        <f>Lease!K311</f>
        <v>0</v>
      </c>
      <c r="H299" s="3">
        <f t="shared" si="40"/>
        <v>0</v>
      </c>
      <c r="I299" s="11">
        <f t="shared" si="41"/>
        <v>0</v>
      </c>
      <c r="J299" s="20">
        <f t="shared" si="42"/>
        <v>150177</v>
      </c>
      <c r="K299" s="3">
        <f t="shared" si="43"/>
        <v>0</v>
      </c>
    </row>
    <row r="300" spans="1:11" x14ac:dyDescent="0.25">
      <c r="A300" s="9">
        <f>IF(Lease!$H$4="Monthly",DATE(YEAR(Monthly!A299),MONTH(Monthly!A299)+1,DAY(Monthly!A299)),IF(Lease!$H$4="Quarterly",DATE(YEAR(Monthly!A299),MONTH(Monthly!A299)+3,DAY(Monthly!A299)),DATE(YEAR(Monthly!A299)+1,MONTH(Monthly!A299),DAY(Monthly!A299))))</f>
        <v>150543</v>
      </c>
      <c r="B300" s="28">
        <f t="shared" si="44"/>
        <v>2312</v>
      </c>
      <c r="C300" s="9">
        <f t="shared" si="36"/>
        <v>150541</v>
      </c>
      <c r="D300" s="9">
        <f t="shared" si="37"/>
        <v>150571</v>
      </c>
      <c r="E300" s="3">
        <f t="shared" si="38"/>
        <v>31</v>
      </c>
      <c r="F300" s="10">
        <f t="shared" si="39"/>
        <v>29</v>
      </c>
      <c r="G300" s="4">
        <f>Lease!K312</f>
        <v>0</v>
      </c>
      <c r="H300" s="3">
        <f t="shared" si="40"/>
        <v>0</v>
      </c>
      <c r="I300" s="11">
        <f t="shared" si="41"/>
        <v>0</v>
      </c>
      <c r="J300" s="20">
        <f t="shared" si="42"/>
        <v>150543</v>
      </c>
      <c r="K300" s="3">
        <f t="shared" si="43"/>
        <v>0</v>
      </c>
    </row>
    <row r="301" spans="1:11" x14ac:dyDescent="0.25">
      <c r="A301" s="9">
        <f>IF(Lease!$H$4="Monthly",DATE(YEAR(Monthly!A300),MONTH(Monthly!A300)+1,DAY(Monthly!A300)),IF(Lease!$H$4="Quarterly",DATE(YEAR(Monthly!A300),MONTH(Monthly!A300)+3,DAY(Monthly!A300)),DATE(YEAR(Monthly!A300)+1,MONTH(Monthly!A300),DAY(Monthly!A300))))</f>
        <v>150908</v>
      </c>
      <c r="B301" s="28">
        <f t="shared" si="44"/>
        <v>2313</v>
      </c>
      <c r="C301" s="9">
        <f t="shared" si="36"/>
        <v>150906</v>
      </c>
      <c r="D301" s="9">
        <f t="shared" si="37"/>
        <v>150936</v>
      </c>
      <c r="E301" s="3">
        <f t="shared" si="38"/>
        <v>31</v>
      </c>
      <c r="F301" s="10">
        <f t="shared" si="39"/>
        <v>29</v>
      </c>
      <c r="G301" s="4">
        <f>Lease!K313</f>
        <v>0</v>
      </c>
      <c r="H301" s="3">
        <f t="shared" si="40"/>
        <v>0</v>
      </c>
      <c r="I301" s="11">
        <f t="shared" si="41"/>
        <v>0</v>
      </c>
      <c r="J301" s="20">
        <f t="shared" si="42"/>
        <v>150908</v>
      </c>
      <c r="K301" s="3">
        <f t="shared" si="43"/>
        <v>0</v>
      </c>
    </row>
    <row r="302" spans="1:11" x14ac:dyDescent="0.25">
      <c r="A302" s="9">
        <f>IF(Lease!$H$4="Monthly",DATE(YEAR(Monthly!A301),MONTH(Monthly!A301)+1,DAY(Monthly!A301)),IF(Lease!$H$4="Quarterly",DATE(YEAR(Monthly!A301),MONTH(Monthly!A301)+3,DAY(Monthly!A301)),DATE(YEAR(Monthly!A301)+1,MONTH(Monthly!A301),DAY(Monthly!A301))))</f>
        <v>151273</v>
      </c>
      <c r="B302" s="28">
        <f t="shared" si="44"/>
        <v>2314</v>
      </c>
      <c r="C302" s="9">
        <f t="shared" si="36"/>
        <v>151271</v>
      </c>
      <c r="D302" s="9">
        <f t="shared" si="37"/>
        <v>151301</v>
      </c>
      <c r="E302" s="3">
        <f t="shared" si="38"/>
        <v>31</v>
      </c>
      <c r="F302" s="10">
        <f t="shared" si="39"/>
        <v>29</v>
      </c>
      <c r="G302" s="4">
        <f>Lease!K314</f>
        <v>0</v>
      </c>
      <c r="H302" s="3">
        <f t="shared" si="40"/>
        <v>0</v>
      </c>
      <c r="I302" s="11">
        <f t="shared" si="41"/>
        <v>0</v>
      </c>
      <c r="J302" s="20">
        <f t="shared" si="42"/>
        <v>151273</v>
      </c>
      <c r="K302" s="3">
        <f t="shared" si="43"/>
        <v>0</v>
      </c>
    </row>
    <row r="303" spans="1:11" x14ac:dyDescent="0.25">
      <c r="A303" s="9">
        <f>IF(Lease!$H$4="Monthly",DATE(YEAR(Monthly!A302),MONTH(Monthly!A302)+1,DAY(Monthly!A302)),IF(Lease!$H$4="Quarterly",DATE(YEAR(Monthly!A302),MONTH(Monthly!A302)+3,DAY(Monthly!A302)),DATE(YEAR(Monthly!A302)+1,MONTH(Monthly!A302),DAY(Monthly!A302))))</f>
        <v>151638</v>
      </c>
      <c r="B303" s="28">
        <f t="shared" si="44"/>
        <v>2315</v>
      </c>
      <c r="C303" s="9">
        <f t="shared" si="36"/>
        <v>151636</v>
      </c>
      <c r="D303" s="9">
        <f t="shared" si="37"/>
        <v>151666</v>
      </c>
      <c r="E303" s="3">
        <f t="shared" si="38"/>
        <v>31</v>
      </c>
      <c r="F303" s="10">
        <f t="shared" si="39"/>
        <v>29</v>
      </c>
      <c r="G303" s="4">
        <f>Lease!K315</f>
        <v>0</v>
      </c>
      <c r="H303" s="3">
        <f t="shared" si="40"/>
        <v>0</v>
      </c>
      <c r="I303" s="11">
        <f t="shared" si="41"/>
        <v>0</v>
      </c>
      <c r="J303" s="20">
        <f t="shared" si="42"/>
        <v>151638</v>
      </c>
      <c r="K303" s="3">
        <f t="shared" si="43"/>
        <v>0</v>
      </c>
    </row>
    <row r="304" spans="1:11" x14ac:dyDescent="0.25">
      <c r="A304" s="9">
        <f>IF(Lease!$H$4="Monthly",DATE(YEAR(Monthly!A303),MONTH(Monthly!A303)+1,DAY(Monthly!A303)),IF(Lease!$H$4="Quarterly",DATE(YEAR(Monthly!A303),MONTH(Monthly!A303)+3,DAY(Monthly!A303)),DATE(YEAR(Monthly!A303)+1,MONTH(Monthly!A303),DAY(Monthly!A303))))</f>
        <v>152004</v>
      </c>
      <c r="B304" s="28">
        <f t="shared" si="44"/>
        <v>2316</v>
      </c>
      <c r="C304" s="9">
        <f t="shared" si="36"/>
        <v>152002</v>
      </c>
      <c r="D304" s="9">
        <f t="shared" si="37"/>
        <v>152032</v>
      </c>
      <c r="E304" s="3">
        <f t="shared" si="38"/>
        <v>31</v>
      </c>
      <c r="F304" s="10">
        <f t="shared" si="39"/>
        <v>29</v>
      </c>
      <c r="G304" s="4">
        <f>Lease!K316</f>
        <v>0</v>
      </c>
      <c r="H304" s="3">
        <f t="shared" si="40"/>
        <v>0</v>
      </c>
      <c r="I304" s="11">
        <f t="shared" si="41"/>
        <v>0</v>
      </c>
      <c r="J304" s="20">
        <f t="shared" si="42"/>
        <v>152004</v>
      </c>
      <c r="K304" s="3">
        <f t="shared" si="43"/>
        <v>0</v>
      </c>
    </row>
    <row r="305" spans="1:11" x14ac:dyDescent="0.25">
      <c r="A305" s="9">
        <f>IF(Lease!$H$4="Monthly",DATE(YEAR(Monthly!A304),MONTH(Monthly!A304)+1,DAY(Monthly!A304)),IF(Lease!$H$4="Quarterly",DATE(YEAR(Monthly!A304),MONTH(Monthly!A304)+3,DAY(Monthly!A304)),DATE(YEAR(Monthly!A304)+1,MONTH(Monthly!A304),DAY(Monthly!A304))))</f>
        <v>152369</v>
      </c>
      <c r="B305" s="28">
        <f t="shared" si="44"/>
        <v>2317</v>
      </c>
      <c r="C305" s="9">
        <f t="shared" ref="C305:C368" si="45">EOMONTH(A305,-1)+1</f>
        <v>152367</v>
      </c>
      <c r="D305" s="9">
        <f t="shared" ref="D305:D368" si="46">EOMONTH(A305,0)</f>
        <v>152397</v>
      </c>
      <c r="E305" s="3">
        <f t="shared" ref="E305:E368" si="47">D305-C305+1</f>
        <v>31</v>
      </c>
      <c r="F305" s="10">
        <f t="shared" ref="F305:F368" si="48">D305-A305+1</f>
        <v>29</v>
      </c>
      <c r="G305" s="4">
        <f>Lease!K317</f>
        <v>0</v>
      </c>
      <c r="H305" s="3">
        <f t="shared" ref="H305:H368" si="49">G306/E305*F305</f>
        <v>0</v>
      </c>
      <c r="I305" s="11">
        <f t="shared" ref="I305:I368" si="50">G305-H304</f>
        <v>0</v>
      </c>
      <c r="J305" s="20">
        <f t="shared" ref="J305:J368" si="51">A305</f>
        <v>152369</v>
      </c>
      <c r="K305" s="3">
        <f t="shared" ref="K305:K368" si="52">H305+I305</f>
        <v>0</v>
      </c>
    </row>
    <row r="306" spans="1:11" x14ac:dyDescent="0.25">
      <c r="A306" s="9">
        <f>IF(Lease!$H$4="Monthly",DATE(YEAR(Monthly!A305),MONTH(Monthly!A305)+1,DAY(Monthly!A305)),IF(Lease!$H$4="Quarterly",DATE(YEAR(Monthly!A305),MONTH(Monthly!A305)+3,DAY(Monthly!A305)),DATE(YEAR(Monthly!A305)+1,MONTH(Monthly!A305),DAY(Monthly!A305))))</f>
        <v>152734</v>
      </c>
      <c r="B306" s="28">
        <f t="shared" si="44"/>
        <v>2318</v>
      </c>
      <c r="C306" s="9">
        <f t="shared" si="45"/>
        <v>152732</v>
      </c>
      <c r="D306" s="9">
        <f t="shared" si="46"/>
        <v>152762</v>
      </c>
      <c r="E306" s="3">
        <f t="shared" si="47"/>
        <v>31</v>
      </c>
      <c r="F306" s="10">
        <f t="shared" si="48"/>
        <v>29</v>
      </c>
      <c r="G306" s="4">
        <f>Lease!K318</f>
        <v>0</v>
      </c>
      <c r="H306" s="3">
        <f t="shared" si="49"/>
        <v>0</v>
      </c>
      <c r="I306" s="11">
        <f t="shared" si="50"/>
        <v>0</v>
      </c>
      <c r="J306" s="20">
        <f t="shared" si="51"/>
        <v>152734</v>
      </c>
      <c r="K306" s="3">
        <f t="shared" si="52"/>
        <v>0</v>
      </c>
    </row>
    <row r="307" spans="1:11" x14ac:dyDescent="0.25">
      <c r="A307" s="9">
        <f>IF(Lease!$H$4="Monthly",DATE(YEAR(Monthly!A306),MONTH(Monthly!A306)+1,DAY(Monthly!A306)),IF(Lease!$H$4="Quarterly",DATE(YEAR(Monthly!A306),MONTH(Monthly!A306)+3,DAY(Monthly!A306)),DATE(YEAR(Monthly!A306)+1,MONTH(Monthly!A306),DAY(Monthly!A306))))</f>
        <v>153099</v>
      </c>
      <c r="B307" s="28">
        <f t="shared" si="44"/>
        <v>2319</v>
      </c>
      <c r="C307" s="9">
        <f t="shared" si="45"/>
        <v>153097</v>
      </c>
      <c r="D307" s="9">
        <f t="shared" si="46"/>
        <v>153127</v>
      </c>
      <c r="E307" s="3">
        <f t="shared" si="47"/>
        <v>31</v>
      </c>
      <c r="F307" s="10">
        <f t="shared" si="48"/>
        <v>29</v>
      </c>
      <c r="G307" s="4">
        <f>Lease!K319</f>
        <v>0</v>
      </c>
      <c r="H307" s="3">
        <f t="shared" si="49"/>
        <v>0</v>
      </c>
      <c r="I307" s="11">
        <f t="shared" si="50"/>
        <v>0</v>
      </c>
      <c r="J307" s="20">
        <f t="shared" si="51"/>
        <v>153099</v>
      </c>
      <c r="K307" s="3">
        <f t="shared" si="52"/>
        <v>0</v>
      </c>
    </row>
    <row r="308" spans="1:11" x14ac:dyDescent="0.25">
      <c r="A308" s="9">
        <f>IF(Lease!$H$4="Monthly",DATE(YEAR(Monthly!A307),MONTH(Monthly!A307)+1,DAY(Monthly!A307)),IF(Lease!$H$4="Quarterly",DATE(YEAR(Monthly!A307),MONTH(Monthly!A307)+3,DAY(Monthly!A307)),DATE(YEAR(Monthly!A307)+1,MONTH(Monthly!A307),DAY(Monthly!A307))))</f>
        <v>153465</v>
      </c>
      <c r="B308" s="28">
        <f t="shared" si="44"/>
        <v>2320</v>
      </c>
      <c r="C308" s="9">
        <f t="shared" si="45"/>
        <v>153463</v>
      </c>
      <c r="D308" s="9">
        <f t="shared" si="46"/>
        <v>153493</v>
      </c>
      <c r="E308" s="3">
        <f t="shared" si="47"/>
        <v>31</v>
      </c>
      <c r="F308" s="10">
        <f t="shared" si="48"/>
        <v>29</v>
      </c>
      <c r="G308" s="4">
        <f>Lease!K320</f>
        <v>0</v>
      </c>
      <c r="H308" s="3">
        <f t="shared" si="49"/>
        <v>0</v>
      </c>
      <c r="I308" s="11">
        <f t="shared" si="50"/>
        <v>0</v>
      </c>
      <c r="J308" s="20">
        <f t="shared" si="51"/>
        <v>153465</v>
      </c>
      <c r="K308" s="3">
        <f t="shared" si="52"/>
        <v>0</v>
      </c>
    </row>
    <row r="309" spans="1:11" x14ac:dyDescent="0.25">
      <c r="A309" s="9">
        <f>IF(Lease!$H$4="Monthly",DATE(YEAR(Monthly!A308),MONTH(Monthly!A308)+1,DAY(Monthly!A308)),IF(Lease!$H$4="Quarterly",DATE(YEAR(Monthly!A308),MONTH(Monthly!A308)+3,DAY(Monthly!A308)),DATE(YEAR(Monthly!A308)+1,MONTH(Monthly!A308),DAY(Monthly!A308))))</f>
        <v>153830</v>
      </c>
      <c r="B309" s="28">
        <f t="shared" si="44"/>
        <v>2321</v>
      </c>
      <c r="C309" s="9">
        <f t="shared" si="45"/>
        <v>153828</v>
      </c>
      <c r="D309" s="9">
        <f t="shared" si="46"/>
        <v>153858</v>
      </c>
      <c r="E309" s="3">
        <f t="shared" si="47"/>
        <v>31</v>
      </c>
      <c r="F309" s="10">
        <f t="shared" si="48"/>
        <v>29</v>
      </c>
      <c r="G309" s="4">
        <f>Lease!K321</f>
        <v>0</v>
      </c>
      <c r="H309" s="3">
        <f t="shared" si="49"/>
        <v>0</v>
      </c>
      <c r="I309" s="11">
        <f t="shared" si="50"/>
        <v>0</v>
      </c>
      <c r="J309" s="20">
        <f t="shared" si="51"/>
        <v>153830</v>
      </c>
      <c r="K309" s="3">
        <f t="shared" si="52"/>
        <v>0</v>
      </c>
    </row>
    <row r="310" spans="1:11" x14ac:dyDescent="0.25">
      <c r="A310" s="9">
        <f>IF(Lease!$H$4="Monthly",DATE(YEAR(Monthly!A309),MONTH(Monthly!A309)+1,DAY(Monthly!A309)),IF(Lease!$H$4="Quarterly",DATE(YEAR(Monthly!A309),MONTH(Monthly!A309)+3,DAY(Monthly!A309)),DATE(YEAR(Monthly!A309)+1,MONTH(Monthly!A309),DAY(Monthly!A309))))</f>
        <v>154195</v>
      </c>
      <c r="B310" s="28">
        <f t="shared" si="44"/>
        <v>2322</v>
      </c>
      <c r="C310" s="9">
        <f t="shared" si="45"/>
        <v>154193</v>
      </c>
      <c r="D310" s="9">
        <f t="shared" si="46"/>
        <v>154223</v>
      </c>
      <c r="E310" s="3">
        <f t="shared" si="47"/>
        <v>31</v>
      </c>
      <c r="F310" s="10">
        <f t="shared" si="48"/>
        <v>29</v>
      </c>
      <c r="G310" s="4">
        <f>Lease!K322</f>
        <v>0</v>
      </c>
      <c r="H310" s="3">
        <f t="shared" si="49"/>
        <v>0</v>
      </c>
      <c r="I310" s="11">
        <f t="shared" si="50"/>
        <v>0</v>
      </c>
      <c r="J310" s="20">
        <f t="shared" si="51"/>
        <v>154195</v>
      </c>
      <c r="K310" s="3">
        <f t="shared" si="52"/>
        <v>0</v>
      </c>
    </row>
    <row r="311" spans="1:11" x14ac:dyDescent="0.25">
      <c r="A311" s="9">
        <f>IF(Lease!$H$4="Monthly",DATE(YEAR(Monthly!A310),MONTH(Monthly!A310)+1,DAY(Monthly!A310)),IF(Lease!$H$4="Quarterly",DATE(YEAR(Monthly!A310),MONTH(Monthly!A310)+3,DAY(Monthly!A310)),DATE(YEAR(Monthly!A310)+1,MONTH(Monthly!A310),DAY(Monthly!A310))))</f>
        <v>154560</v>
      </c>
      <c r="B311" s="28">
        <f t="shared" si="44"/>
        <v>2323</v>
      </c>
      <c r="C311" s="9">
        <f t="shared" si="45"/>
        <v>154558</v>
      </c>
      <c r="D311" s="9">
        <f t="shared" si="46"/>
        <v>154588</v>
      </c>
      <c r="E311" s="3">
        <f t="shared" si="47"/>
        <v>31</v>
      </c>
      <c r="F311" s="10">
        <f t="shared" si="48"/>
        <v>29</v>
      </c>
      <c r="G311" s="4">
        <f>Lease!K323</f>
        <v>0</v>
      </c>
      <c r="H311" s="3">
        <f t="shared" si="49"/>
        <v>0</v>
      </c>
      <c r="I311" s="11">
        <f t="shared" si="50"/>
        <v>0</v>
      </c>
      <c r="J311" s="20">
        <f t="shared" si="51"/>
        <v>154560</v>
      </c>
      <c r="K311" s="3">
        <f t="shared" si="52"/>
        <v>0</v>
      </c>
    </row>
    <row r="312" spans="1:11" x14ac:dyDescent="0.25">
      <c r="A312" s="9">
        <f>IF(Lease!$H$4="Monthly",DATE(YEAR(Monthly!A311),MONTH(Monthly!A311)+1,DAY(Monthly!A311)),IF(Lease!$H$4="Quarterly",DATE(YEAR(Monthly!A311),MONTH(Monthly!A311)+3,DAY(Monthly!A311)),DATE(YEAR(Monthly!A311)+1,MONTH(Monthly!A311),DAY(Monthly!A311))))</f>
        <v>154926</v>
      </c>
      <c r="B312" s="28">
        <f t="shared" si="44"/>
        <v>2324</v>
      </c>
      <c r="C312" s="9">
        <f t="shared" si="45"/>
        <v>154924</v>
      </c>
      <c r="D312" s="9">
        <f t="shared" si="46"/>
        <v>154954</v>
      </c>
      <c r="E312" s="3">
        <f t="shared" si="47"/>
        <v>31</v>
      </c>
      <c r="F312" s="10">
        <f t="shared" si="48"/>
        <v>29</v>
      </c>
      <c r="G312" s="4">
        <f>Lease!K324</f>
        <v>0</v>
      </c>
      <c r="H312" s="3">
        <f t="shared" si="49"/>
        <v>0</v>
      </c>
      <c r="I312" s="11">
        <f t="shared" si="50"/>
        <v>0</v>
      </c>
      <c r="J312" s="20">
        <f t="shared" si="51"/>
        <v>154926</v>
      </c>
      <c r="K312" s="3">
        <f t="shared" si="52"/>
        <v>0</v>
      </c>
    </row>
    <row r="313" spans="1:11" x14ac:dyDescent="0.25">
      <c r="A313" s="9">
        <f>IF(Lease!$H$4="Monthly",DATE(YEAR(Monthly!A312),MONTH(Monthly!A312)+1,DAY(Monthly!A312)),IF(Lease!$H$4="Quarterly",DATE(YEAR(Monthly!A312),MONTH(Monthly!A312)+3,DAY(Monthly!A312)),DATE(YEAR(Monthly!A312)+1,MONTH(Monthly!A312),DAY(Monthly!A312))))</f>
        <v>155291</v>
      </c>
      <c r="B313" s="28">
        <f t="shared" si="44"/>
        <v>2325</v>
      </c>
      <c r="C313" s="9">
        <f t="shared" si="45"/>
        <v>155289</v>
      </c>
      <c r="D313" s="9">
        <f t="shared" si="46"/>
        <v>155319</v>
      </c>
      <c r="E313" s="3">
        <f t="shared" si="47"/>
        <v>31</v>
      </c>
      <c r="F313" s="10">
        <f t="shared" si="48"/>
        <v>29</v>
      </c>
      <c r="G313" s="4">
        <f>Lease!K325</f>
        <v>0</v>
      </c>
      <c r="H313" s="3">
        <f t="shared" si="49"/>
        <v>0</v>
      </c>
      <c r="I313" s="11">
        <f t="shared" si="50"/>
        <v>0</v>
      </c>
      <c r="J313" s="20">
        <f t="shared" si="51"/>
        <v>155291</v>
      </c>
      <c r="K313" s="3">
        <f t="shared" si="52"/>
        <v>0</v>
      </c>
    </row>
    <row r="314" spans="1:11" x14ac:dyDescent="0.25">
      <c r="A314" s="9">
        <f>IF(Lease!$H$4="Monthly",DATE(YEAR(Monthly!A313),MONTH(Monthly!A313)+1,DAY(Monthly!A313)),IF(Lease!$H$4="Quarterly",DATE(YEAR(Monthly!A313),MONTH(Monthly!A313)+3,DAY(Monthly!A313)),DATE(YEAR(Monthly!A313)+1,MONTH(Monthly!A313),DAY(Monthly!A313))))</f>
        <v>155656</v>
      </c>
      <c r="B314" s="28">
        <f t="shared" si="44"/>
        <v>2326</v>
      </c>
      <c r="C314" s="9">
        <f t="shared" si="45"/>
        <v>155654</v>
      </c>
      <c r="D314" s="9">
        <f t="shared" si="46"/>
        <v>155684</v>
      </c>
      <c r="E314" s="3">
        <f t="shared" si="47"/>
        <v>31</v>
      </c>
      <c r="F314" s="10">
        <f t="shared" si="48"/>
        <v>29</v>
      </c>
      <c r="G314" s="4">
        <f>Lease!K326</f>
        <v>0</v>
      </c>
      <c r="H314" s="3">
        <f t="shared" si="49"/>
        <v>0</v>
      </c>
      <c r="I314" s="11">
        <f t="shared" si="50"/>
        <v>0</v>
      </c>
      <c r="J314" s="20">
        <f t="shared" si="51"/>
        <v>155656</v>
      </c>
      <c r="K314" s="3">
        <f t="shared" si="52"/>
        <v>0</v>
      </c>
    </row>
    <row r="315" spans="1:11" x14ac:dyDescent="0.25">
      <c r="A315" s="9">
        <f>IF(Lease!$H$4="Monthly",DATE(YEAR(Monthly!A314),MONTH(Monthly!A314)+1,DAY(Monthly!A314)),IF(Lease!$H$4="Quarterly",DATE(YEAR(Monthly!A314),MONTH(Monthly!A314)+3,DAY(Monthly!A314)),DATE(YEAR(Monthly!A314)+1,MONTH(Monthly!A314),DAY(Monthly!A314))))</f>
        <v>156021</v>
      </c>
      <c r="B315" s="28">
        <f t="shared" si="44"/>
        <v>2327</v>
      </c>
      <c r="C315" s="9">
        <f t="shared" si="45"/>
        <v>156019</v>
      </c>
      <c r="D315" s="9">
        <f t="shared" si="46"/>
        <v>156049</v>
      </c>
      <c r="E315" s="3">
        <f t="shared" si="47"/>
        <v>31</v>
      </c>
      <c r="F315" s="10">
        <f t="shared" si="48"/>
        <v>29</v>
      </c>
      <c r="G315" s="4">
        <f>Lease!K327</f>
        <v>0</v>
      </c>
      <c r="H315" s="3">
        <f t="shared" si="49"/>
        <v>0</v>
      </c>
      <c r="I315" s="11">
        <f t="shared" si="50"/>
        <v>0</v>
      </c>
      <c r="J315" s="20">
        <f t="shared" si="51"/>
        <v>156021</v>
      </c>
      <c r="K315" s="3">
        <f t="shared" si="52"/>
        <v>0</v>
      </c>
    </row>
    <row r="316" spans="1:11" x14ac:dyDescent="0.25">
      <c r="A316" s="9">
        <f>IF(Lease!$H$4="Monthly",DATE(YEAR(Monthly!A315),MONTH(Monthly!A315)+1,DAY(Monthly!A315)),IF(Lease!$H$4="Quarterly",DATE(YEAR(Monthly!A315),MONTH(Monthly!A315)+3,DAY(Monthly!A315)),DATE(YEAR(Monthly!A315)+1,MONTH(Monthly!A315),DAY(Monthly!A315))))</f>
        <v>156387</v>
      </c>
      <c r="B316" s="28">
        <f t="shared" si="44"/>
        <v>2328</v>
      </c>
      <c r="C316" s="9">
        <f t="shared" si="45"/>
        <v>156385</v>
      </c>
      <c r="D316" s="9">
        <f t="shared" si="46"/>
        <v>156415</v>
      </c>
      <c r="E316" s="3">
        <f t="shared" si="47"/>
        <v>31</v>
      </c>
      <c r="F316" s="10">
        <f t="shared" si="48"/>
        <v>29</v>
      </c>
      <c r="G316" s="4">
        <f>Lease!K328</f>
        <v>0</v>
      </c>
      <c r="H316" s="3">
        <f t="shared" si="49"/>
        <v>0</v>
      </c>
      <c r="I316" s="11">
        <f t="shared" si="50"/>
        <v>0</v>
      </c>
      <c r="J316" s="20">
        <f t="shared" si="51"/>
        <v>156387</v>
      </c>
      <c r="K316" s="3">
        <f t="shared" si="52"/>
        <v>0</v>
      </c>
    </row>
    <row r="317" spans="1:11" x14ac:dyDescent="0.25">
      <c r="A317" s="9">
        <f>IF(Lease!$H$4="Monthly",DATE(YEAR(Monthly!A316),MONTH(Monthly!A316)+1,DAY(Monthly!A316)),IF(Lease!$H$4="Quarterly",DATE(YEAR(Monthly!A316),MONTH(Monthly!A316)+3,DAY(Monthly!A316)),DATE(YEAR(Monthly!A316)+1,MONTH(Monthly!A316),DAY(Monthly!A316))))</f>
        <v>156752</v>
      </c>
      <c r="B317" s="28">
        <f t="shared" si="44"/>
        <v>2329</v>
      </c>
      <c r="C317" s="9">
        <f t="shared" si="45"/>
        <v>156750</v>
      </c>
      <c r="D317" s="9">
        <f t="shared" si="46"/>
        <v>156780</v>
      </c>
      <c r="E317" s="3">
        <f t="shared" si="47"/>
        <v>31</v>
      </c>
      <c r="F317" s="10">
        <f t="shared" si="48"/>
        <v>29</v>
      </c>
      <c r="G317" s="4">
        <f>Lease!K329</f>
        <v>0</v>
      </c>
      <c r="H317" s="3">
        <f t="shared" si="49"/>
        <v>0</v>
      </c>
      <c r="I317" s="11">
        <f t="shared" si="50"/>
        <v>0</v>
      </c>
      <c r="J317" s="20">
        <f t="shared" si="51"/>
        <v>156752</v>
      </c>
      <c r="K317" s="3">
        <f t="shared" si="52"/>
        <v>0</v>
      </c>
    </row>
    <row r="318" spans="1:11" x14ac:dyDescent="0.25">
      <c r="A318" s="9">
        <f>IF(Lease!$H$4="Monthly",DATE(YEAR(Monthly!A317),MONTH(Monthly!A317)+1,DAY(Monthly!A317)),IF(Lease!$H$4="Quarterly",DATE(YEAR(Monthly!A317),MONTH(Monthly!A317)+3,DAY(Monthly!A317)),DATE(YEAR(Monthly!A317)+1,MONTH(Monthly!A317),DAY(Monthly!A317))))</f>
        <v>157117</v>
      </c>
      <c r="B318" s="28">
        <f t="shared" si="44"/>
        <v>2330</v>
      </c>
      <c r="C318" s="9">
        <f t="shared" si="45"/>
        <v>157115</v>
      </c>
      <c r="D318" s="9">
        <f t="shared" si="46"/>
        <v>157145</v>
      </c>
      <c r="E318" s="3">
        <f t="shared" si="47"/>
        <v>31</v>
      </c>
      <c r="F318" s="10">
        <f t="shared" si="48"/>
        <v>29</v>
      </c>
      <c r="G318" s="4">
        <f>Lease!K330</f>
        <v>0</v>
      </c>
      <c r="H318" s="3">
        <f t="shared" si="49"/>
        <v>0</v>
      </c>
      <c r="I318" s="11">
        <f t="shared" si="50"/>
        <v>0</v>
      </c>
      <c r="J318" s="20">
        <f t="shared" si="51"/>
        <v>157117</v>
      </c>
      <c r="K318" s="3">
        <f t="shared" si="52"/>
        <v>0</v>
      </c>
    </row>
    <row r="319" spans="1:11" x14ac:dyDescent="0.25">
      <c r="A319" s="9">
        <f>IF(Lease!$H$4="Monthly",DATE(YEAR(Monthly!A318),MONTH(Monthly!A318)+1,DAY(Monthly!A318)),IF(Lease!$H$4="Quarterly",DATE(YEAR(Monthly!A318),MONTH(Monthly!A318)+3,DAY(Monthly!A318)),DATE(YEAR(Monthly!A318)+1,MONTH(Monthly!A318),DAY(Monthly!A318))))</f>
        <v>157482</v>
      </c>
      <c r="B319" s="28">
        <f t="shared" si="44"/>
        <v>2331</v>
      </c>
      <c r="C319" s="9">
        <f t="shared" si="45"/>
        <v>157480</v>
      </c>
      <c r="D319" s="9">
        <f t="shared" si="46"/>
        <v>157510</v>
      </c>
      <c r="E319" s="3">
        <f t="shared" si="47"/>
        <v>31</v>
      </c>
      <c r="F319" s="10">
        <f t="shared" si="48"/>
        <v>29</v>
      </c>
      <c r="G319" s="4">
        <f>Lease!K331</f>
        <v>0</v>
      </c>
      <c r="H319" s="3">
        <f t="shared" si="49"/>
        <v>0</v>
      </c>
      <c r="I319" s="11">
        <f t="shared" si="50"/>
        <v>0</v>
      </c>
      <c r="J319" s="20">
        <f t="shared" si="51"/>
        <v>157482</v>
      </c>
      <c r="K319" s="3">
        <f t="shared" si="52"/>
        <v>0</v>
      </c>
    </row>
    <row r="320" spans="1:11" x14ac:dyDescent="0.25">
      <c r="A320" s="9">
        <f>IF(Lease!$H$4="Monthly",DATE(YEAR(Monthly!A319),MONTH(Monthly!A319)+1,DAY(Monthly!A319)),IF(Lease!$H$4="Quarterly",DATE(YEAR(Monthly!A319),MONTH(Monthly!A319)+3,DAY(Monthly!A319)),DATE(YEAR(Monthly!A319)+1,MONTH(Monthly!A319),DAY(Monthly!A319))))</f>
        <v>157848</v>
      </c>
      <c r="B320" s="28">
        <f t="shared" si="44"/>
        <v>2332</v>
      </c>
      <c r="C320" s="9">
        <f t="shared" si="45"/>
        <v>157846</v>
      </c>
      <c r="D320" s="9">
        <f t="shared" si="46"/>
        <v>157876</v>
      </c>
      <c r="E320" s="3">
        <f t="shared" si="47"/>
        <v>31</v>
      </c>
      <c r="F320" s="10">
        <f t="shared" si="48"/>
        <v>29</v>
      </c>
      <c r="G320" s="4">
        <f>Lease!K332</f>
        <v>0</v>
      </c>
      <c r="H320" s="3">
        <f t="shared" si="49"/>
        <v>0</v>
      </c>
      <c r="I320" s="11">
        <f t="shared" si="50"/>
        <v>0</v>
      </c>
      <c r="J320" s="20">
        <f t="shared" si="51"/>
        <v>157848</v>
      </c>
      <c r="K320" s="3">
        <f t="shared" si="52"/>
        <v>0</v>
      </c>
    </row>
    <row r="321" spans="1:11" x14ac:dyDescent="0.25">
      <c r="A321" s="9">
        <f>IF(Lease!$H$4="Monthly",DATE(YEAR(Monthly!A320),MONTH(Monthly!A320)+1,DAY(Monthly!A320)),IF(Lease!$H$4="Quarterly",DATE(YEAR(Monthly!A320),MONTH(Monthly!A320)+3,DAY(Monthly!A320)),DATE(YEAR(Monthly!A320)+1,MONTH(Monthly!A320),DAY(Monthly!A320))))</f>
        <v>158213</v>
      </c>
      <c r="B321" s="28">
        <f t="shared" si="44"/>
        <v>2333</v>
      </c>
      <c r="C321" s="9">
        <f t="shared" si="45"/>
        <v>158211</v>
      </c>
      <c r="D321" s="9">
        <f t="shared" si="46"/>
        <v>158241</v>
      </c>
      <c r="E321" s="3">
        <f t="shared" si="47"/>
        <v>31</v>
      </c>
      <c r="F321" s="10">
        <f t="shared" si="48"/>
        <v>29</v>
      </c>
      <c r="G321" s="4">
        <f>Lease!K333</f>
        <v>0</v>
      </c>
      <c r="H321" s="3">
        <f t="shared" si="49"/>
        <v>0</v>
      </c>
      <c r="I321" s="11">
        <f t="shared" si="50"/>
        <v>0</v>
      </c>
      <c r="J321" s="20">
        <f t="shared" si="51"/>
        <v>158213</v>
      </c>
      <c r="K321" s="3">
        <f t="shared" si="52"/>
        <v>0</v>
      </c>
    </row>
    <row r="322" spans="1:11" x14ac:dyDescent="0.25">
      <c r="A322" s="9">
        <f>IF(Lease!$H$4="Monthly",DATE(YEAR(Monthly!A321),MONTH(Monthly!A321)+1,DAY(Monthly!A321)),IF(Lease!$H$4="Quarterly",DATE(YEAR(Monthly!A321),MONTH(Monthly!A321)+3,DAY(Monthly!A321)),DATE(YEAR(Monthly!A321)+1,MONTH(Monthly!A321),DAY(Monthly!A321))))</f>
        <v>158578</v>
      </c>
      <c r="B322" s="28">
        <f t="shared" si="44"/>
        <v>2334</v>
      </c>
      <c r="C322" s="9">
        <f t="shared" si="45"/>
        <v>158576</v>
      </c>
      <c r="D322" s="9">
        <f t="shared" si="46"/>
        <v>158606</v>
      </c>
      <c r="E322" s="3">
        <f t="shared" si="47"/>
        <v>31</v>
      </c>
      <c r="F322" s="10">
        <f t="shared" si="48"/>
        <v>29</v>
      </c>
      <c r="G322" s="4">
        <f>Lease!K334</f>
        <v>0</v>
      </c>
      <c r="H322" s="3">
        <f t="shared" si="49"/>
        <v>0</v>
      </c>
      <c r="I322" s="11">
        <f t="shared" si="50"/>
        <v>0</v>
      </c>
      <c r="J322" s="20">
        <f t="shared" si="51"/>
        <v>158578</v>
      </c>
      <c r="K322" s="3">
        <f t="shared" si="52"/>
        <v>0</v>
      </c>
    </row>
    <row r="323" spans="1:11" x14ac:dyDescent="0.25">
      <c r="A323" s="9">
        <f>IF(Lease!$H$4="Monthly",DATE(YEAR(Monthly!A322),MONTH(Monthly!A322)+1,DAY(Monthly!A322)),IF(Lease!$H$4="Quarterly",DATE(YEAR(Monthly!A322),MONTH(Monthly!A322)+3,DAY(Monthly!A322)),DATE(YEAR(Monthly!A322)+1,MONTH(Monthly!A322),DAY(Monthly!A322))))</f>
        <v>158943</v>
      </c>
      <c r="B323" s="28">
        <f t="shared" si="44"/>
        <v>2335</v>
      </c>
      <c r="C323" s="9">
        <f t="shared" si="45"/>
        <v>158941</v>
      </c>
      <c r="D323" s="9">
        <f t="shared" si="46"/>
        <v>158971</v>
      </c>
      <c r="E323" s="3">
        <f t="shared" si="47"/>
        <v>31</v>
      </c>
      <c r="F323" s="10">
        <f t="shared" si="48"/>
        <v>29</v>
      </c>
      <c r="G323" s="4">
        <f>Lease!K335</f>
        <v>0</v>
      </c>
      <c r="H323" s="3">
        <f t="shared" si="49"/>
        <v>0</v>
      </c>
      <c r="I323" s="11">
        <f t="shared" si="50"/>
        <v>0</v>
      </c>
      <c r="J323" s="20">
        <f t="shared" si="51"/>
        <v>158943</v>
      </c>
      <c r="K323" s="3">
        <f t="shared" si="52"/>
        <v>0</v>
      </c>
    </row>
    <row r="324" spans="1:11" x14ac:dyDescent="0.25">
      <c r="A324" s="9">
        <f>IF(Lease!$H$4="Monthly",DATE(YEAR(Monthly!A323),MONTH(Monthly!A323)+1,DAY(Monthly!A323)),IF(Lease!$H$4="Quarterly",DATE(YEAR(Monthly!A323),MONTH(Monthly!A323)+3,DAY(Monthly!A323)),DATE(YEAR(Monthly!A323)+1,MONTH(Monthly!A323),DAY(Monthly!A323))))</f>
        <v>159309</v>
      </c>
      <c r="B324" s="28">
        <f t="shared" si="44"/>
        <v>2336</v>
      </c>
      <c r="C324" s="9">
        <f t="shared" si="45"/>
        <v>159307</v>
      </c>
      <c r="D324" s="9">
        <f t="shared" si="46"/>
        <v>159337</v>
      </c>
      <c r="E324" s="3">
        <f t="shared" si="47"/>
        <v>31</v>
      </c>
      <c r="F324" s="10">
        <f t="shared" si="48"/>
        <v>29</v>
      </c>
      <c r="G324" s="4">
        <f>Lease!K336</f>
        <v>0</v>
      </c>
      <c r="H324" s="3">
        <f t="shared" si="49"/>
        <v>0</v>
      </c>
      <c r="I324" s="11">
        <f t="shared" si="50"/>
        <v>0</v>
      </c>
      <c r="J324" s="20">
        <f t="shared" si="51"/>
        <v>159309</v>
      </c>
      <c r="K324" s="3">
        <f t="shared" si="52"/>
        <v>0</v>
      </c>
    </row>
    <row r="325" spans="1:11" x14ac:dyDescent="0.25">
      <c r="A325" s="9">
        <f>IF(Lease!$H$4="Monthly",DATE(YEAR(Monthly!A324),MONTH(Monthly!A324)+1,DAY(Monthly!A324)),IF(Lease!$H$4="Quarterly",DATE(YEAR(Monthly!A324),MONTH(Monthly!A324)+3,DAY(Monthly!A324)),DATE(YEAR(Monthly!A324)+1,MONTH(Monthly!A324),DAY(Monthly!A324))))</f>
        <v>159674</v>
      </c>
      <c r="B325" s="28">
        <f t="shared" ref="B325:B388" si="53">YEAR(A325)</f>
        <v>2337</v>
      </c>
      <c r="C325" s="9">
        <f t="shared" si="45"/>
        <v>159672</v>
      </c>
      <c r="D325" s="9">
        <f t="shared" si="46"/>
        <v>159702</v>
      </c>
      <c r="E325" s="3">
        <f t="shared" si="47"/>
        <v>31</v>
      </c>
      <c r="F325" s="10">
        <f t="shared" si="48"/>
        <v>29</v>
      </c>
      <c r="G325" s="4">
        <f>Lease!K337</f>
        <v>0</v>
      </c>
      <c r="H325" s="3">
        <f t="shared" si="49"/>
        <v>0</v>
      </c>
      <c r="I325" s="11">
        <f t="shared" si="50"/>
        <v>0</v>
      </c>
      <c r="J325" s="20">
        <f t="shared" si="51"/>
        <v>159674</v>
      </c>
      <c r="K325" s="3">
        <f t="shared" si="52"/>
        <v>0</v>
      </c>
    </row>
    <row r="326" spans="1:11" x14ac:dyDescent="0.25">
      <c r="A326" s="9">
        <f>IF(Lease!$H$4="Monthly",DATE(YEAR(Monthly!A325),MONTH(Monthly!A325)+1,DAY(Monthly!A325)),IF(Lease!$H$4="Quarterly",DATE(YEAR(Monthly!A325),MONTH(Monthly!A325)+3,DAY(Monthly!A325)),DATE(YEAR(Monthly!A325)+1,MONTH(Monthly!A325),DAY(Monthly!A325))))</f>
        <v>160039</v>
      </c>
      <c r="B326" s="28">
        <f t="shared" si="53"/>
        <v>2338</v>
      </c>
      <c r="C326" s="9">
        <f t="shared" si="45"/>
        <v>160037</v>
      </c>
      <c r="D326" s="9">
        <f t="shared" si="46"/>
        <v>160067</v>
      </c>
      <c r="E326" s="3">
        <f t="shared" si="47"/>
        <v>31</v>
      </c>
      <c r="F326" s="10">
        <f t="shared" si="48"/>
        <v>29</v>
      </c>
      <c r="G326" s="4">
        <f>Lease!K338</f>
        <v>0</v>
      </c>
      <c r="H326" s="3">
        <f t="shared" si="49"/>
        <v>0</v>
      </c>
      <c r="I326" s="11">
        <f t="shared" si="50"/>
        <v>0</v>
      </c>
      <c r="J326" s="20">
        <f t="shared" si="51"/>
        <v>160039</v>
      </c>
      <c r="K326" s="3">
        <f t="shared" si="52"/>
        <v>0</v>
      </c>
    </row>
    <row r="327" spans="1:11" x14ac:dyDescent="0.25">
      <c r="A327" s="9">
        <f>IF(Lease!$H$4="Monthly",DATE(YEAR(Monthly!A326),MONTH(Monthly!A326)+1,DAY(Monthly!A326)),IF(Lease!$H$4="Quarterly",DATE(YEAR(Monthly!A326),MONTH(Monthly!A326)+3,DAY(Monthly!A326)),DATE(YEAR(Monthly!A326)+1,MONTH(Monthly!A326),DAY(Monthly!A326))))</f>
        <v>160404</v>
      </c>
      <c r="B327" s="28">
        <f t="shared" si="53"/>
        <v>2339</v>
      </c>
      <c r="C327" s="9">
        <f t="shared" si="45"/>
        <v>160402</v>
      </c>
      <c r="D327" s="9">
        <f t="shared" si="46"/>
        <v>160432</v>
      </c>
      <c r="E327" s="3">
        <f t="shared" si="47"/>
        <v>31</v>
      </c>
      <c r="F327" s="10">
        <f t="shared" si="48"/>
        <v>29</v>
      </c>
      <c r="G327" s="4">
        <f>Lease!K339</f>
        <v>0</v>
      </c>
      <c r="H327" s="3">
        <f t="shared" si="49"/>
        <v>0</v>
      </c>
      <c r="I327" s="11">
        <f t="shared" si="50"/>
        <v>0</v>
      </c>
      <c r="J327" s="20">
        <f t="shared" si="51"/>
        <v>160404</v>
      </c>
      <c r="K327" s="3">
        <f t="shared" si="52"/>
        <v>0</v>
      </c>
    </row>
    <row r="328" spans="1:11" x14ac:dyDescent="0.25">
      <c r="A328" s="9">
        <f>IF(Lease!$H$4="Monthly",DATE(YEAR(Monthly!A327),MONTH(Monthly!A327)+1,DAY(Monthly!A327)),IF(Lease!$H$4="Quarterly",DATE(YEAR(Monthly!A327),MONTH(Monthly!A327)+3,DAY(Monthly!A327)),DATE(YEAR(Monthly!A327)+1,MONTH(Monthly!A327),DAY(Monthly!A327))))</f>
        <v>160770</v>
      </c>
      <c r="B328" s="28">
        <f t="shared" si="53"/>
        <v>2340</v>
      </c>
      <c r="C328" s="9">
        <f t="shared" si="45"/>
        <v>160768</v>
      </c>
      <c r="D328" s="9">
        <f t="shared" si="46"/>
        <v>160798</v>
      </c>
      <c r="E328" s="3">
        <f t="shared" si="47"/>
        <v>31</v>
      </c>
      <c r="F328" s="10">
        <f t="shared" si="48"/>
        <v>29</v>
      </c>
      <c r="G328" s="4">
        <f>Lease!K340</f>
        <v>0</v>
      </c>
      <c r="H328" s="3">
        <f t="shared" si="49"/>
        <v>0</v>
      </c>
      <c r="I328" s="11">
        <f t="shared" si="50"/>
        <v>0</v>
      </c>
      <c r="J328" s="20">
        <f t="shared" si="51"/>
        <v>160770</v>
      </c>
      <c r="K328" s="3">
        <f t="shared" si="52"/>
        <v>0</v>
      </c>
    </row>
    <row r="329" spans="1:11" x14ac:dyDescent="0.25">
      <c r="A329" s="9">
        <f>IF(Lease!$H$4="Monthly",DATE(YEAR(Monthly!A328),MONTH(Monthly!A328)+1,DAY(Monthly!A328)),IF(Lease!$H$4="Quarterly",DATE(YEAR(Monthly!A328),MONTH(Monthly!A328)+3,DAY(Monthly!A328)),DATE(YEAR(Monthly!A328)+1,MONTH(Monthly!A328),DAY(Monthly!A328))))</f>
        <v>161135</v>
      </c>
      <c r="B329" s="28">
        <f t="shared" si="53"/>
        <v>2341</v>
      </c>
      <c r="C329" s="9">
        <f t="shared" si="45"/>
        <v>161133</v>
      </c>
      <c r="D329" s="9">
        <f t="shared" si="46"/>
        <v>161163</v>
      </c>
      <c r="E329" s="3">
        <f t="shared" si="47"/>
        <v>31</v>
      </c>
      <c r="F329" s="10">
        <f t="shared" si="48"/>
        <v>29</v>
      </c>
      <c r="G329" s="4">
        <f>Lease!K341</f>
        <v>0</v>
      </c>
      <c r="H329" s="3">
        <f t="shared" si="49"/>
        <v>0</v>
      </c>
      <c r="I329" s="11">
        <f t="shared" si="50"/>
        <v>0</v>
      </c>
      <c r="J329" s="20">
        <f t="shared" si="51"/>
        <v>161135</v>
      </c>
      <c r="K329" s="3">
        <f t="shared" si="52"/>
        <v>0</v>
      </c>
    </row>
    <row r="330" spans="1:11" x14ac:dyDescent="0.25">
      <c r="A330" s="9">
        <f>IF(Lease!$H$4="Monthly",DATE(YEAR(Monthly!A329),MONTH(Monthly!A329)+1,DAY(Monthly!A329)),IF(Lease!$H$4="Quarterly",DATE(YEAR(Monthly!A329),MONTH(Monthly!A329)+3,DAY(Monthly!A329)),DATE(YEAR(Monthly!A329)+1,MONTH(Monthly!A329),DAY(Monthly!A329))))</f>
        <v>161500</v>
      </c>
      <c r="B330" s="28">
        <f t="shared" si="53"/>
        <v>2342</v>
      </c>
      <c r="C330" s="9">
        <f t="shared" si="45"/>
        <v>161498</v>
      </c>
      <c r="D330" s="9">
        <f t="shared" si="46"/>
        <v>161528</v>
      </c>
      <c r="E330" s="3">
        <f t="shared" si="47"/>
        <v>31</v>
      </c>
      <c r="F330" s="10">
        <f t="shared" si="48"/>
        <v>29</v>
      </c>
      <c r="G330" s="4">
        <f>Lease!K342</f>
        <v>0</v>
      </c>
      <c r="H330" s="3">
        <f t="shared" si="49"/>
        <v>0</v>
      </c>
      <c r="I330" s="11">
        <f t="shared" si="50"/>
        <v>0</v>
      </c>
      <c r="J330" s="20">
        <f t="shared" si="51"/>
        <v>161500</v>
      </c>
      <c r="K330" s="3">
        <f t="shared" si="52"/>
        <v>0</v>
      </c>
    </row>
    <row r="331" spans="1:11" x14ac:dyDescent="0.25">
      <c r="A331" s="9">
        <f>IF(Lease!$H$4="Monthly",DATE(YEAR(Monthly!A330),MONTH(Monthly!A330)+1,DAY(Monthly!A330)),IF(Lease!$H$4="Quarterly",DATE(YEAR(Monthly!A330),MONTH(Monthly!A330)+3,DAY(Monthly!A330)),DATE(YEAR(Monthly!A330)+1,MONTH(Monthly!A330),DAY(Monthly!A330))))</f>
        <v>161865</v>
      </c>
      <c r="B331" s="28">
        <f t="shared" si="53"/>
        <v>2343</v>
      </c>
      <c r="C331" s="9">
        <f t="shared" si="45"/>
        <v>161863</v>
      </c>
      <c r="D331" s="9">
        <f t="shared" si="46"/>
        <v>161893</v>
      </c>
      <c r="E331" s="3">
        <f t="shared" si="47"/>
        <v>31</v>
      </c>
      <c r="F331" s="10">
        <f t="shared" si="48"/>
        <v>29</v>
      </c>
      <c r="G331" s="4">
        <f>Lease!K343</f>
        <v>0</v>
      </c>
      <c r="H331" s="3">
        <f t="shared" si="49"/>
        <v>0</v>
      </c>
      <c r="I331" s="11">
        <f t="shared" si="50"/>
        <v>0</v>
      </c>
      <c r="J331" s="20">
        <f t="shared" si="51"/>
        <v>161865</v>
      </c>
      <c r="K331" s="3">
        <f t="shared" si="52"/>
        <v>0</v>
      </c>
    </row>
    <row r="332" spans="1:11" x14ac:dyDescent="0.25">
      <c r="A332" s="9">
        <f>IF(Lease!$H$4="Monthly",DATE(YEAR(Monthly!A331),MONTH(Monthly!A331)+1,DAY(Monthly!A331)),IF(Lease!$H$4="Quarterly",DATE(YEAR(Monthly!A331),MONTH(Monthly!A331)+3,DAY(Monthly!A331)),DATE(YEAR(Monthly!A331)+1,MONTH(Monthly!A331),DAY(Monthly!A331))))</f>
        <v>162231</v>
      </c>
      <c r="B332" s="28">
        <f t="shared" si="53"/>
        <v>2344</v>
      </c>
      <c r="C332" s="9">
        <f t="shared" si="45"/>
        <v>162229</v>
      </c>
      <c r="D332" s="9">
        <f t="shared" si="46"/>
        <v>162259</v>
      </c>
      <c r="E332" s="3">
        <f t="shared" si="47"/>
        <v>31</v>
      </c>
      <c r="F332" s="10">
        <f t="shared" si="48"/>
        <v>29</v>
      </c>
      <c r="G332" s="4">
        <f>Lease!K344</f>
        <v>0</v>
      </c>
      <c r="H332" s="3">
        <f t="shared" si="49"/>
        <v>0</v>
      </c>
      <c r="I332" s="11">
        <f t="shared" si="50"/>
        <v>0</v>
      </c>
      <c r="J332" s="20">
        <f t="shared" si="51"/>
        <v>162231</v>
      </c>
      <c r="K332" s="3">
        <f t="shared" si="52"/>
        <v>0</v>
      </c>
    </row>
    <row r="333" spans="1:11" x14ac:dyDescent="0.25">
      <c r="A333" s="9">
        <f>IF(Lease!$H$4="Monthly",DATE(YEAR(Monthly!A332),MONTH(Monthly!A332)+1,DAY(Monthly!A332)),IF(Lease!$H$4="Quarterly",DATE(YEAR(Monthly!A332),MONTH(Monthly!A332)+3,DAY(Monthly!A332)),DATE(YEAR(Monthly!A332)+1,MONTH(Monthly!A332),DAY(Monthly!A332))))</f>
        <v>162596</v>
      </c>
      <c r="B333" s="28">
        <f t="shared" si="53"/>
        <v>2345</v>
      </c>
      <c r="C333" s="9">
        <f t="shared" si="45"/>
        <v>162594</v>
      </c>
      <c r="D333" s="9">
        <f t="shared" si="46"/>
        <v>162624</v>
      </c>
      <c r="E333" s="3">
        <f t="shared" si="47"/>
        <v>31</v>
      </c>
      <c r="F333" s="10">
        <f t="shared" si="48"/>
        <v>29</v>
      </c>
      <c r="G333" s="4">
        <f>Lease!K345</f>
        <v>0</v>
      </c>
      <c r="H333" s="3">
        <f t="shared" si="49"/>
        <v>0</v>
      </c>
      <c r="I333" s="11">
        <f t="shared" si="50"/>
        <v>0</v>
      </c>
      <c r="J333" s="20">
        <f t="shared" si="51"/>
        <v>162596</v>
      </c>
      <c r="K333" s="3">
        <f t="shared" si="52"/>
        <v>0</v>
      </c>
    </row>
    <row r="334" spans="1:11" x14ac:dyDescent="0.25">
      <c r="A334" s="9">
        <f>IF(Lease!$H$4="Monthly",DATE(YEAR(Monthly!A333),MONTH(Monthly!A333)+1,DAY(Monthly!A333)),IF(Lease!$H$4="Quarterly",DATE(YEAR(Monthly!A333),MONTH(Monthly!A333)+3,DAY(Monthly!A333)),DATE(YEAR(Monthly!A333)+1,MONTH(Monthly!A333),DAY(Monthly!A333))))</f>
        <v>162961</v>
      </c>
      <c r="B334" s="28">
        <f t="shared" si="53"/>
        <v>2346</v>
      </c>
      <c r="C334" s="9">
        <f t="shared" si="45"/>
        <v>162959</v>
      </c>
      <c r="D334" s="9">
        <f t="shared" si="46"/>
        <v>162989</v>
      </c>
      <c r="E334" s="3">
        <f t="shared" si="47"/>
        <v>31</v>
      </c>
      <c r="F334" s="10">
        <f t="shared" si="48"/>
        <v>29</v>
      </c>
      <c r="G334" s="4">
        <f>Lease!K346</f>
        <v>0</v>
      </c>
      <c r="H334" s="3">
        <f t="shared" si="49"/>
        <v>0</v>
      </c>
      <c r="I334" s="11">
        <f t="shared" si="50"/>
        <v>0</v>
      </c>
      <c r="J334" s="20">
        <f t="shared" si="51"/>
        <v>162961</v>
      </c>
      <c r="K334" s="3">
        <f t="shared" si="52"/>
        <v>0</v>
      </c>
    </row>
    <row r="335" spans="1:11" x14ac:dyDescent="0.25">
      <c r="A335" s="9">
        <f>IF(Lease!$H$4="Monthly",DATE(YEAR(Monthly!A334),MONTH(Monthly!A334)+1,DAY(Monthly!A334)),IF(Lease!$H$4="Quarterly",DATE(YEAR(Monthly!A334),MONTH(Monthly!A334)+3,DAY(Monthly!A334)),DATE(YEAR(Monthly!A334)+1,MONTH(Monthly!A334),DAY(Monthly!A334))))</f>
        <v>163326</v>
      </c>
      <c r="B335" s="28">
        <f t="shared" si="53"/>
        <v>2347</v>
      </c>
      <c r="C335" s="9">
        <f t="shared" si="45"/>
        <v>163324</v>
      </c>
      <c r="D335" s="9">
        <f t="shared" si="46"/>
        <v>163354</v>
      </c>
      <c r="E335" s="3">
        <f t="shared" si="47"/>
        <v>31</v>
      </c>
      <c r="F335" s="10">
        <f t="shared" si="48"/>
        <v>29</v>
      </c>
      <c r="G335" s="4">
        <f>Lease!K347</f>
        <v>0</v>
      </c>
      <c r="H335" s="3">
        <f t="shared" si="49"/>
        <v>0</v>
      </c>
      <c r="I335" s="11">
        <f t="shared" si="50"/>
        <v>0</v>
      </c>
      <c r="J335" s="20">
        <f t="shared" si="51"/>
        <v>163326</v>
      </c>
      <c r="K335" s="3">
        <f t="shared" si="52"/>
        <v>0</v>
      </c>
    </row>
    <row r="336" spans="1:11" x14ac:dyDescent="0.25">
      <c r="A336" s="9">
        <f>IF(Lease!$H$4="Monthly",DATE(YEAR(Monthly!A335),MONTH(Monthly!A335)+1,DAY(Monthly!A335)),IF(Lease!$H$4="Quarterly",DATE(YEAR(Monthly!A335),MONTH(Monthly!A335)+3,DAY(Monthly!A335)),DATE(YEAR(Monthly!A335)+1,MONTH(Monthly!A335),DAY(Monthly!A335))))</f>
        <v>163692</v>
      </c>
      <c r="B336" s="28">
        <f t="shared" si="53"/>
        <v>2348</v>
      </c>
      <c r="C336" s="9">
        <f t="shared" si="45"/>
        <v>163690</v>
      </c>
      <c r="D336" s="9">
        <f t="shared" si="46"/>
        <v>163720</v>
      </c>
      <c r="E336" s="3">
        <f t="shared" si="47"/>
        <v>31</v>
      </c>
      <c r="F336" s="10">
        <f t="shared" si="48"/>
        <v>29</v>
      </c>
      <c r="G336" s="4">
        <f>Lease!K348</f>
        <v>0</v>
      </c>
      <c r="H336" s="3">
        <f t="shared" si="49"/>
        <v>0</v>
      </c>
      <c r="I336" s="11">
        <f t="shared" si="50"/>
        <v>0</v>
      </c>
      <c r="J336" s="20">
        <f t="shared" si="51"/>
        <v>163692</v>
      </c>
      <c r="K336" s="3">
        <f t="shared" si="52"/>
        <v>0</v>
      </c>
    </row>
    <row r="337" spans="1:11" x14ac:dyDescent="0.25">
      <c r="A337" s="9">
        <f>IF(Lease!$H$4="Monthly",DATE(YEAR(Monthly!A336),MONTH(Monthly!A336)+1,DAY(Monthly!A336)),IF(Lease!$H$4="Quarterly",DATE(YEAR(Monthly!A336),MONTH(Monthly!A336)+3,DAY(Monthly!A336)),DATE(YEAR(Monthly!A336)+1,MONTH(Monthly!A336),DAY(Monthly!A336))))</f>
        <v>164057</v>
      </c>
      <c r="B337" s="28">
        <f t="shared" si="53"/>
        <v>2349</v>
      </c>
      <c r="C337" s="9">
        <f t="shared" si="45"/>
        <v>164055</v>
      </c>
      <c r="D337" s="9">
        <f t="shared" si="46"/>
        <v>164085</v>
      </c>
      <c r="E337" s="3">
        <f t="shared" si="47"/>
        <v>31</v>
      </c>
      <c r="F337" s="10">
        <f t="shared" si="48"/>
        <v>29</v>
      </c>
      <c r="G337" s="4">
        <f>Lease!K349</f>
        <v>0</v>
      </c>
      <c r="H337" s="3">
        <f t="shared" si="49"/>
        <v>0</v>
      </c>
      <c r="I337" s="11">
        <f t="shared" si="50"/>
        <v>0</v>
      </c>
      <c r="J337" s="20">
        <f t="shared" si="51"/>
        <v>164057</v>
      </c>
      <c r="K337" s="3">
        <f t="shared" si="52"/>
        <v>0</v>
      </c>
    </row>
    <row r="338" spans="1:11" x14ac:dyDescent="0.25">
      <c r="A338" s="9">
        <f>IF(Lease!$H$4="Monthly",DATE(YEAR(Monthly!A337),MONTH(Monthly!A337)+1,DAY(Monthly!A337)),IF(Lease!$H$4="Quarterly",DATE(YEAR(Monthly!A337),MONTH(Monthly!A337)+3,DAY(Monthly!A337)),DATE(YEAR(Monthly!A337)+1,MONTH(Monthly!A337),DAY(Monthly!A337))))</f>
        <v>164422</v>
      </c>
      <c r="B338" s="28">
        <f t="shared" si="53"/>
        <v>2350</v>
      </c>
      <c r="C338" s="9">
        <f t="shared" si="45"/>
        <v>164420</v>
      </c>
      <c r="D338" s="9">
        <f t="shared" si="46"/>
        <v>164450</v>
      </c>
      <c r="E338" s="3">
        <f t="shared" si="47"/>
        <v>31</v>
      </c>
      <c r="F338" s="10">
        <f t="shared" si="48"/>
        <v>29</v>
      </c>
      <c r="G338" s="4">
        <f>Lease!K350</f>
        <v>0</v>
      </c>
      <c r="H338" s="3">
        <f t="shared" si="49"/>
        <v>0</v>
      </c>
      <c r="I338" s="11">
        <f t="shared" si="50"/>
        <v>0</v>
      </c>
      <c r="J338" s="20">
        <f t="shared" si="51"/>
        <v>164422</v>
      </c>
      <c r="K338" s="3">
        <f t="shared" si="52"/>
        <v>0</v>
      </c>
    </row>
    <row r="339" spans="1:11" x14ac:dyDescent="0.25">
      <c r="A339" s="9">
        <f>IF(Lease!$H$4="Monthly",DATE(YEAR(Monthly!A338),MONTH(Monthly!A338)+1,DAY(Monthly!A338)),IF(Lease!$H$4="Quarterly",DATE(YEAR(Monthly!A338),MONTH(Monthly!A338)+3,DAY(Monthly!A338)),DATE(YEAR(Monthly!A338)+1,MONTH(Monthly!A338),DAY(Monthly!A338))))</f>
        <v>164787</v>
      </c>
      <c r="B339" s="28">
        <f t="shared" si="53"/>
        <v>2351</v>
      </c>
      <c r="C339" s="9">
        <f t="shared" si="45"/>
        <v>164785</v>
      </c>
      <c r="D339" s="9">
        <f t="shared" si="46"/>
        <v>164815</v>
      </c>
      <c r="E339" s="3">
        <f t="shared" si="47"/>
        <v>31</v>
      </c>
      <c r="F339" s="10">
        <f t="shared" si="48"/>
        <v>29</v>
      </c>
      <c r="G339" s="4">
        <f>Lease!K351</f>
        <v>0</v>
      </c>
      <c r="H339" s="3">
        <f t="shared" si="49"/>
        <v>0</v>
      </c>
      <c r="I339" s="11">
        <f t="shared" si="50"/>
        <v>0</v>
      </c>
      <c r="J339" s="20">
        <f t="shared" si="51"/>
        <v>164787</v>
      </c>
      <c r="K339" s="3">
        <f t="shared" si="52"/>
        <v>0</v>
      </c>
    </row>
    <row r="340" spans="1:11" x14ac:dyDescent="0.25">
      <c r="A340" s="9">
        <f>IF(Lease!$H$4="Monthly",DATE(YEAR(Monthly!A339),MONTH(Monthly!A339)+1,DAY(Monthly!A339)),IF(Lease!$H$4="Quarterly",DATE(YEAR(Monthly!A339),MONTH(Monthly!A339)+3,DAY(Monthly!A339)),DATE(YEAR(Monthly!A339)+1,MONTH(Monthly!A339),DAY(Monthly!A339))))</f>
        <v>165153</v>
      </c>
      <c r="B340" s="28">
        <f t="shared" si="53"/>
        <v>2352</v>
      </c>
      <c r="C340" s="9">
        <f t="shared" si="45"/>
        <v>165151</v>
      </c>
      <c r="D340" s="9">
        <f t="shared" si="46"/>
        <v>165181</v>
      </c>
      <c r="E340" s="3">
        <f t="shared" si="47"/>
        <v>31</v>
      </c>
      <c r="F340" s="10">
        <f t="shared" si="48"/>
        <v>29</v>
      </c>
      <c r="G340" s="4">
        <f>Lease!K352</f>
        <v>0</v>
      </c>
      <c r="H340" s="3">
        <f t="shared" si="49"/>
        <v>0</v>
      </c>
      <c r="I340" s="11">
        <f t="shared" si="50"/>
        <v>0</v>
      </c>
      <c r="J340" s="20">
        <f t="shared" si="51"/>
        <v>165153</v>
      </c>
      <c r="K340" s="3">
        <f t="shared" si="52"/>
        <v>0</v>
      </c>
    </row>
    <row r="341" spans="1:11" x14ac:dyDescent="0.25">
      <c r="A341" s="9">
        <f>IF(Lease!$H$4="Monthly",DATE(YEAR(Monthly!A340),MONTH(Monthly!A340)+1,DAY(Monthly!A340)),IF(Lease!$H$4="Quarterly",DATE(YEAR(Monthly!A340),MONTH(Monthly!A340)+3,DAY(Monthly!A340)),DATE(YEAR(Monthly!A340)+1,MONTH(Monthly!A340),DAY(Monthly!A340))))</f>
        <v>165518</v>
      </c>
      <c r="B341" s="28">
        <f t="shared" si="53"/>
        <v>2353</v>
      </c>
      <c r="C341" s="9">
        <f t="shared" si="45"/>
        <v>165516</v>
      </c>
      <c r="D341" s="9">
        <f t="shared" si="46"/>
        <v>165546</v>
      </c>
      <c r="E341" s="3">
        <f t="shared" si="47"/>
        <v>31</v>
      </c>
      <c r="F341" s="10">
        <f t="shared" si="48"/>
        <v>29</v>
      </c>
      <c r="G341" s="4">
        <f>Lease!K353</f>
        <v>0</v>
      </c>
      <c r="H341" s="3">
        <f t="shared" si="49"/>
        <v>0</v>
      </c>
      <c r="I341" s="11">
        <f t="shared" si="50"/>
        <v>0</v>
      </c>
      <c r="J341" s="20">
        <f t="shared" si="51"/>
        <v>165518</v>
      </c>
      <c r="K341" s="3">
        <f t="shared" si="52"/>
        <v>0</v>
      </c>
    </row>
    <row r="342" spans="1:11" x14ac:dyDescent="0.25">
      <c r="A342" s="9">
        <f>IF(Lease!$H$4="Monthly",DATE(YEAR(Monthly!A341),MONTH(Monthly!A341)+1,DAY(Monthly!A341)),IF(Lease!$H$4="Quarterly",DATE(YEAR(Monthly!A341),MONTH(Monthly!A341)+3,DAY(Monthly!A341)),DATE(YEAR(Monthly!A341)+1,MONTH(Monthly!A341),DAY(Monthly!A341))))</f>
        <v>165883</v>
      </c>
      <c r="B342" s="28">
        <f t="shared" si="53"/>
        <v>2354</v>
      </c>
      <c r="C342" s="9">
        <f t="shared" si="45"/>
        <v>165881</v>
      </c>
      <c r="D342" s="9">
        <f t="shared" si="46"/>
        <v>165911</v>
      </c>
      <c r="E342" s="3">
        <f t="shared" si="47"/>
        <v>31</v>
      </c>
      <c r="F342" s="10">
        <f t="shared" si="48"/>
        <v>29</v>
      </c>
      <c r="G342" s="4">
        <f>Lease!K354</f>
        <v>0</v>
      </c>
      <c r="H342" s="3">
        <f t="shared" si="49"/>
        <v>0</v>
      </c>
      <c r="I342" s="11">
        <f t="shared" si="50"/>
        <v>0</v>
      </c>
      <c r="J342" s="20">
        <f t="shared" si="51"/>
        <v>165883</v>
      </c>
      <c r="K342" s="3">
        <f t="shared" si="52"/>
        <v>0</v>
      </c>
    </row>
    <row r="343" spans="1:11" x14ac:dyDescent="0.25">
      <c r="A343" s="9">
        <f>IF(Lease!$H$4="Monthly",DATE(YEAR(Monthly!A342),MONTH(Monthly!A342)+1,DAY(Monthly!A342)),IF(Lease!$H$4="Quarterly",DATE(YEAR(Monthly!A342),MONTH(Monthly!A342)+3,DAY(Monthly!A342)),DATE(YEAR(Monthly!A342)+1,MONTH(Monthly!A342),DAY(Monthly!A342))))</f>
        <v>166248</v>
      </c>
      <c r="B343" s="28">
        <f t="shared" si="53"/>
        <v>2355</v>
      </c>
      <c r="C343" s="9">
        <f t="shared" si="45"/>
        <v>166246</v>
      </c>
      <c r="D343" s="9">
        <f t="shared" si="46"/>
        <v>166276</v>
      </c>
      <c r="E343" s="3">
        <f t="shared" si="47"/>
        <v>31</v>
      </c>
      <c r="F343" s="10">
        <f t="shared" si="48"/>
        <v>29</v>
      </c>
      <c r="G343" s="4">
        <f>Lease!K355</f>
        <v>0</v>
      </c>
      <c r="H343" s="3">
        <f t="shared" si="49"/>
        <v>0</v>
      </c>
      <c r="I343" s="11">
        <f t="shared" si="50"/>
        <v>0</v>
      </c>
      <c r="J343" s="20">
        <f t="shared" si="51"/>
        <v>166248</v>
      </c>
      <c r="K343" s="3">
        <f t="shared" si="52"/>
        <v>0</v>
      </c>
    </row>
    <row r="344" spans="1:11" x14ac:dyDescent="0.25">
      <c r="A344" s="9">
        <f>IF(Lease!$H$4="Monthly",DATE(YEAR(Monthly!A343),MONTH(Monthly!A343)+1,DAY(Monthly!A343)),IF(Lease!$H$4="Quarterly",DATE(YEAR(Monthly!A343),MONTH(Monthly!A343)+3,DAY(Monthly!A343)),DATE(YEAR(Monthly!A343)+1,MONTH(Monthly!A343),DAY(Monthly!A343))))</f>
        <v>166614</v>
      </c>
      <c r="B344" s="28">
        <f t="shared" si="53"/>
        <v>2356</v>
      </c>
      <c r="C344" s="9">
        <f t="shared" si="45"/>
        <v>166612</v>
      </c>
      <c r="D344" s="9">
        <f t="shared" si="46"/>
        <v>166642</v>
      </c>
      <c r="E344" s="3">
        <f t="shared" si="47"/>
        <v>31</v>
      </c>
      <c r="F344" s="10">
        <f t="shared" si="48"/>
        <v>29</v>
      </c>
      <c r="G344" s="4">
        <f>Lease!K356</f>
        <v>0</v>
      </c>
      <c r="H344" s="3">
        <f t="shared" si="49"/>
        <v>0</v>
      </c>
      <c r="I344" s="11">
        <f t="shared" si="50"/>
        <v>0</v>
      </c>
      <c r="J344" s="20">
        <f t="shared" si="51"/>
        <v>166614</v>
      </c>
      <c r="K344" s="3">
        <f t="shared" si="52"/>
        <v>0</v>
      </c>
    </row>
    <row r="345" spans="1:11" x14ac:dyDescent="0.25">
      <c r="A345" s="9">
        <f>IF(Lease!$H$4="Monthly",DATE(YEAR(Monthly!A344),MONTH(Monthly!A344)+1,DAY(Monthly!A344)),IF(Lease!$H$4="Quarterly",DATE(YEAR(Monthly!A344),MONTH(Monthly!A344)+3,DAY(Monthly!A344)),DATE(YEAR(Monthly!A344)+1,MONTH(Monthly!A344),DAY(Monthly!A344))))</f>
        <v>166979</v>
      </c>
      <c r="B345" s="28">
        <f t="shared" si="53"/>
        <v>2357</v>
      </c>
      <c r="C345" s="9">
        <f t="shared" si="45"/>
        <v>166977</v>
      </c>
      <c r="D345" s="9">
        <f t="shared" si="46"/>
        <v>167007</v>
      </c>
      <c r="E345" s="3">
        <f t="shared" si="47"/>
        <v>31</v>
      </c>
      <c r="F345" s="10">
        <f t="shared" si="48"/>
        <v>29</v>
      </c>
      <c r="G345" s="4">
        <f>Lease!K357</f>
        <v>0</v>
      </c>
      <c r="H345" s="3">
        <f t="shared" si="49"/>
        <v>0</v>
      </c>
      <c r="I345" s="11">
        <f t="shared" si="50"/>
        <v>0</v>
      </c>
      <c r="J345" s="20">
        <f t="shared" si="51"/>
        <v>166979</v>
      </c>
      <c r="K345" s="3">
        <f t="shared" si="52"/>
        <v>0</v>
      </c>
    </row>
    <row r="346" spans="1:11" x14ac:dyDescent="0.25">
      <c r="A346" s="9">
        <f>IF(Lease!$H$4="Monthly",DATE(YEAR(Monthly!A345),MONTH(Monthly!A345)+1,DAY(Monthly!A345)),IF(Lease!$H$4="Quarterly",DATE(YEAR(Monthly!A345),MONTH(Monthly!A345)+3,DAY(Monthly!A345)),DATE(YEAR(Monthly!A345)+1,MONTH(Monthly!A345),DAY(Monthly!A345))))</f>
        <v>167344</v>
      </c>
      <c r="B346" s="28">
        <f t="shared" si="53"/>
        <v>2358</v>
      </c>
      <c r="C346" s="9">
        <f t="shared" si="45"/>
        <v>167342</v>
      </c>
      <c r="D346" s="9">
        <f t="shared" si="46"/>
        <v>167372</v>
      </c>
      <c r="E346" s="3">
        <f t="shared" si="47"/>
        <v>31</v>
      </c>
      <c r="F346" s="10">
        <f t="shared" si="48"/>
        <v>29</v>
      </c>
      <c r="G346" s="4">
        <f>Lease!K358</f>
        <v>0</v>
      </c>
      <c r="H346" s="3">
        <f t="shared" si="49"/>
        <v>0</v>
      </c>
      <c r="I346" s="11">
        <f t="shared" si="50"/>
        <v>0</v>
      </c>
      <c r="J346" s="20">
        <f t="shared" si="51"/>
        <v>167344</v>
      </c>
      <c r="K346" s="3">
        <f t="shared" si="52"/>
        <v>0</v>
      </c>
    </row>
    <row r="347" spans="1:11" x14ac:dyDescent="0.25">
      <c r="A347" s="9">
        <f>IF(Lease!$H$4="Monthly",DATE(YEAR(Monthly!A346),MONTH(Monthly!A346)+1,DAY(Monthly!A346)),IF(Lease!$H$4="Quarterly",DATE(YEAR(Monthly!A346),MONTH(Monthly!A346)+3,DAY(Monthly!A346)),DATE(YEAR(Monthly!A346)+1,MONTH(Monthly!A346),DAY(Monthly!A346))))</f>
        <v>167709</v>
      </c>
      <c r="B347" s="28">
        <f t="shared" si="53"/>
        <v>2359</v>
      </c>
      <c r="C347" s="9">
        <f t="shared" si="45"/>
        <v>167707</v>
      </c>
      <c r="D347" s="9">
        <f t="shared" si="46"/>
        <v>167737</v>
      </c>
      <c r="E347" s="3">
        <f t="shared" si="47"/>
        <v>31</v>
      </c>
      <c r="F347" s="10">
        <f t="shared" si="48"/>
        <v>29</v>
      </c>
      <c r="G347" s="4">
        <f>Lease!K359</f>
        <v>0</v>
      </c>
      <c r="H347" s="3">
        <f t="shared" si="49"/>
        <v>0</v>
      </c>
      <c r="I347" s="11">
        <f t="shared" si="50"/>
        <v>0</v>
      </c>
      <c r="J347" s="20">
        <f t="shared" si="51"/>
        <v>167709</v>
      </c>
      <c r="K347" s="3">
        <f t="shared" si="52"/>
        <v>0</v>
      </c>
    </row>
    <row r="348" spans="1:11" x14ac:dyDescent="0.25">
      <c r="A348" s="9">
        <f>IF(Lease!$H$4="Monthly",DATE(YEAR(Monthly!A347),MONTH(Monthly!A347)+1,DAY(Monthly!A347)),IF(Lease!$H$4="Quarterly",DATE(YEAR(Monthly!A347),MONTH(Monthly!A347)+3,DAY(Monthly!A347)),DATE(YEAR(Monthly!A347)+1,MONTH(Monthly!A347),DAY(Monthly!A347))))</f>
        <v>168075</v>
      </c>
      <c r="B348" s="28">
        <f t="shared" si="53"/>
        <v>2360</v>
      </c>
      <c r="C348" s="9">
        <f t="shared" si="45"/>
        <v>168073</v>
      </c>
      <c r="D348" s="9">
        <f t="shared" si="46"/>
        <v>168103</v>
      </c>
      <c r="E348" s="3">
        <f t="shared" si="47"/>
        <v>31</v>
      </c>
      <c r="F348" s="10">
        <f t="shared" si="48"/>
        <v>29</v>
      </c>
      <c r="G348" s="4">
        <f>Lease!K360</f>
        <v>0</v>
      </c>
      <c r="H348" s="3">
        <f t="shared" si="49"/>
        <v>0</v>
      </c>
      <c r="I348" s="11">
        <f t="shared" si="50"/>
        <v>0</v>
      </c>
      <c r="J348" s="20">
        <f t="shared" si="51"/>
        <v>168075</v>
      </c>
      <c r="K348" s="3">
        <f t="shared" si="52"/>
        <v>0</v>
      </c>
    </row>
    <row r="349" spans="1:11" x14ac:dyDescent="0.25">
      <c r="A349" s="9">
        <f>IF(Lease!$H$4="Monthly",DATE(YEAR(Monthly!A348),MONTH(Monthly!A348)+1,DAY(Monthly!A348)),IF(Lease!$H$4="Quarterly",DATE(YEAR(Monthly!A348),MONTH(Monthly!A348)+3,DAY(Monthly!A348)),DATE(YEAR(Monthly!A348)+1,MONTH(Monthly!A348),DAY(Monthly!A348))))</f>
        <v>168440</v>
      </c>
      <c r="B349" s="28">
        <f t="shared" si="53"/>
        <v>2361</v>
      </c>
      <c r="C349" s="9">
        <f t="shared" si="45"/>
        <v>168438</v>
      </c>
      <c r="D349" s="9">
        <f t="shared" si="46"/>
        <v>168468</v>
      </c>
      <c r="E349" s="3">
        <f t="shared" si="47"/>
        <v>31</v>
      </c>
      <c r="F349" s="10">
        <f t="shared" si="48"/>
        <v>29</v>
      </c>
      <c r="G349" s="4">
        <f>Lease!K361</f>
        <v>0</v>
      </c>
      <c r="H349" s="3">
        <f t="shared" si="49"/>
        <v>0</v>
      </c>
      <c r="I349" s="11">
        <f t="shared" si="50"/>
        <v>0</v>
      </c>
      <c r="J349" s="20">
        <f t="shared" si="51"/>
        <v>168440</v>
      </c>
      <c r="K349" s="3">
        <f t="shared" si="52"/>
        <v>0</v>
      </c>
    </row>
    <row r="350" spans="1:11" x14ac:dyDescent="0.25">
      <c r="A350" s="9">
        <f>IF(Lease!$H$4="Monthly",DATE(YEAR(Monthly!A349),MONTH(Monthly!A349)+1,DAY(Monthly!A349)),IF(Lease!$H$4="Quarterly",DATE(YEAR(Monthly!A349),MONTH(Monthly!A349)+3,DAY(Monthly!A349)),DATE(YEAR(Monthly!A349)+1,MONTH(Monthly!A349),DAY(Monthly!A349))))</f>
        <v>168805</v>
      </c>
      <c r="B350" s="28">
        <f t="shared" si="53"/>
        <v>2362</v>
      </c>
      <c r="C350" s="9">
        <f t="shared" si="45"/>
        <v>168803</v>
      </c>
      <c r="D350" s="9">
        <f t="shared" si="46"/>
        <v>168833</v>
      </c>
      <c r="E350" s="3">
        <f t="shared" si="47"/>
        <v>31</v>
      </c>
      <c r="F350" s="10">
        <f t="shared" si="48"/>
        <v>29</v>
      </c>
      <c r="G350" s="4">
        <f>Lease!K362</f>
        <v>0</v>
      </c>
      <c r="H350" s="3">
        <f t="shared" si="49"/>
        <v>0</v>
      </c>
      <c r="I350" s="11">
        <f t="shared" si="50"/>
        <v>0</v>
      </c>
      <c r="J350" s="20">
        <f t="shared" si="51"/>
        <v>168805</v>
      </c>
      <c r="K350" s="3">
        <f t="shared" si="52"/>
        <v>0</v>
      </c>
    </row>
    <row r="351" spans="1:11" x14ac:dyDescent="0.25">
      <c r="A351" s="9">
        <f>IF(Lease!$H$4="Monthly",DATE(YEAR(Monthly!A350),MONTH(Monthly!A350)+1,DAY(Monthly!A350)),IF(Lease!$H$4="Quarterly",DATE(YEAR(Monthly!A350),MONTH(Monthly!A350)+3,DAY(Monthly!A350)),DATE(YEAR(Monthly!A350)+1,MONTH(Monthly!A350),DAY(Monthly!A350))))</f>
        <v>169170</v>
      </c>
      <c r="B351" s="28">
        <f t="shared" si="53"/>
        <v>2363</v>
      </c>
      <c r="C351" s="9">
        <f t="shared" si="45"/>
        <v>169168</v>
      </c>
      <c r="D351" s="9">
        <f t="shared" si="46"/>
        <v>169198</v>
      </c>
      <c r="E351" s="3">
        <f t="shared" si="47"/>
        <v>31</v>
      </c>
      <c r="F351" s="10">
        <f t="shared" si="48"/>
        <v>29</v>
      </c>
      <c r="G351" s="4">
        <f>Lease!K363</f>
        <v>0</v>
      </c>
      <c r="H351" s="3">
        <f t="shared" si="49"/>
        <v>0</v>
      </c>
      <c r="I351" s="11">
        <f t="shared" si="50"/>
        <v>0</v>
      </c>
      <c r="J351" s="20">
        <f t="shared" si="51"/>
        <v>169170</v>
      </c>
      <c r="K351" s="3">
        <f t="shared" si="52"/>
        <v>0</v>
      </c>
    </row>
    <row r="352" spans="1:11" x14ac:dyDescent="0.25">
      <c r="A352" s="9">
        <f>IF(Lease!$H$4="Monthly",DATE(YEAR(Monthly!A351),MONTH(Monthly!A351)+1,DAY(Monthly!A351)),IF(Lease!$H$4="Quarterly",DATE(YEAR(Monthly!A351),MONTH(Monthly!A351)+3,DAY(Monthly!A351)),DATE(YEAR(Monthly!A351)+1,MONTH(Monthly!A351),DAY(Monthly!A351))))</f>
        <v>169536</v>
      </c>
      <c r="B352" s="28">
        <f t="shared" si="53"/>
        <v>2364</v>
      </c>
      <c r="C352" s="9">
        <f t="shared" si="45"/>
        <v>169534</v>
      </c>
      <c r="D352" s="9">
        <f t="shared" si="46"/>
        <v>169564</v>
      </c>
      <c r="E352" s="3">
        <f t="shared" si="47"/>
        <v>31</v>
      </c>
      <c r="F352" s="10">
        <f t="shared" si="48"/>
        <v>29</v>
      </c>
      <c r="G352" s="4">
        <f>Lease!K364</f>
        <v>0</v>
      </c>
      <c r="H352" s="3">
        <f t="shared" si="49"/>
        <v>0</v>
      </c>
      <c r="I352" s="11">
        <f t="shared" si="50"/>
        <v>0</v>
      </c>
      <c r="J352" s="20">
        <f t="shared" si="51"/>
        <v>169536</v>
      </c>
      <c r="K352" s="3">
        <f t="shared" si="52"/>
        <v>0</v>
      </c>
    </row>
    <row r="353" spans="1:11" x14ac:dyDescent="0.25">
      <c r="A353" s="9">
        <f>IF(Lease!$H$4="Monthly",DATE(YEAR(Monthly!A352),MONTH(Monthly!A352)+1,DAY(Monthly!A352)),IF(Lease!$H$4="Quarterly",DATE(YEAR(Monthly!A352),MONTH(Monthly!A352)+3,DAY(Monthly!A352)),DATE(YEAR(Monthly!A352)+1,MONTH(Monthly!A352),DAY(Monthly!A352))))</f>
        <v>169901</v>
      </c>
      <c r="B353" s="28">
        <f t="shared" si="53"/>
        <v>2365</v>
      </c>
      <c r="C353" s="9">
        <f t="shared" si="45"/>
        <v>169899</v>
      </c>
      <c r="D353" s="9">
        <f t="shared" si="46"/>
        <v>169929</v>
      </c>
      <c r="E353" s="3">
        <f t="shared" si="47"/>
        <v>31</v>
      </c>
      <c r="F353" s="10">
        <f t="shared" si="48"/>
        <v>29</v>
      </c>
      <c r="G353" s="4">
        <f>Lease!K365</f>
        <v>0</v>
      </c>
      <c r="H353" s="3">
        <f t="shared" si="49"/>
        <v>0</v>
      </c>
      <c r="I353" s="11">
        <f t="shared" si="50"/>
        <v>0</v>
      </c>
      <c r="J353" s="20">
        <f t="shared" si="51"/>
        <v>169901</v>
      </c>
      <c r="K353" s="3">
        <f t="shared" si="52"/>
        <v>0</v>
      </c>
    </row>
    <row r="354" spans="1:11" x14ac:dyDescent="0.25">
      <c r="A354" s="9">
        <f>IF(Lease!$H$4="Monthly",DATE(YEAR(Monthly!A353),MONTH(Monthly!A353)+1,DAY(Monthly!A353)),IF(Lease!$H$4="Quarterly",DATE(YEAR(Monthly!A353),MONTH(Monthly!A353)+3,DAY(Monthly!A353)),DATE(YEAR(Monthly!A353)+1,MONTH(Monthly!A353),DAY(Monthly!A353))))</f>
        <v>170266</v>
      </c>
      <c r="B354" s="28">
        <f t="shared" si="53"/>
        <v>2366</v>
      </c>
      <c r="C354" s="9">
        <f t="shared" si="45"/>
        <v>170264</v>
      </c>
      <c r="D354" s="9">
        <f t="shared" si="46"/>
        <v>170294</v>
      </c>
      <c r="E354" s="3">
        <f t="shared" si="47"/>
        <v>31</v>
      </c>
      <c r="F354" s="10">
        <f t="shared" si="48"/>
        <v>29</v>
      </c>
      <c r="G354" s="4">
        <f>Lease!K366</f>
        <v>0</v>
      </c>
      <c r="H354" s="3">
        <f t="shared" si="49"/>
        <v>0</v>
      </c>
      <c r="I354" s="11">
        <f t="shared" si="50"/>
        <v>0</v>
      </c>
      <c r="J354" s="20">
        <f t="shared" si="51"/>
        <v>170266</v>
      </c>
      <c r="K354" s="3">
        <f t="shared" si="52"/>
        <v>0</v>
      </c>
    </row>
    <row r="355" spans="1:11" x14ac:dyDescent="0.25">
      <c r="A355" s="9">
        <f>IF(Lease!$H$4="Monthly",DATE(YEAR(Monthly!A354),MONTH(Monthly!A354)+1,DAY(Monthly!A354)),IF(Lease!$H$4="Quarterly",DATE(YEAR(Monthly!A354),MONTH(Monthly!A354)+3,DAY(Monthly!A354)),DATE(YEAR(Monthly!A354)+1,MONTH(Monthly!A354),DAY(Monthly!A354))))</f>
        <v>170631</v>
      </c>
      <c r="B355" s="28">
        <f t="shared" si="53"/>
        <v>2367</v>
      </c>
      <c r="C355" s="9">
        <f t="shared" si="45"/>
        <v>170629</v>
      </c>
      <c r="D355" s="9">
        <f t="shared" si="46"/>
        <v>170659</v>
      </c>
      <c r="E355" s="3">
        <f t="shared" si="47"/>
        <v>31</v>
      </c>
      <c r="F355" s="10">
        <f t="shared" si="48"/>
        <v>29</v>
      </c>
      <c r="G355" s="4">
        <f>Lease!K367</f>
        <v>0</v>
      </c>
      <c r="H355" s="3">
        <f t="shared" si="49"/>
        <v>0</v>
      </c>
      <c r="I355" s="11">
        <f t="shared" si="50"/>
        <v>0</v>
      </c>
      <c r="J355" s="20">
        <f t="shared" si="51"/>
        <v>170631</v>
      </c>
      <c r="K355" s="3">
        <f t="shared" si="52"/>
        <v>0</v>
      </c>
    </row>
    <row r="356" spans="1:11" x14ac:dyDescent="0.25">
      <c r="A356" s="9">
        <f>IF(Lease!$H$4="Monthly",DATE(YEAR(Monthly!A355),MONTH(Monthly!A355)+1,DAY(Monthly!A355)),IF(Lease!$H$4="Quarterly",DATE(YEAR(Monthly!A355),MONTH(Monthly!A355)+3,DAY(Monthly!A355)),DATE(YEAR(Monthly!A355)+1,MONTH(Monthly!A355),DAY(Monthly!A355))))</f>
        <v>170997</v>
      </c>
      <c r="B356" s="28">
        <f t="shared" si="53"/>
        <v>2368</v>
      </c>
      <c r="C356" s="9">
        <f t="shared" si="45"/>
        <v>170995</v>
      </c>
      <c r="D356" s="9">
        <f t="shared" si="46"/>
        <v>171025</v>
      </c>
      <c r="E356" s="3">
        <f t="shared" si="47"/>
        <v>31</v>
      </c>
      <c r="F356" s="10">
        <f t="shared" si="48"/>
        <v>29</v>
      </c>
      <c r="G356" s="4">
        <f>Lease!K368</f>
        <v>0</v>
      </c>
      <c r="H356" s="3">
        <f t="shared" si="49"/>
        <v>0</v>
      </c>
      <c r="I356" s="11">
        <f t="shared" si="50"/>
        <v>0</v>
      </c>
      <c r="J356" s="20">
        <f t="shared" si="51"/>
        <v>170997</v>
      </c>
      <c r="K356" s="3">
        <f t="shared" si="52"/>
        <v>0</v>
      </c>
    </row>
    <row r="357" spans="1:11" x14ac:dyDescent="0.25">
      <c r="A357" s="9">
        <f>IF(Lease!$H$4="Monthly",DATE(YEAR(Monthly!A356),MONTH(Monthly!A356)+1,DAY(Monthly!A356)),IF(Lease!$H$4="Quarterly",DATE(YEAR(Monthly!A356),MONTH(Monthly!A356)+3,DAY(Monthly!A356)),DATE(YEAR(Monthly!A356)+1,MONTH(Monthly!A356),DAY(Monthly!A356))))</f>
        <v>171362</v>
      </c>
      <c r="B357" s="28">
        <f t="shared" si="53"/>
        <v>2369</v>
      </c>
      <c r="C357" s="9">
        <f t="shared" si="45"/>
        <v>171360</v>
      </c>
      <c r="D357" s="9">
        <f t="shared" si="46"/>
        <v>171390</v>
      </c>
      <c r="E357" s="3">
        <f t="shared" si="47"/>
        <v>31</v>
      </c>
      <c r="F357" s="10">
        <f t="shared" si="48"/>
        <v>29</v>
      </c>
      <c r="G357" s="4">
        <f>Lease!K369</f>
        <v>0</v>
      </c>
      <c r="H357" s="3">
        <f t="shared" si="49"/>
        <v>0</v>
      </c>
      <c r="I357" s="11">
        <f t="shared" si="50"/>
        <v>0</v>
      </c>
      <c r="J357" s="20">
        <f t="shared" si="51"/>
        <v>171362</v>
      </c>
      <c r="K357" s="3">
        <f t="shared" si="52"/>
        <v>0</v>
      </c>
    </row>
    <row r="358" spans="1:11" x14ac:dyDescent="0.25">
      <c r="A358" s="9">
        <f>IF(Lease!$H$4="Monthly",DATE(YEAR(Monthly!A357),MONTH(Monthly!A357)+1,DAY(Monthly!A357)),IF(Lease!$H$4="Quarterly",DATE(YEAR(Monthly!A357),MONTH(Monthly!A357)+3,DAY(Monthly!A357)),DATE(YEAR(Monthly!A357)+1,MONTH(Monthly!A357),DAY(Monthly!A357))))</f>
        <v>171727</v>
      </c>
      <c r="B358" s="28">
        <f t="shared" si="53"/>
        <v>2370</v>
      </c>
      <c r="C358" s="9">
        <f t="shared" si="45"/>
        <v>171725</v>
      </c>
      <c r="D358" s="9">
        <f t="shared" si="46"/>
        <v>171755</v>
      </c>
      <c r="E358" s="3">
        <f t="shared" si="47"/>
        <v>31</v>
      </c>
      <c r="F358" s="10">
        <f t="shared" si="48"/>
        <v>29</v>
      </c>
      <c r="G358" s="4">
        <f>Lease!K370</f>
        <v>0</v>
      </c>
      <c r="H358" s="3">
        <f t="shared" si="49"/>
        <v>0</v>
      </c>
      <c r="I358" s="11">
        <f t="shared" si="50"/>
        <v>0</v>
      </c>
      <c r="J358" s="20">
        <f t="shared" si="51"/>
        <v>171727</v>
      </c>
      <c r="K358" s="3">
        <f t="shared" si="52"/>
        <v>0</v>
      </c>
    </row>
    <row r="359" spans="1:11" x14ac:dyDescent="0.25">
      <c r="A359" s="9">
        <f>IF(Lease!$H$4="Monthly",DATE(YEAR(Monthly!A358),MONTH(Monthly!A358)+1,DAY(Monthly!A358)),IF(Lease!$H$4="Quarterly",DATE(YEAR(Monthly!A358),MONTH(Monthly!A358)+3,DAY(Monthly!A358)),DATE(YEAR(Monthly!A358)+1,MONTH(Monthly!A358),DAY(Monthly!A358))))</f>
        <v>172092</v>
      </c>
      <c r="B359" s="28">
        <f t="shared" si="53"/>
        <v>2371</v>
      </c>
      <c r="C359" s="9">
        <f t="shared" si="45"/>
        <v>172090</v>
      </c>
      <c r="D359" s="9">
        <f t="shared" si="46"/>
        <v>172120</v>
      </c>
      <c r="E359" s="3">
        <f t="shared" si="47"/>
        <v>31</v>
      </c>
      <c r="F359" s="10">
        <f t="shared" si="48"/>
        <v>29</v>
      </c>
      <c r="G359" s="4">
        <f>Lease!K371</f>
        <v>0</v>
      </c>
      <c r="H359" s="3">
        <f t="shared" si="49"/>
        <v>0</v>
      </c>
      <c r="I359" s="11">
        <f t="shared" si="50"/>
        <v>0</v>
      </c>
      <c r="J359" s="20">
        <f t="shared" si="51"/>
        <v>172092</v>
      </c>
      <c r="K359" s="3">
        <f t="shared" si="52"/>
        <v>0</v>
      </c>
    </row>
    <row r="360" spans="1:11" x14ac:dyDescent="0.25">
      <c r="A360" s="9">
        <f>IF(Lease!$H$4="Monthly",DATE(YEAR(Monthly!A359),MONTH(Monthly!A359)+1,DAY(Monthly!A359)),IF(Lease!$H$4="Quarterly",DATE(YEAR(Monthly!A359),MONTH(Monthly!A359)+3,DAY(Monthly!A359)),DATE(YEAR(Monthly!A359)+1,MONTH(Monthly!A359),DAY(Monthly!A359))))</f>
        <v>172458</v>
      </c>
      <c r="B360" s="28">
        <f t="shared" si="53"/>
        <v>2372</v>
      </c>
      <c r="C360" s="9">
        <f t="shared" si="45"/>
        <v>172456</v>
      </c>
      <c r="D360" s="9">
        <f t="shared" si="46"/>
        <v>172486</v>
      </c>
      <c r="E360" s="3">
        <f t="shared" si="47"/>
        <v>31</v>
      </c>
      <c r="F360" s="10">
        <f t="shared" si="48"/>
        <v>29</v>
      </c>
      <c r="G360" s="4">
        <f>Lease!K372</f>
        <v>0</v>
      </c>
      <c r="H360" s="3">
        <f t="shared" si="49"/>
        <v>0</v>
      </c>
      <c r="I360" s="11">
        <f t="shared" si="50"/>
        <v>0</v>
      </c>
      <c r="J360" s="20">
        <f t="shared" si="51"/>
        <v>172458</v>
      </c>
      <c r="K360" s="3">
        <f t="shared" si="52"/>
        <v>0</v>
      </c>
    </row>
    <row r="361" spans="1:11" x14ac:dyDescent="0.25">
      <c r="A361" s="9">
        <f>IF(Lease!$H$4="Monthly",DATE(YEAR(Monthly!A360),MONTH(Monthly!A360)+1,DAY(Monthly!A360)),IF(Lease!$H$4="Quarterly",DATE(YEAR(Monthly!A360),MONTH(Monthly!A360)+3,DAY(Monthly!A360)),DATE(YEAR(Monthly!A360)+1,MONTH(Monthly!A360),DAY(Monthly!A360))))</f>
        <v>172823</v>
      </c>
      <c r="B361" s="28">
        <f t="shared" si="53"/>
        <v>2373</v>
      </c>
      <c r="C361" s="9">
        <f t="shared" si="45"/>
        <v>172821</v>
      </c>
      <c r="D361" s="9">
        <f t="shared" si="46"/>
        <v>172851</v>
      </c>
      <c r="E361" s="3">
        <f t="shared" si="47"/>
        <v>31</v>
      </c>
      <c r="F361" s="10">
        <f t="shared" si="48"/>
        <v>29</v>
      </c>
      <c r="G361" s="4">
        <f>Lease!K373</f>
        <v>0</v>
      </c>
      <c r="H361" s="3">
        <f t="shared" si="49"/>
        <v>0</v>
      </c>
      <c r="I361" s="11">
        <f t="shared" si="50"/>
        <v>0</v>
      </c>
      <c r="J361" s="20">
        <f t="shared" si="51"/>
        <v>172823</v>
      </c>
      <c r="K361" s="3">
        <f t="shared" si="52"/>
        <v>0</v>
      </c>
    </row>
    <row r="362" spans="1:11" x14ac:dyDescent="0.25">
      <c r="A362" s="9">
        <f>IF(Lease!$H$4="Monthly",DATE(YEAR(Monthly!A361),MONTH(Monthly!A361)+1,DAY(Monthly!A361)),IF(Lease!$H$4="Quarterly",DATE(YEAR(Monthly!A361),MONTH(Monthly!A361)+3,DAY(Monthly!A361)),DATE(YEAR(Monthly!A361)+1,MONTH(Monthly!A361),DAY(Monthly!A361))))</f>
        <v>173188</v>
      </c>
      <c r="B362" s="28">
        <f t="shared" si="53"/>
        <v>2374</v>
      </c>
      <c r="C362" s="9">
        <f t="shared" si="45"/>
        <v>173186</v>
      </c>
      <c r="D362" s="9">
        <f t="shared" si="46"/>
        <v>173216</v>
      </c>
      <c r="E362" s="3">
        <f t="shared" si="47"/>
        <v>31</v>
      </c>
      <c r="F362" s="10">
        <f t="shared" si="48"/>
        <v>29</v>
      </c>
      <c r="G362" s="4">
        <f>Lease!K374</f>
        <v>0</v>
      </c>
      <c r="H362" s="3">
        <f t="shared" si="49"/>
        <v>0</v>
      </c>
      <c r="I362" s="11">
        <f t="shared" si="50"/>
        <v>0</v>
      </c>
      <c r="J362" s="20">
        <f t="shared" si="51"/>
        <v>173188</v>
      </c>
      <c r="K362" s="3">
        <f t="shared" si="52"/>
        <v>0</v>
      </c>
    </row>
    <row r="363" spans="1:11" x14ac:dyDescent="0.25">
      <c r="A363" s="9">
        <f>IF(Lease!$H$4="Monthly",DATE(YEAR(Monthly!A362),MONTH(Monthly!A362)+1,DAY(Monthly!A362)),IF(Lease!$H$4="Quarterly",DATE(YEAR(Monthly!A362),MONTH(Monthly!A362)+3,DAY(Monthly!A362)),DATE(YEAR(Monthly!A362)+1,MONTH(Monthly!A362),DAY(Monthly!A362))))</f>
        <v>173553</v>
      </c>
      <c r="B363" s="28">
        <f t="shared" si="53"/>
        <v>2375</v>
      </c>
      <c r="C363" s="9">
        <f t="shared" si="45"/>
        <v>173551</v>
      </c>
      <c r="D363" s="9">
        <f t="shared" si="46"/>
        <v>173581</v>
      </c>
      <c r="E363" s="3">
        <f t="shared" si="47"/>
        <v>31</v>
      </c>
      <c r="F363" s="10">
        <f t="shared" si="48"/>
        <v>29</v>
      </c>
      <c r="G363" s="4">
        <f>Lease!K375</f>
        <v>0</v>
      </c>
      <c r="H363" s="3">
        <f t="shared" si="49"/>
        <v>0</v>
      </c>
      <c r="I363" s="11">
        <f t="shared" si="50"/>
        <v>0</v>
      </c>
      <c r="J363" s="20">
        <f t="shared" si="51"/>
        <v>173553</v>
      </c>
      <c r="K363" s="3">
        <f t="shared" si="52"/>
        <v>0</v>
      </c>
    </row>
    <row r="364" spans="1:11" x14ac:dyDescent="0.25">
      <c r="A364" s="9">
        <f>IF(Lease!$H$4="Monthly",DATE(YEAR(Monthly!A363),MONTH(Monthly!A363)+1,DAY(Monthly!A363)),IF(Lease!$H$4="Quarterly",DATE(YEAR(Monthly!A363),MONTH(Monthly!A363)+3,DAY(Monthly!A363)),DATE(YEAR(Monthly!A363)+1,MONTH(Monthly!A363),DAY(Monthly!A363))))</f>
        <v>173919</v>
      </c>
      <c r="B364" s="28">
        <f t="shared" si="53"/>
        <v>2376</v>
      </c>
      <c r="C364" s="9">
        <f t="shared" si="45"/>
        <v>173917</v>
      </c>
      <c r="D364" s="9">
        <f t="shared" si="46"/>
        <v>173947</v>
      </c>
      <c r="E364" s="3">
        <f t="shared" si="47"/>
        <v>31</v>
      </c>
      <c r="F364" s="10">
        <f t="shared" si="48"/>
        <v>29</v>
      </c>
      <c r="G364" s="4">
        <f>Lease!K376</f>
        <v>0</v>
      </c>
      <c r="H364" s="3">
        <f t="shared" si="49"/>
        <v>0</v>
      </c>
      <c r="I364" s="11">
        <f t="shared" si="50"/>
        <v>0</v>
      </c>
      <c r="J364" s="20">
        <f t="shared" si="51"/>
        <v>173919</v>
      </c>
      <c r="K364" s="3">
        <f t="shared" si="52"/>
        <v>0</v>
      </c>
    </row>
    <row r="365" spans="1:11" x14ac:dyDescent="0.25">
      <c r="A365" s="9">
        <f>IF(Lease!$H$4="Monthly",DATE(YEAR(Monthly!A364),MONTH(Monthly!A364)+1,DAY(Monthly!A364)),IF(Lease!$H$4="Quarterly",DATE(YEAR(Monthly!A364),MONTH(Monthly!A364)+3,DAY(Monthly!A364)),DATE(YEAR(Monthly!A364)+1,MONTH(Monthly!A364),DAY(Monthly!A364))))</f>
        <v>174284</v>
      </c>
      <c r="B365" s="28">
        <f t="shared" si="53"/>
        <v>2377</v>
      </c>
      <c r="C365" s="9">
        <f t="shared" si="45"/>
        <v>174282</v>
      </c>
      <c r="D365" s="9">
        <f t="shared" si="46"/>
        <v>174312</v>
      </c>
      <c r="E365" s="3">
        <f t="shared" si="47"/>
        <v>31</v>
      </c>
      <c r="F365" s="10">
        <f t="shared" si="48"/>
        <v>29</v>
      </c>
      <c r="G365" s="4">
        <f>Lease!K377</f>
        <v>0</v>
      </c>
      <c r="H365" s="3">
        <f t="shared" si="49"/>
        <v>0</v>
      </c>
      <c r="I365" s="11">
        <f t="shared" si="50"/>
        <v>0</v>
      </c>
      <c r="J365" s="20">
        <f t="shared" si="51"/>
        <v>174284</v>
      </c>
      <c r="K365" s="3">
        <f t="shared" si="52"/>
        <v>0</v>
      </c>
    </row>
    <row r="366" spans="1:11" x14ac:dyDescent="0.25">
      <c r="A366" s="9">
        <f>IF(Lease!$H$4="Monthly",DATE(YEAR(Monthly!A365),MONTH(Monthly!A365)+1,DAY(Monthly!A365)),IF(Lease!$H$4="Quarterly",DATE(YEAR(Monthly!A365),MONTH(Monthly!A365)+3,DAY(Monthly!A365)),DATE(YEAR(Monthly!A365)+1,MONTH(Monthly!A365),DAY(Monthly!A365))))</f>
        <v>174649</v>
      </c>
      <c r="B366" s="28">
        <f t="shared" si="53"/>
        <v>2378</v>
      </c>
      <c r="C366" s="9">
        <f t="shared" si="45"/>
        <v>174647</v>
      </c>
      <c r="D366" s="9">
        <f t="shared" si="46"/>
        <v>174677</v>
      </c>
      <c r="E366" s="3">
        <f t="shared" si="47"/>
        <v>31</v>
      </c>
      <c r="F366" s="10">
        <f t="shared" si="48"/>
        <v>29</v>
      </c>
      <c r="G366" s="4">
        <f>Lease!K378</f>
        <v>0</v>
      </c>
      <c r="H366" s="3">
        <f t="shared" si="49"/>
        <v>0</v>
      </c>
      <c r="I366" s="11">
        <f t="shared" si="50"/>
        <v>0</v>
      </c>
      <c r="J366" s="20">
        <f t="shared" si="51"/>
        <v>174649</v>
      </c>
      <c r="K366" s="3">
        <f t="shared" si="52"/>
        <v>0</v>
      </c>
    </row>
    <row r="367" spans="1:11" x14ac:dyDescent="0.25">
      <c r="A367" s="9">
        <f>IF(Lease!$H$4="Monthly",DATE(YEAR(Monthly!A366),MONTH(Monthly!A366)+1,DAY(Monthly!A366)),IF(Lease!$H$4="Quarterly",DATE(YEAR(Monthly!A366),MONTH(Monthly!A366)+3,DAY(Monthly!A366)),DATE(YEAR(Monthly!A366)+1,MONTH(Monthly!A366),DAY(Monthly!A366))))</f>
        <v>175014</v>
      </c>
      <c r="B367" s="28">
        <f t="shared" si="53"/>
        <v>2379</v>
      </c>
      <c r="C367" s="9">
        <f t="shared" si="45"/>
        <v>175012</v>
      </c>
      <c r="D367" s="9">
        <f t="shared" si="46"/>
        <v>175042</v>
      </c>
      <c r="E367" s="3">
        <f t="shared" si="47"/>
        <v>31</v>
      </c>
      <c r="F367" s="10">
        <f t="shared" si="48"/>
        <v>29</v>
      </c>
      <c r="G367" s="4">
        <f>Lease!K379</f>
        <v>0</v>
      </c>
      <c r="H367" s="3">
        <f t="shared" si="49"/>
        <v>0</v>
      </c>
      <c r="I367" s="11">
        <f t="shared" si="50"/>
        <v>0</v>
      </c>
      <c r="J367" s="20">
        <f t="shared" si="51"/>
        <v>175014</v>
      </c>
      <c r="K367" s="3">
        <f t="shared" si="52"/>
        <v>0</v>
      </c>
    </row>
    <row r="368" spans="1:11" x14ac:dyDescent="0.25">
      <c r="A368" s="9">
        <f>IF(Lease!$H$4="Monthly",DATE(YEAR(Monthly!A367),MONTH(Monthly!A367)+1,DAY(Monthly!A367)),IF(Lease!$H$4="Quarterly",DATE(YEAR(Monthly!A367),MONTH(Monthly!A367)+3,DAY(Monthly!A367)),DATE(YEAR(Monthly!A367)+1,MONTH(Monthly!A367),DAY(Monthly!A367))))</f>
        <v>175380</v>
      </c>
      <c r="B368" s="28">
        <f t="shared" si="53"/>
        <v>2380</v>
      </c>
      <c r="C368" s="9">
        <f t="shared" si="45"/>
        <v>175378</v>
      </c>
      <c r="D368" s="9">
        <f t="shared" si="46"/>
        <v>175408</v>
      </c>
      <c r="E368" s="3">
        <f t="shared" si="47"/>
        <v>31</v>
      </c>
      <c r="F368" s="10">
        <f t="shared" si="48"/>
        <v>29</v>
      </c>
      <c r="G368" s="4">
        <f>Lease!K380</f>
        <v>0</v>
      </c>
      <c r="H368" s="3">
        <f t="shared" si="49"/>
        <v>0</v>
      </c>
      <c r="I368" s="11">
        <f t="shared" si="50"/>
        <v>0</v>
      </c>
      <c r="J368" s="20">
        <f t="shared" si="51"/>
        <v>175380</v>
      </c>
      <c r="K368" s="3">
        <f t="shared" si="52"/>
        <v>0</v>
      </c>
    </row>
    <row r="369" spans="1:11" x14ac:dyDescent="0.25">
      <c r="A369" s="9">
        <f>IF(Lease!$H$4="Monthly",DATE(YEAR(Monthly!A368),MONTH(Monthly!A368)+1,DAY(Monthly!A368)),IF(Lease!$H$4="Quarterly",DATE(YEAR(Monthly!A368),MONTH(Monthly!A368)+3,DAY(Monthly!A368)),DATE(YEAR(Monthly!A368)+1,MONTH(Monthly!A368),DAY(Monthly!A368))))</f>
        <v>175745</v>
      </c>
      <c r="B369" s="28">
        <f t="shared" si="53"/>
        <v>2381</v>
      </c>
      <c r="C369" s="9">
        <f t="shared" ref="C369:C432" si="54">EOMONTH(A369,-1)+1</f>
        <v>175743</v>
      </c>
      <c r="D369" s="9">
        <f t="shared" ref="D369:D432" si="55">EOMONTH(A369,0)</f>
        <v>175773</v>
      </c>
      <c r="E369" s="3">
        <f t="shared" ref="E369:E432" si="56">D369-C369+1</f>
        <v>31</v>
      </c>
      <c r="F369" s="10">
        <f t="shared" ref="F369:F432" si="57">D369-A369+1</f>
        <v>29</v>
      </c>
      <c r="G369" s="4">
        <f>Lease!K381</f>
        <v>0</v>
      </c>
      <c r="H369" s="3">
        <f t="shared" ref="H369:H432" si="58">G370/E369*F369</f>
        <v>0</v>
      </c>
      <c r="I369" s="11">
        <f t="shared" ref="I369:I432" si="59">G369-H368</f>
        <v>0</v>
      </c>
      <c r="J369" s="20">
        <f t="shared" ref="J369:J432" si="60">A369</f>
        <v>175745</v>
      </c>
      <c r="K369" s="3">
        <f t="shared" ref="K369:K432" si="61">H369+I369</f>
        <v>0</v>
      </c>
    </row>
    <row r="370" spans="1:11" x14ac:dyDescent="0.25">
      <c r="A370" s="9">
        <f>IF(Lease!$H$4="Monthly",DATE(YEAR(Monthly!A369),MONTH(Monthly!A369)+1,DAY(Monthly!A369)),IF(Lease!$H$4="Quarterly",DATE(YEAR(Monthly!A369),MONTH(Monthly!A369)+3,DAY(Monthly!A369)),DATE(YEAR(Monthly!A369)+1,MONTH(Monthly!A369),DAY(Monthly!A369))))</f>
        <v>176110</v>
      </c>
      <c r="B370" s="28">
        <f t="shared" si="53"/>
        <v>2382</v>
      </c>
      <c r="C370" s="9">
        <f t="shared" si="54"/>
        <v>176108</v>
      </c>
      <c r="D370" s="9">
        <f t="shared" si="55"/>
        <v>176138</v>
      </c>
      <c r="E370" s="3">
        <f t="shared" si="56"/>
        <v>31</v>
      </c>
      <c r="F370" s="10">
        <f t="shared" si="57"/>
        <v>29</v>
      </c>
      <c r="G370" s="4">
        <f>Lease!K382</f>
        <v>0</v>
      </c>
      <c r="H370" s="3">
        <f t="shared" si="58"/>
        <v>0</v>
      </c>
      <c r="I370" s="11">
        <f t="shared" si="59"/>
        <v>0</v>
      </c>
      <c r="J370" s="20">
        <f t="shared" si="60"/>
        <v>176110</v>
      </c>
      <c r="K370" s="3">
        <f t="shared" si="61"/>
        <v>0</v>
      </c>
    </row>
    <row r="371" spans="1:11" x14ac:dyDescent="0.25">
      <c r="A371" s="9">
        <f>IF(Lease!$H$4="Monthly",DATE(YEAR(Monthly!A370),MONTH(Monthly!A370)+1,DAY(Monthly!A370)),IF(Lease!$H$4="Quarterly",DATE(YEAR(Monthly!A370),MONTH(Monthly!A370)+3,DAY(Monthly!A370)),DATE(YEAR(Monthly!A370)+1,MONTH(Monthly!A370),DAY(Monthly!A370))))</f>
        <v>176475</v>
      </c>
      <c r="B371" s="28">
        <f t="shared" si="53"/>
        <v>2383</v>
      </c>
      <c r="C371" s="9">
        <f t="shared" si="54"/>
        <v>176473</v>
      </c>
      <c r="D371" s="9">
        <f t="shared" si="55"/>
        <v>176503</v>
      </c>
      <c r="E371" s="3">
        <f t="shared" si="56"/>
        <v>31</v>
      </c>
      <c r="F371" s="10">
        <f t="shared" si="57"/>
        <v>29</v>
      </c>
      <c r="G371" s="4">
        <f>Lease!K383</f>
        <v>0</v>
      </c>
      <c r="H371" s="3">
        <f t="shared" si="58"/>
        <v>0</v>
      </c>
      <c r="I371" s="11">
        <f t="shared" si="59"/>
        <v>0</v>
      </c>
      <c r="J371" s="20">
        <f t="shared" si="60"/>
        <v>176475</v>
      </c>
      <c r="K371" s="3">
        <f t="shared" si="61"/>
        <v>0</v>
      </c>
    </row>
    <row r="372" spans="1:11" x14ac:dyDescent="0.25">
      <c r="A372" s="9">
        <f>IF(Lease!$H$4="Monthly",DATE(YEAR(Monthly!A371),MONTH(Monthly!A371)+1,DAY(Monthly!A371)),IF(Lease!$H$4="Quarterly",DATE(YEAR(Monthly!A371),MONTH(Monthly!A371)+3,DAY(Monthly!A371)),DATE(YEAR(Monthly!A371)+1,MONTH(Monthly!A371),DAY(Monthly!A371))))</f>
        <v>176841</v>
      </c>
      <c r="B372" s="28">
        <f t="shared" si="53"/>
        <v>2384</v>
      </c>
      <c r="C372" s="9">
        <f t="shared" si="54"/>
        <v>176839</v>
      </c>
      <c r="D372" s="9">
        <f t="shared" si="55"/>
        <v>176869</v>
      </c>
      <c r="E372" s="3">
        <f t="shared" si="56"/>
        <v>31</v>
      </c>
      <c r="F372" s="10">
        <f t="shared" si="57"/>
        <v>29</v>
      </c>
      <c r="G372" s="4">
        <f>Lease!K384</f>
        <v>0</v>
      </c>
      <c r="H372" s="3">
        <f t="shared" si="58"/>
        <v>0</v>
      </c>
      <c r="I372" s="11">
        <f t="shared" si="59"/>
        <v>0</v>
      </c>
      <c r="J372" s="20">
        <f t="shared" si="60"/>
        <v>176841</v>
      </c>
      <c r="K372" s="3">
        <f t="shared" si="61"/>
        <v>0</v>
      </c>
    </row>
    <row r="373" spans="1:11" x14ac:dyDescent="0.25">
      <c r="A373" s="9">
        <f>IF(Lease!$H$4="Monthly",DATE(YEAR(Monthly!A372),MONTH(Monthly!A372)+1,DAY(Monthly!A372)),IF(Lease!$H$4="Quarterly",DATE(YEAR(Monthly!A372),MONTH(Monthly!A372)+3,DAY(Monthly!A372)),DATE(YEAR(Monthly!A372)+1,MONTH(Monthly!A372),DAY(Monthly!A372))))</f>
        <v>177206</v>
      </c>
      <c r="B373" s="28">
        <f t="shared" si="53"/>
        <v>2385</v>
      </c>
      <c r="C373" s="9">
        <f t="shared" si="54"/>
        <v>177204</v>
      </c>
      <c r="D373" s="9">
        <f t="shared" si="55"/>
        <v>177234</v>
      </c>
      <c r="E373" s="3">
        <f t="shared" si="56"/>
        <v>31</v>
      </c>
      <c r="F373" s="10">
        <f t="shared" si="57"/>
        <v>29</v>
      </c>
      <c r="G373" s="4">
        <f>Lease!K385</f>
        <v>0</v>
      </c>
      <c r="H373" s="3">
        <f t="shared" si="58"/>
        <v>0</v>
      </c>
      <c r="I373" s="11">
        <f t="shared" si="59"/>
        <v>0</v>
      </c>
      <c r="J373" s="20">
        <f t="shared" si="60"/>
        <v>177206</v>
      </c>
      <c r="K373" s="3">
        <f t="shared" si="61"/>
        <v>0</v>
      </c>
    </row>
    <row r="374" spans="1:11" x14ac:dyDescent="0.25">
      <c r="A374" s="9">
        <f>IF(Lease!$H$4="Monthly",DATE(YEAR(Monthly!A373),MONTH(Monthly!A373)+1,DAY(Monthly!A373)),IF(Lease!$H$4="Quarterly",DATE(YEAR(Monthly!A373),MONTH(Monthly!A373)+3,DAY(Monthly!A373)),DATE(YEAR(Monthly!A373)+1,MONTH(Monthly!A373),DAY(Monthly!A373))))</f>
        <v>177571</v>
      </c>
      <c r="B374" s="28">
        <f t="shared" si="53"/>
        <v>2386</v>
      </c>
      <c r="C374" s="9">
        <f t="shared" si="54"/>
        <v>177569</v>
      </c>
      <c r="D374" s="9">
        <f t="shared" si="55"/>
        <v>177599</v>
      </c>
      <c r="E374" s="3">
        <f t="shared" si="56"/>
        <v>31</v>
      </c>
      <c r="F374" s="10">
        <f t="shared" si="57"/>
        <v>29</v>
      </c>
      <c r="G374" s="4">
        <f>Lease!K386</f>
        <v>0</v>
      </c>
      <c r="H374" s="3">
        <f t="shared" si="58"/>
        <v>0</v>
      </c>
      <c r="I374" s="11">
        <f t="shared" si="59"/>
        <v>0</v>
      </c>
      <c r="J374" s="20">
        <f t="shared" si="60"/>
        <v>177571</v>
      </c>
      <c r="K374" s="3">
        <f t="shared" si="61"/>
        <v>0</v>
      </c>
    </row>
    <row r="375" spans="1:11" x14ac:dyDescent="0.25">
      <c r="A375" s="9">
        <f>IF(Lease!$H$4="Monthly",DATE(YEAR(Monthly!A374),MONTH(Monthly!A374)+1,DAY(Monthly!A374)),IF(Lease!$H$4="Quarterly",DATE(YEAR(Monthly!A374),MONTH(Monthly!A374)+3,DAY(Monthly!A374)),DATE(YEAR(Monthly!A374)+1,MONTH(Monthly!A374),DAY(Monthly!A374))))</f>
        <v>177936</v>
      </c>
      <c r="B375" s="28">
        <f t="shared" si="53"/>
        <v>2387</v>
      </c>
      <c r="C375" s="9">
        <f t="shared" si="54"/>
        <v>177934</v>
      </c>
      <c r="D375" s="9">
        <f t="shared" si="55"/>
        <v>177964</v>
      </c>
      <c r="E375" s="3">
        <f t="shared" si="56"/>
        <v>31</v>
      </c>
      <c r="F375" s="10">
        <f t="shared" si="57"/>
        <v>29</v>
      </c>
      <c r="G375" s="4">
        <f>Lease!K387</f>
        <v>0</v>
      </c>
      <c r="H375" s="3">
        <f t="shared" si="58"/>
        <v>0</v>
      </c>
      <c r="I375" s="11">
        <f t="shared" si="59"/>
        <v>0</v>
      </c>
      <c r="J375" s="20">
        <f t="shared" si="60"/>
        <v>177936</v>
      </c>
      <c r="K375" s="3">
        <f t="shared" si="61"/>
        <v>0</v>
      </c>
    </row>
    <row r="376" spans="1:11" x14ac:dyDescent="0.25">
      <c r="A376" s="9">
        <f>IF(Lease!$H$4="Monthly",DATE(YEAR(Monthly!A375),MONTH(Monthly!A375)+1,DAY(Monthly!A375)),IF(Lease!$H$4="Quarterly",DATE(YEAR(Monthly!A375),MONTH(Monthly!A375)+3,DAY(Monthly!A375)),DATE(YEAR(Monthly!A375)+1,MONTH(Monthly!A375),DAY(Monthly!A375))))</f>
        <v>178302</v>
      </c>
      <c r="B376" s="28">
        <f t="shared" si="53"/>
        <v>2388</v>
      </c>
      <c r="C376" s="9">
        <f t="shared" si="54"/>
        <v>178300</v>
      </c>
      <c r="D376" s="9">
        <f t="shared" si="55"/>
        <v>178330</v>
      </c>
      <c r="E376" s="3">
        <f t="shared" si="56"/>
        <v>31</v>
      </c>
      <c r="F376" s="10">
        <f t="shared" si="57"/>
        <v>29</v>
      </c>
      <c r="G376" s="4">
        <f>Lease!K388</f>
        <v>0</v>
      </c>
      <c r="H376" s="3">
        <f t="shared" si="58"/>
        <v>0</v>
      </c>
      <c r="I376" s="11">
        <f t="shared" si="59"/>
        <v>0</v>
      </c>
      <c r="J376" s="20">
        <f t="shared" si="60"/>
        <v>178302</v>
      </c>
      <c r="K376" s="3">
        <f t="shared" si="61"/>
        <v>0</v>
      </c>
    </row>
    <row r="377" spans="1:11" x14ac:dyDescent="0.25">
      <c r="A377" s="9">
        <f>IF(Lease!$H$4="Monthly",DATE(YEAR(Monthly!A376),MONTH(Monthly!A376)+1,DAY(Monthly!A376)),IF(Lease!$H$4="Quarterly",DATE(YEAR(Monthly!A376),MONTH(Monthly!A376)+3,DAY(Monthly!A376)),DATE(YEAR(Monthly!A376)+1,MONTH(Monthly!A376),DAY(Monthly!A376))))</f>
        <v>178667</v>
      </c>
      <c r="B377" s="28">
        <f t="shared" si="53"/>
        <v>2389</v>
      </c>
      <c r="C377" s="9">
        <f t="shared" si="54"/>
        <v>178665</v>
      </c>
      <c r="D377" s="9">
        <f t="shared" si="55"/>
        <v>178695</v>
      </c>
      <c r="E377" s="3">
        <f t="shared" si="56"/>
        <v>31</v>
      </c>
      <c r="F377" s="10">
        <f t="shared" si="57"/>
        <v>29</v>
      </c>
      <c r="G377" s="4">
        <f>Lease!K389</f>
        <v>0</v>
      </c>
      <c r="H377" s="3">
        <f t="shared" si="58"/>
        <v>0</v>
      </c>
      <c r="I377" s="11">
        <f t="shared" si="59"/>
        <v>0</v>
      </c>
      <c r="J377" s="20">
        <f t="shared" si="60"/>
        <v>178667</v>
      </c>
      <c r="K377" s="3">
        <f t="shared" si="61"/>
        <v>0</v>
      </c>
    </row>
    <row r="378" spans="1:11" x14ac:dyDescent="0.25">
      <c r="A378" s="9">
        <f>IF(Lease!$H$4="Monthly",DATE(YEAR(Monthly!A377),MONTH(Monthly!A377)+1,DAY(Monthly!A377)),IF(Lease!$H$4="Quarterly",DATE(YEAR(Monthly!A377),MONTH(Monthly!A377)+3,DAY(Monthly!A377)),DATE(YEAR(Monthly!A377)+1,MONTH(Monthly!A377),DAY(Monthly!A377))))</f>
        <v>179032</v>
      </c>
      <c r="B378" s="28">
        <f t="shared" si="53"/>
        <v>2390</v>
      </c>
      <c r="C378" s="9">
        <f t="shared" si="54"/>
        <v>179030</v>
      </c>
      <c r="D378" s="9">
        <f t="shared" si="55"/>
        <v>179060</v>
      </c>
      <c r="E378" s="3">
        <f t="shared" si="56"/>
        <v>31</v>
      </c>
      <c r="F378" s="10">
        <f t="shared" si="57"/>
        <v>29</v>
      </c>
      <c r="G378" s="4">
        <f>Lease!K390</f>
        <v>0</v>
      </c>
      <c r="H378" s="3">
        <f t="shared" si="58"/>
        <v>0</v>
      </c>
      <c r="I378" s="11">
        <f t="shared" si="59"/>
        <v>0</v>
      </c>
      <c r="J378" s="20">
        <f t="shared" si="60"/>
        <v>179032</v>
      </c>
      <c r="K378" s="3">
        <f t="shared" si="61"/>
        <v>0</v>
      </c>
    </row>
    <row r="379" spans="1:11" x14ac:dyDescent="0.25">
      <c r="A379" s="9">
        <f>IF(Lease!$H$4="Monthly",DATE(YEAR(Monthly!A378),MONTH(Monthly!A378)+1,DAY(Monthly!A378)),IF(Lease!$H$4="Quarterly",DATE(YEAR(Monthly!A378),MONTH(Monthly!A378)+3,DAY(Monthly!A378)),DATE(YEAR(Monthly!A378)+1,MONTH(Monthly!A378),DAY(Monthly!A378))))</f>
        <v>179397</v>
      </c>
      <c r="B379" s="28">
        <f t="shared" si="53"/>
        <v>2391</v>
      </c>
      <c r="C379" s="9">
        <f t="shared" si="54"/>
        <v>179395</v>
      </c>
      <c r="D379" s="9">
        <f t="shared" si="55"/>
        <v>179425</v>
      </c>
      <c r="E379" s="3">
        <f t="shared" si="56"/>
        <v>31</v>
      </c>
      <c r="F379" s="10">
        <f t="shared" si="57"/>
        <v>29</v>
      </c>
      <c r="G379" s="4">
        <f>Lease!K391</f>
        <v>0</v>
      </c>
      <c r="H379" s="3">
        <f t="shared" si="58"/>
        <v>0</v>
      </c>
      <c r="I379" s="11">
        <f t="shared" si="59"/>
        <v>0</v>
      </c>
      <c r="J379" s="20">
        <f t="shared" si="60"/>
        <v>179397</v>
      </c>
      <c r="K379" s="3">
        <f t="shared" si="61"/>
        <v>0</v>
      </c>
    </row>
    <row r="380" spans="1:11" x14ac:dyDescent="0.25">
      <c r="A380" s="9">
        <f>IF(Lease!$H$4="Monthly",DATE(YEAR(Monthly!A379),MONTH(Monthly!A379)+1,DAY(Monthly!A379)),IF(Lease!$H$4="Quarterly",DATE(YEAR(Monthly!A379),MONTH(Monthly!A379)+3,DAY(Monthly!A379)),DATE(YEAR(Monthly!A379)+1,MONTH(Monthly!A379),DAY(Monthly!A379))))</f>
        <v>179763</v>
      </c>
      <c r="B380" s="28">
        <f t="shared" si="53"/>
        <v>2392</v>
      </c>
      <c r="C380" s="9">
        <f t="shared" si="54"/>
        <v>179761</v>
      </c>
      <c r="D380" s="9">
        <f t="shared" si="55"/>
        <v>179791</v>
      </c>
      <c r="E380" s="3">
        <f t="shared" si="56"/>
        <v>31</v>
      </c>
      <c r="F380" s="10">
        <f t="shared" si="57"/>
        <v>29</v>
      </c>
      <c r="G380" s="4">
        <f>Lease!K392</f>
        <v>0</v>
      </c>
      <c r="H380" s="3">
        <f t="shared" si="58"/>
        <v>0</v>
      </c>
      <c r="I380" s="11">
        <f t="shared" si="59"/>
        <v>0</v>
      </c>
      <c r="J380" s="20">
        <f t="shared" si="60"/>
        <v>179763</v>
      </c>
      <c r="K380" s="3">
        <f t="shared" si="61"/>
        <v>0</v>
      </c>
    </row>
    <row r="381" spans="1:11" x14ac:dyDescent="0.25">
      <c r="A381" s="9">
        <f>IF(Lease!$H$4="Monthly",DATE(YEAR(Monthly!A380),MONTH(Monthly!A380)+1,DAY(Monthly!A380)),IF(Lease!$H$4="Quarterly",DATE(YEAR(Monthly!A380),MONTH(Monthly!A380)+3,DAY(Monthly!A380)),DATE(YEAR(Monthly!A380)+1,MONTH(Monthly!A380),DAY(Monthly!A380))))</f>
        <v>180128</v>
      </c>
      <c r="B381" s="28">
        <f t="shared" si="53"/>
        <v>2393</v>
      </c>
      <c r="C381" s="9">
        <f t="shared" si="54"/>
        <v>180126</v>
      </c>
      <c r="D381" s="9">
        <f t="shared" si="55"/>
        <v>180156</v>
      </c>
      <c r="E381" s="3">
        <f t="shared" si="56"/>
        <v>31</v>
      </c>
      <c r="F381" s="10">
        <f t="shared" si="57"/>
        <v>29</v>
      </c>
      <c r="G381" s="4">
        <f>Lease!K393</f>
        <v>0</v>
      </c>
      <c r="H381" s="3">
        <f t="shared" si="58"/>
        <v>0</v>
      </c>
      <c r="I381" s="11">
        <f t="shared" si="59"/>
        <v>0</v>
      </c>
      <c r="J381" s="20">
        <f t="shared" si="60"/>
        <v>180128</v>
      </c>
      <c r="K381" s="3">
        <f t="shared" si="61"/>
        <v>0</v>
      </c>
    </row>
    <row r="382" spans="1:11" x14ac:dyDescent="0.25">
      <c r="A382" s="9">
        <f>IF(Lease!$H$4="Monthly",DATE(YEAR(Monthly!A381),MONTH(Monthly!A381)+1,DAY(Monthly!A381)),IF(Lease!$H$4="Quarterly",DATE(YEAR(Monthly!A381),MONTH(Monthly!A381)+3,DAY(Monthly!A381)),DATE(YEAR(Monthly!A381)+1,MONTH(Monthly!A381),DAY(Monthly!A381))))</f>
        <v>180493</v>
      </c>
      <c r="B382" s="28">
        <f t="shared" si="53"/>
        <v>2394</v>
      </c>
      <c r="C382" s="9">
        <f t="shared" si="54"/>
        <v>180491</v>
      </c>
      <c r="D382" s="9">
        <f t="shared" si="55"/>
        <v>180521</v>
      </c>
      <c r="E382" s="3">
        <f t="shared" si="56"/>
        <v>31</v>
      </c>
      <c r="F382" s="10">
        <f t="shared" si="57"/>
        <v>29</v>
      </c>
      <c r="G382" s="4">
        <f>Lease!K394</f>
        <v>0</v>
      </c>
      <c r="H382" s="3">
        <f t="shared" si="58"/>
        <v>0</v>
      </c>
      <c r="I382" s="11">
        <f t="shared" si="59"/>
        <v>0</v>
      </c>
      <c r="J382" s="20">
        <f t="shared" si="60"/>
        <v>180493</v>
      </c>
      <c r="K382" s="3">
        <f t="shared" si="61"/>
        <v>0</v>
      </c>
    </row>
    <row r="383" spans="1:11" x14ac:dyDescent="0.25">
      <c r="A383" s="9">
        <f>IF(Lease!$H$4="Monthly",DATE(YEAR(Monthly!A382),MONTH(Monthly!A382)+1,DAY(Monthly!A382)),IF(Lease!$H$4="Quarterly",DATE(YEAR(Monthly!A382),MONTH(Monthly!A382)+3,DAY(Monthly!A382)),DATE(YEAR(Monthly!A382)+1,MONTH(Monthly!A382),DAY(Monthly!A382))))</f>
        <v>180858</v>
      </c>
      <c r="B383" s="28">
        <f t="shared" si="53"/>
        <v>2395</v>
      </c>
      <c r="C383" s="9">
        <f t="shared" si="54"/>
        <v>180856</v>
      </c>
      <c r="D383" s="9">
        <f t="shared" si="55"/>
        <v>180886</v>
      </c>
      <c r="E383" s="3">
        <f t="shared" si="56"/>
        <v>31</v>
      </c>
      <c r="F383" s="10">
        <f t="shared" si="57"/>
        <v>29</v>
      </c>
      <c r="G383" s="4">
        <f>Lease!K395</f>
        <v>0</v>
      </c>
      <c r="H383" s="3">
        <f t="shared" si="58"/>
        <v>0</v>
      </c>
      <c r="I383" s="11">
        <f t="shared" si="59"/>
        <v>0</v>
      </c>
      <c r="J383" s="20">
        <f t="shared" si="60"/>
        <v>180858</v>
      </c>
      <c r="K383" s="3">
        <f t="shared" si="61"/>
        <v>0</v>
      </c>
    </row>
    <row r="384" spans="1:11" x14ac:dyDescent="0.25">
      <c r="A384" s="9">
        <f>IF(Lease!$H$4="Monthly",DATE(YEAR(Monthly!A383),MONTH(Monthly!A383)+1,DAY(Monthly!A383)),IF(Lease!$H$4="Quarterly",DATE(YEAR(Monthly!A383),MONTH(Monthly!A383)+3,DAY(Monthly!A383)),DATE(YEAR(Monthly!A383)+1,MONTH(Monthly!A383),DAY(Monthly!A383))))</f>
        <v>181224</v>
      </c>
      <c r="B384" s="28">
        <f t="shared" si="53"/>
        <v>2396</v>
      </c>
      <c r="C384" s="9">
        <f t="shared" si="54"/>
        <v>181222</v>
      </c>
      <c r="D384" s="9">
        <f t="shared" si="55"/>
        <v>181252</v>
      </c>
      <c r="E384" s="3">
        <f t="shared" si="56"/>
        <v>31</v>
      </c>
      <c r="F384" s="10">
        <f t="shared" si="57"/>
        <v>29</v>
      </c>
      <c r="G384" s="4">
        <f>Lease!K396</f>
        <v>0</v>
      </c>
      <c r="H384" s="3">
        <f t="shared" si="58"/>
        <v>0</v>
      </c>
      <c r="I384" s="11">
        <f t="shared" si="59"/>
        <v>0</v>
      </c>
      <c r="J384" s="20">
        <f t="shared" si="60"/>
        <v>181224</v>
      </c>
      <c r="K384" s="3">
        <f t="shared" si="61"/>
        <v>0</v>
      </c>
    </row>
    <row r="385" spans="1:11" x14ac:dyDescent="0.25">
      <c r="A385" s="9">
        <f>IF(Lease!$H$4="Monthly",DATE(YEAR(Monthly!A384),MONTH(Monthly!A384)+1,DAY(Monthly!A384)),IF(Lease!$H$4="Quarterly",DATE(YEAR(Monthly!A384),MONTH(Monthly!A384)+3,DAY(Monthly!A384)),DATE(YEAR(Monthly!A384)+1,MONTH(Monthly!A384),DAY(Monthly!A384))))</f>
        <v>181589</v>
      </c>
      <c r="B385" s="28">
        <f t="shared" si="53"/>
        <v>2397</v>
      </c>
      <c r="C385" s="9">
        <f t="shared" si="54"/>
        <v>181587</v>
      </c>
      <c r="D385" s="9">
        <f t="shared" si="55"/>
        <v>181617</v>
      </c>
      <c r="E385" s="3">
        <f t="shared" si="56"/>
        <v>31</v>
      </c>
      <c r="F385" s="10">
        <f t="shared" si="57"/>
        <v>29</v>
      </c>
      <c r="G385" s="4">
        <f>Lease!K397</f>
        <v>0</v>
      </c>
      <c r="H385" s="3">
        <f t="shared" si="58"/>
        <v>0</v>
      </c>
      <c r="I385" s="11">
        <f t="shared" si="59"/>
        <v>0</v>
      </c>
      <c r="J385" s="20">
        <f t="shared" si="60"/>
        <v>181589</v>
      </c>
      <c r="K385" s="3">
        <f t="shared" si="61"/>
        <v>0</v>
      </c>
    </row>
    <row r="386" spans="1:11" x14ac:dyDescent="0.25">
      <c r="A386" s="9">
        <f>IF(Lease!$H$4="Monthly",DATE(YEAR(Monthly!A385),MONTH(Monthly!A385)+1,DAY(Monthly!A385)),IF(Lease!$H$4="Quarterly",DATE(YEAR(Monthly!A385),MONTH(Monthly!A385)+3,DAY(Monthly!A385)),DATE(YEAR(Monthly!A385)+1,MONTH(Monthly!A385),DAY(Monthly!A385))))</f>
        <v>181954</v>
      </c>
      <c r="B386" s="28">
        <f t="shared" si="53"/>
        <v>2398</v>
      </c>
      <c r="C386" s="9">
        <f t="shared" si="54"/>
        <v>181952</v>
      </c>
      <c r="D386" s="9">
        <f t="shared" si="55"/>
        <v>181982</v>
      </c>
      <c r="E386" s="3">
        <f t="shared" si="56"/>
        <v>31</v>
      </c>
      <c r="F386" s="10">
        <f t="shared" si="57"/>
        <v>29</v>
      </c>
      <c r="G386" s="4">
        <f>Lease!K398</f>
        <v>0</v>
      </c>
      <c r="H386" s="3">
        <f t="shared" si="58"/>
        <v>0</v>
      </c>
      <c r="I386" s="11">
        <f t="shared" si="59"/>
        <v>0</v>
      </c>
      <c r="J386" s="20">
        <f t="shared" si="60"/>
        <v>181954</v>
      </c>
      <c r="K386" s="3">
        <f t="shared" si="61"/>
        <v>0</v>
      </c>
    </row>
    <row r="387" spans="1:11" x14ac:dyDescent="0.25">
      <c r="A387" s="9">
        <f>IF(Lease!$H$4="Monthly",DATE(YEAR(Monthly!A386),MONTH(Monthly!A386)+1,DAY(Monthly!A386)),IF(Lease!$H$4="Quarterly",DATE(YEAR(Monthly!A386),MONTH(Monthly!A386)+3,DAY(Monthly!A386)),DATE(YEAR(Monthly!A386)+1,MONTH(Monthly!A386),DAY(Monthly!A386))))</f>
        <v>182319</v>
      </c>
      <c r="B387" s="28">
        <f t="shared" si="53"/>
        <v>2399</v>
      </c>
      <c r="C387" s="9">
        <f t="shared" si="54"/>
        <v>182317</v>
      </c>
      <c r="D387" s="9">
        <f t="shared" si="55"/>
        <v>182347</v>
      </c>
      <c r="E387" s="3">
        <f t="shared" si="56"/>
        <v>31</v>
      </c>
      <c r="F387" s="10">
        <f t="shared" si="57"/>
        <v>29</v>
      </c>
      <c r="G387" s="4">
        <f>Lease!K399</f>
        <v>0</v>
      </c>
      <c r="H387" s="3">
        <f t="shared" si="58"/>
        <v>0</v>
      </c>
      <c r="I387" s="11">
        <f t="shared" si="59"/>
        <v>0</v>
      </c>
      <c r="J387" s="20">
        <f t="shared" si="60"/>
        <v>182319</v>
      </c>
      <c r="K387" s="3">
        <f t="shared" si="61"/>
        <v>0</v>
      </c>
    </row>
    <row r="388" spans="1:11" x14ac:dyDescent="0.25">
      <c r="A388" s="9">
        <f>IF(Lease!$H$4="Monthly",DATE(YEAR(Monthly!A387),MONTH(Monthly!A387)+1,DAY(Monthly!A387)),IF(Lease!$H$4="Quarterly",DATE(YEAR(Monthly!A387),MONTH(Monthly!A387)+3,DAY(Monthly!A387)),DATE(YEAR(Monthly!A387)+1,MONTH(Monthly!A387),DAY(Monthly!A387))))</f>
        <v>182685</v>
      </c>
      <c r="B388" s="28">
        <f t="shared" si="53"/>
        <v>2400</v>
      </c>
      <c r="C388" s="9">
        <f t="shared" si="54"/>
        <v>182683</v>
      </c>
      <c r="D388" s="9">
        <f t="shared" si="55"/>
        <v>182713</v>
      </c>
      <c r="E388" s="3">
        <f t="shared" si="56"/>
        <v>31</v>
      </c>
      <c r="F388" s="10">
        <f t="shared" si="57"/>
        <v>29</v>
      </c>
      <c r="G388" s="4">
        <f>Lease!K400</f>
        <v>0</v>
      </c>
      <c r="H388" s="3">
        <f t="shared" si="58"/>
        <v>0</v>
      </c>
      <c r="I388" s="11">
        <f t="shared" si="59"/>
        <v>0</v>
      </c>
      <c r="J388" s="20">
        <f t="shared" si="60"/>
        <v>182685</v>
      </c>
      <c r="K388" s="3">
        <f t="shared" si="61"/>
        <v>0</v>
      </c>
    </row>
    <row r="389" spans="1:11" x14ac:dyDescent="0.25">
      <c r="A389" s="9">
        <f>IF(Lease!$H$4="Monthly",DATE(YEAR(Monthly!A388),MONTH(Monthly!A388)+1,DAY(Monthly!A388)),IF(Lease!$H$4="Quarterly",DATE(YEAR(Monthly!A388),MONTH(Monthly!A388)+3,DAY(Monthly!A388)),DATE(YEAR(Monthly!A388)+1,MONTH(Monthly!A388),DAY(Monthly!A388))))</f>
        <v>183050</v>
      </c>
      <c r="B389" s="28">
        <f t="shared" ref="B389:B452" si="62">YEAR(A389)</f>
        <v>2401</v>
      </c>
      <c r="C389" s="9">
        <f t="shared" si="54"/>
        <v>183048</v>
      </c>
      <c r="D389" s="9">
        <f t="shared" si="55"/>
        <v>183078</v>
      </c>
      <c r="E389" s="3">
        <f t="shared" si="56"/>
        <v>31</v>
      </c>
      <c r="F389" s="10">
        <f t="shared" si="57"/>
        <v>29</v>
      </c>
      <c r="G389" s="4">
        <f>Lease!K401</f>
        <v>0</v>
      </c>
      <c r="H389" s="3">
        <f t="shared" si="58"/>
        <v>0</v>
      </c>
      <c r="I389" s="11">
        <f t="shared" si="59"/>
        <v>0</v>
      </c>
      <c r="J389" s="20">
        <f t="shared" si="60"/>
        <v>183050</v>
      </c>
      <c r="K389" s="3">
        <f t="shared" si="61"/>
        <v>0</v>
      </c>
    </row>
    <row r="390" spans="1:11" x14ac:dyDescent="0.25">
      <c r="A390" s="9">
        <f>IF(Lease!$H$4="Monthly",DATE(YEAR(Monthly!A389),MONTH(Monthly!A389)+1,DAY(Monthly!A389)),IF(Lease!$H$4="Quarterly",DATE(YEAR(Monthly!A389),MONTH(Monthly!A389)+3,DAY(Monthly!A389)),DATE(YEAR(Monthly!A389)+1,MONTH(Monthly!A389),DAY(Monthly!A389))))</f>
        <v>183415</v>
      </c>
      <c r="B390" s="28">
        <f t="shared" si="62"/>
        <v>2402</v>
      </c>
      <c r="C390" s="9">
        <f t="shared" si="54"/>
        <v>183413</v>
      </c>
      <c r="D390" s="9">
        <f t="shared" si="55"/>
        <v>183443</v>
      </c>
      <c r="E390" s="3">
        <f t="shared" si="56"/>
        <v>31</v>
      </c>
      <c r="F390" s="10">
        <f t="shared" si="57"/>
        <v>29</v>
      </c>
      <c r="G390" s="4">
        <f>Lease!K402</f>
        <v>0</v>
      </c>
      <c r="H390" s="3">
        <f t="shared" si="58"/>
        <v>0</v>
      </c>
      <c r="I390" s="11">
        <f t="shared" si="59"/>
        <v>0</v>
      </c>
      <c r="J390" s="20">
        <f t="shared" si="60"/>
        <v>183415</v>
      </c>
      <c r="K390" s="3">
        <f t="shared" si="61"/>
        <v>0</v>
      </c>
    </row>
    <row r="391" spans="1:11" x14ac:dyDescent="0.25">
      <c r="A391" s="9">
        <f>IF(Lease!$H$4="Monthly",DATE(YEAR(Monthly!A390),MONTH(Monthly!A390)+1,DAY(Monthly!A390)),IF(Lease!$H$4="Quarterly",DATE(YEAR(Monthly!A390),MONTH(Monthly!A390)+3,DAY(Monthly!A390)),DATE(YEAR(Monthly!A390)+1,MONTH(Monthly!A390),DAY(Monthly!A390))))</f>
        <v>183780</v>
      </c>
      <c r="B391" s="28">
        <f t="shared" si="62"/>
        <v>2403</v>
      </c>
      <c r="C391" s="9">
        <f t="shared" si="54"/>
        <v>183778</v>
      </c>
      <c r="D391" s="9">
        <f t="shared" si="55"/>
        <v>183808</v>
      </c>
      <c r="E391" s="3">
        <f t="shared" si="56"/>
        <v>31</v>
      </c>
      <c r="F391" s="10">
        <f t="shared" si="57"/>
        <v>29</v>
      </c>
      <c r="G391" s="4">
        <f>Lease!K403</f>
        <v>0</v>
      </c>
      <c r="H391" s="3">
        <f t="shared" si="58"/>
        <v>0</v>
      </c>
      <c r="I391" s="11">
        <f t="shared" si="59"/>
        <v>0</v>
      </c>
      <c r="J391" s="20">
        <f t="shared" si="60"/>
        <v>183780</v>
      </c>
      <c r="K391" s="3">
        <f t="shared" si="61"/>
        <v>0</v>
      </c>
    </row>
    <row r="392" spans="1:11" x14ac:dyDescent="0.25">
      <c r="A392" s="9">
        <f>IF(Lease!$H$4="Monthly",DATE(YEAR(Monthly!A391),MONTH(Monthly!A391)+1,DAY(Monthly!A391)),IF(Lease!$H$4="Quarterly",DATE(YEAR(Monthly!A391),MONTH(Monthly!A391)+3,DAY(Monthly!A391)),DATE(YEAR(Monthly!A391)+1,MONTH(Monthly!A391),DAY(Monthly!A391))))</f>
        <v>184146</v>
      </c>
      <c r="B392" s="28">
        <f t="shared" si="62"/>
        <v>2404</v>
      </c>
      <c r="C392" s="9">
        <f t="shared" si="54"/>
        <v>184144</v>
      </c>
      <c r="D392" s="9">
        <f t="shared" si="55"/>
        <v>184174</v>
      </c>
      <c r="E392" s="3">
        <f t="shared" si="56"/>
        <v>31</v>
      </c>
      <c r="F392" s="10">
        <f t="shared" si="57"/>
        <v>29</v>
      </c>
      <c r="G392" s="4">
        <f>Lease!K404</f>
        <v>0</v>
      </c>
      <c r="H392" s="3">
        <f t="shared" si="58"/>
        <v>0</v>
      </c>
      <c r="I392" s="11">
        <f t="shared" si="59"/>
        <v>0</v>
      </c>
      <c r="J392" s="20">
        <f t="shared" si="60"/>
        <v>184146</v>
      </c>
      <c r="K392" s="3">
        <f t="shared" si="61"/>
        <v>0</v>
      </c>
    </row>
    <row r="393" spans="1:11" x14ac:dyDescent="0.25">
      <c r="A393" s="9">
        <f>IF(Lease!$H$4="Monthly",DATE(YEAR(Monthly!A392),MONTH(Monthly!A392)+1,DAY(Monthly!A392)),IF(Lease!$H$4="Quarterly",DATE(YEAR(Monthly!A392),MONTH(Monthly!A392)+3,DAY(Monthly!A392)),DATE(YEAR(Monthly!A392)+1,MONTH(Monthly!A392),DAY(Monthly!A392))))</f>
        <v>184511</v>
      </c>
      <c r="B393" s="28">
        <f t="shared" si="62"/>
        <v>2405</v>
      </c>
      <c r="C393" s="9">
        <f t="shared" si="54"/>
        <v>184509</v>
      </c>
      <c r="D393" s="9">
        <f t="shared" si="55"/>
        <v>184539</v>
      </c>
      <c r="E393" s="3">
        <f t="shared" si="56"/>
        <v>31</v>
      </c>
      <c r="F393" s="10">
        <f t="shared" si="57"/>
        <v>29</v>
      </c>
      <c r="G393" s="4">
        <f>Lease!K405</f>
        <v>0</v>
      </c>
      <c r="H393" s="3">
        <f t="shared" si="58"/>
        <v>0</v>
      </c>
      <c r="I393" s="11">
        <f t="shared" si="59"/>
        <v>0</v>
      </c>
      <c r="J393" s="20">
        <f t="shared" si="60"/>
        <v>184511</v>
      </c>
      <c r="K393" s="3">
        <f t="shared" si="61"/>
        <v>0</v>
      </c>
    </row>
    <row r="394" spans="1:11" x14ac:dyDescent="0.25">
      <c r="A394" s="9">
        <f>IF(Lease!$H$4="Monthly",DATE(YEAR(Monthly!A393),MONTH(Monthly!A393)+1,DAY(Monthly!A393)),IF(Lease!$H$4="Quarterly",DATE(YEAR(Monthly!A393),MONTH(Monthly!A393)+3,DAY(Monthly!A393)),DATE(YEAR(Monthly!A393)+1,MONTH(Monthly!A393),DAY(Monthly!A393))))</f>
        <v>184876</v>
      </c>
      <c r="B394" s="28">
        <f t="shared" si="62"/>
        <v>2406</v>
      </c>
      <c r="C394" s="9">
        <f t="shared" si="54"/>
        <v>184874</v>
      </c>
      <c r="D394" s="9">
        <f t="shared" si="55"/>
        <v>184904</v>
      </c>
      <c r="E394" s="3">
        <f t="shared" si="56"/>
        <v>31</v>
      </c>
      <c r="F394" s="10">
        <f t="shared" si="57"/>
        <v>29</v>
      </c>
      <c r="G394" s="4">
        <f>Lease!K406</f>
        <v>0</v>
      </c>
      <c r="H394" s="3">
        <f t="shared" si="58"/>
        <v>0</v>
      </c>
      <c r="I394" s="11">
        <f t="shared" si="59"/>
        <v>0</v>
      </c>
      <c r="J394" s="20">
        <f t="shared" si="60"/>
        <v>184876</v>
      </c>
      <c r="K394" s="3">
        <f t="shared" si="61"/>
        <v>0</v>
      </c>
    </row>
    <row r="395" spans="1:11" x14ac:dyDescent="0.25">
      <c r="A395" s="9">
        <f>IF(Lease!$H$4="Monthly",DATE(YEAR(Monthly!A394),MONTH(Monthly!A394)+1,DAY(Monthly!A394)),IF(Lease!$H$4="Quarterly",DATE(YEAR(Monthly!A394),MONTH(Monthly!A394)+3,DAY(Monthly!A394)),DATE(YEAR(Monthly!A394)+1,MONTH(Monthly!A394),DAY(Monthly!A394))))</f>
        <v>185241</v>
      </c>
      <c r="B395" s="28">
        <f t="shared" si="62"/>
        <v>2407</v>
      </c>
      <c r="C395" s="9">
        <f t="shared" si="54"/>
        <v>185239</v>
      </c>
      <c r="D395" s="9">
        <f t="shared" si="55"/>
        <v>185269</v>
      </c>
      <c r="E395" s="3">
        <f t="shared" si="56"/>
        <v>31</v>
      </c>
      <c r="F395" s="10">
        <f t="shared" si="57"/>
        <v>29</v>
      </c>
      <c r="G395" s="4">
        <f>Lease!K407</f>
        <v>0</v>
      </c>
      <c r="H395" s="3">
        <f t="shared" si="58"/>
        <v>0</v>
      </c>
      <c r="I395" s="11">
        <f t="shared" si="59"/>
        <v>0</v>
      </c>
      <c r="J395" s="20">
        <f t="shared" si="60"/>
        <v>185241</v>
      </c>
      <c r="K395" s="3">
        <f t="shared" si="61"/>
        <v>0</v>
      </c>
    </row>
    <row r="396" spans="1:11" x14ac:dyDescent="0.25">
      <c r="A396" s="9">
        <f>IF(Lease!$H$4="Monthly",DATE(YEAR(Monthly!A395),MONTH(Monthly!A395)+1,DAY(Monthly!A395)),IF(Lease!$H$4="Quarterly",DATE(YEAR(Monthly!A395),MONTH(Monthly!A395)+3,DAY(Monthly!A395)),DATE(YEAR(Monthly!A395)+1,MONTH(Monthly!A395),DAY(Monthly!A395))))</f>
        <v>185607</v>
      </c>
      <c r="B396" s="28">
        <f t="shared" si="62"/>
        <v>2408</v>
      </c>
      <c r="C396" s="9">
        <f t="shared" si="54"/>
        <v>185605</v>
      </c>
      <c r="D396" s="9">
        <f t="shared" si="55"/>
        <v>185635</v>
      </c>
      <c r="E396" s="3">
        <f t="shared" si="56"/>
        <v>31</v>
      </c>
      <c r="F396" s="10">
        <f t="shared" si="57"/>
        <v>29</v>
      </c>
      <c r="G396" s="4">
        <f>Lease!K408</f>
        <v>0</v>
      </c>
      <c r="H396" s="3">
        <f t="shared" si="58"/>
        <v>0</v>
      </c>
      <c r="I396" s="11">
        <f t="shared" si="59"/>
        <v>0</v>
      </c>
      <c r="J396" s="20">
        <f t="shared" si="60"/>
        <v>185607</v>
      </c>
      <c r="K396" s="3">
        <f t="shared" si="61"/>
        <v>0</v>
      </c>
    </row>
    <row r="397" spans="1:11" x14ac:dyDescent="0.25">
      <c r="A397" s="9">
        <f>IF(Lease!$H$4="Monthly",DATE(YEAR(Monthly!A396),MONTH(Monthly!A396)+1,DAY(Monthly!A396)),IF(Lease!$H$4="Quarterly",DATE(YEAR(Monthly!A396),MONTH(Monthly!A396)+3,DAY(Monthly!A396)),DATE(YEAR(Monthly!A396)+1,MONTH(Monthly!A396),DAY(Monthly!A396))))</f>
        <v>185972</v>
      </c>
      <c r="B397" s="28">
        <f t="shared" si="62"/>
        <v>2409</v>
      </c>
      <c r="C397" s="9">
        <f t="shared" si="54"/>
        <v>185970</v>
      </c>
      <c r="D397" s="9">
        <f t="shared" si="55"/>
        <v>186000</v>
      </c>
      <c r="E397" s="3">
        <f t="shared" si="56"/>
        <v>31</v>
      </c>
      <c r="F397" s="10">
        <f t="shared" si="57"/>
        <v>29</v>
      </c>
      <c r="G397" s="4">
        <f>Lease!K409</f>
        <v>0</v>
      </c>
      <c r="H397" s="3">
        <f t="shared" si="58"/>
        <v>0</v>
      </c>
      <c r="I397" s="11">
        <f t="shared" si="59"/>
        <v>0</v>
      </c>
      <c r="J397" s="20">
        <f t="shared" si="60"/>
        <v>185972</v>
      </c>
      <c r="K397" s="3">
        <f t="shared" si="61"/>
        <v>0</v>
      </c>
    </row>
    <row r="398" spans="1:11" x14ac:dyDescent="0.25">
      <c r="A398" s="9">
        <f>IF(Lease!$H$4="Monthly",DATE(YEAR(Monthly!A397),MONTH(Monthly!A397)+1,DAY(Monthly!A397)),IF(Lease!$H$4="Quarterly",DATE(YEAR(Monthly!A397),MONTH(Monthly!A397)+3,DAY(Monthly!A397)),DATE(YEAR(Monthly!A397)+1,MONTH(Monthly!A397),DAY(Monthly!A397))))</f>
        <v>186337</v>
      </c>
      <c r="B398" s="28">
        <f t="shared" si="62"/>
        <v>2410</v>
      </c>
      <c r="C398" s="9">
        <f t="shared" si="54"/>
        <v>186335</v>
      </c>
      <c r="D398" s="9">
        <f t="shared" si="55"/>
        <v>186365</v>
      </c>
      <c r="E398" s="3">
        <f t="shared" si="56"/>
        <v>31</v>
      </c>
      <c r="F398" s="10">
        <f t="shared" si="57"/>
        <v>29</v>
      </c>
      <c r="G398" s="4">
        <f>Lease!K410</f>
        <v>0</v>
      </c>
      <c r="H398" s="3">
        <f t="shared" si="58"/>
        <v>0</v>
      </c>
      <c r="I398" s="11">
        <f t="shared" si="59"/>
        <v>0</v>
      </c>
      <c r="J398" s="20">
        <f t="shared" si="60"/>
        <v>186337</v>
      </c>
      <c r="K398" s="3">
        <f t="shared" si="61"/>
        <v>0</v>
      </c>
    </row>
    <row r="399" spans="1:11" x14ac:dyDescent="0.25">
      <c r="A399" s="9">
        <f>IF(Lease!$H$4="Monthly",DATE(YEAR(Monthly!A398),MONTH(Monthly!A398)+1,DAY(Monthly!A398)),IF(Lease!$H$4="Quarterly",DATE(YEAR(Monthly!A398),MONTH(Monthly!A398)+3,DAY(Monthly!A398)),DATE(YEAR(Monthly!A398)+1,MONTH(Monthly!A398),DAY(Monthly!A398))))</f>
        <v>186702</v>
      </c>
      <c r="B399" s="28">
        <f t="shared" si="62"/>
        <v>2411</v>
      </c>
      <c r="C399" s="9">
        <f t="shared" si="54"/>
        <v>186700</v>
      </c>
      <c r="D399" s="9">
        <f t="shared" si="55"/>
        <v>186730</v>
      </c>
      <c r="E399" s="3">
        <f t="shared" si="56"/>
        <v>31</v>
      </c>
      <c r="F399" s="10">
        <f t="shared" si="57"/>
        <v>29</v>
      </c>
      <c r="G399" s="4">
        <f>Lease!K411</f>
        <v>0</v>
      </c>
      <c r="H399" s="3">
        <f t="shared" si="58"/>
        <v>0</v>
      </c>
      <c r="I399" s="11">
        <f t="shared" si="59"/>
        <v>0</v>
      </c>
      <c r="J399" s="20">
        <f t="shared" si="60"/>
        <v>186702</v>
      </c>
      <c r="K399" s="3">
        <f t="shared" si="61"/>
        <v>0</v>
      </c>
    </row>
    <row r="400" spans="1:11" x14ac:dyDescent="0.25">
      <c r="A400" s="9">
        <f>IF(Lease!$H$4="Monthly",DATE(YEAR(Monthly!A399),MONTH(Monthly!A399)+1,DAY(Monthly!A399)),IF(Lease!$H$4="Quarterly",DATE(YEAR(Monthly!A399),MONTH(Monthly!A399)+3,DAY(Monthly!A399)),DATE(YEAR(Monthly!A399)+1,MONTH(Monthly!A399),DAY(Monthly!A399))))</f>
        <v>187068</v>
      </c>
      <c r="B400" s="28">
        <f t="shared" si="62"/>
        <v>2412</v>
      </c>
      <c r="C400" s="9">
        <f t="shared" si="54"/>
        <v>187066</v>
      </c>
      <c r="D400" s="9">
        <f t="shared" si="55"/>
        <v>187096</v>
      </c>
      <c r="E400" s="3">
        <f t="shared" si="56"/>
        <v>31</v>
      </c>
      <c r="F400" s="10">
        <f t="shared" si="57"/>
        <v>29</v>
      </c>
      <c r="G400" s="4">
        <f>Lease!K412</f>
        <v>0</v>
      </c>
      <c r="H400" s="3">
        <f t="shared" si="58"/>
        <v>0</v>
      </c>
      <c r="I400" s="11">
        <f t="shared" si="59"/>
        <v>0</v>
      </c>
      <c r="J400" s="20">
        <f t="shared" si="60"/>
        <v>187068</v>
      </c>
      <c r="K400" s="3">
        <f t="shared" si="61"/>
        <v>0</v>
      </c>
    </row>
    <row r="401" spans="1:11" x14ac:dyDescent="0.25">
      <c r="A401" s="9">
        <f>IF(Lease!$H$4="Monthly",DATE(YEAR(Monthly!A400),MONTH(Monthly!A400)+1,DAY(Monthly!A400)),IF(Lease!$H$4="Quarterly",DATE(YEAR(Monthly!A400),MONTH(Monthly!A400)+3,DAY(Monthly!A400)),DATE(YEAR(Monthly!A400)+1,MONTH(Monthly!A400),DAY(Monthly!A400))))</f>
        <v>187433</v>
      </c>
      <c r="B401" s="28">
        <f t="shared" si="62"/>
        <v>2413</v>
      </c>
      <c r="C401" s="9">
        <f t="shared" si="54"/>
        <v>187431</v>
      </c>
      <c r="D401" s="9">
        <f t="shared" si="55"/>
        <v>187461</v>
      </c>
      <c r="E401" s="3">
        <f t="shared" si="56"/>
        <v>31</v>
      </c>
      <c r="F401" s="10">
        <f t="shared" si="57"/>
        <v>29</v>
      </c>
      <c r="G401" s="4">
        <f>Lease!K413</f>
        <v>0</v>
      </c>
      <c r="H401" s="3">
        <f t="shared" si="58"/>
        <v>0</v>
      </c>
      <c r="I401" s="11">
        <f t="shared" si="59"/>
        <v>0</v>
      </c>
      <c r="J401" s="20">
        <f t="shared" si="60"/>
        <v>187433</v>
      </c>
      <c r="K401" s="3">
        <f t="shared" si="61"/>
        <v>0</v>
      </c>
    </row>
    <row r="402" spans="1:11" x14ac:dyDescent="0.25">
      <c r="A402" s="9">
        <f>IF(Lease!$H$4="Monthly",DATE(YEAR(Monthly!A401),MONTH(Monthly!A401)+1,DAY(Monthly!A401)),IF(Lease!$H$4="Quarterly",DATE(YEAR(Monthly!A401),MONTH(Monthly!A401)+3,DAY(Monthly!A401)),DATE(YEAR(Monthly!A401)+1,MONTH(Monthly!A401),DAY(Monthly!A401))))</f>
        <v>187798</v>
      </c>
      <c r="B402" s="28">
        <f t="shared" si="62"/>
        <v>2414</v>
      </c>
      <c r="C402" s="9">
        <f t="shared" si="54"/>
        <v>187796</v>
      </c>
      <c r="D402" s="9">
        <f t="shared" si="55"/>
        <v>187826</v>
      </c>
      <c r="E402" s="3">
        <f t="shared" si="56"/>
        <v>31</v>
      </c>
      <c r="F402" s="10">
        <f t="shared" si="57"/>
        <v>29</v>
      </c>
      <c r="G402" s="4">
        <f>Lease!K414</f>
        <v>0</v>
      </c>
      <c r="H402" s="3">
        <f t="shared" si="58"/>
        <v>0</v>
      </c>
      <c r="I402" s="11">
        <f t="shared" si="59"/>
        <v>0</v>
      </c>
      <c r="J402" s="20">
        <f t="shared" si="60"/>
        <v>187798</v>
      </c>
      <c r="K402" s="3">
        <f t="shared" si="61"/>
        <v>0</v>
      </c>
    </row>
    <row r="403" spans="1:11" x14ac:dyDescent="0.25">
      <c r="A403" s="9">
        <f>IF(Lease!$H$4="Monthly",DATE(YEAR(Monthly!A402),MONTH(Monthly!A402)+1,DAY(Monthly!A402)),IF(Lease!$H$4="Quarterly",DATE(YEAR(Monthly!A402),MONTH(Monthly!A402)+3,DAY(Monthly!A402)),DATE(YEAR(Monthly!A402)+1,MONTH(Monthly!A402),DAY(Monthly!A402))))</f>
        <v>188163</v>
      </c>
      <c r="B403" s="28">
        <f t="shared" si="62"/>
        <v>2415</v>
      </c>
      <c r="C403" s="9">
        <f t="shared" si="54"/>
        <v>188161</v>
      </c>
      <c r="D403" s="9">
        <f t="shared" si="55"/>
        <v>188191</v>
      </c>
      <c r="E403" s="3">
        <f t="shared" si="56"/>
        <v>31</v>
      </c>
      <c r="F403" s="10">
        <f t="shared" si="57"/>
        <v>29</v>
      </c>
      <c r="G403" s="4">
        <f>Lease!K415</f>
        <v>0</v>
      </c>
      <c r="H403" s="3">
        <f t="shared" si="58"/>
        <v>0</v>
      </c>
      <c r="I403" s="11">
        <f t="shared" si="59"/>
        <v>0</v>
      </c>
      <c r="J403" s="20">
        <f t="shared" si="60"/>
        <v>188163</v>
      </c>
      <c r="K403" s="3">
        <f t="shared" si="61"/>
        <v>0</v>
      </c>
    </row>
    <row r="404" spans="1:11" x14ac:dyDescent="0.25">
      <c r="A404" s="9">
        <f>IF(Lease!$H$4="Monthly",DATE(YEAR(Monthly!A403),MONTH(Monthly!A403)+1,DAY(Monthly!A403)),IF(Lease!$H$4="Quarterly",DATE(YEAR(Monthly!A403),MONTH(Monthly!A403)+3,DAY(Monthly!A403)),DATE(YEAR(Monthly!A403)+1,MONTH(Monthly!A403),DAY(Monthly!A403))))</f>
        <v>188529</v>
      </c>
      <c r="B404" s="28">
        <f t="shared" si="62"/>
        <v>2416</v>
      </c>
      <c r="C404" s="9">
        <f t="shared" si="54"/>
        <v>188527</v>
      </c>
      <c r="D404" s="9">
        <f t="shared" si="55"/>
        <v>188557</v>
      </c>
      <c r="E404" s="3">
        <f t="shared" si="56"/>
        <v>31</v>
      </c>
      <c r="F404" s="10">
        <f t="shared" si="57"/>
        <v>29</v>
      </c>
      <c r="G404" s="4">
        <f>Lease!K416</f>
        <v>0</v>
      </c>
      <c r="H404" s="3">
        <f t="shared" si="58"/>
        <v>0</v>
      </c>
      <c r="I404" s="11">
        <f t="shared" si="59"/>
        <v>0</v>
      </c>
      <c r="J404" s="20">
        <f t="shared" si="60"/>
        <v>188529</v>
      </c>
      <c r="K404" s="3">
        <f t="shared" si="61"/>
        <v>0</v>
      </c>
    </row>
    <row r="405" spans="1:11" x14ac:dyDescent="0.25">
      <c r="A405" s="9">
        <f>IF(Lease!$H$4="Monthly",DATE(YEAR(Monthly!A404),MONTH(Monthly!A404)+1,DAY(Monthly!A404)),IF(Lease!$H$4="Quarterly",DATE(YEAR(Monthly!A404),MONTH(Monthly!A404)+3,DAY(Monthly!A404)),DATE(YEAR(Monthly!A404)+1,MONTH(Monthly!A404),DAY(Monthly!A404))))</f>
        <v>188894</v>
      </c>
      <c r="B405" s="28">
        <f t="shared" si="62"/>
        <v>2417</v>
      </c>
      <c r="C405" s="9">
        <f t="shared" si="54"/>
        <v>188892</v>
      </c>
      <c r="D405" s="9">
        <f t="shared" si="55"/>
        <v>188922</v>
      </c>
      <c r="E405" s="3">
        <f t="shared" si="56"/>
        <v>31</v>
      </c>
      <c r="F405" s="10">
        <f t="shared" si="57"/>
        <v>29</v>
      </c>
      <c r="G405" s="4">
        <f>Lease!K417</f>
        <v>0</v>
      </c>
      <c r="H405" s="3">
        <f t="shared" si="58"/>
        <v>0</v>
      </c>
      <c r="I405" s="11">
        <f t="shared" si="59"/>
        <v>0</v>
      </c>
      <c r="J405" s="20">
        <f t="shared" si="60"/>
        <v>188894</v>
      </c>
      <c r="K405" s="3">
        <f t="shared" si="61"/>
        <v>0</v>
      </c>
    </row>
    <row r="406" spans="1:11" x14ac:dyDescent="0.25">
      <c r="A406" s="9">
        <f>IF(Lease!$H$4="Monthly",DATE(YEAR(Monthly!A405),MONTH(Monthly!A405)+1,DAY(Monthly!A405)),IF(Lease!$H$4="Quarterly",DATE(YEAR(Monthly!A405),MONTH(Monthly!A405)+3,DAY(Monthly!A405)),DATE(YEAR(Monthly!A405)+1,MONTH(Monthly!A405),DAY(Monthly!A405))))</f>
        <v>189259</v>
      </c>
      <c r="B406" s="28">
        <f t="shared" si="62"/>
        <v>2418</v>
      </c>
      <c r="C406" s="9">
        <f t="shared" si="54"/>
        <v>189257</v>
      </c>
      <c r="D406" s="9">
        <f t="shared" si="55"/>
        <v>189287</v>
      </c>
      <c r="E406" s="3">
        <f t="shared" si="56"/>
        <v>31</v>
      </c>
      <c r="F406" s="10">
        <f t="shared" si="57"/>
        <v>29</v>
      </c>
      <c r="G406" s="4">
        <f>Lease!K418</f>
        <v>0</v>
      </c>
      <c r="H406" s="3">
        <f t="shared" si="58"/>
        <v>0</v>
      </c>
      <c r="I406" s="11">
        <f t="shared" si="59"/>
        <v>0</v>
      </c>
      <c r="J406" s="20">
        <f t="shared" si="60"/>
        <v>189259</v>
      </c>
      <c r="K406" s="3">
        <f t="shared" si="61"/>
        <v>0</v>
      </c>
    </row>
    <row r="407" spans="1:11" x14ac:dyDescent="0.25">
      <c r="A407" s="9">
        <f>IF(Lease!$H$4="Monthly",DATE(YEAR(Monthly!A406),MONTH(Monthly!A406)+1,DAY(Monthly!A406)),IF(Lease!$H$4="Quarterly",DATE(YEAR(Monthly!A406),MONTH(Monthly!A406)+3,DAY(Monthly!A406)),DATE(YEAR(Monthly!A406)+1,MONTH(Monthly!A406),DAY(Monthly!A406))))</f>
        <v>189624</v>
      </c>
      <c r="B407" s="28">
        <f t="shared" si="62"/>
        <v>2419</v>
      </c>
      <c r="C407" s="9">
        <f t="shared" si="54"/>
        <v>189622</v>
      </c>
      <c r="D407" s="9">
        <f t="shared" si="55"/>
        <v>189652</v>
      </c>
      <c r="E407" s="3">
        <f t="shared" si="56"/>
        <v>31</v>
      </c>
      <c r="F407" s="10">
        <f t="shared" si="57"/>
        <v>29</v>
      </c>
      <c r="G407" s="4">
        <f>Lease!K419</f>
        <v>0</v>
      </c>
      <c r="H407" s="3">
        <f t="shared" si="58"/>
        <v>0</v>
      </c>
      <c r="I407" s="11">
        <f t="shared" si="59"/>
        <v>0</v>
      </c>
      <c r="J407" s="20">
        <f t="shared" si="60"/>
        <v>189624</v>
      </c>
      <c r="K407" s="3">
        <f t="shared" si="61"/>
        <v>0</v>
      </c>
    </row>
    <row r="408" spans="1:11" x14ac:dyDescent="0.25">
      <c r="A408" s="9">
        <f>IF(Lease!$H$4="Monthly",DATE(YEAR(Monthly!A407),MONTH(Monthly!A407)+1,DAY(Monthly!A407)),IF(Lease!$H$4="Quarterly",DATE(YEAR(Monthly!A407),MONTH(Monthly!A407)+3,DAY(Monthly!A407)),DATE(YEAR(Monthly!A407)+1,MONTH(Monthly!A407),DAY(Monthly!A407))))</f>
        <v>189990</v>
      </c>
      <c r="B408" s="28">
        <f t="shared" si="62"/>
        <v>2420</v>
      </c>
      <c r="C408" s="9">
        <f t="shared" si="54"/>
        <v>189988</v>
      </c>
      <c r="D408" s="9">
        <f t="shared" si="55"/>
        <v>190018</v>
      </c>
      <c r="E408" s="3">
        <f t="shared" si="56"/>
        <v>31</v>
      </c>
      <c r="F408" s="10">
        <f t="shared" si="57"/>
        <v>29</v>
      </c>
      <c r="G408" s="4">
        <f>Lease!K420</f>
        <v>0</v>
      </c>
      <c r="H408" s="3">
        <f t="shared" si="58"/>
        <v>0</v>
      </c>
      <c r="I408" s="11">
        <f t="shared" si="59"/>
        <v>0</v>
      </c>
      <c r="J408" s="20">
        <f t="shared" si="60"/>
        <v>189990</v>
      </c>
      <c r="K408" s="3">
        <f t="shared" si="61"/>
        <v>0</v>
      </c>
    </row>
    <row r="409" spans="1:11" x14ac:dyDescent="0.25">
      <c r="A409" s="9">
        <f>IF(Lease!$H$4="Monthly",DATE(YEAR(Monthly!A408),MONTH(Monthly!A408)+1,DAY(Monthly!A408)),IF(Lease!$H$4="Quarterly",DATE(YEAR(Monthly!A408),MONTH(Monthly!A408)+3,DAY(Monthly!A408)),DATE(YEAR(Monthly!A408)+1,MONTH(Monthly!A408),DAY(Monthly!A408))))</f>
        <v>190355</v>
      </c>
      <c r="B409" s="28">
        <f t="shared" si="62"/>
        <v>2421</v>
      </c>
      <c r="C409" s="9">
        <f t="shared" si="54"/>
        <v>190353</v>
      </c>
      <c r="D409" s="9">
        <f t="shared" si="55"/>
        <v>190383</v>
      </c>
      <c r="E409" s="3">
        <f t="shared" si="56"/>
        <v>31</v>
      </c>
      <c r="F409" s="10">
        <f t="shared" si="57"/>
        <v>29</v>
      </c>
      <c r="G409" s="4">
        <f>Lease!K421</f>
        <v>0</v>
      </c>
      <c r="H409" s="3">
        <f t="shared" si="58"/>
        <v>0</v>
      </c>
      <c r="I409" s="11">
        <f t="shared" si="59"/>
        <v>0</v>
      </c>
      <c r="J409" s="20">
        <f t="shared" si="60"/>
        <v>190355</v>
      </c>
      <c r="K409" s="3">
        <f t="shared" si="61"/>
        <v>0</v>
      </c>
    </row>
    <row r="410" spans="1:11" x14ac:dyDescent="0.25">
      <c r="A410" s="9">
        <f>IF(Lease!$H$4="Monthly",DATE(YEAR(Monthly!A409),MONTH(Monthly!A409)+1,DAY(Monthly!A409)),IF(Lease!$H$4="Quarterly",DATE(YEAR(Monthly!A409),MONTH(Monthly!A409)+3,DAY(Monthly!A409)),DATE(YEAR(Monthly!A409)+1,MONTH(Monthly!A409),DAY(Monthly!A409))))</f>
        <v>190720</v>
      </c>
      <c r="B410" s="28">
        <f t="shared" si="62"/>
        <v>2422</v>
      </c>
      <c r="C410" s="9">
        <f t="shared" si="54"/>
        <v>190718</v>
      </c>
      <c r="D410" s="9">
        <f t="shared" si="55"/>
        <v>190748</v>
      </c>
      <c r="E410" s="3">
        <f t="shared" si="56"/>
        <v>31</v>
      </c>
      <c r="F410" s="10">
        <f t="shared" si="57"/>
        <v>29</v>
      </c>
      <c r="G410" s="4">
        <f>Lease!K422</f>
        <v>0</v>
      </c>
      <c r="H410" s="3">
        <f t="shared" si="58"/>
        <v>0</v>
      </c>
      <c r="I410" s="11">
        <f t="shared" si="59"/>
        <v>0</v>
      </c>
      <c r="J410" s="20">
        <f t="shared" si="60"/>
        <v>190720</v>
      </c>
      <c r="K410" s="3">
        <f t="shared" si="61"/>
        <v>0</v>
      </c>
    </row>
    <row r="411" spans="1:11" x14ac:dyDescent="0.25">
      <c r="A411" s="9">
        <f>IF(Lease!$H$4="Monthly",DATE(YEAR(Monthly!A410),MONTH(Monthly!A410)+1,DAY(Monthly!A410)),IF(Lease!$H$4="Quarterly",DATE(YEAR(Monthly!A410),MONTH(Monthly!A410)+3,DAY(Monthly!A410)),DATE(YEAR(Monthly!A410)+1,MONTH(Monthly!A410),DAY(Monthly!A410))))</f>
        <v>191085</v>
      </c>
      <c r="B411" s="28">
        <f t="shared" si="62"/>
        <v>2423</v>
      </c>
      <c r="C411" s="9">
        <f t="shared" si="54"/>
        <v>191083</v>
      </c>
      <c r="D411" s="9">
        <f t="shared" si="55"/>
        <v>191113</v>
      </c>
      <c r="E411" s="3">
        <f t="shared" si="56"/>
        <v>31</v>
      </c>
      <c r="F411" s="10">
        <f t="shared" si="57"/>
        <v>29</v>
      </c>
      <c r="G411" s="4">
        <f>Lease!K423</f>
        <v>0</v>
      </c>
      <c r="H411" s="3">
        <f t="shared" si="58"/>
        <v>0</v>
      </c>
      <c r="I411" s="11">
        <f t="shared" si="59"/>
        <v>0</v>
      </c>
      <c r="J411" s="20">
        <f t="shared" si="60"/>
        <v>191085</v>
      </c>
      <c r="K411" s="3">
        <f t="shared" si="61"/>
        <v>0</v>
      </c>
    </row>
    <row r="412" spans="1:11" x14ac:dyDescent="0.25">
      <c r="A412" s="9">
        <f>IF(Lease!$H$4="Monthly",DATE(YEAR(Monthly!A411),MONTH(Monthly!A411)+1,DAY(Monthly!A411)),IF(Lease!$H$4="Quarterly",DATE(YEAR(Monthly!A411),MONTH(Monthly!A411)+3,DAY(Monthly!A411)),DATE(YEAR(Monthly!A411)+1,MONTH(Monthly!A411),DAY(Monthly!A411))))</f>
        <v>191451</v>
      </c>
      <c r="B412" s="28">
        <f t="shared" si="62"/>
        <v>2424</v>
      </c>
      <c r="C412" s="9">
        <f t="shared" si="54"/>
        <v>191449</v>
      </c>
      <c r="D412" s="9">
        <f t="shared" si="55"/>
        <v>191479</v>
      </c>
      <c r="E412" s="3">
        <f t="shared" si="56"/>
        <v>31</v>
      </c>
      <c r="F412" s="10">
        <f t="shared" si="57"/>
        <v>29</v>
      </c>
      <c r="G412" s="4">
        <f>Lease!K424</f>
        <v>0</v>
      </c>
      <c r="H412" s="3">
        <f t="shared" si="58"/>
        <v>0</v>
      </c>
      <c r="I412" s="11">
        <f t="shared" si="59"/>
        <v>0</v>
      </c>
      <c r="J412" s="20">
        <f t="shared" si="60"/>
        <v>191451</v>
      </c>
      <c r="K412" s="3">
        <f t="shared" si="61"/>
        <v>0</v>
      </c>
    </row>
    <row r="413" spans="1:11" x14ac:dyDescent="0.25">
      <c r="A413" s="9">
        <f>IF(Lease!$H$4="Monthly",DATE(YEAR(Monthly!A412),MONTH(Monthly!A412)+1,DAY(Monthly!A412)),IF(Lease!$H$4="Quarterly",DATE(YEAR(Monthly!A412),MONTH(Monthly!A412)+3,DAY(Monthly!A412)),DATE(YEAR(Monthly!A412)+1,MONTH(Monthly!A412),DAY(Monthly!A412))))</f>
        <v>191816</v>
      </c>
      <c r="B413" s="28">
        <f t="shared" si="62"/>
        <v>2425</v>
      </c>
      <c r="C413" s="9">
        <f t="shared" si="54"/>
        <v>191814</v>
      </c>
      <c r="D413" s="9">
        <f t="shared" si="55"/>
        <v>191844</v>
      </c>
      <c r="E413" s="3">
        <f t="shared" si="56"/>
        <v>31</v>
      </c>
      <c r="F413" s="10">
        <f t="shared" si="57"/>
        <v>29</v>
      </c>
      <c r="G413" s="4">
        <f>Lease!K425</f>
        <v>0</v>
      </c>
      <c r="H413" s="3">
        <f t="shared" si="58"/>
        <v>0</v>
      </c>
      <c r="I413" s="11">
        <f t="shared" si="59"/>
        <v>0</v>
      </c>
      <c r="J413" s="20">
        <f t="shared" si="60"/>
        <v>191816</v>
      </c>
      <c r="K413" s="3">
        <f t="shared" si="61"/>
        <v>0</v>
      </c>
    </row>
    <row r="414" spans="1:11" x14ac:dyDescent="0.25">
      <c r="A414" s="9">
        <f>IF(Lease!$H$4="Monthly",DATE(YEAR(Monthly!A413),MONTH(Monthly!A413)+1,DAY(Monthly!A413)),IF(Lease!$H$4="Quarterly",DATE(YEAR(Monthly!A413),MONTH(Monthly!A413)+3,DAY(Monthly!A413)),DATE(YEAR(Monthly!A413)+1,MONTH(Monthly!A413),DAY(Monthly!A413))))</f>
        <v>192181</v>
      </c>
      <c r="B414" s="28">
        <f t="shared" si="62"/>
        <v>2426</v>
      </c>
      <c r="C414" s="9">
        <f t="shared" si="54"/>
        <v>192179</v>
      </c>
      <c r="D414" s="9">
        <f t="shared" si="55"/>
        <v>192209</v>
      </c>
      <c r="E414" s="3">
        <f t="shared" si="56"/>
        <v>31</v>
      </c>
      <c r="F414" s="10">
        <f t="shared" si="57"/>
        <v>29</v>
      </c>
      <c r="G414" s="4">
        <f>Lease!K426</f>
        <v>0</v>
      </c>
      <c r="H414" s="3">
        <f t="shared" si="58"/>
        <v>0</v>
      </c>
      <c r="I414" s="11">
        <f t="shared" si="59"/>
        <v>0</v>
      </c>
      <c r="J414" s="20">
        <f t="shared" si="60"/>
        <v>192181</v>
      </c>
      <c r="K414" s="3">
        <f t="shared" si="61"/>
        <v>0</v>
      </c>
    </row>
    <row r="415" spans="1:11" x14ac:dyDescent="0.25">
      <c r="A415" s="9">
        <f>IF(Lease!$H$4="Monthly",DATE(YEAR(Monthly!A414),MONTH(Monthly!A414)+1,DAY(Monthly!A414)),IF(Lease!$H$4="Quarterly",DATE(YEAR(Monthly!A414),MONTH(Monthly!A414)+3,DAY(Monthly!A414)),DATE(YEAR(Monthly!A414)+1,MONTH(Monthly!A414),DAY(Monthly!A414))))</f>
        <v>192546</v>
      </c>
      <c r="B415" s="28">
        <f t="shared" si="62"/>
        <v>2427</v>
      </c>
      <c r="C415" s="9">
        <f t="shared" si="54"/>
        <v>192544</v>
      </c>
      <c r="D415" s="9">
        <f t="shared" si="55"/>
        <v>192574</v>
      </c>
      <c r="E415" s="3">
        <f t="shared" si="56"/>
        <v>31</v>
      </c>
      <c r="F415" s="10">
        <f t="shared" si="57"/>
        <v>29</v>
      </c>
      <c r="G415" s="4">
        <f>Lease!K427</f>
        <v>0</v>
      </c>
      <c r="H415" s="3">
        <f t="shared" si="58"/>
        <v>0</v>
      </c>
      <c r="I415" s="11">
        <f t="shared" si="59"/>
        <v>0</v>
      </c>
      <c r="J415" s="20">
        <f t="shared" si="60"/>
        <v>192546</v>
      </c>
      <c r="K415" s="3">
        <f t="shared" si="61"/>
        <v>0</v>
      </c>
    </row>
    <row r="416" spans="1:11" x14ac:dyDescent="0.25">
      <c r="A416" s="9">
        <f>IF(Lease!$H$4="Monthly",DATE(YEAR(Monthly!A415),MONTH(Monthly!A415)+1,DAY(Monthly!A415)),IF(Lease!$H$4="Quarterly",DATE(YEAR(Monthly!A415),MONTH(Monthly!A415)+3,DAY(Monthly!A415)),DATE(YEAR(Monthly!A415)+1,MONTH(Monthly!A415),DAY(Monthly!A415))))</f>
        <v>192912</v>
      </c>
      <c r="B416" s="28">
        <f t="shared" si="62"/>
        <v>2428</v>
      </c>
      <c r="C416" s="9">
        <f t="shared" si="54"/>
        <v>192910</v>
      </c>
      <c r="D416" s="9">
        <f t="shared" si="55"/>
        <v>192940</v>
      </c>
      <c r="E416" s="3">
        <f t="shared" si="56"/>
        <v>31</v>
      </c>
      <c r="F416" s="10">
        <f t="shared" si="57"/>
        <v>29</v>
      </c>
      <c r="G416" s="4">
        <f>Lease!K428</f>
        <v>0</v>
      </c>
      <c r="H416" s="3">
        <f t="shared" si="58"/>
        <v>0</v>
      </c>
      <c r="I416" s="11">
        <f t="shared" si="59"/>
        <v>0</v>
      </c>
      <c r="J416" s="20">
        <f t="shared" si="60"/>
        <v>192912</v>
      </c>
      <c r="K416" s="3">
        <f t="shared" si="61"/>
        <v>0</v>
      </c>
    </row>
    <row r="417" spans="1:11" x14ac:dyDescent="0.25">
      <c r="A417" s="9">
        <f>IF(Lease!$H$4="Monthly",DATE(YEAR(Monthly!A416),MONTH(Monthly!A416)+1,DAY(Monthly!A416)),IF(Lease!$H$4="Quarterly",DATE(YEAR(Monthly!A416),MONTH(Monthly!A416)+3,DAY(Monthly!A416)),DATE(YEAR(Monthly!A416)+1,MONTH(Monthly!A416),DAY(Monthly!A416))))</f>
        <v>193277</v>
      </c>
      <c r="B417" s="28">
        <f t="shared" si="62"/>
        <v>2429</v>
      </c>
      <c r="C417" s="9">
        <f t="shared" si="54"/>
        <v>193275</v>
      </c>
      <c r="D417" s="9">
        <f t="shared" si="55"/>
        <v>193305</v>
      </c>
      <c r="E417" s="3">
        <f t="shared" si="56"/>
        <v>31</v>
      </c>
      <c r="F417" s="10">
        <f t="shared" si="57"/>
        <v>29</v>
      </c>
      <c r="G417" s="4">
        <f>Lease!K429</f>
        <v>0</v>
      </c>
      <c r="H417" s="3">
        <f t="shared" si="58"/>
        <v>0</v>
      </c>
      <c r="I417" s="11">
        <f t="shared" si="59"/>
        <v>0</v>
      </c>
      <c r="J417" s="20">
        <f t="shared" si="60"/>
        <v>193277</v>
      </c>
      <c r="K417" s="3">
        <f t="shared" si="61"/>
        <v>0</v>
      </c>
    </row>
    <row r="418" spans="1:11" x14ac:dyDescent="0.25">
      <c r="A418" s="9">
        <f>IF(Lease!$H$4="Monthly",DATE(YEAR(Monthly!A417),MONTH(Monthly!A417)+1,DAY(Monthly!A417)),IF(Lease!$H$4="Quarterly",DATE(YEAR(Monthly!A417),MONTH(Monthly!A417)+3,DAY(Monthly!A417)),DATE(YEAR(Monthly!A417)+1,MONTH(Monthly!A417),DAY(Monthly!A417))))</f>
        <v>193642</v>
      </c>
      <c r="B418" s="28">
        <f t="shared" si="62"/>
        <v>2430</v>
      </c>
      <c r="C418" s="9">
        <f t="shared" si="54"/>
        <v>193640</v>
      </c>
      <c r="D418" s="9">
        <f t="shared" si="55"/>
        <v>193670</v>
      </c>
      <c r="E418" s="3">
        <f t="shared" si="56"/>
        <v>31</v>
      </c>
      <c r="F418" s="10">
        <f t="shared" si="57"/>
        <v>29</v>
      </c>
      <c r="G418" s="4">
        <f>Lease!K430</f>
        <v>0</v>
      </c>
      <c r="H418" s="3">
        <f t="shared" si="58"/>
        <v>0</v>
      </c>
      <c r="I418" s="11">
        <f t="shared" si="59"/>
        <v>0</v>
      </c>
      <c r="J418" s="20">
        <f t="shared" si="60"/>
        <v>193642</v>
      </c>
      <c r="K418" s="3">
        <f t="shared" si="61"/>
        <v>0</v>
      </c>
    </row>
    <row r="419" spans="1:11" x14ac:dyDescent="0.25">
      <c r="A419" s="9">
        <f>IF(Lease!$H$4="Monthly",DATE(YEAR(Monthly!A418),MONTH(Monthly!A418)+1,DAY(Monthly!A418)),IF(Lease!$H$4="Quarterly",DATE(YEAR(Monthly!A418),MONTH(Monthly!A418)+3,DAY(Monthly!A418)),DATE(YEAR(Monthly!A418)+1,MONTH(Monthly!A418),DAY(Monthly!A418))))</f>
        <v>194007</v>
      </c>
      <c r="B419" s="28">
        <f t="shared" si="62"/>
        <v>2431</v>
      </c>
      <c r="C419" s="9">
        <f t="shared" si="54"/>
        <v>194005</v>
      </c>
      <c r="D419" s="9">
        <f t="shared" si="55"/>
        <v>194035</v>
      </c>
      <c r="E419" s="3">
        <f t="shared" si="56"/>
        <v>31</v>
      </c>
      <c r="F419" s="10">
        <f t="shared" si="57"/>
        <v>29</v>
      </c>
      <c r="G419" s="4">
        <f>Lease!K431</f>
        <v>0</v>
      </c>
      <c r="H419" s="3">
        <f t="shared" si="58"/>
        <v>0</v>
      </c>
      <c r="I419" s="11">
        <f t="shared" si="59"/>
        <v>0</v>
      </c>
      <c r="J419" s="20">
        <f t="shared" si="60"/>
        <v>194007</v>
      </c>
      <c r="K419" s="3">
        <f t="shared" si="61"/>
        <v>0</v>
      </c>
    </row>
    <row r="420" spans="1:11" x14ac:dyDescent="0.25">
      <c r="A420" s="9">
        <f>IF(Lease!$H$4="Monthly",DATE(YEAR(Monthly!A419),MONTH(Monthly!A419)+1,DAY(Monthly!A419)),IF(Lease!$H$4="Quarterly",DATE(YEAR(Monthly!A419),MONTH(Monthly!A419)+3,DAY(Monthly!A419)),DATE(YEAR(Monthly!A419)+1,MONTH(Monthly!A419),DAY(Monthly!A419))))</f>
        <v>194373</v>
      </c>
      <c r="B420" s="28">
        <f t="shared" si="62"/>
        <v>2432</v>
      </c>
      <c r="C420" s="9">
        <f t="shared" si="54"/>
        <v>194371</v>
      </c>
      <c r="D420" s="9">
        <f t="shared" si="55"/>
        <v>194401</v>
      </c>
      <c r="E420" s="3">
        <f t="shared" si="56"/>
        <v>31</v>
      </c>
      <c r="F420" s="10">
        <f t="shared" si="57"/>
        <v>29</v>
      </c>
      <c r="G420" s="4">
        <f>Lease!K432</f>
        <v>0</v>
      </c>
      <c r="H420" s="3">
        <f t="shared" si="58"/>
        <v>0</v>
      </c>
      <c r="I420" s="11">
        <f t="shared" si="59"/>
        <v>0</v>
      </c>
      <c r="J420" s="20">
        <f t="shared" si="60"/>
        <v>194373</v>
      </c>
      <c r="K420" s="3">
        <f t="shared" si="61"/>
        <v>0</v>
      </c>
    </row>
    <row r="421" spans="1:11" x14ac:dyDescent="0.25">
      <c r="A421" s="9">
        <f>IF(Lease!$H$4="Monthly",DATE(YEAR(Monthly!A420),MONTH(Monthly!A420)+1,DAY(Monthly!A420)),IF(Lease!$H$4="Quarterly",DATE(YEAR(Monthly!A420),MONTH(Monthly!A420)+3,DAY(Monthly!A420)),DATE(YEAR(Monthly!A420)+1,MONTH(Monthly!A420),DAY(Monthly!A420))))</f>
        <v>194738</v>
      </c>
      <c r="B421" s="28">
        <f t="shared" si="62"/>
        <v>2433</v>
      </c>
      <c r="C421" s="9">
        <f t="shared" si="54"/>
        <v>194736</v>
      </c>
      <c r="D421" s="9">
        <f t="shared" si="55"/>
        <v>194766</v>
      </c>
      <c r="E421" s="3">
        <f t="shared" si="56"/>
        <v>31</v>
      </c>
      <c r="F421" s="10">
        <f t="shared" si="57"/>
        <v>29</v>
      </c>
      <c r="G421" s="4">
        <f>Lease!K433</f>
        <v>0</v>
      </c>
      <c r="H421" s="3">
        <f t="shared" si="58"/>
        <v>0</v>
      </c>
      <c r="I421" s="11">
        <f t="shared" si="59"/>
        <v>0</v>
      </c>
      <c r="J421" s="20">
        <f t="shared" si="60"/>
        <v>194738</v>
      </c>
      <c r="K421" s="3">
        <f t="shared" si="61"/>
        <v>0</v>
      </c>
    </row>
    <row r="422" spans="1:11" x14ac:dyDescent="0.25">
      <c r="A422" s="9">
        <f>IF(Lease!$H$4="Monthly",DATE(YEAR(Monthly!A421),MONTH(Monthly!A421)+1,DAY(Monthly!A421)),IF(Lease!$H$4="Quarterly",DATE(YEAR(Monthly!A421),MONTH(Monthly!A421)+3,DAY(Monthly!A421)),DATE(YEAR(Monthly!A421)+1,MONTH(Monthly!A421),DAY(Monthly!A421))))</f>
        <v>195103</v>
      </c>
      <c r="B422" s="28">
        <f t="shared" si="62"/>
        <v>2434</v>
      </c>
      <c r="C422" s="9">
        <f t="shared" si="54"/>
        <v>195101</v>
      </c>
      <c r="D422" s="9">
        <f t="shared" si="55"/>
        <v>195131</v>
      </c>
      <c r="E422" s="3">
        <f t="shared" si="56"/>
        <v>31</v>
      </c>
      <c r="F422" s="10">
        <f t="shared" si="57"/>
        <v>29</v>
      </c>
      <c r="G422" s="4">
        <f>Lease!K434</f>
        <v>0</v>
      </c>
      <c r="H422" s="3">
        <f t="shared" si="58"/>
        <v>0</v>
      </c>
      <c r="I422" s="11">
        <f t="shared" si="59"/>
        <v>0</v>
      </c>
      <c r="J422" s="20">
        <f t="shared" si="60"/>
        <v>195103</v>
      </c>
      <c r="K422" s="3">
        <f t="shared" si="61"/>
        <v>0</v>
      </c>
    </row>
    <row r="423" spans="1:11" x14ac:dyDescent="0.25">
      <c r="A423" s="9">
        <f>IF(Lease!$H$4="Monthly",DATE(YEAR(Monthly!A422),MONTH(Monthly!A422)+1,DAY(Monthly!A422)),IF(Lease!$H$4="Quarterly",DATE(YEAR(Monthly!A422),MONTH(Monthly!A422)+3,DAY(Monthly!A422)),DATE(YEAR(Monthly!A422)+1,MONTH(Monthly!A422),DAY(Monthly!A422))))</f>
        <v>195468</v>
      </c>
      <c r="B423" s="28">
        <f t="shared" si="62"/>
        <v>2435</v>
      </c>
      <c r="C423" s="9">
        <f t="shared" si="54"/>
        <v>195466</v>
      </c>
      <c r="D423" s="9">
        <f t="shared" si="55"/>
        <v>195496</v>
      </c>
      <c r="E423" s="3">
        <f t="shared" si="56"/>
        <v>31</v>
      </c>
      <c r="F423" s="10">
        <f t="shared" si="57"/>
        <v>29</v>
      </c>
      <c r="G423" s="4">
        <f>Lease!K435</f>
        <v>0</v>
      </c>
      <c r="H423" s="3">
        <f t="shared" si="58"/>
        <v>0</v>
      </c>
      <c r="I423" s="11">
        <f t="shared" si="59"/>
        <v>0</v>
      </c>
      <c r="J423" s="20">
        <f t="shared" si="60"/>
        <v>195468</v>
      </c>
      <c r="K423" s="3">
        <f t="shared" si="61"/>
        <v>0</v>
      </c>
    </row>
    <row r="424" spans="1:11" x14ac:dyDescent="0.25">
      <c r="A424" s="9">
        <f>IF(Lease!$H$4="Monthly",DATE(YEAR(Monthly!A423),MONTH(Monthly!A423)+1,DAY(Monthly!A423)),IF(Lease!$H$4="Quarterly",DATE(YEAR(Monthly!A423),MONTH(Monthly!A423)+3,DAY(Monthly!A423)),DATE(YEAR(Monthly!A423)+1,MONTH(Monthly!A423),DAY(Monthly!A423))))</f>
        <v>195834</v>
      </c>
      <c r="B424" s="28">
        <f t="shared" si="62"/>
        <v>2436</v>
      </c>
      <c r="C424" s="9">
        <f t="shared" si="54"/>
        <v>195832</v>
      </c>
      <c r="D424" s="9">
        <f t="shared" si="55"/>
        <v>195862</v>
      </c>
      <c r="E424" s="3">
        <f t="shared" si="56"/>
        <v>31</v>
      </c>
      <c r="F424" s="10">
        <f t="shared" si="57"/>
        <v>29</v>
      </c>
      <c r="G424" s="4">
        <f>Lease!K436</f>
        <v>0</v>
      </c>
      <c r="H424" s="3">
        <f t="shared" si="58"/>
        <v>0</v>
      </c>
      <c r="I424" s="11">
        <f t="shared" si="59"/>
        <v>0</v>
      </c>
      <c r="J424" s="20">
        <f t="shared" si="60"/>
        <v>195834</v>
      </c>
      <c r="K424" s="3">
        <f t="shared" si="61"/>
        <v>0</v>
      </c>
    </row>
    <row r="425" spans="1:11" x14ac:dyDescent="0.25">
      <c r="A425" s="9">
        <f>IF(Lease!$H$4="Monthly",DATE(YEAR(Monthly!A424),MONTH(Monthly!A424)+1,DAY(Monthly!A424)),IF(Lease!$H$4="Quarterly",DATE(YEAR(Monthly!A424),MONTH(Monthly!A424)+3,DAY(Monthly!A424)),DATE(YEAR(Monthly!A424)+1,MONTH(Monthly!A424),DAY(Monthly!A424))))</f>
        <v>196199</v>
      </c>
      <c r="B425" s="28">
        <f t="shared" si="62"/>
        <v>2437</v>
      </c>
      <c r="C425" s="9">
        <f t="shared" si="54"/>
        <v>196197</v>
      </c>
      <c r="D425" s="9">
        <f t="shared" si="55"/>
        <v>196227</v>
      </c>
      <c r="E425" s="3">
        <f t="shared" si="56"/>
        <v>31</v>
      </c>
      <c r="F425" s="10">
        <f t="shared" si="57"/>
        <v>29</v>
      </c>
      <c r="G425" s="4">
        <f>Lease!K437</f>
        <v>0</v>
      </c>
      <c r="H425" s="3">
        <f t="shared" si="58"/>
        <v>0</v>
      </c>
      <c r="I425" s="11">
        <f t="shared" si="59"/>
        <v>0</v>
      </c>
      <c r="J425" s="20">
        <f t="shared" si="60"/>
        <v>196199</v>
      </c>
      <c r="K425" s="3">
        <f t="shared" si="61"/>
        <v>0</v>
      </c>
    </row>
    <row r="426" spans="1:11" x14ac:dyDescent="0.25">
      <c r="A426" s="9">
        <f>IF(Lease!$H$4="Monthly",DATE(YEAR(Monthly!A425),MONTH(Monthly!A425)+1,DAY(Monthly!A425)),IF(Lease!$H$4="Quarterly",DATE(YEAR(Monthly!A425),MONTH(Monthly!A425)+3,DAY(Monthly!A425)),DATE(YEAR(Monthly!A425)+1,MONTH(Monthly!A425),DAY(Monthly!A425))))</f>
        <v>196564</v>
      </c>
      <c r="B426" s="28">
        <f t="shared" si="62"/>
        <v>2438</v>
      </c>
      <c r="C426" s="9">
        <f t="shared" si="54"/>
        <v>196562</v>
      </c>
      <c r="D426" s="9">
        <f t="shared" si="55"/>
        <v>196592</v>
      </c>
      <c r="E426" s="3">
        <f t="shared" si="56"/>
        <v>31</v>
      </c>
      <c r="F426" s="10">
        <f t="shared" si="57"/>
        <v>29</v>
      </c>
      <c r="G426" s="4">
        <f>Lease!K438</f>
        <v>0</v>
      </c>
      <c r="H426" s="3">
        <f t="shared" si="58"/>
        <v>0</v>
      </c>
      <c r="I426" s="11">
        <f t="shared" si="59"/>
        <v>0</v>
      </c>
      <c r="J426" s="20">
        <f t="shared" si="60"/>
        <v>196564</v>
      </c>
      <c r="K426" s="3">
        <f t="shared" si="61"/>
        <v>0</v>
      </c>
    </row>
    <row r="427" spans="1:11" x14ac:dyDescent="0.25">
      <c r="A427" s="9">
        <f>IF(Lease!$H$4="Monthly",DATE(YEAR(Monthly!A426),MONTH(Monthly!A426)+1,DAY(Monthly!A426)),IF(Lease!$H$4="Quarterly",DATE(YEAR(Monthly!A426),MONTH(Monthly!A426)+3,DAY(Monthly!A426)),DATE(YEAR(Monthly!A426)+1,MONTH(Monthly!A426),DAY(Monthly!A426))))</f>
        <v>196929</v>
      </c>
      <c r="B427" s="28">
        <f t="shared" si="62"/>
        <v>2439</v>
      </c>
      <c r="C427" s="9">
        <f t="shared" si="54"/>
        <v>196927</v>
      </c>
      <c r="D427" s="9">
        <f t="shared" si="55"/>
        <v>196957</v>
      </c>
      <c r="E427" s="3">
        <f t="shared" si="56"/>
        <v>31</v>
      </c>
      <c r="F427" s="10">
        <f t="shared" si="57"/>
        <v>29</v>
      </c>
      <c r="G427" s="4">
        <f>Lease!K439</f>
        <v>0</v>
      </c>
      <c r="H427" s="3">
        <f t="shared" si="58"/>
        <v>0</v>
      </c>
      <c r="I427" s="11">
        <f t="shared" si="59"/>
        <v>0</v>
      </c>
      <c r="J427" s="20">
        <f t="shared" si="60"/>
        <v>196929</v>
      </c>
      <c r="K427" s="3">
        <f t="shared" si="61"/>
        <v>0</v>
      </c>
    </row>
    <row r="428" spans="1:11" x14ac:dyDescent="0.25">
      <c r="A428" s="9">
        <f>IF(Lease!$H$4="Monthly",DATE(YEAR(Monthly!A427),MONTH(Monthly!A427)+1,DAY(Monthly!A427)),IF(Lease!$H$4="Quarterly",DATE(YEAR(Monthly!A427),MONTH(Monthly!A427)+3,DAY(Monthly!A427)),DATE(YEAR(Monthly!A427)+1,MONTH(Monthly!A427),DAY(Monthly!A427))))</f>
        <v>197295</v>
      </c>
      <c r="B428" s="28">
        <f t="shared" si="62"/>
        <v>2440</v>
      </c>
      <c r="C428" s="9">
        <f t="shared" si="54"/>
        <v>197293</v>
      </c>
      <c r="D428" s="9">
        <f t="shared" si="55"/>
        <v>197323</v>
      </c>
      <c r="E428" s="3">
        <f t="shared" si="56"/>
        <v>31</v>
      </c>
      <c r="F428" s="10">
        <f t="shared" si="57"/>
        <v>29</v>
      </c>
      <c r="G428" s="4">
        <f>Lease!K440</f>
        <v>0</v>
      </c>
      <c r="H428" s="3">
        <f t="shared" si="58"/>
        <v>0</v>
      </c>
      <c r="I428" s="11">
        <f t="shared" si="59"/>
        <v>0</v>
      </c>
      <c r="J428" s="20">
        <f t="shared" si="60"/>
        <v>197295</v>
      </c>
      <c r="K428" s="3">
        <f t="shared" si="61"/>
        <v>0</v>
      </c>
    </row>
    <row r="429" spans="1:11" x14ac:dyDescent="0.25">
      <c r="A429" s="9">
        <f>IF(Lease!$H$4="Monthly",DATE(YEAR(Monthly!A428),MONTH(Monthly!A428)+1,DAY(Monthly!A428)),IF(Lease!$H$4="Quarterly",DATE(YEAR(Monthly!A428),MONTH(Monthly!A428)+3,DAY(Monthly!A428)),DATE(YEAR(Monthly!A428)+1,MONTH(Monthly!A428),DAY(Monthly!A428))))</f>
        <v>197660</v>
      </c>
      <c r="B429" s="28">
        <f t="shared" si="62"/>
        <v>2441</v>
      </c>
      <c r="C429" s="9">
        <f t="shared" si="54"/>
        <v>197658</v>
      </c>
      <c r="D429" s="9">
        <f t="shared" si="55"/>
        <v>197688</v>
      </c>
      <c r="E429" s="3">
        <f t="shared" si="56"/>
        <v>31</v>
      </c>
      <c r="F429" s="10">
        <f t="shared" si="57"/>
        <v>29</v>
      </c>
      <c r="G429" s="4">
        <f>Lease!K441</f>
        <v>0</v>
      </c>
      <c r="H429" s="3">
        <f t="shared" si="58"/>
        <v>0</v>
      </c>
      <c r="I429" s="11">
        <f t="shared" si="59"/>
        <v>0</v>
      </c>
      <c r="J429" s="20">
        <f t="shared" si="60"/>
        <v>197660</v>
      </c>
      <c r="K429" s="3">
        <f t="shared" si="61"/>
        <v>0</v>
      </c>
    </row>
    <row r="430" spans="1:11" x14ac:dyDescent="0.25">
      <c r="A430" s="9">
        <f>IF(Lease!$H$4="Monthly",DATE(YEAR(Monthly!A429),MONTH(Monthly!A429)+1,DAY(Monthly!A429)),IF(Lease!$H$4="Quarterly",DATE(YEAR(Monthly!A429),MONTH(Monthly!A429)+3,DAY(Monthly!A429)),DATE(YEAR(Monthly!A429)+1,MONTH(Monthly!A429),DAY(Monthly!A429))))</f>
        <v>198025</v>
      </c>
      <c r="B430" s="28">
        <f t="shared" si="62"/>
        <v>2442</v>
      </c>
      <c r="C430" s="9">
        <f t="shared" si="54"/>
        <v>198023</v>
      </c>
      <c r="D430" s="9">
        <f t="shared" si="55"/>
        <v>198053</v>
      </c>
      <c r="E430" s="3">
        <f t="shared" si="56"/>
        <v>31</v>
      </c>
      <c r="F430" s="10">
        <f t="shared" si="57"/>
        <v>29</v>
      </c>
      <c r="G430" s="4">
        <f>Lease!K442</f>
        <v>0</v>
      </c>
      <c r="H430" s="3">
        <f t="shared" si="58"/>
        <v>0</v>
      </c>
      <c r="I430" s="11">
        <f t="shared" si="59"/>
        <v>0</v>
      </c>
      <c r="J430" s="20">
        <f t="shared" si="60"/>
        <v>198025</v>
      </c>
      <c r="K430" s="3">
        <f t="shared" si="61"/>
        <v>0</v>
      </c>
    </row>
    <row r="431" spans="1:11" x14ac:dyDescent="0.25">
      <c r="A431" s="9">
        <f>IF(Lease!$H$4="Monthly",DATE(YEAR(Monthly!A430),MONTH(Monthly!A430)+1,DAY(Monthly!A430)),IF(Lease!$H$4="Quarterly",DATE(YEAR(Monthly!A430),MONTH(Monthly!A430)+3,DAY(Monthly!A430)),DATE(YEAR(Monthly!A430)+1,MONTH(Monthly!A430),DAY(Monthly!A430))))</f>
        <v>198390</v>
      </c>
      <c r="B431" s="28">
        <f t="shared" si="62"/>
        <v>2443</v>
      </c>
      <c r="C431" s="9">
        <f t="shared" si="54"/>
        <v>198388</v>
      </c>
      <c r="D431" s="9">
        <f t="shared" si="55"/>
        <v>198418</v>
      </c>
      <c r="E431" s="3">
        <f t="shared" si="56"/>
        <v>31</v>
      </c>
      <c r="F431" s="10">
        <f t="shared" si="57"/>
        <v>29</v>
      </c>
      <c r="G431" s="4">
        <f>Lease!K443</f>
        <v>0</v>
      </c>
      <c r="H431" s="3">
        <f t="shared" si="58"/>
        <v>0</v>
      </c>
      <c r="I431" s="11">
        <f t="shared" si="59"/>
        <v>0</v>
      </c>
      <c r="J431" s="20">
        <f t="shared" si="60"/>
        <v>198390</v>
      </c>
      <c r="K431" s="3">
        <f t="shared" si="61"/>
        <v>0</v>
      </c>
    </row>
    <row r="432" spans="1:11" x14ac:dyDescent="0.25">
      <c r="A432" s="9">
        <f>IF(Lease!$H$4="Monthly",DATE(YEAR(Monthly!A431),MONTH(Monthly!A431)+1,DAY(Monthly!A431)),IF(Lease!$H$4="Quarterly",DATE(YEAR(Monthly!A431),MONTH(Monthly!A431)+3,DAY(Monthly!A431)),DATE(YEAR(Monthly!A431)+1,MONTH(Monthly!A431),DAY(Monthly!A431))))</f>
        <v>198756</v>
      </c>
      <c r="B432" s="28">
        <f t="shared" si="62"/>
        <v>2444</v>
      </c>
      <c r="C432" s="9">
        <f t="shared" si="54"/>
        <v>198754</v>
      </c>
      <c r="D432" s="9">
        <f t="shared" si="55"/>
        <v>198784</v>
      </c>
      <c r="E432" s="3">
        <f t="shared" si="56"/>
        <v>31</v>
      </c>
      <c r="F432" s="10">
        <f t="shared" si="57"/>
        <v>29</v>
      </c>
      <c r="G432" s="4">
        <f>Lease!K444</f>
        <v>0</v>
      </c>
      <c r="H432" s="3">
        <f t="shared" si="58"/>
        <v>0</v>
      </c>
      <c r="I432" s="11">
        <f t="shared" si="59"/>
        <v>0</v>
      </c>
      <c r="J432" s="20">
        <f t="shared" si="60"/>
        <v>198756</v>
      </c>
      <c r="K432" s="3">
        <f t="shared" si="61"/>
        <v>0</v>
      </c>
    </row>
    <row r="433" spans="1:11" x14ac:dyDescent="0.25">
      <c r="A433" s="9">
        <f>IF(Lease!$H$4="Monthly",DATE(YEAR(Monthly!A432),MONTH(Monthly!A432)+1,DAY(Monthly!A432)),IF(Lease!$H$4="Quarterly",DATE(YEAR(Monthly!A432),MONTH(Monthly!A432)+3,DAY(Monthly!A432)),DATE(YEAR(Monthly!A432)+1,MONTH(Monthly!A432),DAY(Monthly!A432))))</f>
        <v>199121</v>
      </c>
      <c r="B433" s="28">
        <f t="shared" si="62"/>
        <v>2445</v>
      </c>
      <c r="C433" s="9">
        <f t="shared" ref="C433:C496" si="63">EOMONTH(A433,-1)+1</f>
        <v>199119</v>
      </c>
      <c r="D433" s="9">
        <f t="shared" ref="D433:D496" si="64">EOMONTH(A433,0)</f>
        <v>199149</v>
      </c>
      <c r="E433" s="3">
        <f t="shared" ref="E433:E496" si="65">D433-C433+1</f>
        <v>31</v>
      </c>
      <c r="F433" s="10">
        <f t="shared" ref="F433:F496" si="66">D433-A433+1</f>
        <v>29</v>
      </c>
      <c r="G433" s="4">
        <f>Lease!K445</f>
        <v>0</v>
      </c>
      <c r="H433" s="3">
        <f t="shared" ref="H433:H496" si="67">G434/E433*F433</f>
        <v>0</v>
      </c>
      <c r="I433" s="11">
        <f t="shared" ref="I433:I496" si="68">G433-H432</f>
        <v>0</v>
      </c>
      <c r="J433" s="20">
        <f t="shared" ref="J433:J496" si="69">A433</f>
        <v>199121</v>
      </c>
      <c r="K433" s="3">
        <f t="shared" ref="K433:K496" si="70">H433+I433</f>
        <v>0</v>
      </c>
    </row>
    <row r="434" spans="1:11" x14ac:dyDescent="0.25">
      <c r="A434" s="9">
        <f>IF(Lease!$H$4="Monthly",DATE(YEAR(Monthly!A433),MONTH(Monthly!A433)+1,DAY(Monthly!A433)),IF(Lease!$H$4="Quarterly",DATE(YEAR(Monthly!A433),MONTH(Monthly!A433)+3,DAY(Monthly!A433)),DATE(YEAR(Monthly!A433)+1,MONTH(Monthly!A433),DAY(Monthly!A433))))</f>
        <v>199486</v>
      </c>
      <c r="B434" s="28">
        <f t="shared" si="62"/>
        <v>2446</v>
      </c>
      <c r="C434" s="9">
        <f t="shared" si="63"/>
        <v>199484</v>
      </c>
      <c r="D434" s="9">
        <f t="shared" si="64"/>
        <v>199514</v>
      </c>
      <c r="E434" s="3">
        <f t="shared" si="65"/>
        <v>31</v>
      </c>
      <c r="F434" s="10">
        <f t="shared" si="66"/>
        <v>29</v>
      </c>
      <c r="G434" s="4">
        <f>Lease!K446</f>
        <v>0</v>
      </c>
      <c r="H434" s="3">
        <f t="shared" si="67"/>
        <v>0</v>
      </c>
      <c r="I434" s="11">
        <f t="shared" si="68"/>
        <v>0</v>
      </c>
      <c r="J434" s="20">
        <f t="shared" si="69"/>
        <v>199486</v>
      </c>
      <c r="K434" s="3">
        <f t="shared" si="70"/>
        <v>0</v>
      </c>
    </row>
    <row r="435" spans="1:11" x14ac:dyDescent="0.25">
      <c r="A435" s="9">
        <f>IF(Lease!$H$4="Monthly",DATE(YEAR(Monthly!A434),MONTH(Monthly!A434)+1,DAY(Monthly!A434)),IF(Lease!$H$4="Quarterly",DATE(YEAR(Monthly!A434),MONTH(Monthly!A434)+3,DAY(Monthly!A434)),DATE(YEAR(Monthly!A434)+1,MONTH(Monthly!A434),DAY(Monthly!A434))))</f>
        <v>199851</v>
      </c>
      <c r="B435" s="28">
        <f t="shared" si="62"/>
        <v>2447</v>
      </c>
      <c r="C435" s="9">
        <f t="shared" si="63"/>
        <v>199849</v>
      </c>
      <c r="D435" s="9">
        <f t="shared" si="64"/>
        <v>199879</v>
      </c>
      <c r="E435" s="3">
        <f t="shared" si="65"/>
        <v>31</v>
      </c>
      <c r="F435" s="10">
        <f t="shared" si="66"/>
        <v>29</v>
      </c>
      <c r="G435" s="4">
        <f>Lease!K447</f>
        <v>0</v>
      </c>
      <c r="H435" s="3">
        <f t="shared" si="67"/>
        <v>0</v>
      </c>
      <c r="I435" s="11">
        <f t="shared" si="68"/>
        <v>0</v>
      </c>
      <c r="J435" s="20">
        <f t="shared" si="69"/>
        <v>199851</v>
      </c>
      <c r="K435" s="3">
        <f t="shared" si="70"/>
        <v>0</v>
      </c>
    </row>
    <row r="436" spans="1:11" x14ac:dyDescent="0.25">
      <c r="A436" s="9">
        <f>IF(Lease!$H$4="Monthly",DATE(YEAR(Monthly!A435),MONTH(Monthly!A435)+1,DAY(Monthly!A435)),IF(Lease!$H$4="Quarterly",DATE(YEAR(Monthly!A435),MONTH(Monthly!A435)+3,DAY(Monthly!A435)),DATE(YEAR(Monthly!A435)+1,MONTH(Monthly!A435),DAY(Monthly!A435))))</f>
        <v>200217</v>
      </c>
      <c r="B436" s="28">
        <f t="shared" si="62"/>
        <v>2448</v>
      </c>
      <c r="C436" s="9">
        <f t="shared" si="63"/>
        <v>200215</v>
      </c>
      <c r="D436" s="9">
        <f t="shared" si="64"/>
        <v>200245</v>
      </c>
      <c r="E436" s="3">
        <f t="shared" si="65"/>
        <v>31</v>
      </c>
      <c r="F436" s="10">
        <f t="shared" si="66"/>
        <v>29</v>
      </c>
      <c r="G436" s="4">
        <f>Lease!K448</f>
        <v>0</v>
      </c>
      <c r="H436" s="3">
        <f t="shared" si="67"/>
        <v>0</v>
      </c>
      <c r="I436" s="11">
        <f t="shared" si="68"/>
        <v>0</v>
      </c>
      <c r="J436" s="20">
        <f t="shared" si="69"/>
        <v>200217</v>
      </c>
      <c r="K436" s="3">
        <f t="shared" si="70"/>
        <v>0</v>
      </c>
    </row>
    <row r="437" spans="1:11" x14ac:dyDescent="0.25">
      <c r="A437" s="9">
        <f>IF(Lease!$H$4="Monthly",DATE(YEAR(Monthly!A436),MONTH(Monthly!A436)+1,DAY(Monthly!A436)),IF(Lease!$H$4="Quarterly",DATE(YEAR(Monthly!A436),MONTH(Monthly!A436)+3,DAY(Monthly!A436)),DATE(YEAR(Monthly!A436)+1,MONTH(Monthly!A436),DAY(Monthly!A436))))</f>
        <v>200582</v>
      </c>
      <c r="B437" s="28">
        <f t="shared" si="62"/>
        <v>2449</v>
      </c>
      <c r="C437" s="9">
        <f t="shared" si="63"/>
        <v>200580</v>
      </c>
      <c r="D437" s="9">
        <f t="shared" si="64"/>
        <v>200610</v>
      </c>
      <c r="E437" s="3">
        <f t="shared" si="65"/>
        <v>31</v>
      </c>
      <c r="F437" s="10">
        <f t="shared" si="66"/>
        <v>29</v>
      </c>
      <c r="G437" s="4">
        <f>Lease!K449</f>
        <v>0</v>
      </c>
      <c r="H437" s="3">
        <f t="shared" si="67"/>
        <v>0</v>
      </c>
      <c r="I437" s="11">
        <f t="shared" si="68"/>
        <v>0</v>
      </c>
      <c r="J437" s="20">
        <f t="shared" si="69"/>
        <v>200582</v>
      </c>
      <c r="K437" s="3">
        <f t="shared" si="70"/>
        <v>0</v>
      </c>
    </row>
    <row r="438" spans="1:11" x14ac:dyDescent="0.25">
      <c r="A438" s="9">
        <f>IF(Lease!$H$4="Monthly",DATE(YEAR(Monthly!A437),MONTH(Monthly!A437)+1,DAY(Monthly!A437)),IF(Lease!$H$4="Quarterly",DATE(YEAR(Monthly!A437),MONTH(Monthly!A437)+3,DAY(Monthly!A437)),DATE(YEAR(Monthly!A437)+1,MONTH(Monthly!A437),DAY(Monthly!A437))))</f>
        <v>200947</v>
      </c>
      <c r="B438" s="28">
        <f t="shared" si="62"/>
        <v>2450</v>
      </c>
      <c r="C438" s="9">
        <f t="shared" si="63"/>
        <v>200945</v>
      </c>
      <c r="D438" s="9">
        <f t="shared" si="64"/>
        <v>200975</v>
      </c>
      <c r="E438" s="3">
        <f t="shared" si="65"/>
        <v>31</v>
      </c>
      <c r="F438" s="10">
        <f t="shared" si="66"/>
        <v>29</v>
      </c>
      <c r="G438" s="4">
        <f>Lease!K450</f>
        <v>0</v>
      </c>
      <c r="H438" s="3">
        <f t="shared" si="67"/>
        <v>0</v>
      </c>
      <c r="I438" s="11">
        <f t="shared" si="68"/>
        <v>0</v>
      </c>
      <c r="J438" s="20">
        <f t="shared" si="69"/>
        <v>200947</v>
      </c>
      <c r="K438" s="3">
        <f t="shared" si="70"/>
        <v>0</v>
      </c>
    </row>
    <row r="439" spans="1:11" x14ac:dyDescent="0.25">
      <c r="A439" s="9">
        <f>IF(Lease!$H$4="Monthly",DATE(YEAR(Monthly!A438),MONTH(Monthly!A438)+1,DAY(Monthly!A438)),IF(Lease!$H$4="Quarterly",DATE(YEAR(Monthly!A438),MONTH(Monthly!A438)+3,DAY(Monthly!A438)),DATE(YEAR(Monthly!A438)+1,MONTH(Monthly!A438),DAY(Monthly!A438))))</f>
        <v>201312</v>
      </c>
      <c r="B439" s="28">
        <f t="shared" si="62"/>
        <v>2451</v>
      </c>
      <c r="C439" s="9">
        <f t="shared" si="63"/>
        <v>201310</v>
      </c>
      <c r="D439" s="9">
        <f t="shared" si="64"/>
        <v>201340</v>
      </c>
      <c r="E439" s="3">
        <f t="shared" si="65"/>
        <v>31</v>
      </c>
      <c r="F439" s="10">
        <f t="shared" si="66"/>
        <v>29</v>
      </c>
      <c r="G439" s="4">
        <f>Lease!K451</f>
        <v>0</v>
      </c>
      <c r="H439" s="3">
        <f t="shared" si="67"/>
        <v>0</v>
      </c>
      <c r="I439" s="11">
        <f t="shared" si="68"/>
        <v>0</v>
      </c>
      <c r="J439" s="20">
        <f t="shared" si="69"/>
        <v>201312</v>
      </c>
      <c r="K439" s="3">
        <f t="shared" si="70"/>
        <v>0</v>
      </c>
    </row>
    <row r="440" spans="1:11" x14ac:dyDescent="0.25">
      <c r="A440" s="9">
        <f>IF(Lease!$H$4="Monthly",DATE(YEAR(Monthly!A439),MONTH(Monthly!A439)+1,DAY(Monthly!A439)),IF(Lease!$H$4="Quarterly",DATE(YEAR(Monthly!A439),MONTH(Monthly!A439)+3,DAY(Monthly!A439)),DATE(YEAR(Monthly!A439)+1,MONTH(Monthly!A439),DAY(Monthly!A439))))</f>
        <v>201678</v>
      </c>
      <c r="B440" s="28">
        <f t="shared" si="62"/>
        <v>2452</v>
      </c>
      <c r="C440" s="9">
        <f t="shared" si="63"/>
        <v>201676</v>
      </c>
      <c r="D440" s="9">
        <f t="shared" si="64"/>
        <v>201706</v>
      </c>
      <c r="E440" s="3">
        <f t="shared" si="65"/>
        <v>31</v>
      </c>
      <c r="F440" s="10">
        <f t="shared" si="66"/>
        <v>29</v>
      </c>
      <c r="G440" s="4">
        <f>Lease!K452</f>
        <v>0</v>
      </c>
      <c r="H440" s="3">
        <f t="shared" si="67"/>
        <v>0</v>
      </c>
      <c r="I440" s="11">
        <f t="shared" si="68"/>
        <v>0</v>
      </c>
      <c r="J440" s="20">
        <f t="shared" si="69"/>
        <v>201678</v>
      </c>
      <c r="K440" s="3">
        <f t="shared" si="70"/>
        <v>0</v>
      </c>
    </row>
    <row r="441" spans="1:11" x14ac:dyDescent="0.25">
      <c r="A441" s="9">
        <f>IF(Lease!$H$4="Monthly",DATE(YEAR(Monthly!A440),MONTH(Monthly!A440)+1,DAY(Monthly!A440)),IF(Lease!$H$4="Quarterly",DATE(YEAR(Monthly!A440),MONTH(Monthly!A440)+3,DAY(Monthly!A440)),DATE(YEAR(Monthly!A440)+1,MONTH(Monthly!A440),DAY(Monthly!A440))))</f>
        <v>202043</v>
      </c>
      <c r="B441" s="28">
        <f t="shared" si="62"/>
        <v>2453</v>
      </c>
      <c r="C441" s="9">
        <f t="shared" si="63"/>
        <v>202041</v>
      </c>
      <c r="D441" s="9">
        <f t="shared" si="64"/>
        <v>202071</v>
      </c>
      <c r="E441" s="3">
        <f t="shared" si="65"/>
        <v>31</v>
      </c>
      <c r="F441" s="10">
        <f t="shared" si="66"/>
        <v>29</v>
      </c>
      <c r="G441" s="4">
        <f>Lease!K453</f>
        <v>0</v>
      </c>
      <c r="H441" s="3">
        <f t="shared" si="67"/>
        <v>0</v>
      </c>
      <c r="I441" s="11">
        <f t="shared" si="68"/>
        <v>0</v>
      </c>
      <c r="J441" s="20">
        <f t="shared" si="69"/>
        <v>202043</v>
      </c>
      <c r="K441" s="3">
        <f t="shared" si="70"/>
        <v>0</v>
      </c>
    </row>
    <row r="442" spans="1:11" x14ac:dyDescent="0.25">
      <c r="A442" s="9">
        <f>IF(Lease!$H$4="Monthly",DATE(YEAR(Monthly!A441),MONTH(Monthly!A441)+1,DAY(Monthly!A441)),IF(Lease!$H$4="Quarterly",DATE(YEAR(Monthly!A441),MONTH(Monthly!A441)+3,DAY(Monthly!A441)),DATE(YEAR(Monthly!A441)+1,MONTH(Monthly!A441),DAY(Monthly!A441))))</f>
        <v>202408</v>
      </c>
      <c r="B442" s="28">
        <f t="shared" si="62"/>
        <v>2454</v>
      </c>
      <c r="C442" s="9">
        <f t="shared" si="63"/>
        <v>202406</v>
      </c>
      <c r="D442" s="9">
        <f t="shared" si="64"/>
        <v>202436</v>
      </c>
      <c r="E442" s="3">
        <f t="shared" si="65"/>
        <v>31</v>
      </c>
      <c r="F442" s="10">
        <f t="shared" si="66"/>
        <v>29</v>
      </c>
      <c r="G442" s="4">
        <f>Lease!K454</f>
        <v>0</v>
      </c>
      <c r="H442" s="3">
        <f t="shared" si="67"/>
        <v>0</v>
      </c>
      <c r="I442" s="11">
        <f t="shared" si="68"/>
        <v>0</v>
      </c>
      <c r="J442" s="20">
        <f t="shared" si="69"/>
        <v>202408</v>
      </c>
      <c r="K442" s="3">
        <f t="shared" si="70"/>
        <v>0</v>
      </c>
    </row>
    <row r="443" spans="1:11" x14ac:dyDescent="0.25">
      <c r="A443" s="9">
        <f>IF(Lease!$H$4="Monthly",DATE(YEAR(Monthly!A442),MONTH(Monthly!A442)+1,DAY(Monthly!A442)),IF(Lease!$H$4="Quarterly",DATE(YEAR(Monthly!A442),MONTH(Monthly!A442)+3,DAY(Monthly!A442)),DATE(YEAR(Monthly!A442)+1,MONTH(Monthly!A442),DAY(Monthly!A442))))</f>
        <v>202773</v>
      </c>
      <c r="B443" s="28">
        <f t="shared" si="62"/>
        <v>2455</v>
      </c>
      <c r="C443" s="9">
        <f t="shared" si="63"/>
        <v>202771</v>
      </c>
      <c r="D443" s="9">
        <f t="shared" si="64"/>
        <v>202801</v>
      </c>
      <c r="E443" s="3">
        <f t="shared" si="65"/>
        <v>31</v>
      </c>
      <c r="F443" s="10">
        <f t="shared" si="66"/>
        <v>29</v>
      </c>
      <c r="G443" s="4">
        <f>Lease!K455</f>
        <v>0</v>
      </c>
      <c r="H443" s="3">
        <f t="shared" si="67"/>
        <v>0</v>
      </c>
      <c r="I443" s="11">
        <f t="shared" si="68"/>
        <v>0</v>
      </c>
      <c r="J443" s="20">
        <f t="shared" si="69"/>
        <v>202773</v>
      </c>
      <c r="K443" s="3">
        <f t="shared" si="70"/>
        <v>0</v>
      </c>
    </row>
    <row r="444" spans="1:11" x14ac:dyDescent="0.25">
      <c r="A444" s="9">
        <f>IF(Lease!$H$4="Monthly",DATE(YEAR(Monthly!A443),MONTH(Monthly!A443)+1,DAY(Monthly!A443)),IF(Lease!$H$4="Quarterly",DATE(YEAR(Monthly!A443),MONTH(Monthly!A443)+3,DAY(Monthly!A443)),DATE(YEAR(Monthly!A443)+1,MONTH(Monthly!A443),DAY(Monthly!A443))))</f>
        <v>203139</v>
      </c>
      <c r="B444" s="28">
        <f t="shared" si="62"/>
        <v>2456</v>
      </c>
      <c r="C444" s="9">
        <f t="shared" si="63"/>
        <v>203137</v>
      </c>
      <c r="D444" s="9">
        <f t="shared" si="64"/>
        <v>203167</v>
      </c>
      <c r="E444" s="3">
        <f t="shared" si="65"/>
        <v>31</v>
      </c>
      <c r="F444" s="10">
        <f t="shared" si="66"/>
        <v>29</v>
      </c>
      <c r="G444" s="4">
        <f>Lease!K456</f>
        <v>0</v>
      </c>
      <c r="H444" s="3">
        <f t="shared" si="67"/>
        <v>0</v>
      </c>
      <c r="I444" s="11">
        <f t="shared" si="68"/>
        <v>0</v>
      </c>
      <c r="J444" s="20">
        <f t="shared" si="69"/>
        <v>203139</v>
      </c>
      <c r="K444" s="3">
        <f t="shared" si="70"/>
        <v>0</v>
      </c>
    </row>
    <row r="445" spans="1:11" x14ac:dyDescent="0.25">
      <c r="A445" s="9">
        <f>IF(Lease!$H$4="Monthly",DATE(YEAR(Monthly!A444),MONTH(Monthly!A444)+1,DAY(Monthly!A444)),IF(Lease!$H$4="Quarterly",DATE(YEAR(Monthly!A444),MONTH(Monthly!A444)+3,DAY(Monthly!A444)),DATE(YEAR(Monthly!A444)+1,MONTH(Monthly!A444),DAY(Monthly!A444))))</f>
        <v>203504</v>
      </c>
      <c r="B445" s="28">
        <f t="shared" si="62"/>
        <v>2457</v>
      </c>
      <c r="C445" s="9">
        <f t="shared" si="63"/>
        <v>203502</v>
      </c>
      <c r="D445" s="9">
        <f t="shared" si="64"/>
        <v>203532</v>
      </c>
      <c r="E445" s="3">
        <f t="shared" si="65"/>
        <v>31</v>
      </c>
      <c r="F445" s="10">
        <f t="shared" si="66"/>
        <v>29</v>
      </c>
      <c r="G445" s="4">
        <f>Lease!K457</f>
        <v>0</v>
      </c>
      <c r="H445" s="3">
        <f t="shared" si="67"/>
        <v>0</v>
      </c>
      <c r="I445" s="11">
        <f t="shared" si="68"/>
        <v>0</v>
      </c>
      <c r="J445" s="20">
        <f t="shared" si="69"/>
        <v>203504</v>
      </c>
      <c r="K445" s="3">
        <f t="shared" si="70"/>
        <v>0</v>
      </c>
    </row>
    <row r="446" spans="1:11" x14ac:dyDescent="0.25">
      <c r="A446" s="9">
        <f>IF(Lease!$H$4="Monthly",DATE(YEAR(Monthly!A445),MONTH(Monthly!A445)+1,DAY(Monthly!A445)),IF(Lease!$H$4="Quarterly",DATE(YEAR(Monthly!A445),MONTH(Monthly!A445)+3,DAY(Monthly!A445)),DATE(YEAR(Monthly!A445)+1,MONTH(Monthly!A445),DAY(Monthly!A445))))</f>
        <v>203869</v>
      </c>
      <c r="B446" s="28">
        <f t="shared" si="62"/>
        <v>2458</v>
      </c>
      <c r="C446" s="9">
        <f t="shared" si="63"/>
        <v>203867</v>
      </c>
      <c r="D446" s="9">
        <f t="shared" si="64"/>
        <v>203897</v>
      </c>
      <c r="E446" s="3">
        <f t="shared" si="65"/>
        <v>31</v>
      </c>
      <c r="F446" s="10">
        <f t="shared" si="66"/>
        <v>29</v>
      </c>
      <c r="G446" s="4">
        <f>Lease!K458</f>
        <v>0</v>
      </c>
      <c r="H446" s="3">
        <f t="shared" si="67"/>
        <v>0</v>
      </c>
      <c r="I446" s="11">
        <f t="shared" si="68"/>
        <v>0</v>
      </c>
      <c r="J446" s="20">
        <f t="shared" si="69"/>
        <v>203869</v>
      </c>
      <c r="K446" s="3">
        <f t="shared" si="70"/>
        <v>0</v>
      </c>
    </row>
    <row r="447" spans="1:11" x14ac:dyDescent="0.25">
      <c r="A447" s="9">
        <f>IF(Lease!$H$4="Monthly",DATE(YEAR(Monthly!A446),MONTH(Monthly!A446)+1,DAY(Monthly!A446)),IF(Lease!$H$4="Quarterly",DATE(YEAR(Monthly!A446),MONTH(Monthly!A446)+3,DAY(Monthly!A446)),DATE(YEAR(Monthly!A446)+1,MONTH(Monthly!A446),DAY(Monthly!A446))))</f>
        <v>204234</v>
      </c>
      <c r="B447" s="28">
        <f t="shared" si="62"/>
        <v>2459</v>
      </c>
      <c r="C447" s="9">
        <f t="shared" si="63"/>
        <v>204232</v>
      </c>
      <c r="D447" s="9">
        <f t="shared" si="64"/>
        <v>204262</v>
      </c>
      <c r="E447" s="3">
        <f t="shared" si="65"/>
        <v>31</v>
      </c>
      <c r="F447" s="10">
        <f t="shared" si="66"/>
        <v>29</v>
      </c>
      <c r="G447" s="4">
        <f>Lease!K459</f>
        <v>0</v>
      </c>
      <c r="H447" s="3">
        <f t="shared" si="67"/>
        <v>0</v>
      </c>
      <c r="I447" s="11">
        <f t="shared" si="68"/>
        <v>0</v>
      </c>
      <c r="J447" s="20">
        <f t="shared" si="69"/>
        <v>204234</v>
      </c>
      <c r="K447" s="3">
        <f t="shared" si="70"/>
        <v>0</v>
      </c>
    </row>
    <row r="448" spans="1:11" x14ac:dyDescent="0.25">
      <c r="A448" s="9">
        <f>IF(Lease!$H$4="Monthly",DATE(YEAR(Monthly!A447),MONTH(Monthly!A447)+1,DAY(Monthly!A447)),IF(Lease!$H$4="Quarterly",DATE(YEAR(Monthly!A447),MONTH(Monthly!A447)+3,DAY(Monthly!A447)),DATE(YEAR(Monthly!A447)+1,MONTH(Monthly!A447),DAY(Monthly!A447))))</f>
        <v>204600</v>
      </c>
      <c r="B448" s="28">
        <f t="shared" si="62"/>
        <v>2460</v>
      </c>
      <c r="C448" s="9">
        <f t="shared" si="63"/>
        <v>204598</v>
      </c>
      <c r="D448" s="9">
        <f t="shared" si="64"/>
        <v>204628</v>
      </c>
      <c r="E448" s="3">
        <f t="shared" si="65"/>
        <v>31</v>
      </c>
      <c r="F448" s="10">
        <f t="shared" si="66"/>
        <v>29</v>
      </c>
      <c r="G448" s="4">
        <f>Lease!K460</f>
        <v>0</v>
      </c>
      <c r="H448" s="3">
        <f t="shared" si="67"/>
        <v>0</v>
      </c>
      <c r="I448" s="11">
        <f t="shared" si="68"/>
        <v>0</v>
      </c>
      <c r="J448" s="20">
        <f t="shared" si="69"/>
        <v>204600</v>
      </c>
      <c r="K448" s="3">
        <f t="shared" si="70"/>
        <v>0</v>
      </c>
    </row>
    <row r="449" spans="1:11" x14ac:dyDescent="0.25">
      <c r="A449" s="9">
        <f>IF(Lease!$H$4="Monthly",DATE(YEAR(Monthly!A448),MONTH(Monthly!A448)+1,DAY(Monthly!A448)),IF(Lease!$H$4="Quarterly",DATE(YEAR(Monthly!A448),MONTH(Monthly!A448)+3,DAY(Monthly!A448)),DATE(YEAR(Monthly!A448)+1,MONTH(Monthly!A448),DAY(Monthly!A448))))</f>
        <v>204965</v>
      </c>
      <c r="B449" s="28">
        <f t="shared" si="62"/>
        <v>2461</v>
      </c>
      <c r="C449" s="9">
        <f t="shared" si="63"/>
        <v>204963</v>
      </c>
      <c r="D449" s="9">
        <f t="shared" si="64"/>
        <v>204993</v>
      </c>
      <c r="E449" s="3">
        <f t="shared" si="65"/>
        <v>31</v>
      </c>
      <c r="F449" s="10">
        <f t="shared" si="66"/>
        <v>29</v>
      </c>
      <c r="G449" s="4">
        <f>Lease!K461</f>
        <v>0</v>
      </c>
      <c r="H449" s="3">
        <f t="shared" si="67"/>
        <v>0</v>
      </c>
      <c r="I449" s="11">
        <f t="shared" si="68"/>
        <v>0</v>
      </c>
      <c r="J449" s="20">
        <f t="shared" si="69"/>
        <v>204965</v>
      </c>
      <c r="K449" s="3">
        <f t="shared" si="70"/>
        <v>0</v>
      </c>
    </row>
    <row r="450" spans="1:11" x14ac:dyDescent="0.25">
      <c r="A450" s="9">
        <f>IF(Lease!$H$4="Monthly",DATE(YEAR(Monthly!A449),MONTH(Monthly!A449)+1,DAY(Monthly!A449)),IF(Lease!$H$4="Quarterly",DATE(YEAR(Monthly!A449),MONTH(Monthly!A449)+3,DAY(Monthly!A449)),DATE(YEAR(Monthly!A449)+1,MONTH(Monthly!A449),DAY(Monthly!A449))))</f>
        <v>205330</v>
      </c>
      <c r="B450" s="28">
        <f t="shared" si="62"/>
        <v>2462</v>
      </c>
      <c r="C450" s="9">
        <f t="shared" si="63"/>
        <v>205328</v>
      </c>
      <c r="D450" s="9">
        <f t="shared" si="64"/>
        <v>205358</v>
      </c>
      <c r="E450" s="3">
        <f t="shared" si="65"/>
        <v>31</v>
      </c>
      <c r="F450" s="10">
        <f t="shared" si="66"/>
        <v>29</v>
      </c>
      <c r="G450" s="4">
        <f>Lease!K462</f>
        <v>0</v>
      </c>
      <c r="H450" s="3">
        <f t="shared" si="67"/>
        <v>0</v>
      </c>
      <c r="I450" s="11">
        <f t="shared" si="68"/>
        <v>0</v>
      </c>
      <c r="J450" s="20">
        <f t="shared" si="69"/>
        <v>205330</v>
      </c>
      <c r="K450" s="3">
        <f t="shared" si="70"/>
        <v>0</v>
      </c>
    </row>
    <row r="451" spans="1:11" x14ac:dyDescent="0.25">
      <c r="A451" s="9">
        <f>IF(Lease!$H$4="Monthly",DATE(YEAR(Monthly!A450),MONTH(Monthly!A450)+1,DAY(Monthly!A450)),IF(Lease!$H$4="Quarterly",DATE(YEAR(Monthly!A450),MONTH(Monthly!A450)+3,DAY(Monthly!A450)),DATE(YEAR(Monthly!A450)+1,MONTH(Monthly!A450),DAY(Monthly!A450))))</f>
        <v>205695</v>
      </c>
      <c r="B451" s="28">
        <f t="shared" si="62"/>
        <v>2463</v>
      </c>
      <c r="C451" s="9">
        <f t="shared" si="63"/>
        <v>205693</v>
      </c>
      <c r="D451" s="9">
        <f t="shared" si="64"/>
        <v>205723</v>
      </c>
      <c r="E451" s="3">
        <f t="shared" si="65"/>
        <v>31</v>
      </c>
      <c r="F451" s="10">
        <f t="shared" si="66"/>
        <v>29</v>
      </c>
      <c r="G451" s="4">
        <f>Lease!K463</f>
        <v>0</v>
      </c>
      <c r="H451" s="3">
        <f t="shared" si="67"/>
        <v>0</v>
      </c>
      <c r="I451" s="11">
        <f t="shared" si="68"/>
        <v>0</v>
      </c>
      <c r="J451" s="20">
        <f t="shared" si="69"/>
        <v>205695</v>
      </c>
      <c r="K451" s="3">
        <f t="shared" si="70"/>
        <v>0</v>
      </c>
    </row>
    <row r="452" spans="1:11" x14ac:dyDescent="0.25">
      <c r="A452" s="9">
        <f>IF(Lease!$H$4="Monthly",DATE(YEAR(Monthly!A451),MONTH(Monthly!A451)+1,DAY(Monthly!A451)),IF(Lease!$H$4="Quarterly",DATE(YEAR(Monthly!A451),MONTH(Monthly!A451)+3,DAY(Monthly!A451)),DATE(YEAR(Monthly!A451)+1,MONTH(Monthly!A451),DAY(Monthly!A451))))</f>
        <v>206061</v>
      </c>
      <c r="B452" s="28">
        <f t="shared" si="62"/>
        <v>2464</v>
      </c>
      <c r="C452" s="9">
        <f t="shared" si="63"/>
        <v>206059</v>
      </c>
      <c r="D452" s="9">
        <f t="shared" si="64"/>
        <v>206089</v>
      </c>
      <c r="E452" s="3">
        <f t="shared" si="65"/>
        <v>31</v>
      </c>
      <c r="F452" s="10">
        <f t="shared" si="66"/>
        <v>29</v>
      </c>
      <c r="G452" s="4">
        <f>Lease!K464</f>
        <v>0</v>
      </c>
      <c r="H452" s="3">
        <f t="shared" si="67"/>
        <v>0</v>
      </c>
      <c r="I452" s="11">
        <f t="shared" si="68"/>
        <v>0</v>
      </c>
      <c r="J452" s="20">
        <f t="shared" si="69"/>
        <v>206061</v>
      </c>
      <c r="K452" s="3">
        <f t="shared" si="70"/>
        <v>0</v>
      </c>
    </row>
    <row r="453" spans="1:11" x14ac:dyDescent="0.25">
      <c r="A453" s="9">
        <f>IF(Lease!$H$4="Monthly",DATE(YEAR(Monthly!A452),MONTH(Monthly!A452)+1,DAY(Monthly!A452)),IF(Lease!$H$4="Quarterly",DATE(YEAR(Monthly!A452),MONTH(Monthly!A452)+3,DAY(Monthly!A452)),DATE(YEAR(Monthly!A452)+1,MONTH(Monthly!A452),DAY(Monthly!A452))))</f>
        <v>206426</v>
      </c>
      <c r="B453" s="28">
        <f t="shared" ref="B453:B516" si="71">YEAR(A453)</f>
        <v>2465</v>
      </c>
      <c r="C453" s="9">
        <f t="shared" si="63"/>
        <v>206424</v>
      </c>
      <c r="D453" s="9">
        <f t="shared" si="64"/>
        <v>206454</v>
      </c>
      <c r="E453" s="3">
        <f t="shared" si="65"/>
        <v>31</v>
      </c>
      <c r="F453" s="10">
        <f t="shared" si="66"/>
        <v>29</v>
      </c>
      <c r="G453" s="4">
        <f>Lease!K465</f>
        <v>0</v>
      </c>
      <c r="H453" s="3">
        <f t="shared" si="67"/>
        <v>0</v>
      </c>
      <c r="I453" s="11">
        <f t="shared" si="68"/>
        <v>0</v>
      </c>
      <c r="J453" s="20">
        <f t="shared" si="69"/>
        <v>206426</v>
      </c>
      <c r="K453" s="3">
        <f t="shared" si="70"/>
        <v>0</v>
      </c>
    </row>
    <row r="454" spans="1:11" x14ac:dyDescent="0.25">
      <c r="A454" s="9">
        <f>IF(Lease!$H$4="Monthly",DATE(YEAR(Monthly!A453),MONTH(Monthly!A453)+1,DAY(Monthly!A453)),IF(Lease!$H$4="Quarterly",DATE(YEAR(Monthly!A453),MONTH(Monthly!A453)+3,DAY(Monthly!A453)),DATE(YEAR(Monthly!A453)+1,MONTH(Monthly!A453),DAY(Monthly!A453))))</f>
        <v>206791</v>
      </c>
      <c r="B454" s="28">
        <f t="shared" si="71"/>
        <v>2466</v>
      </c>
      <c r="C454" s="9">
        <f t="shared" si="63"/>
        <v>206789</v>
      </c>
      <c r="D454" s="9">
        <f t="shared" si="64"/>
        <v>206819</v>
      </c>
      <c r="E454" s="3">
        <f t="shared" si="65"/>
        <v>31</v>
      </c>
      <c r="F454" s="10">
        <f t="shared" si="66"/>
        <v>29</v>
      </c>
      <c r="G454" s="4">
        <f>Lease!K466</f>
        <v>0</v>
      </c>
      <c r="H454" s="3">
        <f t="shared" si="67"/>
        <v>0</v>
      </c>
      <c r="I454" s="11">
        <f t="shared" si="68"/>
        <v>0</v>
      </c>
      <c r="J454" s="20">
        <f t="shared" si="69"/>
        <v>206791</v>
      </c>
      <c r="K454" s="3">
        <f t="shared" si="70"/>
        <v>0</v>
      </c>
    </row>
    <row r="455" spans="1:11" x14ac:dyDescent="0.25">
      <c r="A455" s="9">
        <f>IF(Lease!$H$4="Monthly",DATE(YEAR(Monthly!A454),MONTH(Monthly!A454)+1,DAY(Monthly!A454)),IF(Lease!$H$4="Quarterly",DATE(YEAR(Monthly!A454),MONTH(Monthly!A454)+3,DAY(Monthly!A454)),DATE(YEAR(Monthly!A454)+1,MONTH(Monthly!A454),DAY(Monthly!A454))))</f>
        <v>207156</v>
      </c>
      <c r="B455" s="28">
        <f t="shared" si="71"/>
        <v>2467</v>
      </c>
      <c r="C455" s="9">
        <f t="shared" si="63"/>
        <v>207154</v>
      </c>
      <c r="D455" s="9">
        <f t="shared" si="64"/>
        <v>207184</v>
      </c>
      <c r="E455" s="3">
        <f t="shared" si="65"/>
        <v>31</v>
      </c>
      <c r="F455" s="10">
        <f t="shared" si="66"/>
        <v>29</v>
      </c>
      <c r="G455" s="4">
        <f>Lease!K467</f>
        <v>0</v>
      </c>
      <c r="H455" s="3">
        <f t="shared" si="67"/>
        <v>0</v>
      </c>
      <c r="I455" s="11">
        <f t="shared" si="68"/>
        <v>0</v>
      </c>
      <c r="J455" s="20">
        <f t="shared" si="69"/>
        <v>207156</v>
      </c>
      <c r="K455" s="3">
        <f t="shared" si="70"/>
        <v>0</v>
      </c>
    </row>
    <row r="456" spans="1:11" x14ac:dyDescent="0.25">
      <c r="A456" s="9">
        <f>IF(Lease!$H$4="Monthly",DATE(YEAR(Monthly!A455),MONTH(Monthly!A455)+1,DAY(Monthly!A455)),IF(Lease!$H$4="Quarterly",DATE(YEAR(Monthly!A455),MONTH(Monthly!A455)+3,DAY(Monthly!A455)),DATE(YEAR(Monthly!A455)+1,MONTH(Monthly!A455),DAY(Monthly!A455))))</f>
        <v>207522</v>
      </c>
      <c r="B456" s="28">
        <f t="shared" si="71"/>
        <v>2468</v>
      </c>
      <c r="C456" s="9">
        <f t="shared" si="63"/>
        <v>207520</v>
      </c>
      <c r="D456" s="9">
        <f t="shared" si="64"/>
        <v>207550</v>
      </c>
      <c r="E456" s="3">
        <f t="shared" si="65"/>
        <v>31</v>
      </c>
      <c r="F456" s="10">
        <f t="shared" si="66"/>
        <v>29</v>
      </c>
      <c r="G456" s="4">
        <f>Lease!K468</f>
        <v>0</v>
      </c>
      <c r="H456" s="3">
        <f t="shared" si="67"/>
        <v>0</v>
      </c>
      <c r="I456" s="11">
        <f t="shared" si="68"/>
        <v>0</v>
      </c>
      <c r="J456" s="20">
        <f t="shared" si="69"/>
        <v>207522</v>
      </c>
      <c r="K456" s="3">
        <f t="shared" si="70"/>
        <v>0</v>
      </c>
    </row>
    <row r="457" spans="1:11" x14ac:dyDescent="0.25">
      <c r="A457" s="9">
        <f>IF(Lease!$H$4="Monthly",DATE(YEAR(Monthly!A456),MONTH(Monthly!A456)+1,DAY(Monthly!A456)),IF(Lease!$H$4="Quarterly",DATE(YEAR(Monthly!A456),MONTH(Monthly!A456)+3,DAY(Monthly!A456)),DATE(YEAR(Monthly!A456)+1,MONTH(Monthly!A456),DAY(Monthly!A456))))</f>
        <v>207887</v>
      </c>
      <c r="B457" s="28">
        <f t="shared" si="71"/>
        <v>2469</v>
      </c>
      <c r="C457" s="9">
        <f t="shared" si="63"/>
        <v>207885</v>
      </c>
      <c r="D457" s="9">
        <f t="shared" si="64"/>
        <v>207915</v>
      </c>
      <c r="E457" s="3">
        <f t="shared" si="65"/>
        <v>31</v>
      </c>
      <c r="F457" s="10">
        <f t="shared" si="66"/>
        <v>29</v>
      </c>
      <c r="G457" s="4">
        <f>Lease!K469</f>
        <v>0</v>
      </c>
      <c r="H457" s="3">
        <f t="shared" si="67"/>
        <v>0</v>
      </c>
      <c r="I457" s="11">
        <f t="shared" si="68"/>
        <v>0</v>
      </c>
      <c r="J457" s="20">
        <f t="shared" si="69"/>
        <v>207887</v>
      </c>
      <c r="K457" s="3">
        <f t="shared" si="70"/>
        <v>0</v>
      </c>
    </row>
    <row r="458" spans="1:11" x14ac:dyDescent="0.25">
      <c r="A458" s="9">
        <f>IF(Lease!$H$4="Monthly",DATE(YEAR(Monthly!A457),MONTH(Monthly!A457)+1,DAY(Monthly!A457)),IF(Lease!$H$4="Quarterly",DATE(YEAR(Monthly!A457),MONTH(Monthly!A457)+3,DAY(Monthly!A457)),DATE(YEAR(Monthly!A457)+1,MONTH(Monthly!A457),DAY(Monthly!A457))))</f>
        <v>208252</v>
      </c>
      <c r="B458" s="28">
        <f t="shared" si="71"/>
        <v>2470</v>
      </c>
      <c r="C458" s="9">
        <f t="shared" si="63"/>
        <v>208250</v>
      </c>
      <c r="D458" s="9">
        <f t="shared" si="64"/>
        <v>208280</v>
      </c>
      <c r="E458" s="3">
        <f t="shared" si="65"/>
        <v>31</v>
      </c>
      <c r="F458" s="10">
        <f t="shared" si="66"/>
        <v>29</v>
      </c>
      <c r="G458" s="4">
        <f>Lease!K470</f>
        <v>0</v>
      </c>
      <c r="H458" s="3">
        <f t="shared" si="67"/>
        <v>0</v>
      </c>
      <c r="I458" s="11">
        <f t="shared" si="68"/>
        <v>0</v>
      </c>
      <c r="J458" s="20">
        <f t="shared" si="69"/>
        <v>208252</v>
      </c>
      <c r="K458" s="3">
        <f t="shared" si="70"/>
        <v>0</v>
      </c>
    </row>
    <row r="459" spans="1:11" x14ac:dyDescent="0.25">
      <c r="A459" s="9">
        <f>IF(Lease!$H$4="Monthly",DATE(YEAR(Monthly!A458),MONTH(Monthly!A458)+1,DAY(Monthly!A458)),IF(Lease!$H$4="Quarterly",DATE(YEAR(Monthly!A458),MONTH(Monthly!A458)+3,DAY(Monthly!A458)),DATE(YEAR(Monthly!A458)+1,MONTH(Monthly!A458),DAY(Monthly!A458))))</f>
        <v>208617</v>
      </c>
      <c r="B459" s="28">
        <f t="shared" si="71"/>
        <v>2471</v>
      </c>
      <c r="C459" s="9">
        <f t="shared" si="63"/>
        <v>208615</v>
      </c>
      <c r="D459" s="9">
        <f t="shared" si="64"/>
        <v>208645</v>
      </c>
      <c r="E459" s="3">
        <f t="shared" si="65"/>
        <v>31</v>
      </c>
      <c r="F459" s="10">
        <f t="shared" si="66"/>
        <v>29</v>
      </c>
      <c r="G459" s="4">
        <f>Lease!K471</f>
        <v>0</v>
      </c>
      <c r="H459" s="3">
        <f t="shared" si="67"/>
        <v>0</v>
      </c>
      <c r="I459" s="11">
        <f t="shared" si="68"/>
        <v>0</v>
      </c>
      <c r="J459" s="20">
        <f t="shared" si="69"/>
        <v>208617</v>
      </c>
      <c r="K459" s="3">
        <f t="shared" si="70"/>
        <v>0</v>
      </c>
    </row>
    <row r="460" spans="1:11" x14ac:dyDescent="0.25">
      <c r="A460" s="9">
        <f>IF(Lease!$H$4="Monthly",DATE(YEAR(Monthly!A459),MONTH(Monthly!A459)+1,DAY(Monthly!A459)),IF(Lease!$H$4="Quarterly",DATE(YEAR(Monthly!A459),MONTH(Monthly!A459)+3,DAY(Monthly!A459)),DATE(YEAR(Monthly!A459)+1,MONTH(Monthly!A459),DAY(Monthly!A459))))</f>
        <v>208983</v>
      </c>
      <c r="B460" s="28">
        <f t="shared" si="71"/>
        <v>2472</v>
      </c>
      <c r="C460" s="9">
        <f t="shared" si="63"/>
        <v>208981</v>
      </c>
      <c r="D460" s="9">
        <f t="shared" si="64"/>
        <v>209011</v>
      </c>
      <c r="E460" s="3">
        <f t="shared" si="65"/>
        <v>31</v>
      </c>
      <c r="F460" s="10">
        <f t="shared" si="66"/>
        <v>29</v>
      </c>
      <c r="G460" s="4">
        <f>Lease!K472</f>
        <v>0</v>
      </c>
      <c r="H460" s="3">
        <f t="shared" si="67"/>
        <v>0</v>
      </c>
      <c r="I460" s="11">
        <f t="shared" si="68"/>
        <v>0</v>
      </c>
      <c r="J460" s="20">
        <f t="shared" si="69"/>
        <v>208983</v>
      </c>
      <c r="K460" s="3">
        <f t="shared" si="70"/>
        <v>0</v>
      </c>
    </row>
    <row r="461" spans="1:11" x14ac:dyDescent="0.25">
      <c r="A461" s="9">
        <f>IF(Lease!$H$4="Monthly",DATE(YEAR(Monthly!A460),MONTH(Monthly!A460)+1,DAY(Monthly!A460)),IF(Lease!$H$4="Quarterly",DATE(YEAR(Monthly!A460),MONTH(Monthly!A460)+3,DAY(Monthly!A460)),DATE(YEAR(Monthly!A460)+1,MONTH(Monthly!A460),DAY(Monthly!A460))))</f>
        <v>209348</v>
      </c>
      <c r="B461" s="28">
        <f t="shared" si="71"/>
        <v>2473</v>
      </c>
      <c r="C461" s="9">
        <f t="shared" si="63"/>
        <v>209346</v>
      </c>
      <c r="D461" s="9">
        <f t="shared" si="64"/>
        <v>209376</v>
      </c>
      <c r="E461" s="3">
        <f t="shared" si="65"/>
        <v>31</v>
      </c>
      <c r="F461" s="10">
        <f t="shared" si="66"/>
        <v>29</v>
      </c>
      <c r="G461" s="4">
        <f>Lease!K473</f>
        <v>0</v>
      </c>
      <c r="H461" s="3">
        <f t="shared" si="67"/>
        <v>0</v>
      </c>
      <c r="I461" s="11">
        <f t="shared" si="68"/>
        <v>0</v>
      </c>
      <c r="J461" s="20">
        <f t="shared" si="69"/>
        <v>209348</v>
      </c>
      <c r="K461" s="3">
        <f t="shared" si="70"/>
        <v>0</v>
      </c>
    </row>
    <row r="462" spans="1:11" x14ac:dyDescent="0.25">
      <c r="A462" s="9">
        <f>IF(Lease!$H$4="Monthly",DATE(YEAR(Monthly!A461),MONTH(Monthly!A461)+1,DAY(Monthly!A461)),IF(Lease!$H$4="Quarterly",DATE(YEAR(Monthly!A461),MONTH(Monthly!A461)+3,DAY(Monthly!A461)),DATE(YEAR(Monthly!A461)+1,MONTH(Monthly!A461),DAY(Monthly!A461))))</f>
        <v>209713</v>
      </c>
      <c r="B462" s="28">
        <f t="shared" si="71"/>
        <v>2474</v>
      </c>
      <c r="C462" s="9">
        <f t="shared" si="63"/>
        <v>209711</v>
      </c>
      <c r="D462" s="9">
        <f t="shared" si="64"/>
        <v>209741</v>
      </c>
      <c r="E462" s="3">
        <f t="shared" si="65"/>
        <v>31</v>
      </c>
      <c r="F462" s="10">
        <f t="shared" si="66"/>
        <v>29</v>
      </c>
      <c r="G462" s="4">
        <f>Lease!K474</f>
        <v>0</v>
      </c>
      <c r="H462" s="3">
        <f t="shared" si="67"/>
        <v>0</v>
      </c>
      <c r="I462" s="11">
        <f t="shared" si="68"/>
        <v>0</v>
      </c>
      <c r="J462" s="20">
        <f t="shared" si="69"/>
        <v>209713</v>
      </c>
      <c r="K462" s="3">
        <f t="shared" si="70"/>
        <v>0</v>
      </c>
    </row>
    <row r="463" spans="1:11" x14ac:dyDescent="0.25">
      <c r="A463" s="9">
        <f>IF(Lease!$H$4="Monthly",DATE(YEAR(Monthly!A462),MONTH(Monthly!A462)+1,DAY(Monthly!A462)),IF(Lease!$H$4="Quarterly",DATE(YEAR(Monthly!A462),MONTH(Monthly!A462)+3,DAY(Monthly!A462)),DATE(YEAR(Monthly!A462)+1,MONTH(Monthly!A462),DAY(Monthly!A462))))</f>
        <v>210078</v>
      </c>
      <c r="B463" s="28">
        <f t="shared" si="71"/>
        <v>2475</v>
      </c>
      <c r="C463" s="9">
        <f t="shared" si="63"/>
        <v>210076</v>
      </c>
      <c r="D463" s="9">
        <f t="shared" si="64"/>
        <v>210106</v>
      </c>
      <c r="E463" s="3">
        <f t="shared" si="65"/>
        <v>31</v>
      </c>
      <c r="F463" s="10">
        <f t="shared" si="66"/>
        <v>29</v>
      </c>
      <c r="G463" s="4">
        <f>Lease!K475</f>
        <v>0</v>
      </c>
      <c r="H463" s="3">
        <f t="shared" si="67"/>
        <v>0</v>
      </c>
      <c r="I463" s="11">
        <f t="shared" si="68"/>
        <v>0</v>
      </c>
      <c r="J463" s="20">
        <f t="shared" si="69"/>
        <v>210078</v>
      </c>
      <c r="K463" s="3">
        <f t="shared" si="70"/>
        <v>0</v>
      </c>
    </row>
    <row r="464" spans="1:11" x14ac:dyDescent="0.25">
      <c r="A464" s="9">
        <f>IF(Lease!$H$4="Monthly",DATE(YEAR(Monthly!A463),MONTH(Monthly!A463)+1,DAY(Monthly!A463)),IF(Lease!$H$4="Quarterly",DATE(YEAR(Monthly!A463),MONTH(Monthly!A463)+3,DAY(Monthly!A463)),DATE(YEAR(Monthly!A463)+1,MONTH(Monthly!A463),DAY(Monthly!A463))))</f>
        <v>210444</v>
      </c>
      <c r="B464" s="28">
        <f t="shared" si="71"/>
        <v>2476</v>
      </c>
      <c r="C464" s="9">
        <f t="shared" si="63"/>
        <v>210442</v>
      </c>
      <c r="D464" s="9">
        <f t="shared" si="64"/>
        <v>210472</v>
      </c>
      <c r="E464" s="3">
        <f t="shared" si="65"/>
        <v>31</v>
      </c>
      <c r="F464" s="10">
        <f t="shared" si="66"/>
        <v>29</v>
      </c>
      <c r="G464" s="4">
        <f>Lease!K476</f>
        <v>0</v>
      </c>
      <c r="H464" s="3">
        <f t="shared" si="67"/>
        <v>0</v>
      </c>
      <c r="I464" s="11">
        <f t="shared" si="68"/>
        <v>0</v>
      </c>
      <c r="J464" s="20">
        <f t="shared" si="69"/>
        <v>210444</v>
      </c>
      <c r="K464" s="3">
        <f t="shared" si="70"/>
        <v>0</v>
      </c>
    </row>
    <row r="465" spans="1:11" x14ac:dyDescent="0.25">
      <c r="A465" s="9">
        <f>IF(Lease!$H$4="Monthly",DATE(YEAR(Monthly!A464),MONTH(Monthly!A464)+1,DAY(Monthly!A464)),IF(Lease!$H$4="Quarterly",DATE(YEAR(Monthly!A464),MONTH(Monthly!A464)+3,DAY(Monthly!A464)),DATE(YEAR(Monthly!A464)+1,MONTH(Monthly!A464),DAY(Monthly!A464))))</f>
        <v>210809</v>
      </c>
      <c r="B465" s="28">
        <f t="shared" si="71"/>
        <v>2477</v>
      </c>
      <c r="C465" s="9">
        <f t="shared" si="63"/>
        <v>210807</v>
      </c>
      <c r="D465" s="9">
        <f t="shared" si="64"/>
        <v>210837</v>
      </c>
      <c r="E465" s="3">
        <f t="shared" si="65"/>
        <v>31</v>
      </c>
      <c r="F465" s="10">
        <f t="shared" si="66"/>
        <v>29</v>
      </c>
      <c r="G465" s="4">
        <f>Lease!K477</f>
        <v>0</v>
      </c>
      <c r="H465" s="3">
        <f t="shared" si="67"/>
        <v>0</v>
      </c>
      <c r="I465" s="11">
        <f t="shared" si="68"/>
        <v>0</v>
      </c>
      <c r="J465" s="20">
        <f t="shared" si="69"/>
        <v>210809</v>
      </c>
      <c r="K465" s="3">
        <f t="shared" si="70"/>
        <v>0</v>
      </c>
    </row>
    <row r="466" spans="1:11" x14ac:dyDescent="0.25">
      <c r="A466" s="9">
        <f>IF(Lease!$H$4="Monthly",DATE(YEAR(Monthly!A465),MONTH(Monthly!A465)+1,DAY(Monthly!A465)),IF(Lease!$H$4="Quarterly",DATE(YEAR(Monthly!A465),MONTH(Monthly!A465)+3,DAY(Monthly!A465)),DATE(YEAR(Monthly!A465)+1,MONTH(Monthly!A465),DAY(Monthly!A465))))</f>
        <v>211174</v>
      </c>
      <c r="B466" s="28">
        <f t="shared" si="71"/>
        <v>2478</v>
      </c>
      <c r="C466" s="9">
        <f t="shared" si="63"/>
        <v>211172</v>
      </c>
      <c r="D466" s="9">
        <f t="shared" si="64"/>
        <v>211202</v>
      </c>
      <c r="E466" s="3">
        <f t="shared" si="65"/>
        <v>31</v>
      </c>
      <c r="F466" s="10">
        <f t="shared" si="66"/>
        <v>29</v>
      </c>
      <c r="G466" s="4">
        <f>Lease!K478</f>
        <v>0</v>
      </c>
      <c r="H466" s="3">
        <f t="shared" si="67"/>
        <v>0</v>
      </c>
      <c r="I466" s="11">
        <f t="shared" si="68"/>
        <v>0</v>
      </c>
      <c r="J466" s="20">
        <f t="shared" si="69"/>
        <v>211174</v>
      </c>
      <c r="K466" s="3">
        <f t="shared" si="70"/>
        <v>0</v>
      </c>
    </row>
    <row r="467" spans="1:11" x14ac:dyDescent="0.25">
      <c r="A467" s="9">
        <f>IF(Lease!$H$4="Monthly",DATE(YEAR(Monthly!A466),MONTH(Monthly!A466)+1,DAY(Monthly!A466)),IF(Lease!$H$4="Quarterly",DATE(YEAR(Monthly!A466),MONTH(Monthly!A466)+3,DAY(Monthly!A466)),DATE(YEAR(Monthly!A466)+1,MONTH(Monthly!A466),DAY(Monthly!A466))))</f>
        <v>211539</v>
      </c>
      <c r="B467" s="28">
        <f t="shared" si="71"/>
        <v>2479</v>
      </c>
      <c r="C467" s="9">
        <f t="shared" si="63"/>
        <v>211537</v>
      </c>
      <c r="D467" s="9">
        <f t="shared" si="64"/>
        <v>211567</v>
      </c>
      <c r="E467" s="3">
        <f t="shared" si="65"/>
        <v>31</v>
      </c>
      <c r="F467" s="10">
        <f t="shared" si="66"/>
        <v>29</v>
      </c>
      <c r="G467" s="4">
        <f>Lease!K479</f>
        <v>0</v>
      </c>
      <c r="H467" s="3">
        <f t="shared" si="67"/>
        <v>0</v>
      </c>
      <c r="I467" s="11">
        <f t="shared" si="68"/>
        <v>0</v>
      </c>
      <c r="J467" s="20">
        <f t="shared" si="69"/>
        <v>211539</v>
      </c>
      <c r="K467" s="3">
        <f t="shared" si="70"/>
        <v>0</v>
      </c>
    </row>
    <row r="468" spans="1:11" x14ac:dyDescent="0.25">
      <c r="A468" s="9">
        <f>IF(Lease!$H$4="Monthly",DATE(YEAR(Monthly!A467),MONTH(Monthly!A467)+1,DAY(Monthly!A467)),IF(Lease!$H$4="Quarterly",DATE(YEAR(Monthly!A467),MONTH(Monthly!A467)+3,DAY(Monthly!A467)),DATE(YEAR(Monthly!A467)+1,MONTH(Monthly!A467),DAY(Monthly!A467))))</f>
        <v>211905</v>
      </c>
      <c r="B468" s="28">
        <f t="shared" si="71"/>
        <v>2480</v>
      </c>
      <c r="C468" s="9">
        <f t="shared" si="63"/>
        <v>211903</v>
      </c>
      <c r="D468" s="9">
        <f t="shared" si="64"/>
        <v>211933</v>
      </c>
      <c r="E468" s="3">
        <f t="shared" si="65"/>
        <v>31</v>
      </c>
      <c r="F468" s="10">
        <f t="shared" si="66"/>
        <v>29</v>
      </c>
      <c r="G468" s="4">
        <f>Lease!K480</f>
        <v>0</v>
      </c>
      <c r="H468" s="3">
        <f t="shared" si="67"/>
        <v>0</v>
      </c>
      <c r="I468" s="11">
        <f t="shared" si="68"/>
        <v>0</v>
      </c>
      <c r="J468" s="20">
        <f t="shared" si="69"/>
        <v>211905</v>
      </c>
      <c r="K468" s="3">
        <f t="shared" si="70"/>
        <v>0</v>
      </c>
    </row>
    <row r="469" spans="1:11" x14ac:dyDescent="0.25">
      <c r="A469" s="9">
        <f>IF(Lease!$H$4="Monthly",DATE(YEAR(Monthly!A468),MONTH(Monthly!A468)+1,DAY(Monthly!A468)),IF(Lease!$H$4="Quarterly",DATE(YEAR(Monthly!A468),MONTH(Monthly!A468)+3,DAY(Monthly!A468)),DATE(YEAR(Monthly!A468)+1,MONTH(Monthly!A468),DAY(Monthly!A468))))</f>
        <v>212270</v>
      </c>
      <c r="B469" s="28">
        <f t="shared" si="71"/>
        <v>2481</v>
      </c>
      <c r="C469" s="9">
        <f t="shared" si="63"/>
        <v>212268</v>
      </c>
      <c r="D469" s="9">
        <f t="shared" si="64"/>
        <v>212298</v>
      </c>
      <c r="E469" s="3">
        <f t="shared" si="65"/>
        <v>31</v>
      </c>
      <c r="F469" s="10">
        <f t="shared" si="66"/>
        <v>29</v>
      </c>
      <c r="G469" s="4">
        <f>Lease!K481</f>
        <v>0</v>
      </c>
      <c r="H469" s="3">
        <f t="shared" si="67"/>
        <v>0</v>
      </c>
      <c r="I469" s="11">
        <f t="shared" si="68"/>
        <v>0</v>
      </c>
      <c r="J469" s="20">
        <f t="shared" si="69"/>
        <v>212270</v>
      </c>
      <c r="K469" s="3">
        <f t="shared" si="70"/>
        <v>0</v>
      </c>
    </row>
    <row r="470" spans="1:11" x14ac:dyDescent="0.25">
      <c r="A470" s="9">
        <f>IF(Lease!$H$4="Monthly",DATE(YEAR(Monthly!A469),MONTH(Monthly!A469)+1,DAY(Monthly!A469)),IF(Lease!$H$4="Quarterly",DATE(YEAR(Monthly!A469),MONTH(Monthly!A469)+3,DAY(Monthly!A469)),DATE(YEAR(Monthly!A469)+1,MONTH(Monthly!A469),DAY(Monthly!A469))))</f>
        <v>212635</v>
      </c>
      <c r="B470" s="28">
        <f t="shared" si="71"/>
        <v>2482</v>
      </c>
      <c r="C470" s="9">
        <f t="shared" si="63"/>
        <v>212633</v>
      </c>
      <c r="D470" s="9">
        <f t="shared" si="64"/>
        <v>212663</v>
      </c>
      <c r="E470" s="3">
        <f t="shared" si="65"/>
        <v>31</v>
      </c>
      <c r="F470" s="10">
        <f t="shared" si="66"/>
        <v>29</v>
      </c>
      <c r="G470" s="4">
        <f>Lease!K482</f>
        <v>0</v>
      </c>
      <c r="H470" s="3">
        <f t="shared" si="67"/>
        <v>0</v>
      </c>
      <c r="I470" s="11">
        <f t="shared" si="68"/>
        <v>0</v>
      </c>
      <c r="J470" s="20">
        <f t="shared" si="69"/>
        <v>212635</v>
      </c>
      <c r="K470" s="3">
        <f t="shared" si="70"/>
        <v>0</v>
      </c>
    </row>
    <row r="471" spans="1:11" x14ac:dyDescent="0.25">
      <c r="A471" s="9">
        <f>IF(Lease!$H$4="Monthly",DATE(YEAR(Monthly!A470),MONTH(Monthly!A470)+1,DAY(Monthly!A470)),IF(Lease!$H$4="Quarterly",DATE(YEAR(Monthly!A470),MONTH(Monthly!A470)+3,DAY(Monthly!A470)),DATE(YEAR(Monthly!A470)+1,MONTH(Monthly!A470),DAY(Monthly!A470))))</f>
        <v>213000</v>
      </c>
      <c r="B471" s="28">
        <f t="shared" si="71"/>
        <v>2483</v>
      </c>
      <c r="C471" s="9">
        <f t="shared" si="63"/>
        <v>212998</v>
      </c>
      <c r="D471" s="9">
        <f t="shared" si="64"/>
        <v>213028</v>
      </c>
      <c r="E471" s="3">
        <f t="shared" si="65"/>
        <v>31</v>
      </c>
      <c r="F471" s="10">
        <f t="shared" si="66"/>
        <v>29</v>
      </c>
      <c r="G471" s="4">
        <f>Lease!K483</f>
        <v>0</v>
      </c>
      <c r="H471" s="3">
        <f t="shared" si="67"/>
        <v>0</v>
      </c>
      <c r="I471" s="11">
        <f t="shared" si="68"/>
        <v>0</v>
      </c>
      <c r="J471" s="20">
        <f t="shared" si="69"/>
        <v>213000</v>
      </c>
      <c r="K471" s="3">
        <f t="shared" si="70"/>
        <v>0</v>
      </c>
    </row>
    <row r="472" spans="1:11" x14ac:dyDescent="0.25">
      <c r="A472" s="9">
        <f>IF(Lease!$H$4="Monthly",DATE(YEAR(Monthly!A471),MONTH(Monthly!A471)+1,DAY(Monthly!A471)),IF(Lease!$H$4="Quarterly",DATE(YEAR(Monthly!A471),MONTH(Monthly!A471)+3,DAY(Monthly!A471)),DATE(YEAR(Monthly!A471)+1,MONTH(Monthly!A471),DAY(Monthly!A471))))</f>
        <v>213366</v>
      </c>
      <c r="B472" s="28">
        <f t="shared" si="71"/>
        <v>2484</v>
      </c>
      <c r="C472" s="9">
        <f t="shared" si="63"/>
        <v>213364</v>
      </c>
      <c r="D472" s="9">
        <f t="shared" si="64"/>
        <v>213394</v>
      </c>
      <c r="E472" s="3">
        <f t="shared" si="65"/>
        <v>31</v>
      </c>
      <c r="F472" s="10">
        <f t="shared" si="66"/>
        <v>29</v>
      </c>
      <c r="G472" s="4">
        <f>Lease!K484</f>
        <v>0</v>
      </c>
      <c r="H472" s="3">
        <f t="shared" si="67"/>
        <v>0</v>
      </c>
      <c r="I472" s="11">
        <f t="shared" si="68"/>
        <v>0</v>
      </c>
      <c r="J472" s="20">
        <f t="shared" si="69"/>
        <v>213366</v>
      </c>
      <c r="K472" s="3">
        <f t="shared" si="70"/>
        <v>0</v>
      </c>
    </row>
    <row r="473" spans="1:11" x14ac:dyDescent="0.25">
      <c r="A473" s="9">
        <f>IF(Lease!$H$4="Monthly",DATE(YEAR(Monthly!A472),MONTH(Monthly!A472)+1,DAY(Monthly!A472)),IF(Lease!$H$4="Quarterly",DATE(YEAR(Monthly!A472),MONTH(Monthly!A472)+3,DAY(Monthly!A472)),DATE(YEAR(Monthly!A472)+1,MONTH(Monthly!A472),DAY(Monthly!A472))))</f>
        <v>213731</v>
      </c>
      <c r="B473" s="28">
        <f t="shared" si="71"/>
        <v>2485</v>
      </c>
      <c r="C473" s="9">
        <f t="shared" si="63"/>
        <v>213729</v>
      </c>
      <c r="D473" s="9">
        <f t="shared" si="64"/>
        <v>213759</v>
      </c>
      <c r="E473" s="3">
        <f t="shared" si="65"/>
        <v>31</v>
      </c>
      <c r="F473" s="10">
        <f t="shared" si="66"/>
        <v>29</v>
      </c>
      <c r="G473" s="4">
        <f>Lease!K485</f>
        <v>0</v>
      </c>
      <c r="H473" s="3">
        <f t="shared" si="67"/>
        <v>0</v>
      </c>
      <c r="I473" s="11">
        <f t="shared" si="68"/>
        <v>0</v>
      </c>
      <c r="J473" s="20">
        <f t="shared" si="69"/>
        <v>213731</v>
      </c>
      <c r="K473" s="3">
        <f t="shared" si="70"/>
        <v>0</v>
      </c>
    </row>
    <row r="474" spans="1:11" x14ac:dyDescent="0.25">
      <c r="A474" s="9">
        <f>IF(Lease!$H$4="Monthly",DATE(YEAR(Monthly!A473),MONTH(Monthly!A473)+1,DAY(Monthly!A473)),IF(Lease!$H$4="Quarterly",DATE(YEAR(Monthly!A473),MONTH(Monthly!A473)+3,DAY(Monthly!A473)),DATE(YEAR(Monthly!A473)+1,MONTH(Monthly!A473),DAY(Monthly!A473))))</f>
        <v>214096</v>
      </c>
      <c r="B474" s="28">
        <f t="shared" si="71"/>
        <v>2486</v>
      </c>
      <c r="C474" s="9">
        <f t="shared" si="63"/>
        <v>214094</v>
      </c>
      <c r="D474" s="9">
        <f t="shared" si="64"/>
        <v>214124</v>
      </c>
      <c r="E474" s="3">
        <f t="shared" si="65"/>
        <v>31</v>
      </c>
      <c r="F474" s="10">
        <f t="shared" si="66"/>
        <v>29</v>
      </c>
      <c r="G474" s="4">
        <f>Lease!K486</f>
        <v>0</v>
      </c>
      <c r="H474" s="3">
        <f t="shared" si="67"/>
        <v>0</v>
      </c>
      <c r="I474" s="11">
        <f t="shared" si="68"/>
        <v>0</v>
      </c>
      <c r="J474" s="20">
        <f t="shared" si="69"/>
        <v>214096</v>
      </c>
      <c r="K474" s="3">
        <f t="shared" si="70"/>
        <v>0</v>
      </c>
    </row>
    <row r="475" spans="1:11" x14ac:dyDescent="0.25">
      <c r="A475" s="9">
        <f>IF(Lease!$H$4="Monthly",DATE(YEAR(Monthly!A474),MONTH(Monthly!A474)+1,DAY(Monthly!A474)),IF(Lease!$H$4="Quarterly",DATE(YEAR(Monthly!A474),MONTH(Monthly!A474)+3,DAY(Monthly!A474)),DATE(YEAR(Monthly!A474)+1,MONTH(Monthly!A474),DAY(Monthly!A474))))</f>
        <v>214461</v>
      </c>
      <c r="B475" s="28">
        <f t="shared" si="71"/>
        <v>2487</v>
      </c>
      <c r="C475" s="9">
        <f t="shared" si="63"/>
        <v>214459</v>
      </c>
      <c r="D475" s="9">
        <f t="shared" si="64"/>
        <v>214489</v>
      </c>
      <c r="E475" s="3">
        <f t="shared" si="65"/>
        <v>31</v>
      </c>
      <c r="F475" s="10">
        <f t="shared" si="66"/>
        <v>29</v>
      </c>
      <c r="G475" s="4">
        <f>Lease!K487</f>
        <v>0</v>
      </c>
      <c r="H475" s="3">
        <f t="shared" si="67"/>
        <v>0</v>
      </c>
      <c r="I475" s="11">
        <f t="shared" si="68"/>
        <v>0</v>
      </c>
      <c r="J475" s="20">
        <f t="shared" si="69"/>
        <v>214461</v>
      </c>
      <c r="K475" s="3">
        <f t="shared" si="70"/>
        <v>0</v>
      </c>
    </row>
    <row r="476" spans="1:11" x14ac:dyDescent="0.25">
      <c r="A476" s="9">
        <f>IF(Lease!$H$4="Monthly",DATE(YEAR(Monthly!A475),MONTH(Monthly!A475)+1,DAY(Monthly!A475)),IF(Lease!$H$4="Quarterly",DATE(YEAR(Monthly!A475),MONTH(Monthly!A475)+3,DAY(Monthly!A475)),DATE(YEAR(Monthly!A475)+1,MONTH(Monthly!A475),DAY(Monthly!A475))))</f>
        <v>214827</v>
      </c>
      <c r="B476" s="28">
        <f t="shared" si="71"/>
        <v>2488</v>
      </c>
      <c r="C476" s="9">
        <f t="shared" si="63"/>
        <v>214825</v>
      </c>
      <c r="D476" s="9">
        <f t="shared" si="64"/>
        <v>214855</v>
      </c>
      <c r="E476" s="3">
        <f t="shared" si="65"/>
        <v>31</v>
      </c>
      <c r="F476" s="10">
        <f t="shared" si="66"/>
        <v>29</v>
      </c>
      <c r="G476" s="4">
        <f>Lease!K488</f>
        <v>0</v>
      </c>
      <c r="H476" s="3">
        <f t="shared" si="67"/>
        <v>0</v>
      </c>
      <c r="I476" s="11">
        <f t="shared" si="68"/>
        <v>0</v>
      </c>
      <c r="J476" s="20">
        <f t="shared" si="69"/>
        <v>214827</v>
      </c>
      <c r="K476" s="3">
        <f t="shared" si="70"/>
        <v>0</v>
      </c>
    </row>
    <row r="477" spans="1:11" x14ac:dyDescent="0.25">
      <c r="A477" s="9">
        <f>IF(Lease!$H$4="Monthly",DATE(YEAR(Monthly!A476),MONTH(Monthly!A476)+1,DAY(Monthly!A476)),IF(Lease!$H$4="Quarterly",DATE(YEAR(Monthly!A476),MONTH(Monthly!A476)+3,DAY(Monthly!A476)),DATE(YEAR(Monthly!A476)+1,MONTH(Monthly!A476),DAY(Monthly!A476))))</f>
        <v>215192</v>
      </c>
      <c r="B477" s="28">
        <f t="shared" si="71"/>
        <v>2489</v>
      </c>
      <c r="C477" s="9">
        <f t="shared" si="63"/>
        <v>215190</v>
      </c>
      <c r="D477" s="9">
        <f t="shared" si="64"/>
        <v>215220</v>
      </c>
      <c r="E477" s="3">
        <f t="shared" si="65"/>
        <v>31</v>
      </c>
      <c r="F477" s="10">
        <f t="shared" si="66"/>
        <v>29</v>
      </c>
      <c r="G477" s="4">
        <f>Lease!K489</f>
        <v>0</v>
      </c>
      <c r="H477" s="3">
        <f t="shared" si="67"/>
        <v>0</v>
      </c>
      <c r="I477" s="11">
        <f t="shared" si="68"/>
        <v>0</v>
      </c>
      <c r="J477" s="20">
        <f t="shared" si="69"/>
        <v>215192</v>
      </c>
      <c r="K477" s="3">
        <f t="shared" si="70"/>
        <v>0</v>
      </c>
    </row>
    <row r="478" spans="1:11" x14ac:dyDescent="0.25">
      <c r="A478" s="9">
        <f>IF(Lease!$H$4="Monthly",DATE(YEAR(Monthly!A477),MONTH(Monthly!A477)+1,DAY(Monthly!A477)),IF(Lease!$H$4="Quarterly",DATE(YEAR(Monthly!A477),MONTH(Monthly!A477)+3,DAY(Monthly!A477)),DATE(YEAR(Monthly!A477)+1,MONTH(Monthly!A477),DAY(Monthly!A477))))</f>
        <v>215557</v>
      </c>
      <c r="B478" s="28">
        <f t="shared" si="71"/>
        <v>2490</v>
      </c>
      <c r="C478" s="9">
        <f t="shared" si="63"/>
        <v>215555</v>
      </c>
      <c r="D478" s="9">
        <f t="shared" si="64"/>
        <v>215585</v>
      </c>
      <c r="E478" s="3">
        <f t="shared" si="65"/>
        <v>31</v>
      </c>
      <c r="F478" s="10">
        <f t="shared" si="66"/>
        <v>29</v>
      </c>
      <c r="G478" s="4">
        <f>Lease!K490</f>
        <v>0</v>
      </c>
      <c r="H478" s="3">
        <f t="shared" si="67"/>
        <v>0</v>
      </c>
      <c r="I478" s="11">
        <f t="shared" si="68"/>
        <v>0</v>
      </c>
      <c r="J478" s="20">
        <f t="shared" si="69"/>
        <v>215557</v>
      </c>
      <c r="K478" s="3">
        <f t="shared" si="70"/>
        <v>0</v>
      </c>
    </row>
    <row r="479" spans="1:11" x14ac:dyDescent="0.25">
      <c r="A479" s="9">
        <f>IF(Lease!$H$4="Monthly",DATE(YEAR(Monthly!A478),MONTH(Monthly!A478)+1,DAY(Monthly!A478)),IF(Lease!$H$4="Quarterly",DATE(YEAR(Monthly!A478),MONTH(Monthly!A478)+3,DAY(Monthly!A478)),DATE(YEAR(Monthly!A478)+1,MONTH(Monthly!A478),DAY(Monthly!A478))))</f>
        <v>215922</v>
      </c>
      <c r="B479" s="28">
        <f t="shared" si="71"/>
        <v>2491</v>
      </c>
      <c r="C479" s="9">
        <f t="shared" si="63"/>
        <v>215920</v>
      </c>
      <c r="D479" s="9">
        <f t="shared" si="64"/>
        <v>215950</v>
      </c>
      <c r="E479" s="3">
        <f t="shared" si="65"/>
        <v>31</v>
      </c>
      <c r="F479" s="10">
        <f t="shared" si="66"/>
        <v>29</v>
      </c>
      <c r="G479" s="4">
        <f>Lease!K491</f>
        <v>0</v>
      </c>
      <c r="H479" s="3">
        <f t="shared" si="67"/>
        <v>0</v>
      </c>
      <c r="I479" s="11">
        <f t="shared" si="68"/>
        <v>0</v>
      </c>
      <c r="J479" s="20">
        <f t="shared" si="69"/>
        <v>215922</v>
      </c>
      <c r="K479" s="3">
        <f t="shared" si="70"/>
        <v>0</v>
      </c>
    </row>
    <row r="480" spans="1:11" x14ac:dyDescent="0.25">
      <c r="A480" s="9">
        <f>IF(Lease!$H$4="Monthly",DATE(YEAR(Monthly!A479),MONTH(Monthly!A479)+1,DAY(Monthly!A479)),IF(Lease!$H$4="Quarterly",DATE(YEAR(Monthly!A479),MONTH(Monthly!A479)+3,DAY(Monthly!A479)),DATE(YEAR(Monthly!A479)+1,MONTH(Monthly!A479),DAY(Monthly!A479))))</f>
        <v>216288</v>
      </c>
      <c r="B480" s="28">
        <f t="shared" si="71"/>
        <v>2492</v>
      </c>
      <c r="C480" s="9">
        <f t="shared" si="63"/>
        <v>216286</v>
      </c>
      <c r="D480" s="9">
        <f t="shared" si="64"/>
        <v>216316</v>
      </c>
      <c r="E480" s="3">
        <f t="shared" si="65"/>
        <v>31</v>
      </c>
      <c r="F480" s="10">
        <f t="shared" si="66"/>
        <v>29</v>
      </c>
      <c r="G480" s="4">
        <f>Lease!K492</f>
        <v>0</v>
      </c>
      <c r="H480" s="3">
        <f t="shared" si="67"/>
        <v>0</v>
      </c>
      <c r="I480" s="11">
        <f t="shared" si="68"/>
        <v>0</v>
      </c>
      <c r="J480" s="20">
        <f t="shared" si="69"/>
        <v>216288</v>
      </c>
      <c r="K480" s="3">
        <f t="shared" si="70"/>
        <v>0</v>
      </c>
    </row>
    <row r="481" spans="1:11" x14ac:dyDescent="0.25">
      <c r="A481" s="9">
        <f>IF(Lease!$H$4="Monthly",DATE(YEAR(Monthly!A480),MONTH(Monthly!A480)+1,DAY(Monthly!A480)),IF(Lease!$H$4="Quarterly",DATE(YEAR(Monthly!A480),MONTH(Monthly!A480)+3,DAY(Monthly!A480)),DATE(YEAR(Monthly!A480)+1,MONTH(Monthly!A480),DAY(Monthly!A480))))</f>
        <v>216653</v>
      </c>
      <c r="B481" s="28">
        <f t="shared" si="71"/>
        <v>2493</v>
      </c>
      <c r="C481" s="9">
        <f t="shared" si="63"/>
        <v>216651</v>
      </c>
      <c r="D481" s="9">
        <f t="shared" si="64"/>
        <v>216681</v>
      </c>
      <c r="E481" s="3">
        <f t="shared" si="65"/>
        <v>31</v>
      </c>
      <c r="F481" s="10">
        <f t="shared" si="66"/>
        <v>29</v>
      </c>
      <c r="G481" s="4">
        <f>Lease!K493</f>
        <v>0</v>
      </c>
      <c r="H481" s="3">
        <f t="shared" si="67"/>
        <v>0</v>
      </c>
      <c r="I481" s="11">
        <f t="shared" si="68"/>
        <v>0</v>
      </c>
      <c r="J481" s="20">
        <f t="shared" si="69"/>
        <v>216653</v>
      </c>
      <c r="K481" s="3">
        <f t="shared" si="70"/>
        <v>0</v>
      </c>
    </row>
    <row r="482" spans="1:11" x14ac:dyDescent="0.25">
      <c r="A482" s="9">
        <f>IF(Lease!$H$4="Monthly",DATE(YEAR(Monthly!A481),MONTH(Monthly!A481)+1,DAY(Monthly!A481)),IF(Lease!$H$4="Quarterly",DATE(YEAR(Monthly!A481),MONTH(Monthly!A481)+3,DAY(Monthly!A481)),DATE(YEAR(Monthly!A481)+1,MONTH(Monthly!A481),DAY(Monthly!A481))))</f>
        <v>217018</v>
      </c>
      <c r="B482" s="28">
        <f t="shared" si="71"/>
        <v>2494</v>
      </c>
      <c r="C482" s="9">
        <f t="shared" si="63"/>
        <v>217016</v>
      </c>
      <c r="D482" s="9">
        <f t="shared" si="64"/>
        <v>217046</v>
      </c>
      <c r="E482" s="3">
        <f t="shared" si="65"/>
        <v>31</v>
      </c>
      <c r="F482" s="10">
        <f t="shared" si="66"/>
        <v>29</v>
      </c>
      <c r="G482" s="4">
        <f>Lease!K494</f>
        <v>0</v>
      </c>
      <c r="H482" s="3">
        <f t="shared" si="67"/>
        <v>0</v>
      </c>
      <c r="I482" s="11">
        <f t="shared" si="68"/>
        <v>0</v>
      </c>
      <c r="J482" s="20">
        <f t="shared" si="69"/>
        <v>217018</v>
      </c>
      <c r="K482" s="3">
        <f t="shared" si="70"/>
        <v>0</v>
      </c>
    </row>
    <row r="483" spans="1:11" x14ac:dyDescent="0.25">
      <c r="A483" s="9">
        <f>IF(Lease!$H$4="Monthly",DATE(YEAR(Monthly!A482),MONTH(Monthly!A482)+1,DAY(Monthly!A482)),IF(Lease!$H$4="Quarterly",DATE(YEAR(Monthly!A482),MONTH(Monthly!A482)+3,DAY(Monthly!A482)),DATE(YEAR(Monthly!A482)+1,MONTH(Monthly!A482),DAY(Monthly!A482))))</f>
        <v>217383</v>
      </c>
      <c r="B483" s="28">
        <f t="shared" si="71"/>
        <v>2495</v>
      </c>
      <c r="C483" s="9">
        <f t="shared" si="63"/>
        <v>217381</v>
      </c>
      <c r="D483" s="9">
        <f t="shared" si="64"/>
        <v>217411</v>
      </c>
      <c r="E483" s="3">
        <f t="shared" si="65"/>
        <v>31</v>
      </c>
      <c r="F483" s="10">
        <f t="shared" si="66"/>
        <v>29</v>
      </c>
      <c r="G483" s="4">
        <f>Lease!K495</f>
        <v>0</v>
      </c>
      <c r="H483" s="3">
        <f t="shared" si="67"/>
        <v>0</v>
      </c>
      <c r="I483" s="11">
        <f t="shared" si="68"/>
        <v>0</v>
      </c>
      <c r="J483" s="20">
        <f t="shared" si="69"/>
        <v>217383</v>
      </c>
      <c r="K483" s="3">
        <f t="shared" si="70"/>
        <v>0</v>
      </c>
    </row>
    <row r="484" spans="1:11" x14ac:dyDescent="0.25">
      <c r="A484" s="9">
        <f>IF(Lease!$H$4="Monthly",DATE(YEAR(Monthly!A483),MONTH(Monthly!A483)+1,DAY(Monthly!A483)),IF(Lease!$H$4="Quarterly",DATE(YEAR(Monthly!A483),MONTH(Monthly!A483)+3,DAY(Monthly!A483)),DATE(YEAR(Monthly!A483)+1,MONTH(Monthly!A483),DAY(Monthly!A483))))</f>
        <v>217749</v>
      </c>
      <c r="B484" s="28">
        <f t="shared" si="71"/>
        <v>2496</v>
      </c>
      <c r="C484" s="9">
        <f t="shared" si="63"/>
        <v>217747</v>
      </c>
      <c r="D484" s="9">
        <f t="shared" si="64"/>
        <v>217777</v>
      </c>
      <c r="E484" s="3">
        <f t="shared" si="65"/>
        <v>31</v>
      </c>
      <c r="F484" s="10">
        <f t="shared" si="66"/>
        <v>29</v>
      </c>
      <c r="G484" s="4">
        <f>Lease!K496</f>
        <v>0</v>
      </c>
      <c r="H484" s="3">
        <f t="shared" si="67"/>
        <v>0</v>
      </c>
      <c r="I484" s="11">
        <f t="shared" si="68"/>
        <v>0</v>
      </c>
      <c r="J484" s="20">
        <f t="shared" si="69"/>
        <v>217749</v>
      </c>
      <c r="K484" s="3">
        <f t="shared" si="70"/>
        <v>0</v>
      </c>
    </row>
    <row r="485" spans="1:11" x14ac:dyDescent="0.25">
      <c r="A485" s="9">
        <f>IF(Lease!$H$4="Monthly",DATE(YEAR(Monthly!A484),MONTH(Monthly!A484)+1,DAY(Monthly!A484)),IF(Lease!$H$4="Quarterly",DATE(YEAR(Monthly!A484),MONTH(Monthly!A484)+3,DAY(Monthly!A484)),DATE(YEAR(Monthly!A484)+1,MONTH(Monthly!A484),DAY(Monthly!A484))))</f>
        <v>218114</v>
      </c>
      <c r="B485" s="28">
        <f t="shared" si="71"/>
        <v>2497</v>
      </c>
      <c r="C485" s="9">
        <f t="shared" si="63"/>
        <v>218112</v>
      </c>
      <c r="D485" s="9">
        <f t="shared" si="64"/>
        <v>218142</v>
      </c>
      <c r="E485" s="3">
        <f t="shared" si="65"/>
        <v>31</v>
      </c>
      <c r="F485" s="10">
        <f t="shared" si="66"/>
        <v>29</v>
      </c>
      <c r="G485" s="4">
        <f>Lease!K497</f>
        <v>0</v>
      </c>
      <c r="H485" s="3">
        <f t="shared" si="67"/>
        <v>0</v>
      </c>
      <c r="I485" s="11">
        <f t="shared" si="68"/>
        <v>0</v>
      </c>
      <c r="J485" s="20">
        <f t="shared" si="69"/>
        <v>218114</v>
      </c>
      <c r="K485" s="3">
        <f t="shared" si="70"/>
        <v>0</v>
      </c>
    </row>
    <row r="486" spans="1:11" x14ac:dyDescent="0.25">
      <c r="A486" s="9">
        <f>IF(Lease!$H$4="Monthly",DATE(YEAR(Monthly!A485),MONTH(Monthly!A485)+1,DAY(Monthly!A485)),IF(Lease!$H$4="Quarterly",DATE(YEAR(Monthly!A485),MONTH(Monthly!A485)+3,DAY(Monthly!A485)),DATE(YEAR(Monthly!A485)+1,MONTH(Monthly!A485),DAY(Monthly!A485))))</f>
        <v>218479</v>
      </c>
      <c r="B486" s="28">
        <f t="shared" si="71"/>
        <v>2498</v>
      </c>
      <c r="C486" s="9">
        <f t="shared" si="63"/>
        <v>218477</v>
      </c>
      <c r="D486" s="9">
        <f t="shared" si="64"/>
        <v>218507</v>
      </c>
      <c r="E486" s="3">
        <f t="shared" si="65"/>
        <v>31</v>
      </c>
      <c r="F486" s="10">
        <f t="shared" si="66"/>
        <v>29</v>
      </c>
      <c r="G486" s="4">
        <f>Lease!K498</f>
        <v>0</v>
      </c>
      <c r="H486" s="3">
        <f t="shared" si="67"/>
        <v>0</v>
      </c>
      <c r="I486" s="11">
        <f t="shared" si="68"/>
        <v>0</v>
      </c>
      <c r="J486" s="20">
        <f t="shared" si="69"/>
        <v>218479</v>
      </c>
      <c r="K486" s="3">
        <f t="shared" si="70"/>
        <v>0</v>
      </c>
    </row>
    <row r="487" spans="1:11" x14ac:dyDescent="0.25">
      <c r="A487" s="9">
        <f>IF(Lease!$H$4="Monthly",DATE(YEAR(Monthly!A486),MONTH(Monthly!A486)+1,DAY(Monthly!A486)),IF(Lease!$H$4="Quarterly",DATE(YEAR(Monthly!A486),MONTH(Monthly!A486)+3,DAY(Monthly!A486)),DATE(YEAR(Monthly!A486)+1,MONTH(Monthly!A486),DAY(Monthly!A486))))</f>
        <v>218844</v>
      </c>
      <c r="B487" s="28">
        <f t="shared" si="71"/>
        <v>2499</v>
      </c>
      <c r="C487" s="9">
        <f t="shared" si="63"/>
        <v>218842</v>
      </c>
      <c r="D487" s="9">
        <f t="shared" si="64"/>
        <v>218872</v>
      </c>
      <c r="E487" s="3">
        <f t="shared" si="65"/>
        <v>31</v>
      </c>
      <c r="F487" s="10">
        <f t="shared" si="66"/>
        <v>29</v>
      </c>
      <c r="G487" s="4">
        <f>Lease!K499</f>
        <v>0</v>
      </c>
      <c r="H487" s="3">
        <f t="shared" si="67"/>
        <v>0</v>
      </c>
      <c r="I487" s="11">
        <f t="shared" si="68"/>
        <v>0</v>
      </c>
      <c r="J487" s="20">
        <f t="shared" si="69"/>
        <v>218844</v>
      </c>
      <c r="K487" s="3">
        <f t="shared" si="70"/>
        <v>0</v>
      </c>
    </row>
    <row r="488" spans="1:11" x14ac:dyDescent="0.25">
      <c r="A488" s="9">
        <f>IF(Lease!$H$4="Monthly",DATE(YEAR(Monthly!A487),MONTH(Monthly!A487)+1,DAY(Monthly!A487)),IF(Lease!$H$4="Quarterly",DATE(YEAR(Monthly!A487),MONTH(Monthly!A487)+3,DAY(Monthly!A487)),DATE(YEAR(Monthly!A487)+1,MONTH(Monthly!A487),DAY(Monthly!A487))))</f>
        <v>219209</v>
      </c>
      <c r="B488" s="28">
        <f t="shared" si="71"/>
        <v>2500</v>
      </c>
      <c r="C488" s="9">
        <f t="shared" si="63"/>
        <v>219207</v>
      </c>
      <c r="D488" s="9">
        <f t="shared" si="64"/>
        <v>219237</v>
      </c>
      <c r="E488" s="3">
        <f t="shared" si="65"/>
        <v>31</v>
      </c>
      <c r="F488" s="10">
        <f t="shared" si="66"/>
        <v>29</v>
      </c>
      <c r="G488" s="4">
        <f>Lease!K500</f>
        <v>0</v>
      </c>
      <c r="H488" s="3">
        <f t="shared" si="67"/>
        <v>0</v>
      </c>
      <c r="I488" s="11">
        <f t="shared" si="68"/>
        <v>0</v>
      </c>
      <c r="J488" s="20">
        <f t="shared" si="69"/>
        <v>219209</v>
      </c>
      <c r="K488" s="3">
        <f t="shared" si="70"/>
        <v>0</v>
      </c>
    </row>
    <row r="489" spans="1:11" x14ac:dyDescent="0.25">
      <c r="A489" s="9">
        <f>IF(Lease!$H$4="Monthly",DATE(YEAR(Monthly!A488),MONTH(Monthly!A488)+1,DAY(Monthly!A488)),IF(Lease!$H$4="Quarterly",DATE(YEAR(Monthly!A488),MONTH(Monthly!A488)+3,DAY(Monthly!A488)),DATE(YEAR(Monthly!A488)+1,MONTH(Monthly!A488),DAY(Monthly!A488))))</f>
        <v>219574</v>
      </c>
      <c r="B489" s="28">
        <f t="shared" si="71"/>
        <v>2501</v>
      </c>
      <c r="C489" s="9">
        <f t="shared" si="63"/>
        <v>219572</v>
      </c>
      <c r="D489" s="9">
        <f t="shared" si="64"/>
        <v>219602</v>
      </c>
      <c r="E489" s="3">
        <f t="shared" si="65"/>
        <v>31</v>
      </c>
      <c r="F489" s="10">
        <f t="shared" si="66"/>
        <v>29</v>
      </c>
      <c r="G489" s="4">
        <f>Lease!K501</f>
        <v>0</v>
      </c>
      <c r="H489" s="3">
        <f t="shared" si="67"/>
        <v>0</v>
      </c>
      <c r="I489" s="11">
        <f t="shared" si="68"/>
        <v>0</v>
      </c>
      <c r="J489" s="20">
        <f t="shared" si="69"/>
        <v>219574</v>
      </c>
      <c r="K489" s="3">
        <f t="shared" si="70"/>
        <v>0</v>
      </c>
    </row>
    <row r="490" spans="1:11" x14ac:dyDescent="0.25">
      <c r="A490" s="9">
        <f>IF(Lease!$H$4="Monthly",DATE(YEAR(Monthly!A489),MONTH(Monthly!A489)+1,DAY(Monthly!A489)),IF(Lease!$H$4="Quarterly",DATE(YEAR(Monthly!A489),MONTH(Monthly!A489)+3,DAY(Monthly!A489)),DATE(YEAR(Monthly!A489)+1,MONTH(Monthly!A489),DAY(Monthly!A489))))</f>
        <v>219939</v>
      </c>
      <c r="B490" s="28">
        <f t="shared" si="71"/>
        <v>2502</v>
      </c>
      <c r="C490" s="9">
        <f t="shared" si="63"/>
        <v>219937</v>
      </c>
      <c r="D490" s="9">
        <f t="shared" si="64"/>
        <v>219967</v>
      </c>
      <c r="E490" s="3">
        <f t="shared" si="65"/>
        <v>31</v>
      </c>
      <c r="F490" s="10">
        <f t="shared" si="66"/>
        <v>29</v>
      </c>
      <c r="G490" s="4">
        <f>Lease!K502</f>
        <v>0</v>
      </c>
      <c r="H490" s="3">
        <f t="shared" si="67"/>
        <v>0</v>
      </c>
      <c r="I490" s="11">
        <f t="shared" si="68"/>
        <v>0</v>
      </c>
      <c r="J490" s="20">
        <f t="shared" si="69"/>
        <v>219939</v>
      </c>
      <c r="K490" s="3">
        <f t="shared" si="70"/>
        <v>0</v>
      </c>
    </row>
    <row r="491" spans="1:11" x14ac:dyDescent="0.25">
      <c r="A491" s="9">
        <f>IF(Lease!$H$4="Monthly",DATE(YEAR(Monthly!A490),MONTH(Monthly!A490)+1,DAY(Monthly!A490)),IF(Lease!$H$4="Quarterly",DATE(YEAR(Monthly!A490),MONTH(Monthly!A490)+3,DAY(Monthly!A490)),DATE(YEAR(Monthly!A490)+1,MONTH(Monthly!A490),DAY(Monthly!A490))))</f>
        <v>220304</v>
      </c>
      <c r="B491" s="28">
        <f t="shared" si="71"/>
        <v>2503</v>
      </c>
      <c r="C491" s="9">
        <f t="shared" si="63"/>
        <v>220302</v>
      </c>
      <c r="D491" s="9">
        <f t="shared" si="64"/>
        <v>220332</v>
      </c>
      <c r="E491" s="3">
        <f t="shared" si="65"/>
        <v>31</v>
      </c>
      <c r="F491" s="10">
        <f t="shared" si="66"/>
        <v>29</v>
      </c>
      <c r="G491" s="4">
        <f>Lease!K503</f>
        <v>0</v>
      </c>
      <c r="H491" s="3">
        <f t="shared" si="67"/>
        <v>0</v>
      </c>
      <c r="I491" s="11">
        <f t="shared" si="68"/>
        <v>0</v>
      </c>
      <c r="J491" s="20">
        <f t="shared" si="69"/>
        <v>220304</v>
      </c>
      <c r="K491" s="3">
        <f t="shared" si="70"/>
        <v>0</v>
      </c>
    </row>
    <row r="492" spans="1:11" x14ac:dyDescent="0.25">
      <c r="A492" s="9">
        <f>IF(Lease!$H$4="Monthly",DATE(YEAR(Monthly!A491),MONTH(Monthly!A491)+1,DAY(Monthly!A491)),IF(Lease!$H$4="Quarterly",DATE(YEAR(Monthly!A491),MONTH(Monthly!A491)+3,DAY(Monthly!A491)),DATE(YEAR(Monthly!A491)+1,MONTH(Monthly!A491),DAY(Monthly!A491))))</f>
        <v>220670</v>
      </c>
      <c r="B492" s="28">
        <f t="shared" si="71"/>
        <v>2504</v>
      </c>
      <c r="C492" s="9">
        <f t="shared" si="63"/>
        <v>220668</v>
      </c>
      <c r="D492" s="9">
        <f t="shared" si="64"/>
        <v>220698</v>
      </c>
      <c r="E492" s="3">
        <f t="shared" si="65"/>
        <v>31</v>
      </c>
      <c r="F492" s="10">
        <f t="shared" si="66"/>
        <v>29</v>
      </c>
      <c r="G492" s="4">
        <f>Lease!K504</f>
        <v>0</v>
      </c>
      <c r="H492" s="3">
        <f t="shared" si="67"/>
        <v>0</v>
      </c>
      <c r="I492" s="11">
        <f t="shared" si="68"/>
        <v>0</v>
      </c>
      <c r="J492" s="20">
        <f t="shared" si="69"/>
        <v>220670</v>
      </c>
      <c r="K492" s="3">
        <f t="shared" si="70"/>
        <v>0</v>
      </c>
    </row>
    <row r="493" spans="1:11" x14ac:dyDescent="0.25">
      <c r="A493" s="9">
        <f>IF(Lease!$H$4="Monthly",DATE(YEAR(Monthly!A492),MONTH(Monthly!A492)+1,DAY(Monthly!A492)),IF(Lease!$H$4="Quarterly",DATE(YEAR(Monthly!A492),MONTH(Monthly!A492)+3,DAY(Monthly!A492)),DATE(YEAR(Monthly!A492)+1,MONTH(Monthly!A492),DAY(Monthly!A492))))</f>
        <v>221035</v>
      </c>
      <c r="B493" s="28">
        <f t="shared" si="71"/>
        <v>2505</v>
      </c>
      <c r="C493" s="9">
        <f t="shared" si="63"/>
        <v>221033</v>
      </c>
      <c r="D493" s="9">
        <f t="shared" si="64"/>
        <v>221063</v>
      </c>
      <c r="E493" s="3">
        <f t="shared" si="65"/>
        <v>31</v>
      </c>
      <c r="F493" s="10">
        <f t="shared" si="66"/>
        <v>29</v>
      </c>
      <c r="G493" s="4">
        <f>Lease!K505</f>
        <v>0</v>
      </c>
      <c r="H493" s="3">
        <f t="shared" si="67"/>
        <v>0</v>
      </c>
      <c r="I493" s="11">
        <f t="shared" si="68"/>
        <v>0</v>
      </c>
      <c r="J493" s="20">
        <f t="shared" si="69"/>
        <v>221035</v>
      </c>
      <c r="K493" s="3">
        <f t="shared" si="70"/>
        <v>0</v>
      </c>
    </row>
    <row r="494" spans="1:11" x14ac:dyDescent="0.25">
      <c r="A494" s="9">
        <f>IF(Lease!$H$4="Monthly",DATE(YEAR(Monthly!A493),MONTH(Monthly!A493)+1,DAY(Monthly!A493)),IF(Lease!$H$4="Quarterly",DATE(YEAR(Monthly!A493),MONTH(Monthly!A493)+3,DAY(Monthly!A493)),DATE(YEAR(Monthly!A493)+1,MONTH(Monthly!A493),DAY(Monthly!A493))))</f>
        <v>221400</v>
      </c>
      <c r="B494" s="28">
        <f t="shared" si="71"/>
        <v>2506</v>
      </c>
      <c r="C494" s="9">
        <f t="shared" si="63"/>
        <v>221398</v>
      </c>
      <c r="D494" s="9">
        <f t="shared" si="64"/>
        <v>221428</v>
      </c>
      <c r="E494" s="3">
        <f t="shared" si="65"/>
        <v>31</v>
      </c>
      <c r="F494" s="10">
        <f t="shared" si="66"/>
        <v>29</v>
      </c>
      <c r="G494" s="4">
        <f>Lease!K506</f>
        <v>0</v>
      </c>
      <c r="H494" s="3">
        <f t="shared" si="67"/>
        <v>0</v>
      </c>
      <c r="I494" s="11">
        <f t="shared" si="68"/>
        <v>0</v>
      </c>
      <c r="J494" s="20">
        <f t="shared" si="69"/>
        <v>221400</v>
      </c>
      <c r="K494" s="3">
        <f t="shared" si="70"/>
        <v>0</v>
      </c>
    </row>
    <row r="495" spans="1:11" x14ac:dyDescent="0.25">
      <c r="A495" s="9">
        <f>IF(Lease!$H$4="Monthly",DATE(YEAR(Monthly!A494),MONTH(Monthly!A494)+1,DAY(Monthly!A494)),IF(Lease!$H$4="Quarterly",DATE(YEAR(Monthly!A494),MONTH(Monthly!A494)+3,DAY(Monthly!A494)),DATE(YEAR(Monthly!A494)+1,MONTH(Monthly!A494),DAY(Monthly!A494))))</f>
        <v>221765</v>
      </c>
      <c r="B495" s="28">
        <f t="shared" si="71"/>
        <v>2507</v>
      </c>
      <c r="C495" s="9">
        <f t="shared" si="63"/>
        <v>221763</v>
      </c>
      <c r="D495" s="9">
        <f t="shared" si="64"/>
        <v>221793</v>
      </c>
      <c r="E495" s="3">
        <f t="shared" si="65"/>
        <v>31</v>
      </c>
      <c r="F495" s="10">
        <f t="shared" si="66"/>
        <v>29</v>
      </c>
      <c r="G495" s="4">
        <f>Lease!K507</f>
        <v>0</v>
      </c>
      <c r="H495" s="3">
        <f t="shared" si="67"/>
        <v>0</v>
      </c>
      <c r="I495" s="11">
        <f t="shared" si="68"/>
        <v>0</v>
      </c>
      <c r="J495" s="20">
        <f t="shared" si="69"/>
        <v>221765</v>
      </c>
      <c r="K495" s="3">
        <f t="shared" si="70"/>
        <v>0</v>
      </c>
    </row>
    <row r="496" spans="1:11" x14ac:dyDescent="0.25">
      <c r="A496" s="9">
        <f>IF(Lease!$H$4="Monthly",DATE(YEAR(Monthly!A495),MONTH(Monthly!A495)+1,DAY(Monthly!A495)),IF(Lease!$H$4="Quarterly",DATE(YEAR(Monthly!A495),MONTH(Monthly!A495)+3,DAY(Monthly!A495)),DATE(YEAR(Monthly!A495)+1,MONTH(Monthly!A495),DAY(Monthly!A495))))</f>
        <v>222131</v>
      </c>
      <c r="B496" s="28">
        <f t="shared" si="71"/>
        <v>2508</v>
      </c>
      <c r="C496" s="9">
        <f t="shared" si="63"/>
        <v>222129</v>
      </c>
      <c r="D496" s="9">
        <f t="shared" si="64"/>
        <v>222159</v>
      </c>
      <c r="E496" s="3">
        <f t="shared" si="65"/>
        <v>31</v>
      </c>
      <c r="F496" s="10">
        <f t="shared" si="66"/>
        <v>29</v>
      </c>
      <c r="G496" s="4">
        <f>Lease!K508</f>
        <v>0</v>
      </c>
      <c r="H496" s="3">
        <f t="shared" si="67"/>
        <v>0</v>
      </c>
      <c r="I496" s="11">
        <f t="shared" si="68"/>
        <v>0</v>
      </c>
      <c r="J496" s="20">
        <f t="shared" si="69"/>
        <v>222131</v>
      </c>
      <c r="K496" s="3">
        <f t="shared" si="70"/>
        <v>0</v>
      </c>
    </row>
    <row r="497" spans="1:11" x14ac:dyDescent="0.25">
      <c r="A497" s="9">
        <f>IF(Lease!$H$4="Monthly",DATE(YEAR(Monthly!A496),MONTH(Monthly!A496)+1,DAY(Monthly!A496)),IF(Lease!$H$4="Quarterly",DATE(YEAR(Monthly!A496),MONTH(Monthly!A496)+3,DAY(Monthly!A496)),DATE(YEAR(Monthly!A496)+1,MONTH(Monthly!A496),DAY(Monthly!A496))))</f>
        <v>222496</v>
      </c>
      <c r="B497" s="28">
        <f t="shared" si="71"/>
        <v>2509</v>
      </c>
      <c r="C497" s="9">
        <f t="shared" ref="C497:C560" si="72">EOMONTH(A497,-1)+1</f>
        <v>222494</v>
      </c>
      <c r="D497" s="9">
        <f t="shared" ref="D497:D560" si="73">EOMONTH(A497,0)</f>
        <v>222524</v>
      </c>
      <c r="E497" s="3">
        <f t="shared" ref="E497:E560" si="74">D497-C497+1</f>
        <v>31</v>
      </c>
      <c r="F497" s="10">
        <f t="shared" ref="F497:F560" si="75">D497-A497+1</f>
        <v>29</v>
      </c>
      <c r="G497" s="4">
        <f>Lease!K509</f>
        <v>0</v>
      </c>
      <c r="H497" s="3">
        <f t="shared" ref="H497:H560" si="76">G498/E497*F497</f>
        <v>0</v>
      </c>
      <c r="I497" s="11">
        <f t="shared" ref="I497:I560" si="77">G497-H496</f>
        <v>0</v>
      </c>
      <c r="J497" s="20">
        <f t="shared" ref="J497:J560" si="78">A497</f>
        <v>222496</v>
      </c>
      <c r="K497" s="3">
        <f t="shared" ref="K497:K560" si="79">H497+I497</f>
        <v>0</v>
      </c>
    </row>
    <row r="498" spans="1:11" x14ac:dyDescent="0.25">
      <c r="A498" s="9">
        <f>IF(Lease!$H$4="Monthly",DATE(YEAR(Monthly!A497),MONTH(Monthly!A497)+1,DAY(Monthly!A497)),IF(Lease!$H$4="Quarterly",DATE(YEAR(Monthly!A497),MONTH(Monthly!A497)+3,DAY(Monthly!A497)),DATE(YEAR(Monthly!A497)+1,MONTH(Monthly!A497),DAY(Monthly!A497))))</f>
        <v>222861</v>
      </c>
      <c r="B498" s="28">
        <f t="shared" si="71"/>
        <v>2510</v>
      </c>
      <c r="C498" s="9">
        <f t="shared" si="72"/>
        <v>222859</v>
      </c>
      <c r="D498" s="9">
        <f t="shared" si="73"/>
        <v>222889</v>
      </c>
      <c r="E498" s="3">
        <f t="shared" si="74"/>
        <v>31</v>
      </c>
      <c r="F498" s="10">
        <f t="shared" si="75"/>
        <v>29</v>
      </c>
      <c r="G498" s="4">
        <f>Lease!K510</f>
        <v>0</v>
      </c>
      <c r="H498" s="3">
        <f t="shared" si="76"/>
        <v>0</v>
      </c>
      <c r="I498" s="11">
        <f t="shared" si="77"/>
        <v>0</v>
      </c>
      <c r="J498" s="20">
        <f t="shared" si="78"/>
        <v>222861</v>
      </c>
      <c r="K498" s="3">
        <f t="shared" si="79"/>
        <v>0</v>
      </c>
    </row>
    <row r="499" spans="1:11" x14ac:dyDescent="0.25">
      <c r="A499" s="9">
        <f>IF(Lease!$H$4="Monthly",DATE(YEAR(Monthly!A498),MONTH(Monthly!A498)+1,DAY(Monthly!A498)),IF(Lease!$H$4="Quarterly",DATE(YEAR(Monthly!A498),MONTH(Monthly!A498)+3,DAY(Monthly!A498)),DATE(YEAR(Monthly!A498)+1,MONTH(Monthly!A498),DAY(Monthly!A498))))</f>
        <v>223226</v>
      </c>
      <c r="B499" s="28">
        <f t="shared" si="71"/>
        <v>2511</v>
      </c>
      <c r="C499" s="9">
        <f t="shared" si="72"/>
        <v>223224</v>
      </c>
      <c r="D499" s="9">
        <f t="shared" si="73"/>
        <v>223254</v>
      </c>
      <c r="E499" s="3">
        <f t="shared" si="74"/>
        <v>31</v>
      </c>
      <c r="F499" s="10">
        <f t="shared" si="75"/>
        <v>29</v>
      </c>
      <c r="G499" s="4">
        <f>Lease!K511</f>
        <v>0</v>
      </c>
      <c r="H499" s="3">
        <f t="shared" si="76"/>
        <v>0</v>
      </c>
      <c r="I499" s="11">
        <f t="shared" si="77"/>
        <v>0</v>
      </c>
      <c r="J499" s="20">
        <f t="shared" si="78"/>
        <v>223226</v>
      </c>
      <c r="K499" s="3">
        <f t="shared" si="79"/>
        <v>0</v>
      </c>
    </row>
    <row r="500" spans="1:11" x14ac:dyDescent="0.25">
      <c r="A500" s="9">
        <f>IF(Lease!$H$4="Monthly",DATE(YEAR(Monthly!A499),MONTH(Monthly!A499)+1,DAY(Monthly!A499)),IF(Lease!$H$4="Quarterly",DATE(YEAR(Monthly!A499),MONTH(Monthly!A499)+3,DAY(Monthly!A499)),DATE(YEAR(Monthly!A499)+1,MONTH(Monthly!A499),DAY(Monthly!A499))))</f>
        <v>223592</v>
      </c>
      <c r="B500" s="28">
        <f t="shared" si="71"/>
        <v>2512</v>
      </c>
      <c r="C500" s="9">
        <f t="shared" si="72"/>
        <v>223590</v>
      </c>
      <c r="D500" s="9">
        <f t="shared" si="73"/>
        <v>223620</v>
      </c>
      <c r="E500" s="3">
        <f t="shared" si="74"/>
        <v>31</v>
      </c>
      <c r="F500" s="10">
        <f t="shared" si="75"/>
        <v>29</v>
      </c>
      <c r="G500" s="4">
        <f>Lease!K512</f>
        <v>0</v>
      </c>
      <c r="H500" s="3">
        <f t="shared" si="76"/>
        <v>0</v>
      </c>
      <c r="I500" s="11">
        <f t="shared" si="77"/>
        <v>0</v>
      </c>
      <c r="J500" s="20">
        <f t="shared" si="78"/>
        <v>223592</v>
      </c>
      <c r="K500" s="3">
        <f t="shared" si="79"/>
        <v>0</v>
      </c>
    </row>
    <row r="501" spans="1:11" x14ac:dyDescent="0.25">
      <c r="A501" s="9">
        <f>IF(Lease!$H$4="Monthly",DATE(YEAR(Monthly!A500),MONTH(Monthly!A500)+1,DAY(Monthly!A500)),IF(Lease!$H$4="Quarterly",DATE(YEAR(Monthly!A500),MONTH(Monthly!A500)+3,DAY(Monthly!A500)),DATE(YEAR(Monthly!A500)+1,MONTH(Monthly!A500),DAY(Monthly!A500))))</f>
        <v>223957</v>
      </c>
      <c r="B501" s="28">
        <f t="shared" si="71"/>
        <v>2513</v>
      </c>
      <c r="C501" s="9">
        <f t="shared" si="72"/>
        <v>223955</v>
      </c>
      <c r="D501" s="9">
        <f t="shared" si="73"/>
        <v>223985</v>
      </c>
      <c r="E501" s="3">
        <f t="shared" si="74"/>
        <v>31</v>
      </c>
      <c r="F501" s="10">
        <f t="shared" si="75"/>
        <v>29</v>
      </c>
      <c r="G501" s="4">
        <f>Lease!K513</f>
        <v>0</v>
      </c>
      <c r="H501" s="3">
        <f t="shared" si="76"/>
        <v>0</v>
      </c>
      <c r="I501" s="11">
        <f t="shared" si="77"/>
        <v>0</v>
      </c>
      <c r="J501" s="20">
        <f t="shared" si="78"/>
        <v>223957</v>
      </c>
      <c r="K501" s="3">
        <f t="shared" si="79"/>
        <v>0</v>
      </c>
    </row>
    <row r="502" spans="1:11" x14ac:dyDescent="0.25">
      <c r="A502" s="9">
        <f>IF(Lease!$H$4="Monthly",DATE(YEAR(Monthly!A501),MONTH(Monthly!A501)+1,DAY(Monthly!A501)),IF(Lease!$H$4="Quarterly",DATE(YEAR(Monthly!A501),MONTH(Monthly!A501)+3,DAY(Monthly!A501)),DATE(YEAR(Monthly!A501)+1,MONTH(Monthly!A501),DAY(Monthly!A501))))</f>
        <v>224322</v>
      </c>
      <c r="B502" s="28">
        <f t="shared" si="71"/>
        <v>2514</v>
      </c>
      <c r="C502" s="9">
        <f t="shared" si="72"/>
        <v>224320</v>
      </c>
      <c r="D502" s="9">
        <f t="shared" si="73"/>
        <v>224350</v>
      </c>
      <c r="E502" s="3">
        <f t="shared" si="74"/>
        <v>31</v>
      </c>
      <c r="F502" s="10">
        <f t="shared" si="75"/>
        <v>29</v>
      </c>
      <c r="G502" s="4">
        <f>Lease!K514</f>
        <v>0</v>
      </c>
      <c r="H502" s="3">
        <f t="shared" si="76"/>
        <v>0</v>
      </c>
      <c r="I502" s="11">
        <f t="shared" si="77"/>
        <v>0</v>
      </c>
      <c r="J502" s="20">
        <f t="shared" si="78"/>
        <v>224322</v>
      </c>
      <c r="K502" s="3">
        <f t="shared" si="79"/>
        <v>0</v>
      </c>
    </row>
    <row r="503" spans="1:11" x14ac:dyDescent="0.25">
      <c r="A503" s="9">
        <f>IF(Lease!$H$4="Monthly",DATE(YEAR(Monthly!A502),MONTH(Monthly!A502)+1,DAY(Monthly!A502)),IF(Lease!$H$4="Quarterly",DATE(YEAR(Monthly!A502),MONTH(Monthly!A502)+3,DAY(Monthly!A502)),DATE(YEAR(Monthly!A502)+1,MONTH(Monthly!A502),DAY(Monthly!A502))))</f>
        <v>224687</v>
      </c>
      <c r="B503" s="28">
        <f t="shared" si="71"/>
        <v>2515</v>
      </c>
      <c r="C503" s="9">
        <f t="shared" si="72"/>
        <v>224685</v>
      </c>
      <c r="D503" s="9">
        <f t="shared" si="73"/>
        <v>224715</v>
      </c>
      <c r="E503" s="3">
        <f t="shared" si="74"/>
        <v>31</v>
      </c>
      <c r="F503" s="10">
        <f t="shared" si="75"/>
        <v>29</v>
      </c>
      <c r="G503" s="4">
        <f>Lease!K515</f>
        <v>0</v>
      </c>
      <c r="H503" s="3">
        <f t="shared" si="76"/>
        <v>0</v>
      </c>
      <c r="I503" s="11">
        <f t="shared" si="77"/>
        <v>0</v>
      </c>
      <c r="J503" s="20">
        <f t="shared" si="78"/>
        <v>224687</v>
      </c>
      <c r="K503" s="3">
        <f t="shared" si="79"/>
        <v>0</v>
      </c>
    </row>
    <row r="504" spans="1:11" x14ac:dyDescent="0.25">
      <c r="A504" s="9">
        <f>IF(Lease!$H$4="Monthly",DATE(YEAR(Monthly!A503),MONTH(Monthly!A503)+1,DAY(Monthly!A503)),IF(Lease!$H$4="Quarterly",DATE(YEAR(Monthly!A503),MONTH(Monthly!A503)+3,DAY(Monthly!A503)),DATE(YEAR(Monthly!A503)+1,MONTH(Monthly!A503),DAY(Monthly!A503))))</f>
        <v>225053</v>
      </c>
      <c r="B504" s="28">
        <f t="shared" si="71"/>
        <v>2516</v>
      </c>
      <c r="C504" s="9">
        <f t="shared" si="72"/>
        <v>225051</v>
      </c>
      <c r="D504" s="9">
        <f t="shared" si="73"/>
        <v>225081</v>
      </c>
      <c r="E504" s="3">
        <f t="shared" si="74"/>
        <v>31</v>
      </c>
      <c r="F504" s="10">
        <f t="shared" si="75"/>
        <v>29</v>
      </c>
      <c r="G504" s="4">
        <f>Lease!K516</f>
        <v>0</v>
      </c>
      <c r="H504" s="3">
        <f t="shared" si="76"/>
        <v>0</v>
      </c>
      <c r="I504" s="11">
        <f t="shared" si="77"/>
        <v>0</v>
      </c>
      <c r="J504" s="20">
        <f t="shared" si="78"/>
        <v>225053</v>
      </c>
      <c r="K504" s="3">
        <f t="shared" si="79"/>
        <v>0</v>
      </c>
    </row>
    <row r="505" spans="1:11" x14ac:dyDescent="0.25">
      <c r="A505" s="9">
        <f>IF(Lease!$H$4="Monthly",DATE(YEAR(Monthly!A504),MONTH(Monthly!A504)+1,DAY(Monthly!A504)),IF(Lease!$H$4="Quarterly",DATE(YEAR(Monthly!A504),MONTH(Monthly!A504)+3,DAY(Monthly!A504)),DATE(YEAR(Monthly!A504)+1,MONTH(Monthly!A504),DAY(Monthly!A504))))</f>
        <v>225418</v>
      </c>
      <c r="B505" s="28">
        <f t="shared" si="71"/>
        <v>2517</v>
      </c>
      <c r="C505" s="9">
        <f t="shared" si="72"/>
        <v>225416</v>
      </c>
      <c r="D505" s="9">
        <f t="shared" si="73"/>
        <v>225446</v>
      </c>
      <c r="E505" s="3">
        <f t="shared" si="74"/>
        <v>31</v>
      </c>
      <c r="F505" s="10">
        <f t="shared" si="75"/>
        <v>29</v>
      </c>
      <c r="G505" s="4">
        <f>Lease!K517</f>
        <v>0</v>
      </c>
      <c r="H505" s="3">
        <f t="shared" si="76"/>
        <v>0</v>
      </c>
      <c r="I505" s="11">
        <f t="shared" si="77"/>
        <v>0</v>
      </c>
      <c r="J505" s="20">
        <f t="shared" si="78"/>
        <v>225418</v>
      </c>
      <c r="K505" s="3">
        <f t="shared" si="79"/>
        <v>0</v>
      </c>
    </row>
    <row r="506" spans="1:11" x14ac:dyDescent="0.25">
      <c r="A506" s="9">
        <f>IF(Lease!$H$4="Monthly",DATE(YEAR(Monthly!A505),MONTH(Monthly!A505)+1,DAY(Monthly!A505)),IF(Lease!$H$4="Quarterly",DATE(YEAR(Monthly!A505),MONTH(Monthly!A505)+3,DAY(Monthly!A505)),DATE(YEAR(Monthly!A505)+1,MONTH(Monthly!A505),DAY(Monthly!A505))))</f>
        <v>225783</v>
      </c>
      <c r="B506" s="28">
        <f t="shared" si="71"/>
        <v>2518</v>
      </c>
      <c r="C506" s="9">
        <f t="shared" si="72"/>
        <v>225781</v>
      </c>
      <c r="D506" s="9">
        <f t="shared" si="73"/>
        <v>225811</v>
      </c>
      <c r="E506" s="3">
        <f t="shared" si="74"/>
        <v>31</v>
      </c>
      <c r="F506" s="10">
        <f t="shared" si="75"/>
        <v>29</v>
      </c>
      <c r="G506" s="4">
        <f>Lease!K518</f>
        <v>0</v>
      </c>
      <c r="H506" s="3">
        <f t="shared" si="76"/>
        <v>0</v>
      </c>
      <c r="I506" s="11">
        <f t="shared" si="77"/>
        <v>0</v>
      </c>
      <c r="J506" s="20">
        <f t="shared" si="78"/>
        <v>225783</v>
      </c>
      <c r="K506" s="3">
        <f t="shared" si="79"/>
        <v>0</v>
      </c>
    </row>
    <row r="507" spans="1:11" x14ac:dyDescent="0.25">
      <c r="A507" s="9">
        <f>IF(Lease!$H$4="Monthly",DATE(YEAR(Monthly!A506),MONTH(Monthly!A506)+1,DAY(Monthly!A506)),IF(Lease!$H$4="Quarterly",DATE(YEAR(Monthly!A506),MONTH(Monthly!A506)+3,DAY(Monthly!A506)),DATE(YEAR(Monthly!A506)+1,MONTH(Monthly!A506),DAY(Monthly!A506))))</f>
        <v>226148</v>
      </c>
      <c r="B507" s="28">
        <f t="shared" si="71"/>
        <v>2519</v>
      </c>
      <c r="C507" s="9">
        <f t="shared" si="72"/>
        <v>226146</v>
      </c>
      <c r="D507" s="9">
        <f t="shared" si="73"/>
        <v>226176</v>
      </c>
      <c r="E507" s="3">
        <f t="shared" si="74"/>
        <v>31</v>
      </c>
      <c r="F507" s="10">
        <f t="shared" si="75"/>
        <v>29</v>
      </c>
      <c r="G507" s="4">
        <f>Lease!K519</f>
        <v>0</v>
      </c>
      <c r="H507" s="3">
        <f t="shared" si="76"/>
        <v>0</v>
      </c>
      <c r="I507" s="11">
        <f t="shared" si="77"/>
        <v>0</v>
      </c>
      <c r="J507" s="20">
        <f t="shared" si="78"/>
        <v>226148</v>
      </c>
      <c r="K507" s="3">
        <f t="shared" si="79"/>
        <v>0</v>
      </c>
    </row>
    <row r="508" spans="1:11" x14ac:dyDescent="0.25">
      <c r="A508" s="9">
        <f>IF(Lease!$H$4="Monthly",DATE(YEAR(Monthly!A507),MONTH(Monthly!A507)+1,DAY(Monthly!A507)),IF(Lease!$H$4="Quarterly",DATE(YEAR(Monthly!A507),MONTH(Monthly!A507)+3,DAY(Monthly!A507)),DATE(YEAR(Monthly!A507)+1,MONTH(Monthly!A507),DAY(Monthly!A507))))</f>
        <v>226514</v>
      </c>
      <c r="B508" s="28">
        <f t="shared" si="71"/>
        <v>2520</v>
      </c>
      <c r="C508" s="9">
        <f t="shared" si="72"/>
        <v>226512</v>
      </c>
      <c r="D508" s="9">
        <f t="shared" si="73"/>
        <v>226542</v>
      </c>
      <c r="E508" s="3">
        <f t="shared" si="74"/>
        <v>31</v>
      </c>
      <c r="F508" s="10">
        <f t="shared" si="75"/>
        <v>29</v>
      </c>
      <c r="G508" s="4">
        <f>Lease!K520</f>
        <v>0</v>
      </c>
      <c r="H508" s="3">
        <f t="shared" si="76"/>
        <v>0</v>
      </c>
      <c r="I508" s="11">
        <f t="shared" si="77"/>
        <v>0</v>
      </c>
      <c r="J508" s="20">
        <f t="shared" si="78"/>
        <v>226514</v>
      </c>
      <c r="K508" s="3">
        <f t="shared" si="79"/>
        <v>0</v>
      </c>
    </row>
    <row r="509" spans="1:11" x14ac:dyDescent="0.25">
      <c r="A509" s="9">
        <f>IF(Lease!$H$4="Monthly",DATE(YEAR(Monthly!A508),MONTH(Monthly!A508)+1,DAY(Monthly!A508)),IF(Lease!$H$4="Quarterly",DATE(YEAR(Monthly!A508),MONTH(Monthly!A508)+3,DAY(Monthly!A508)),DATE(YEAR(Monthly!A508)+1,MONTH(Monthly!A508),DAY(Monthly!A508))))</f>
        <v>226879</v>
      </c>
      <c r="B509" s="28">
        <f t="shared" si="71"/>
        <v>2521</v>
      </c>
      <c r="C509" s="9">
        <f t="shared" si="72"/>
        <v>226877</v>
      </c>
      <c r="D509" s="9">
        <f t="shared" si="73"/>
        <v>226907</v>
      </c>
      <c r="E509" s="3">
        <f t="shared" si="74"/>
        <v>31</v>
      </c>
      <c r="F509" s="10">
        <f t="shared" si="75"/>
        <v>29</v>
      </c>
      <c r="G509" s="4">
        <f>Lease!K521</f>
        <v>0</v>
      </c>
      <c r="H509" s="3">
        <f t="shared" si="76"/>
        <v>0</v>
      </c>
      <c r="I509" s="11">
        <f t="shared" si="77"/>
        <v>0</v>
      </c>
      <c r="J509" s="20">
        <f t="shared" si="78"/>
        <v>226879</v>
      </c>
      <c r="K509" s="3">
        <f t="shared" si="79"/>
        <v>0</v>
      </c>
    </row>
    <row r="510" spans="1:11" x14ac:dyDescent="0.25">
      <c r="A510" s="9">
        <f>IF(Lease!$H$4="Monthly",DATE(YEAR(Monthly!A509),MONTH(Monthly!A509)+1,DAY(Monthly!A509)),IF(Lease!$H$4="Quarterly",DATE(YEAR(Monthly!A509),MONTH(Monthly!A509)+3,DAY(Monthly!A509)),DATE(YEAR(Monthly!A509)+1,MONTH(Monthly!A509),DAY(Monthly!A509))))</f>
        <v>227244</v>
      </c>
      <c r="B510" s="28">
        <f t="shared" si="71"/>
        <v>2522</v>
      </c>
      <c r="C510" s="9">
        <f t="shared" si="72"/>
        <v>227242</v>
      </c>
      <c r="D510" s="9">
        <f t="shared" si="73"/>
        <v>227272</v>
      </c>
      <c r="E510" s="3">
        <f t="shared" si="74"/>
        <v>31</v>
      </c>
      <c r="F510" s="10">
        <f t="shared" si="75"/>
        <v>29</v>
      </c>
      <c r="G510" s="4">
        <f>Lease!K522</f>
        <v>0</v>
      </c>
      <c r="H510" s="3">
        <f t="shared" si="76"/>
        <v>0</v>
      </c>
      <c r="I510" s="11">
        <f t="shared" si="77"/>
        <v>0</v>
      </c>
      <c r="J510" s="20">
        <f t="shared" si="78"/>
        <v>227244</v>
      </c>
      <c r="K510" s="3">
        <f t="shared" si="79"/>
        <v>0</v>
      </c>
    </row>
    <row r="511" spans="1:11" x14ac:dyDescent="0.25">
      <c r="A511" s="9">
        <f>IF(Lease!$H$4="Monthly",DATE(YEAR(Monthly!A510),MONTH(Monthly!A510)+1,DAY(Monthly!A510)),IF(Lease!$H$4="Quarterly",DATE(YEAR(Monthly!A510),MONTH(Monthly!A510)+3,DAY(Monthly!A510)),DATE(YEAR(Monthly!A510)+1,MONTH(Monthly!A510),DAY(Monthly!A510))))</f>
        <v>227609</v>
      </c>
      <c r="B511" s="28">
        <f t="shared" si="71"/>
        <v>2523</v>
      </c>
      <c r="C511" s="9">
        <f t="shared" si="72"/>
        <v>227607</v>
      </c>
      <c r="D511" s="9">
        <f t="shared" si="73"/>
        <v>227637</v>
      </c>
      <c r="E511" s="3">
        <f t="shared" si="74"/>
        <v>31</v>
      </c>
      <c r="F511" s="10">
        <f t="shared" si="75"/>
        <v>29</v>
      </c>
      <c r="G511" s="4">
        <f>Lease!K523</f>
        <v>0</v>
      </c>
      <c r="H511" s="3">
        <f t="shared" si="76"/>
        <v>0</v>
      </c>
      <c r="I511" s="11">
        <f t="shared" si="77"/>
        <v>0</v>
      </c>
      <c r="J511" s="20">
        <f t="shared" si="78"/>
        <v>227609</v>
      </c>
      <c r="K511" s="3">
        <f t="shared" si="79"/>
        <v>0</v>
      </c>
    </row>
    <row r="512" spans="1:11" x14ac:dyDescent="0.25">
      <c r="A512" s="9">
        <f>IF(Lease!$H$4="Monthly",DATE(YEAR(Monthly!A511),MONTH(Monthly!A511)+1,DAY(Monthly!A511)),IF(Lease!$H$4="Quarterly",DATE(YEAR(Monthly!A511),MONTH(Monthly!A511)+3,DAY(Monthly!A511)),DATE(YEAR(Monthly!A511)+1,MONTH(Monthly!A511),DAY(Monthly!A511))))</f>
        <v>227975</v>
      </c>
      <c r="B512" s="28">
        <f t="shared" si="71"/>
        <v>2524</v>
      </c>
      <c r="C512" s="9">
        <f t="shared" si="72"/>
        <v>227973</v>
      </c>
      <c r="D512" s="9">
        <f t="shared" si="73"/>
        <v>228003</v>
      </c>
      <c r="E512" s="3">
        <f t="shared" si="74"/>
        <v>31</v>
      </c>
      <c r="F512" s="10">
        <f t="shared" si="75"/>
        <v>29</v>
      </c>
      <c r="G512" s="4">
        <f>Lease!K524</f>
        <v>0</v>
      </c>
      <c r="H512" s="3">
        <f t="shared" si="76"/>
        <v>0</v>
      </c>
      <c r="I512" s="11">
        <f t="shared" si="77"/>
        <v>0</v>
      </c>
      <c r="J512" s="20">
        <f t="shared" si="78"/>
        <v>227975</v>
      </c>
      <c r="K512" s="3">
        <f t="shared" si="79"/>
        <v>0</v>
      </c>
    </row>
    <row r="513" spans="1:11" x14ac:dyDescent="0.25">
      <c r="A513" s="9">
        <f>IF(Lease!$H$4="Monthly",DATE(YEAR(Monthly!A512),MONTH(Monthly!A512)+1,DAY(Monthly!A512)),IF(Lease!$H$4="Quarterly",DATE(YEAR(Monthly!A512),MONTH(Monthly!A512)+3,DAY(Monthly!A512)),DATE(YEAR(Monthly!A512)+1,MONTH(Monthly!A512),DAY(Monthly!A512))))</f>
        <v>228340</v>
      </c>
      <c r="B513" s="28">
        <f t="shared" si="71"/>
        <v>2525</v>
      </c>
      <c r="C513" s="9">
        <f t="shared" si="72"/>
        <v>228338</v>
      </c>
      <c r="D513" s="9">
        <f t="shared" si="73"/>
        <v>228368</v>
      </c>
      <c r="E513" s="3">
        <f t="shared" si="74"/>
        <v>31</v>
      </c>
      <c r="F513" s="10">
        <f t="shared" si="75"/>
        <v>29</v>
      </c>
      <c r="G513" s="4">
        <f>Lease!K525</f>
        <v>0</v>
      </c>
      <c r="H513" s="3">
        <f t="shared" si="76"/>
        <v>0</v>
      </c>
      <c r="I513" s="11">
        <f t="shared" si="77"/>
        <v>0</v>
      </c>
      <c r="J513" s="20">
        <f t="shared" si="78"/>
        <v>228340</v>
      </c>
      <c r="K513" s="3">
        <f t="shared" si="79"/>
        <v>0</v>
      </c>
    </row>
    <row r="514" spans="1:11" x14ac:dyDescent="0.25">
      <c r="A514" s="9">
        <f>IF(Lease!$H$4="Monthly",DATE(YEAR(Monthly!A513),MONTH(Monthly!A513)+1,DAY(Monthly!A513)),IF(Lease!$H$4="Quarterly",DATE(YEAR(Monthly!A513),MONTH(Monthly!A513)+3,DAY(Monthly!A513)),DATE(YEAR(Monthly!A513)+1,MONTH(Monthly!A513),DAY(Monthly!A513))))</f>
        <v>228705</v>
      </c>
      <c r="B514" s="28">
        <f t="shared" si="71"/>
        <v>2526</v>
      </c>
      <c r="C514" s="9">
        <f t="shared" si="72"/>
        <v>228703</v>
      </c>
      <c r="D514" s="9">
        <f t="shared" si="73"/>
        <v>228733</v>
      </c>
      <c r="E514" s="3">
        <f t="shared" si="74"/>
        <v>31</v>
      </c>
      <c r="F514" s="10">
        <f t="shared" si="75"/>
        <v>29</v>
      </c>
      <c r="G514" s="4">
        <f>Lease!K526</f>
        <v>0</v>
      </c>
      <c r="H514" s="3">
        <f t="shared" si="76"/>
        <v>0</v>
      </c>
      <c r="I514" s="11">
        <f t="shared" si="77"/>
        <v>0</v>
      </c>
      <c r="J514" s="20">
        <f t="shared" si="78"/>
        <v>228705</v>
      </c>
      <c r="K514" s="3">
        <f t="shared" si="79"/>
        <v>0</v>
      </c>
    </row>
    <row r="515" spans="1:11" x14ac:dyDescent="0.25">
      <c r="A515" s="9">
        <f>IF(Lease!$H$4="Monthly",DATE(YEAR(Monthly!A514),MONTH(Monthly!A514)+1,DAY(Monthly!A514)),IF(Lease!$H$4="Quarterly",DATE(YEAR(Monthly!A514),MONTH(Monthly!A514)+3,DAY(Monthly!A514)),DATE(YEAR(Monthly!A514)+1,MONTH(Monthly!A514),DAY(Monthly!A514))))</f>
        <v>229070</v>
      </c>
      <c r="B515" s="28">
        <f t="shared" si="71"/>
        <v>2527</v>
      </c>
      <c r="C515" s="9">
        <f t="shared" si="72"/>
        <v>229068</v>
      </c>
      <c r="D515" s="9">
        <f t="shared" si="73"/>
        <v>229098</v>
      </c>
      <c r="E515" s="3">
        <f t="shared" si="74"/>
        <v>31</v>
      </c>
      <c r="F515" s="10">
        <f t="shared" si="75"/>
        <v>29</v>
      </c>
      <c r="G515" s="4">
        <f>Lease!K527</f>
        <v>0</v>
      </c>
      <c r="H515" s="3">
        <f t="shared" si="76"/>
        <v>0</v>
      </c>
      <c r="I515" s="11">
        <f t="shared" si="77"/>
        <v>0</v>
      </c>
      <c r="J515" s="20">
        <f t="shared" si="78"/>
        <v>229070</v>
      </c>
      <c r="K515" s="3">
        <f t="shared" si="79"/>
        <v>0</v>
      </c>
    </row>
    <row r="516" spans="1:11" x14ac:dyDescent="0.25">
      <c r="A516" s="9">
        <f>IF(Lease!$H$4="Monthly",DATE(YEAR(Monthly!A515),MONTH(Monthly!A515)+1,DAY(Monthly!A515)),IF(Lease!$H$4="Quarterly",DATE(YEAR(Monthly!A515),MONTH(Monthly!A515)+3,DAY(Monthly!A515)),DATE(YEAR(Monthly!A515)+1,MONTH(Monthly!A515),DAY(Monthly!A515))))</f>
        <v>229436</v>
      </c>
      <c r="B516" s="28">
        <f t="shared" si="71"/>
        <v>2528</v>
      </c>
      <c r="C516" s="9">
        <f t="shared" si="72"/>
        <v>229434</v>
      </c>
      <c r="D516" s="9">
        <f t="shared" si="73"/>
        <v>229464</v>
      </c>
      <c r="E516" s="3">
        <f t="shared" si="74"/>
        <v>31</v>
      </c>
      <c r="F516" s="10">
        <f t="shared" si="75"/>
        <v>29</v>
      </c>
      <c r="G516" s="4">
        <f>Lease!K528</f>
        <v>0</v>
      </c>
      <c r="H516" s="3">
        <f t="shared" si="76"/>
        <v>0</v>
      </c>
      <c r="I516" s="11">
        <f t="shared" si="77"/>
        <v>0</v>
      </c>
      <c r="J516" s="20">
        <f t="shared" si="78"/>
        <v>229436</v>
      </c>
      <c r="K516" s="3">
        <f t="shared" si="79"/>
        <v>0</v>
      </c>
    </row>
    <row r="517" spans="1:11" x14ac:dyDescent="0.25">
      <c r="A517" s="9">
        <f>IF(Lease!$H$4="Monthly",DATE(YEAR(Monthly!A516),MONTH(Monthly!A516)+1,DAY(Monthly!A516)),IF(Lease!$H$4="Quarterly",DATE(YEAR(Monthly!A516),MONTH(Monthly!A516)+3,DAY(Monthly!A516)),DATE(YEAR(Monthly!A516)+1,MONTH(Monthly!A516),DAY(Monthly!A516))))</f>
        <v>229801</v>
      </c>
      <c r="B517" s="28">
        <f t="shared" ref="B517:B580" si="80">YEAR(A517)</f>
        <v>2529</v>
      </c>
      <c r="C517" s="9">
        <f t="shared" si="72"/>
        <v>229799</v>
      </c>
      <c r="D517" s="9">
        <f t="shared" si="73"/>
        <v>229829</v>
      </c>
      <c r="E517" s="3">
        <f t="shared" si="74"/>
        <v>31</v>
      </c>
      <c r="F517" s="10">
        <f t="shared" si="75"/>
        <v>29</v>
      </c>
      <c r="G517" s="4">
        <f>Lease!K529</f>
        <v>0</v>
      </c>
      <c r="H517" s="3">
        <f t="shared" si="76"/>
        <v>0</v>
      </c>
      <c r="I517" s="11">
        <f t="shared" si="77"/>
        <v>0</v>
      </c>
      <c r="J517" s="20">
        <f t="shared" si="78"/>
        <v>229801</v>
      </c>
      <c r="K517" s="3">
        <f t="shared" si="79"/>
        <v>0</v>
      </c>
    </row>
    <row r="518" spans="1:11" x14ac:dyDescent="0.25">
      <c r="A518" s="9">
        <f>IF(Lease!$H$4="Monthly",DATE(YEAR(Monthly!A517),MONTH(Monthly!A517)+1,DAY(Monthly!A517)),IF(Lease!$H$4="Quarterly",DATE(YEAR(Monthly!A517),MONTH(Monthly!A517)+3,DAY(Monthly!A517)),DATE(YEAR(Monthly!A517)+1,MONTH(Monthly!A517),DAY(Monthly!A517))))</f>
        <v>230166</v>
      </c>
      <c r="B518" s="28">
        <f t="shared" si="80"/>
        <v>2530</v>
      </c>
      <c r="C518" s="9">
        <f t="shared" si="72"/>
        <v>230164</v>
      </c>
      <c r="D518" s="9">
        <f t="shared" si="73"/>
        <v>230194</v>
      </c>
      <c r="E518" s="3">
        <f t="shared" si="74"/>
        <v>31</v>
      </c>
      <c r="F518" s="10">
        <f t="shared" si="75"/>
        <v>29</v>
      </c>
      <c r="G518" s="4">
        <f>Lease!K530</f>
        <v>0</v>
      </c>
      <c r="H518" s="3">
        <f t="shared" si="76"/>
        <v>0</v>
      </c>
      <c r="I518" s="11">
        <f t="shared" si="77"/>
        <v>0</v>
      </c>
      <c r="J518" s="20">
        <f t="shared" si="78"/>
        <v>230166</v>
      </c>
      <c r="K518" s="3">
        <f t="shared" si="79"/>
        <v>0</v>
      </c>
    </row>
    <row r="519" spans="1:11" x14ac:dyDescent="0.25">
      <c r="A519" s="9">
        <f>IF(Lease!$H$4="Monthly",DATE(YEAR(Monthly!A518),MONTH(Monthly!A518)+1,DAY(Monthly!A518)),IF(Lease!$H$4="Quarterly",DATE(YEAR(Monthly!A518),MONTH(Monthly!A518)+3,DAY(Monthly!A518)),DATE(YEAR(Monthly!A518)+1,MONTH(Monthly!A518),DAY(Monthly!A518))))</f>
        <v>230531</v>
      </c>
      <c r="B519" s="28">
        <f t="shared" si="80"/>
        <v>2531</v>
      </c>
      <c r="C519" s="9">
        <f t="shared" si="72"/>
        <v>230529</v>
      </c>
      <c r="D519" s="9">
        <f t="shared" si="73"/>
        <v>230559</v>
      </c>
      <c r="E519" s="3">
        <f t="shared" si="74"/>
        <v>31</v>
      </c>
      <c r="F519" s="10">
        <f t="shared" si="75"/>
        <v>29</v>
      </c>
      <c r="G519" s="4">
        <f>Lease!K531</f>
        <v>0</v>
      </c>
      <c r="H519" s="3">
        <f t="shared" si="76"/>
        <v>0</v>
      </c>
      <c r="I519" s="11">
        <f t="shared" si="77"/>
        <v>0</v>
      </c>
      <c r="J519" s="20">
        <f t="shared" si="78"/>
        <v>230531</v>
      </c>
      <c r="K519" s="3">
        <f t="shared" si="79"/>
        <v>0</v>
      </c>
    </row>
    <row r="520" spans="1:11" x14ac:dyDescent="0.25">
      <c r="A520" s="9">
        <f>IF(Lease!$H$4="Monthly",DATE(YEAR(Monthly!A519),MONTH(Monthly!A519)+1,DAY(Monthly!A519)),IF(Lease!$H$4="Quarterly",DATE(YEAR(Monthly!A519),MONTH(Monthly!A519)+3,DAY(Monthly!A519)),DATE(YEAR(Monthly!A519)+1,MONTH(Monthly!A519),DAY(Monthly!A519))))</f>
        <v>230897</v>
      </c>
      <c r="B520" s="28">
        <f t="shared" si="80"/>
        <v>2532</v>
      </c>
      <c r="C520" s="9">
        <f t="shared" si="72"/>
        <v>230895</v>
      </c>
      <c r="D520" s="9">
        <f t="shared" si="73"/>
        <v>230925</v>
      </c>
      <c r="E520" s="3">
        <f t="shared" si="74"/>
        <v>31</v>
      </c>
      <c r="F520" s="10">
        <f t="shared" si="75"/>
        <v>29</v>
      </c>
      <c r="G520" s="4">
        <f>Lease!K532</f>
        <v>0</v>
      </c>
      <c r="H520" s="3">
        <f t="shared" si="76"/>
        <v>0</v>
      </c>
      <c r="I520" s="11">
        <f t="shared" si="77"/>
        <v>0</v>
      </c>
      <c r="J520" s="20">
        <f t="shared" si="78"/>
        <v>230897</v>
      </c>
      <c r="K520" s="3">
        <f t="shared" si="79"/>
        <v>0</v>
      </c>
    </row>
    <row r="521" spans="1:11" x14ac:dyDescent="0.25">
      <c r="A521" s="9">
        <f>IF(Lease!$H$4="Monthly",DATE(YEAR(Monthly!A520),MONTH(Monthly!A520)+1,DAY(Monthly!A520)),IF(Lease!$H$4="Quarterly",DATE(YEAR(Monthly!A520),MONTH(Monthly!A520)+3,DAY(Monthly!A520)),DATE(YEAR(Monthly!A520)+1,MONTH(Monthly!A520),DAY(Monthly!A520))))</f>
        <v>231262</v>
      </c>
      <c r="B521" s="28">
        <f t="shared" si="80"/>
        <v>2533</v>
      </c>
      <c r="C521" s="9">
        <f t="shared" si="72"/>
        <v>231260</v>
      </c>
      <c r="D521" s="9">
        <f t="shared" si="73"/>
        <v>231290</v>
      </c>
      <c r="E521" s="3">
        <f t="shared" si="74"/>
        <v>31</v>
      </c>
      <c r="F521" s="10">
        <f t="shared" si="75"/>
        <v>29</v>
      </c>
      <c r="G521" s="4">
        <f>Lease!K533</f>
        <v>0</v>
      </c>
      <c r="H521" s="3">
        <f t="shared" si="76"/>
        <v>0</v>
      </c>
      <c r="I521" s="11">
        <f t="shared" si="77"/>
        <v>0</v>
      </c>
      <c r="J521" s="20">
        <f t="shared" si="78"/>
        <v>231262</v>
      </c>
      <c r="K521" s="3">
        <f t="shared" si="79"/>
        <v>0</v>
      </c>
    </row>
    <row r="522" spans="1:11" x14ac:dyDescent="0.25">
      <c r="A522" s="9">
        <f>IF(Lease!$H$4="Monthly",DATE(YEAR(Monthly!A521),MONTH(Monthly!A521)+1,DAY(Monthly!A521)),IF(Lease!$H$4="Quarterly",DATE(YEAR(Monthly!A521),MONTH(Monthly!A521)+3,DAY(Monthly!A521)),DATE(YEAR(Monthly!A521)+1,MONTH(Monthly!A521),DAY(Monthly!A521))))</f>
        <v>231627</v>
      </c>
      <c r="B522" s="28">
        <f t="shared" si="80"/>
        <v>2534</v>
      </c>
      <c r="C522" s="9">
        <f t="shared" si="72"/>
        <v>231625</v>
      </c>
      <c r="D522" s="9">
        <f t="shared" si="73"/>
        <v>231655</v>
      </c>
      <c r="E522" s="3">
        <f t="shared" si="74"/>
        <v>31</v>
      </c>
      <c r="F522" s="10">
        <f t="shared" si="75"/>
        <v>29</v>
      </c>
      <c r="G522" s="4">
        <f>Lease!K534</f>
        <v>0</v>
      </c>
      <c r="H522" s="3">
        <f t="shared" si="76"/>
        <v>0</v>
      </c>
      <c r="I522" s="11">
        <f t="shared" si="77"/>
        <v>0</v>
      </c>
      <c r="J522" s="20">
        <f t="shared" si="78"/>
        <v>231627</v>
      </c>
      <c r="K522" s="3">
        <f t="shared" si="79"/>
        <v>0</v>
      </c>
    </row>
    <row r="523" spans="1:11" x14ac:dyDescent="0.25">
      <c r="A523" s="9">
        <f>IF(Lease!$H$4="Monthly",DATE(YEAR(Monthly!A522),MONTH(Monthly!A522)+1,DAY(Monthly!A522)),IF(Lease!$H$4="Quarterly",DATE(YEAR(Monthly!A522),MONTH(Monthly!A522)+3,DAY(Monthly!A522)),DATE(YEAR(Monthly!A522)+1,MONTH(Monthly!A522),DAY(Monthly!A522))))</f>
        <v>231992</v>
      </c>
      <c r="B523" s="28">
        <f t="shared" si="80"/>
        <v>2535</v>
      </c>
      <c r="C523" s="9">
        <f t="shared" si="72"/>
        <v>231990</v>
      </c>
      <c r="D523" s="9">
        <f t="shared" si="73"/>
        <v>232020</v>
      </c>
      <c r="E523" s="3">
        <f t="shared" si="74"/>
        <v>31</v>
      </c>
      <c r="F523" s="10">
        <f t="shared" si="75"/>
        <v>29</v>
      </c>
      <c r="G523" s="4">
        <f>Lease!K535</f>
        <v>0</v>
      </c>
      <c r="H523" s="3">
        <f t="shared" si="76"/>
        <v>0</v>
      </c>
      <c r="I523" s="11">
        <f t="shared" si="77"/>
        <v>0</v>
      </c>
      <c r="J523" s="20">
        <f t="shared" si="78"/>
        <v>231992</v>
      </c>
      <c r="K523" s="3">
        <f t="shared" si="79"/>
        <v>0</v>
      </c>
    </row>
    <row r="524" spans="1:11" x14ac:dyDescent="0.25">
      <c r="A524" s="9">
        <f>IF(Lease!$H$4="Monthly",DATE(YEAR(Monthly!A523),MONTH(Monthly!A523)+1,DAY(Monthly!A523)),IF(Lease!$H$4="Quarterly",DATE(YEAR(Monthly!A523),MONTH(Monthly!A523)+3,DAY(Monthly!A523)),DATE(YEAR(Monthly!A523)+1,MONTH(Monthly!A523),DAY(Monthly!A523))))</f>
        <v>232358</v>
      </c>
      <c r="B524" s="28">
        <f t="shared" si="80"/>
        <v>2536</v>
      </c>
      <c r="C524" s="9">
        <f t="shared" si="72"/>
        <v>232356</v>
      </c>
      <c r="D524" s="9">
        <f t="shared" si="73"/>
        <v>232386</v>
      </c>
      <c r="E524" s="3">
        <f t="shared" si="74"/>
        <v>31</v>
      </c>
      <c r="F524" s="10">
        <f t="shared" si="75"/>
        <v>29</v>
      </c>
      <c r="G524" s="4">
        <f>Lease!K536</f>
        <v>0</v>
      </c>
      <c r="H524" s="3">
        <f t="shared" si="76"/>
        <v>0</v>
      </c>
      <c r="I524" s="11">
        <f t="shared" si="77"/>
        <v>0</v>
      </c>
      <c r="J524" s="20">
        <f t="shared" si="78"/>
        <v>232358</v>
      </c>
      <c r="K524" s="3">
        <f t="shared" si="79"/>
        <v>0</v>
      </c>
    </row>
    <row r="525" spans="1:11" x14ac:dyDescent="0.25">
      <c r="A525" s="9">
        <f>IF(Lease!$H$4="Monthly",DATE(YEAR(Monthly!A524),MONTH(Monthly!A524)+1,DAY(Monthly!A524)),IF(Lease!$H$4="Quarterly",DATE(YEAR(Monthly!A524),MONTH(Monthly!A524)+3,DAY(Monthly!A524)),DATE(YEAR(Monthly!A524)+1,MONTH(Monthly!A524),DAY(Monthly!A524))))</f>
        <v>232723</v>
      </c>
      <c r="B525" s="28">
        <f t="shared" si="80"/>
        <v>2537</v>
      </c>
      <c r="C525" s="9">
        <f t="shared" si="72"/>
        <v>232721</v>
      </c>
      <c r="D525" s="9">
        <f t="shared" si="73"/>
        <v>232751</v>
      </c>
      <c r="E525" s="3">
        <f t="shared" si="74"/>
        <v>31</v>
      </c>
      <c r="F525" s="10">
        <f t="shared" si="75"/>
        <v>29</v>
      </c>
      <c r="G525" s="4">
        <f>Lease!K537</f>
        <v>0</v>
      </c>
      <c r="H525" s="3">
        <f t="shared" si="76"/>
        <v>0</v>
      </c>
      <c r="I525" s="11">
        <f t="shared" si="77"/>
        <v>0</v>
      </c>
      <c r="J525" s="20">
        <f t="shared" si="78"/>
        <v>232723</v>
      </c>
      <c r="K525" s="3">
        <f t="shared" si="79"/>
        <v>0</v>
      </c>
    </row>
    <row r="526" spans="1:11" x14ac:dyDescent="0.25">
      <c r="A526" s="9">
        <f>IF(Lease!$H$4="Monthly",DATE(YEAR(Monthly!A525),MONTH(Monthly!A525)+1,DAY(Monthly!A525)),IF(Lease!$H$4="Quarterly",DATE(YEAR(Monthly!A525),MONTH(Monthly!A525)+3,DAY(Monthly!A525)),DATE(YEAR(Monthly!A525)+1,MONTH(Monthly!A525),DAY(Monthly!A525))))</f>
        <v>233088</v>
      </c>
      <c r="B526" s="28">
        <f t="shared" si="80"/>
        <v>2538</v>
      </c>
      <c r="C526" s="9">
        <f t="shared" si="72"/>
        <v>233086</v>
      </c>
      <c r="D526" s="9">
        <f t="shared" si="73"/>
        <v>233116</v>
      </c>
      <c r="E526" s="3">
        <f t="shared" si="74"/>
        <v>31</v>
      </c>
      <c r="F526" s="10">
        <f t="shared" si="75"/>
        <v>29</v>
      </c>
      <c r="G526" s="4">
        <f>Lease!K538</f>
        <v>0</v>
      </c>
      <c r="H526" s="3">
        <f t="shared" si="76"/>
        <v>0</v>
      </c>
      <c r="I526" s="11">
        <f t="shared" si="77"/>
        <v>0</v>
      </c>
      <c r="J526" s="20">
        <f t="shared" si="78"/>
        <v>233088</v>
      </c>
      <c r="K526" s="3">
        <f t="shared" si="79"/>
        <v>0</v>
      </c>
    </row>
    <row r="527" spans="1:11" x14ac:dyDescent="0.25">
      <c r="A527" s="9">
        <f>IF(Lease!$H$4="Monthly",DATE(YEAR(Monthly!A526),MONTH(Monthly!A526)+1,DAY(Monthly!A526)),IF(Lease!$H$4="Quarterly",DATE(YEAR(Monthly!A526),MONTH(Monthly!A526)+3,DAY(Monthly!A526)),DATE(YEAR(Monthly!A526)+1,MONTH(Monthly!A526),DAY(Monthly!A526))))</f>
        <v>233453</v>
      </c>
      <c r="B527" s="28">
        <f t="shared" si="80"/>
        <v>2539</v>
      </c>
      <c r="C527" s="9">
        <f t="shared" si="72"/>
        <v>233451</v>
      </c>
      <c r="D527" s="9">
        <f t="shared" si="73"/>
        <v>233481</v>
      </c>
      <c r="E527" s="3">
        <f t="shared" si="74"/>
        <v>31</v>
      </c>
      <c r="F527" s="10">
        <f t="shared" si="75"/>
        <v>29</v>
      </c>
      <c r="G527" s="4">
        <f>Lease!K539</f>
        <v>0</v>
      </c>
      <c r="H527" s="3">
        <f t="shared" si="76"/>
        <v>0</v>
      </c>
      <c r="I527" s="11">
        <f t="shared" si="77"/>
        <v>0</v>
      </c>
      <c r="J527" s="20">
        <f t="shared" si="78"/>
        <v>233453</v>
      </c>
      <c r="K527" s="3">
        <f t="shared" si="79"/>
        <v>0</v>
      </c>
    </row>
    <row r="528" spans="1:11" x14ac:dyDescent="0.25">
      <c r="A528" s="9">
        <f>IF(Lease!$H$4="Monthly",DATE(YEAR(Monthly!A527),MONTH(Monthly!A527)+1,DAY(Monthly!A527)),IF(Lease!$H$4="Quarterly",DATE(YEAR(Monthly!A527),MONTH(Monthly!A527)+3,DAY(Monthly!A527)),DATE(YEAR(Monthly!A527)+1,MONTH(Monthly!A527),DAY(Monthly!A527))))</f>
        <v>233819</v>
      </c>
      <c r="B528" s="28">
        <f t="shared" si="80"/>
        <v>2540</v>
      </c>
      <c r="C528" s="9">
        <f t="shared" si="72"/>
        <v>233817</v>
      </c>
      <c r="D528" s="9">
        <f t="shared" si="73"/>
        <v>233847</v>
      </c>
      <c r="E528" s="3">
        <f t="shared" si="74"/>
        <v>31</v>
      </c>
      <c r="F528" s="10">
        <f t="shared" si="75"/>
        <v>29</v>
      </c>
      <c r="G528" s="4">
        <f>Lease!K540</f>
        <v>0</v>
      </c>
      <c r="H528" s="3">
        <f t="shared" si="76"/>
        <v>0</v>
      </c>
      <c r="I528" s="11">
        <f t="shared" si="77"/>
        <v>0</v>
      </c>
      <c r="J528" s="20">
        <f t="shared" si="78"/>
        <v>233819</v>
      </c>
      <c r="K528" s="3">
        <f t="shared" si="79"/>
        <v>0</v>
      </c>
    </row>
    <row r="529" spans="1:11" x14ac:dyDescent="0.25">
      <c r="A529" s="9">
        <f>IF(Lease!$H$4="Monthly",DATE(YEAR(Monthly!A528),MONTH(Monthly!A528)+1,DAY(Monthly!A528)),IF(Lease!$H$4="Quarterly",DATE(YEAR(Monthly!A528),MONTH(Monthly!A528)+3,DAY(Monthly!A528)),DATE(YEAR(Monthly!A528)+1,MONTH(Monthly!A528),DAY(Monthly!A528))))</f>
        <v>234184</v>
      </c>
      <c r="B529" s="28">
        <f t="shared" si="80"/>
        <v>2541</v>
      </c>
      <c r="C529" s="9">
        <f t="shared" si="72"/>
        <v>234182</v>
      </c>
      <c r="D529" s="9">
        <f t="shared" si="73"/>
        <v>234212</v>
      </c>
      <c r="E529" s="3">
        <f t="shared" si="74"/>
        <v>31</v>
      </c>
      <c r="F529" s="10">
        <f t="shared" si="75"/>
        <v>29</v>
      </c>
      <c r="G529" s="4">
        <f>Lease!K541</f>
        <v>0</v>
      </c>
      <c r="H529" s="3">
        <f t="shared" si="76"/>
        <v>0</v>
      </c>
      <c r="I529" s="11">
        <f t="shared" si="77"/>
        <v>0</v>
      </c>
      <c r="J529" s="20">
        <f t="shared" si="78"/>
        <v>234184</v>
      </c>
      <c r="K529" s="3">
        <f t="shared" si="79"/>
        <v>0</v>
      </c>
    </row>
    <row r="530" spans="1:11" x14ac:dyDescent="0.25">
      <c r="A530" s="9">
        <f>IF(Lease!$H$4="Monthly",DATE(YEAR(Monthly!A529),MONTH(Monthly!A529)+1,DAY(Monthly!A529)),IF(Lease!$H$4="Quarterly",DATE(YEAR(Monthly!A529),MONTH(Monthly!A529)+3,DAY(Monthly!A529)),DATE(YEAR(Monthly!A529)+1,MONTH(Monthly!A529),DAY(Monthly!A529))))</f>
        <v>234549</v>
      </c>
      <c r="B530" s="28">
        <f t="shared" si="80"/>
        <v>2542</v>
      </c>
      <c r="C530" s="9">
        <f t="shared" si="72"/>
        <v>234547</v>
      </c>
      <c r="D530" s="9">
        <f t="shared" si="73"/>
        <v>234577</v>
      </c>
      <c r="E530" s="3">
        <f t="shared" si="74"/>
        <v>31</v>
      </c>
      <c r="F530" s="10">
        <f t="shared" si="75"/>
        <v>29</v>
      </c>
      <c r="G530" s="4">
        <f>Lease!K542</f>
        <v>0</v>
      </c>
      <c r="H530" s="3">
        <f t="shared" si="76"/>
        <v>0</v>
      </c>
      <c r="I530" s="11">
        <f t="shared" si="77"/>
        <v>0</v>
      </c>
      <c r="J530" s="20">
        <f t="shared" si="78"/>
        <v>234549</v>
      </c>
      <c r="K530" s="3">
        <f t="shared" si="79"/>
        <v>0</v>
      </c>
    </row>
    <row r="531" spans="1:11" x14ac:dyDescent="0.25">
      <c r="A531" s="9">
        <f>IF(Lease!$H$4="Monthly",DATE(YEAR(Monthly!A530),MONTH(Monthly!A530)+1,DAY(Monthly!A530)),IF(Lease!$H$4="Quarterly",DATE(YEAR(Monthly!A530),MONTH(Monthly!A530)+3,DAY(Monthly!A530)),DATE(YEAR(Monthly!A530)+1,MONTH(Monthly!A530),DAY(Monthly!A530))))</f>
        <v>234914</v>
      </c>
      <c r="B531" s="28">
        <f t="shared" si="80"/>
        <v>2543</v>
      </c>
      <c r="C531" s="9">
        <f t="shared" si="72"/>
        <v>234912</v>
      </c>
      <c r="D531" s="9">
        <f t="shared" si="73"/>
        <v>234942</v>
      </c>
      <c r="E531" s="3">
        <f t="shared" si="74"/>
        <v>31</v>
      </c>
      <c r="F531" s="10">
        <f t="shared" si="75"/>
        <v>29</v>
      </c>
      <c r="G531" s="4">
        <f>Lease!K543</f>
        <v>0</v>
      </c>
      <c r="H531" s="3">
        <f t="shared" si="76"/>
        <v>0</v>
      </c>
      <c r="I531" s="11">
        <f t="shared" si="77"/>
        <v>0</v>
      </c>
      <c r="J531" s="20">
        <f t="shared" si="78"/>
        <v>234914</v>
      </c>
      <c r="K531" s="3">
        <f t="shared" si="79"/>
        <v>0</v>
      </c>
    </row>
    <row r="532" spans="1:11" x14ac:dyDescent="0.25">
      <c r="A532" s="9">
        <f>IF(Lease!$H$4="Monthly",DATE(YEAR(Monthly!A531),MONTH(Monthly!A531)+1,DAY(Monthly!A531)),IF(Lease!$H$4="Quarterly",DATE(YEAR(Monthly!A531),MONTH(Monthly!A531)+3,DAY(Monthly!A531)),DATE(YEAR(Monthly!A531)+1,MONTH(Monthly!A531),DAY(Monthly!A531))))</f>
        <v>235280</v>
      </c>
      <c r="B532" s="28">
        <f t="shared" si="80"/>
        <v>2544</v>
      </c>
      <c r="C532" s="9">
        <f t="shared" si="72"/>
        <v>235278</v>
      </c>
      <c r="D532" s="9">
        <f t="shared" si="73"/>
        <v>235308</v>
      </c>
      <c r="E532" s="3">
        <f t="shared" si="74"/>
        <v>31</v>
      </c>
      <c r="F532" s="10">
        <f t="shared" si="75"/>
        <v>29</v>
      </c>
      <c r="G532" s="4">
        <f>Lease!K544</f>
        <v>0</v>
      </c>
      <c r="H532" s="3">
        <f t="shared" si="76"/>
        <v>0</v>
      </c>
      <c r="I532" s="11">
        <f t="shared" si="77"/>
        <v>0</v>
      </c>
      <c r="J532" s="20">
        <f t="shared" si="78"/>
        <v>235280</v>
      </c>
      <c r="K532" s="3">
        <f t="shared" si="79"/>
        <v>0</v>
      </c>
    </row>
    <row r="533" spans="1:11" x14ac:dyDescent="0.25">
      <c r="A533" s="9">
        <f>IF(Lease!$H$4="Monthly",DATE(YEAR(Monthly!A532),MONTH(Monthly!A532)+1,DAY(Monthly!A532)),IF(Lease!$H$4="Quarterly",DATE(YEAR(Monthly!A532),MONTH(Monthly!A532)+3,DAY(Monthly!A532)),DATE(YEAR(Monthly!A532)+1,MONTH(Monthly!A532),DAY(Monthly!A532))))</f>
        <v>235645</v>
      </c>
      <c r="B533" s="28">
        <f t="shared" si="80"/>
        <v>2545</v>
      </c>
      <c r="C533" s="9">
        <f t="shared" si="72"/>
        <v>235643</v>
      </c>
      <c r="D533" s="9">
        <f t="shared" si="73"/>
        <v>235673</v>
      </c>
      <c r="E533" s="3">
        <f t="shared" si="74"/>
        <v>31</v>
      </c>
      <c r="F533" s="10">
        <f t="shared" si="75"/>
        <v>29</v>
      </c>
      <c r="G533" s="4">
        <f>Lease!K545</f>
        <v>0</v>
      </c>
      <c r="H533" s="3">
        <f t="shared" si="76"/>
        <v>0</v>
      </c>
      <c r="I533" s="11">
        <f t="shared" si="77"/>
        <v>0</v>
      </c>
      <c r="J533" s="20">
        <f t="shared" si="78"/>
        <v>235645</v>
      </c>
      <c r="K533" s="3">
        <f t="shared" si="79"/>
        <v>0</v>
      </c>
    </row>
    <row r="534" spans="1:11" x14ac:dyDescent="0.25">
      <c r="A534" s="9">
        <f>IF(Lease!$H$4="Monthly",DATE(YEAR(Monthly!A533),MONTH(Monthly!A533)+1,DAY(Monthly!A533)),IF(Lease!$H$4="Quarterly",DATE(YEAR(Monthly!A533),MONTH(Monthly!A533)+3,DAY(Monthly!A533)),DATE(YEAR(Monthly!A533)+1,MONTH(Monthly!A533),DAY(Monthly!A533))))</f>
        <v>236010</v>
      </c>
      <c r="B534" s="28">
        <f t="shared" si="80"/>
        <v>2546</v>
      </c>
      <c r="C534" s="9">
        <f t="shared" si="72"/>
        <v>236008</v>
      </c>
      <c r="D534" s="9">
        <f t="shared" si="73"/>
        <v>236038</v>
      </c>
      <c r="E534" s="3">
        <f t="shared" si="74"/>
        <v>31</v>
      </c>
      <c r="F534" s="10">
        <f t="shared" si="75"/>
        <v>29</v>
      </c>
      <c r="G534" s="4">
        <f>Lease!K546</f>
        <v>0</v>
      </c>
      <c r="H534" s="3">
        <f t="shared" si="76"/>
        <v>0</v>
      </c>
      <c r="I534" s="11">
        <f t="shared" si="77"/>
        <v>0</v>
      </c>
      <c r="J534" s="20">
        <f t="shared" si="78"/>
        <v>236010</v>
      </c>
      <c r="K534" s="3">
        <f t="shared" si="79"/>
        <v>0</v>
      </c>
    </row>
    <row r="535" spans="1:11" x14ac:dyDescent="0.25">
      <c r="A535" s="9">
        <f>IF(Lease!$H$4="Monthly",DATE(YEAR(Monthly!A534),MONTH(Monthly!A534)+1,DAY(Monthly!A534)),IF(Lease!$H$4="Quarterly",DATE(YEAR(Monthly!A534),MONTH(Monthly!A534)+3,DAY(Monthly!A534)),DATE(YEAR(Monthly!A534)+1,MONTH(Monthly!A534),DAY(Monthly!A534))))</f>
        <v>236375</v>
      </c>
      <c r="B535" s="28">
        <f t="shared" si="80"/>
        <v>2547</v>
      </c>
      <c r="C535" s="9">
        <f t="shared" si="72"/>
        <v>236373</v>
      </c>
      <c r="D535" s="9">
        <f t="shared" si="73"/>
        <v>236403</v>
      </c>
      <c r="E535" s="3">
        <f t="shared" si="74"/>
        <v>31</v>
      </c>
      <c r="F535" s="10">
        <f t="shared" si="75"/>
        <v>29</v>
      </c>
      <c r="G535" s="4">
        <f>Lease!K547</f>
        <v>0</v>
      </c>
      <c r="H535" s="3">
        <f t="shared" si="76"/>
        <v>0</v>
      </c>
      <c r="I535" s="11">
        <f t="shared" si="77"/>
        <v>0</v>
      </c>
      <c r="J535" s="20">
        <f t="shared" si="78"/>
        <v>236375</v>
      </c>
      <c r="K535" s="3">
        <f t="shared" si="79"/>
        <v>0</v>
      </c>
    </row>
    <row r="536" spans="1:11" x14ac:dyDescent="0.25">
      <c r="A536" s="9">
        <f>IF(Lease!$H$4="Monthly",DATE(YEAR(Monthly!A535),MONTH(Monthly!A535)+1,DAY(Monthly!A535)),IF(Lease!$H$4="Quarterly",DATE(YEAR(Monthly!A535),MONTH(Monthly!A535)+3,DAY(Monthly!A535)),DATE(YEAR(Monthly!A535)+1,MONTH(Monthly!A535),DAY(Monthly!A535))))</f>
        <v>236741</v>
      </c>
      <c r="B536" s="28">
        <f t="shared" si="80"/>
        <v>2548</v>
      </c>
      <c r="C536" s="9">
        <f t="shared" si="72"/>
        <v>236739</v>
      </c>
      <c r="D536" s="9">
        <f t="shared" si="73"/>
        <v>236769</v>
      </c>
      <c r="E536" s="3">
        <f t="shared" si="74"/>
        <v>31</v>
      </c>
      <c r="F536" s="10">
        <f t="shared" si="75"/>
        <v>29</v>
      </c>
      <c r="G536" s="4">
        <f>Lease!K548</f>
        <v>0</v>
      </c>
      <c r="H536" s="3">
        <f t="shared" si="76"/>
        <v>0</v>
      </c>
      <c r="I536" s="11">
        <f t="shared" si="77"/>
        <v>0</v>
      </c>
      <c r="J536" s="20">
        <f t="shared" si="78"/>
        <v>236741</v>
      </c>
      <c r="K536" s="3">
        <f t="shared" si="79"/>
        <v>0</v>
      </c>
    </row>
    <row r="537" spans="1:11" x14ac:dyDescent="0.25">
      <c r="A537" s="9">
        <f>IF(Lease!$H$4="Monthly",DATE(YEAR(Monthly!A536),MONTH(Monthly!A536)+1,DAY(Monthly!A536)),IF(Lease!$H$4="Quarterly",DATE(YEAR(Monthly!A536),MONTH(Monthly!A536)+3,DAY(Monthly!A536)),DATE(YEAR(Monthly!A536)+1,MONTH(Monthly!A536),DAY(Monthly!A536))))</f>
        <v>237106</v>
      </c>
      <c r="B537" s="28">
        <f t="shared" si="80"/>
        <v>2549</v>
      </c>
      <c r="C537" s="9">
        <f t="shared" si="72"/>
        <v>237104</v>
      </c>
      <c r="D537" s="9">
        <f t="shared" si="73"/>
        <v>237134</v>
      </c>
      <c r="E537" s="3">
        <f t="shared" si="74"/>
        <v>31</v>
      </c>
      <c r="F537" s="10">
        <f t="shared" si="75"/>
        <v>29</v>
      </c>
      <c r="G537" s="4">
        <f>Lease!K549</f>
        <v>0</v>
      </c>
      <c r="H537" s="3">
        <f t="shared" si="76"/>
        <v>0</v>
      </c>
      <c r="I537" s="11">
        <f t="shared" si="77"/>
        <v>0</v>
      </c>
      <c r="J537" s="20">
        <f t="shared" si="78"/>
        <v>237106</v>
      </c>
      <c r="K537" s="3">
        <f t="shared" si="79"/>
        <v>0</v>
      </c>
    </row>
    <row r="538" spans="1:11" x14ac:dyDescent="0.25">
      <c r="A538" s="9">
        <f>IF(Lease!$H$4="Monthly",DATE(YEAR(Monthly!A537),MONTH(Monthly!A537)+1,DAY(Monthly!A537)),IF(Lease!$H$4="Quarterly",DATE(YEAR(Monthly!A537),MONTH(Monthly!A537)+3,DAY(Monthly!A537)),DATE(YEAR(Monthly!A537)+1,MONTH(Monthly!A537),DAY(Monthly!A537))))</f>
        <v>237471</v>
      </c>
      <c r="B538" s="28">
        <f t="shared" si="80"/>
        <v>2550</v>
      </c>
      <c r="C538" s="9">
        <f t="shared" si="72"/>
        <v>237469</v>
      </c>
      <c r="D538" s="9">
        <f t="shared" si="73"/>
        <v>237499</v>
      </c>
      <c r="E538" s="3">
        <f t="shared" si="74"/>
        <v>31</v>
      </c>
      <c r="F538" s="10">
        <f t="shared" si="75"/>
        <v>29</v>
      </c>
      <c r="G538" s="4">
        <f>Lease!K550</f>
        <v>0</v>
      </c>
      <c r="H538" s="3">
        <f t="shared" si="76"/>
        <v>0</v>
      </c>
      <c r="I538" s="11">
        <f t="shared" si="77"/>
        <v>0</v>
      </c>
      <c r="J538" s="20">
        <f t="shared" si="78"/>
        <v>237471</v>
      </c>
      <c r="K538" s="3">
        <f t="shared" si="79"/>
        <v>0</v>
      </c>
    </row>
    <row r="539" spans="1:11" x14ac:dyDescent="0.25">
      <c r="A539" s="9">
        <f>IF(Lease!$H$4="Monthly",DATE(YEAR(Monthly!A538),MONTH(Monthly!A538)+1,DAY(Monthly!A538)),IF(Lease!$H$4="Quarterly",DATE(YEAR(Monthly!A538),MONTH(Monthly!A538)+3,DAY(Monthly!A538)),DATE(YEAR(Monthly!A538)+1,MONTH(Monthly!A538),DAY(Monthly!A538))))</f>
        <v>237836</v>
      </c>
      <c r="B539" s="28">
        <f t="shared" si="80"/>
        <v>2551</v>
      </c>
      <c r="C539" s="9">
        <f t="shared" si="72"/>
        <v>237834</v>
      </c>
      <c r="D539" s="9">
        <f t="shared" si="73"/>
        <v>237864</v>
      </c>
      <c r="E539" s="3">
        <f t="shared" si="74"/>
        <v>31</v>
      </c>
      <c r="F539" s="10">
        <f t="shared" si="75"/>
        <v>29</v>
      </c>
      <c r="G539" s="4">
        <f>Lease!K551</f>
        <v>0</v>
      </c>
      <c r="H539" s="3">
        <f t="shared" si="76"/>
        <v>0</v>
      </c>
      <c r="I539" s="11">
        <f t="shared" si="77"/>
        <v>0</v>
      </c>
      <c r="J539" s="20">
        <f t="shared" si="78"/>
        <v>237836</v>
      </c>
      <c r="K539" s="3">
        <f t="shared" si="79"/>
        <v>0</v>
      </c>
    </row>
    <row r="540" spans="1:11" x14ac:dyDescent="0.25">
      <c r="A540" s="9">
        <f>IF(Lease!$H$4="Monthly",DATE(YEAR(Monthly!A539),MONTH(Monthly!A539)+1,DAY(Monthly!A539)),IF(Lease!$H$4="Quarterly",DATE(YEAR(Monthly!A539),MONTH(Monthly!A539)+3,DAY(Monthly!A539)),DATE(YEAR(Monthly!A539)+1,MONTH(Monthly!A539),DAY(Monthly!A539))))</f>
        <v>238202</v>
      </c>
      <c r="B540" s="28">
        <f t="shared" si="80"/>
        <v>2552</v>
      </c>
      <c r="C540" s="9">
        <f t="shared" si="72"/>
        <v>238200</v>
      </c>
      <c r="D540" s="9">
        <f t="shared" si="73"/>
        <v>238230</v>
      </c>
      <c r="E540" s="3">
        <f t="shared" si="74"/>
        <v>31</v>
      </c>
      <c r="F540" s="10">
        <f t="shared" si="75"/>
        <v>29</v>
      </c>
      <c r="G540" s="4">
        <f>Lease!K552</f>
        <v>0</v>
      </c>
      <c r="H540" s="3">
        <f t="shared" si="76"/>
        <v>0</v>
      </c>
      <c r="I540" s="11">
        <f t="shared" si="77"/>
        <v>0</v>
      </c>
      <c r="J540" s="20">
        <f t="shared" si="78"/>
        <v>238202</v>
      </c>
      <c r="K540" s="3">
        <f t="shared" si="79"/>
        <v>0</v>
      </c>
    </row>
    <row r="541" spans="1:11" x14ac:dyDescent="0.25">
      <c r="A541" s="9">
        <f>IF(Lease!$H$4="Monthly",DATE(YEAR(Monthly!A540),MONTH(Monthly!A540)+1,DAY(Monthly!A540)),IF(Lease!$H$4="Quarterly",DATE(YEAR(Monthly!A540),MONTH(Monthly!A540)+3,DAY(Monthly!A540)),DATE(YEAR(Monthly!A540)+1,MONTH(Monthly!A540),DAY(Monthly!A540))))</f>
        <v>238567</v>
      </c>
      <c r="B541" s="28">
        <f t="shared" si="80"/>
        <v>2553</v>
      </c>
      <c r="C541" s="9">
        <f t="shared" si="72"/>
        <v>238565</v>
      </c>
      <c r="D541" s="9">
        <f t="shared" si="73"/>
        <v>238595</v>
      </c>
      <c r="E541" s="3">
        <f t="shared" si="74"/>
        <v>31</v>
      </c>
      <c r="F541" s="10">
        <f t="shared" si="75"/>
        <v>29</v>
      </c>
      <c r="G541" s="4">
        <f>Lease!K553</f>
        <v>0</v>
      </c>
      <c r="H541" s="3">
        <f t="shared" si="76"/>
        <v>0</v>
      </c>
      <c r="I541" s="11">
        <f t="shared" si="77"/>
        <v>0</v>
      </c>
      <c r="J541" s="20">
        <f t="shared" si="78"/>
        <v>238567</v>
      </c>
      <c r="K541" s="3">
        <f t="shared" si="79"/>
        <v>0</v>
      </c>
    </row>
    <row r="542" spans="1:11" x14ac:dyDescent="0.25">
      <c r="A542" s="9">
        <f>IF(Lease!$H$4="Monthly",DATE(YEAR(Monthly!A541),MONTH(Monthly!A541)+1,DAY(Monthly!A541)),IF(Lease!$H$4="Quarterly",DATE(YEAR(Monthly!A541),MONTH(Monthly!A541)+3,DAY(Monthly!A541)),DATE(YEAR(Monthly!A541)+1,MONTH(Monthly!A541),DAY(Monthly!A541))))</f>
        <v>238932</v>
      </c>
      <c r="B542" s="28">
        <f t="shared" si="80"/>
        <v>2554</v>
      </c>
      <c r="C542" s="9">
        <f t="shared" si="72"/>
        <v>238930</v>
      </c>
      <c r="D542" s="9">
        <f t="shared" si="73"/>
        <v>238960</v>
      </c>
      <c r="E542" s="3">
        <f t="shared" si="74"/>
        <v>31</v>
      </c>
      <c r="F542" s="10">
        <f t="shared" si="75"/>
        <v>29</v>
      </c>
      <c r="G542" s="4">
        <f>Lease!K554</f>
        <v>0</v>
      </c>
      <c r="H542" s="3">
        <f t="shared" si="76"/>
        <v>0</v>
      </c>
      <c r="I542" s="11">
        <f t="shared" si="77"/>
        <v>0</v>
      </c>
      <c r="J542" s="20">
        <f t="shared" si="78"/>
        <v>238932</v>
      </c>
      <c r="K542" s="3">
        <f t="shared" si="79"/>
        <v>0</v>
      </c>
    </row>
    <row r="543" spans="1:11" x14ac:dyDescent="0.25">
      <c r="A543" s="9">
        <f>IF(Lease!$H$4="Monthly",DATE(YEAR(Monthly!A542),MONTH(Monthly!A542)+1,DAY(Monthly!A542)),IF(Lease!$H$4="Quarterly",DATE(YEAR(Monthly!A542),MONTH(Monthly!A542)+3,DAY(Monthly!A542)),DATE(YEAR(Monthly!A542)+1,MONTH(Monthly!A542),DAY(Monthly!A542))))</f>
        <v>239297</v>
      </c>
      <c r="B543" s="28">
        <f t="shared" si="80"/>
        <v>2555</v>
      </c>
      <c r="C543" s="9">
        <f t="shared" si="72"/>
        <v>239295</v>
      </c>
      <c r="D543" s="9">
        <f t="shared" si="73"/>
        <v>239325</v>
      </c>
      <c r="E543" s="3">
        <f t="shared" si="74"/>
        <v>31</v>
      </c>
      <c r="F543" s="10">
        <f t="shared" si="75"/>
        <v>29</v>
      </c>
      <c r="G543" s="4">
        <f>Lease!K555</f>
        <v>0</v>
      </c>
      <c r="H543" s="3">
        <f t="shared" si="76"/>
        <v>0</v>
      </c>
      <c r="I543" s="11">
        <f t="shared" si="77"/>
        <v>0</v>
      </c>
      <c r="J543" s="20">
        <f t="shared" si="78"/>
        <v>239297</v>
      </c>
      <c r="K543" s="3">
        <f t="shared" si="79"/>
        <v>0</v>
      </c>
    </row>
    <row r="544" spans="1:11" x14ac:dyDescent="0.25">
      <c r="A544" s="9">
        <f>IF(Lease!$H$4="Monthly",DATE(YEAR(Monthly!A543),MONTH(Monthly!A543)+1,DAY(Monthly!A543)),IF(Lease!$H$4="Quarterly",DATE(YEAR(Monthly!A543),MONTH(Monthly!A543)+3,DAY(Monthly!A543)),DATE(YEAR(Monthly!A543)+1,MONTH(Monthly!A543),DAY(Monthly!A543))))</f>
        <v>239663</v>
      </c>
      <c r="B544" s="28">
        <f t="shared" si="80"/>
        <v>2556</v>
      </c>
      <c r="C544" s="9">
        <f t="shared" si="72"/>
        <v>239661</v>
      </c>
      <c r="D544" s="9">
        <f t="shared" si="73"/>
        <v>239691</v>
      </c>
      <c r="E544" s="3">
        <f t="shared" si="74"/>
        <v>31</v>
      </c>
      <c r="F544" s="10">
        <f t="shared" si="75"/>
        <v>29</v>
      </c>
      <c r="G544" s="4">
        <f>Lease!K556</f>
        <v>0</v>
      </c>
      <c r="H544" s="3">
        <f t="shared" si="76"/>
        <v>0</v>
      </c>
      <c r="I544" s="11">
        <f t="shared" si="77"/>
        <v>0</v>
      </c>
      <c r="J544" s="20">
        <f t="shared" si="78"/>
        <v>239663</v>
      </c>
      <c r="K544" s="3">
        <f t="shared" si="79"/>
        <v>0</v>
      </c>
    </row>
    <row r="545" spans="1:11" x14ac:dyDescent="0.25">
      <c r="A545" s="9">
        <f>IF(Lease!$H$4="Monthly",DATE(YEAR(Monthly!A544),MONTH(Monthly!A544)+1,DAY(Monthly!A544)),IF(Lease!$H$4="Quarterly",DATE(YEAR(Monthly!A544),MONTH(Monthly!A544)+3,DAY(Monthly!A544)),DATE(YEAR(Monthly!A544)+1,MONTH(Monthly!A544),DAY(Monthly!A544))))</f>
        <v>240028</v>
      </c>
      <c r="B545" s="28">
        <f t="shared" si="80"/>
        <v>2557</v>
      </c>
      <c r="C545" s="9">
        <f t="shared" si="72"/>
        <v>240026</v>
      </c>
      <c r="D545" s="9">
        <f t="shared" si="73"/>
        <v>240056</v>
      </c>
      <c r="E545" s="3">
        <f t="shared" si="74"/>
        <v>31</v>
      </c>
      <c r="F545" s="10">
        <f t="shared" si="75"/>
        <v>29</v>
      </c>
      <c r="G545" s="4">
        <f>Lease!K557</f>
        <v>0</v>
      </c>
      <c r="H545" s="3">
        <f t="shared" si="76"/>
        <v>0</v>
      </c>
      <c r="I545" s="11">
        <f t="shared" si="77"/>
        <v>0</v>
      </c>
      <c r="J545" s="20">
        <f t="shared" si="78"/>
        <v>240028</v>
      </c>
      <c r="K545" s="3">
        <f t="shared" si="79"/>
        <v>0</v>
      </c>
    </row>
    <row r="546" spans="1:11" x14ac:dyDescent="0.25">
      <c r="A546" s="9">
        <f>IF(Lease!$H$4="Monthly",DATE(YEAR(Monthly!A545),MONTH(Monthly!A545)+1,DAY(Monthly!A545)),IF(Lease!$H$4="Quarterly",DATE(YEAR(Monthly!A545),MONTH(Monthly!A545)+3,DAY(Monthly!A545)),DATE(YEAR(Monthly!A545)+1,MONTH(Monthly!A545),DAY(Monthly!A545))))</f>
        <v>240393</v>
      </c>
      <c r="B546" s="28">
        <f t="shared" si="80"/>
        <v>2558</v>
      </c>
      <c r="C546" s="9">
        <f t="shared" si="72"/>
        <v>240391</v>
      </c>
      <c r="D546" s="9">
        <f t="shared" si="73"/>
        <v>240421</v>
      </c>
      <c r="E546" s="3">
        <f t="shared" si="74"/>
        <v>31</v>
      </c>
      <c r="F546" s="10">
        <f t="shared" si="75"/>
        <v>29</v>
      </c>
      <c r="G546" s="4">
        <f>Lease!K558</f>
        <v>0</v>
      </c>
      <c r="H546" s="3">
        <f t="shared" si="76"/>
        <v>0</v>
      </c>
      <c r="I546" s="11">
        <f t="shared" si="77"/>
        <v>0</v>
      </c>
      <c r="J546" s="20">
        <f t="shared" si="78"/>
        <v>240393</v>
      </c>
      <c r="K546" s="3">
        <f t="shared" si="79"/>
        <v>0</v>
      </c>
    </row>
    <row r="547" spans="1:11" x14ac:dyDescent="0.25">
      <c r="A547" s="9">
        <f>IF(Lease!$H$4="Monthly",DATE(YEAR(Monthly!A546),MONTH(Monthly!A546)+1,DAY(Monthly!A546)),IF(Lease!$H$4="Quarterly",DATE(YEAR(Monthly!A546),MONTH(Monthly!A546)+3,DAY(Monthly!A546)),DATE(YEAR(Monthly!A546)+1,MONTH(Monthly!A546),DAY(Monthly!A546))))</f>
        <v>240758</v>
      </c>
      <c r="B547" s="28">
        <f t="shared" si="80"/>
        <v>2559</v>
      </c>
      <c r="C547" s="9">
        <f t="shared" si="72"/>
        <v>240756</v>
      </c>
      <c r="D547" s="9">
        <f t="shared" si="73"/>
        <v>240786</v>
      </c>
      <c r="E547" s="3">
        <f t="shared" si="74"/>
        <v>31</v>
      </c>
      <c r="F547" s="10">
        <f t="shared" si="75"/>
        <v>29</v>
      </c>
      <c r="G547" s="4">
        <f>Lease!K559</f>
        <v>0</v>
      </c>
      <c r="H547" s="3">
        <f t="shared" si="76"/>
        <v>0</v>
      </c>
      <c r="I547" s="11">
        <f t="shared" si="77"/>
        <v>0</v>
      </c>
      <c r="J547" s="20">
        <f t="shared" si="78"/>
        <v>240758</v>
      </c>
      <c r="K547" s="3">
        <f t="shared" si="79"/>
        <v>0</v>
      </c>
    </row>
    <row r="548" spans="1:11" x14ac:dyDescent="0.25">
      <c r="A548" s="9">
        <f>IF(Lease!$H$4="Monthly",DATE(YEAR(Monthly!A547),MONTH(Monthly!A547)+1,DAY(Monthly!A547)),IF(Lease!$H$4="Quarterly",DATE(YEAR(Monthly!A547),MONTH(Monthly!A547)+3,DAY(Monthly!A547)),DATE(YEAR(Monthly!A547)+1,MONTH(Monthly!A547),DAY(Monthly!A547))))</f>
        <v>241124</v>
      </c>
      <c r="B548" s="28">
        <f t="shared" si="80"/>
        <v>2560</v>
      </c>
      <c r="C548" s="9">
        <f t="shared" si="72"/>
        <v>241122</v>
      </c>
      <c r="D548" s="9">
        <f t="shared" si="73"/>
        <v>241152</v>
      </c>
      <c r="E548" s="3">
        <f t="shared" si="74"/>
        <v>31</v>
      </c>
      <c r="F548" s="10">
        <f t="shared" si="75"/>
        <v>29</v>
      </c>
      <c r="G548" s="4">
        <f>Lease!K560</f>
        <v>0</v>
      </c>
      <c r="H548" s="3">
        <f t="shared" si="76"/>
        <v>0</v>
      </c>
      <c r="I548" s="11">
        <f t="shared" si="77"/>
        <v>0</v>
      </c>
      <c r="J548" s="20">
        <f t="shared" si="78"/>
        <v>241124</v>
      </c>
      <c r="K548" s="3">
        <f t="shared" si="79"/>
        <v>0</v>
      </c>
    </row>
    <row r="549" spans="1:11" x14ac:dyDescent="0.25">
      <c r="A549" s="9">
        <f>IF(Lease!$H$4="Monthly",DATE(YEAR(Monthly!A548),MONTH(Monthly!A548)+1,DAY(Monthly!A548)),IF(Lease!$H$4="Quarterly",DATE(YEAR(Monthly!A548),MONTH(Monthly!A548)+3,DAY(Monthly!A548)),DATE(YEAR(Monthly!A548)+1,MONTH(Monthly!A548),DAY(Monthly!A548))))</f>
        <v>241489</v>
      </c>
      <c r="B549" s="28">
        <f t="shared" si="80"/>
        <v>2561</v>
      </c>
      <c r="C549" s="9">
        <f t="shared" si="72"/>
        <v>241487</v>
      </c>
      <c r="D549" s="9">
        <f t="shared" si="73"/>
        <v>241517</v>
      </c>
      <c r="E549" s="3">
        <f t="shared" si="74"/>
        <v>31</v>
      </c>
      <c r="F549" s="10">
        <f t="shared" si="75"/>
        <v>29</v>
      </c>
      <c r="G549" s="4">
        <f>Lease!K561</f>
        <v>0</v>
      </c>
      <c r="H549" s="3">
        <f t="shared" si="76"/>
        <v>0</v>
      </c>
      <c r="I549" s="11">
        <f t="shared" si="77"/>
        <v>0</v>
      </c>
      <c r="J549" s="20">
        <f t="shared" si="78"/>
        <v>241489</v>
      </c>
      <c r="K549" s="3">
        <f t="shared" si="79"/>
        <v>0</v>
      </c>
    </row>
    <row r="550" spans="1:11" x14ac:dyDescent="0.25">
      <c r="A550" s="9">
        <f>IF(Lease!$H$4="Monthly",DATE(YEAR(Monthly!A549),MONTH(Monthly!A549)+1,DAY(Monthly!A549)),IF(Lease!$H$4="Quarterly",DATE(YEAR(Monthly!A549),MONTH(Monthly!A549)+3,DAY(Monthly!A549)),DATE(YEAR(Monthly!A549)+1,MONTH(Monthly!A549),DAY(Monthly!A549))))</f>
        <v>241854</v>
      </c>
      <c r="B550" s="28">
        <f t="shared" si="80"/>
        <v>2562</v>
      </c>
      <c r="C550" s="9">
        <f t="shared" si="72"/>
        <v>241852</v>
      </c>
      <c r="D550" s="9">
        <f t="shared" si="73"/>
        <v>241882</v>
      </c>
      <c r="E550" s="3">
        <f t="shared" si="74"/>
        <v>31</v>
      </c>
      <c r="F550" s="10">
        <f t="shared" si="75"/>
        <v>29</v>
      </c>
      <c r="G550" s="4">
        <f>Lease!K562</f>
        <v>0</v>
      </c>
      <c r="H550" s="3">
        <f t="shared" si="76"/>
        <v>0</v>
      </c>
      <c r="I550" s="11">
        <f t="shared" si="77"/>
        <v>0</v>
      </c>
      <c r="J550" s="20">
        <f t="shared" si="78"/>
        <v>241854</v>
      </c>
      <c r="K550" s="3">
        <f t="shared" si="79"/>
        <v>0</v>
      </c>
    </row>
    <row r="551" spans="1:11" x14ac:dyDescent="0.25">
      <c r="A551" s="9">
        <f>IF(Lease!$H$4="Monthly",DATE(YEAR(Monthly!A550),MONTH(Monthly!A550)+1,DAY(Monthly!A550)),IF(Lease!$H$4="Quarterly",DATE(YEAR(Monthly!A550),MONTH(Monthly!A550)+3,DAY(Monthly!A550)),DATE(YEAR(Monthly!A550)+1,MONTH(Monthly!A550),DAY(Monthly!A550))))</f>
        <v>242219</v>
      </c>
      <c r="B551" s="28">
        <f t="shared" si="80"/>
        <v>2563</v>
      </c>
      <c r="C551" s="9">
        <f t="shared" si="72"/>
        <v>242217</v>
      </c>
      <c r="D551" s="9">
        <f t="shared" si="73"/>
        <v>242247</v>
      </c>
      <c r="E551" s="3">
        <f t="shared" si="74"/>
        <v>31</v>
      </c>
      <c r="F551" s="10">
        <f t="shared" si="75"/>
        <v>29</v>
      </c>
      <c r="G551" s="4">
        <f>Lease!K563</f>
        <v>0</v>
      </c>
      <c r="H551" s="3">
        <f t="shared" si="76"/>
        <v>0</v>
      </c>
      <c r="I551" s="11">
        <f t="shared" si="77"/>
        <v>0</v>
      </c>
      <c r="J551" s="20">
        <f t="shared" si="78"/>
        <v>242219</v>
      </c>
      <c r="K551" s="3">
        <f t="shared" si="79"/>
        <v>0</v>
      </c>
    </row>
    <row r="552" spans="1:11" x14ac:dyDescent="0.25">
      <c r="A552" s="9">
        <f>IF(Lease!$H$4="Monthly",DATE(YEAR(Monthly!A551),MONTH(Monthly!A551)+1,DAY(Monthly!A551)),IF(Lease!$H$4="Quarterly",DATE(YEAR(Monthly!A551),MONTH(Monthly!A551)+3,DAY(Monthly!A551)),DATE(YEAR(Monthly!A551)+1,MONTH(Monthly!A551),DAY(Monthly!A551))))</f>
        <v>242585</v>
      </c>
      <c r="B552" s="28">
        <f t="shared" si="80"/>
        <v>2564</v>
      </c>
      <c r="C552" s="9">
        <f t="shared" si="72"/>
        <v>242583</v>
      </c>
      <c r="D552" s="9">
        <f t="shared" si="73"/>
        <v>242613</v>
      </c>
      <c r="E552" s="3">
        <f t="shared" si="74"/>
        <v>31</v>
      </c>
      <c r="F552" s="10">
        <f t="shared" si="75"/>
        <v>29</v>
      </c>
      <c r="G552" s="4">
        <f>Lease!K564</f>
        <v>0</v>
      </c>
      <c r="H552" s="3">
        <f t="shared" si="76"/>
        <v>0</v>
      </c>
      <c r="I552" s="11">
        <f t="shared" si="77"/>
        <v>0</v>
      </c>
      <c r="J552" s="20">
        <f t="shared" si="78"/>
        <v>242585</v>
      </c>
      <c r="K552" s="3">
        <f t="shared" si="79"/>
        <v>0</v>
      </c>
    </row>
    <row r="553" spans="1:11" x14ac:dyDescent="0.25">
      <c r="A553" s="9">
        <f>IF(Lease!$H$4="Monthly",DATE(YEAR(Monthly!A552),MONTH(Monthly!A552)+1,DAY(Monthly!A552)),IF(Lease!$H$4="Quarterly",DATE(YEAR(Monthly!A552),MONTH(Monthly!A552)+3,DAY(Monthly!A552)),DATE(YEAR(Monthly!A552)+1,MONTH(Monthly!A552),DAY(Monthly!A552))))</f>
        <v>242950</v>
      </c>
      <c r="B553" s="28">
        <f t="shared" si="80"/>
        <v>2565</v>
      </c>
      <c r="C553" s="9">
        <f t="shared" si="72"/>
        <v>242948</v>
      </c>
      <c r="D553" s="9">
        <f t="shared" si="73"/>
        <v>242978</v>
      </c>
      <c r="E553" s="3">
        <f t="shared" si="74"/>
        <v>31</v>
      </c>
      <c r="F553" s="10">
        <f t="shared" si="75"/>
        <v>29</v>
      </c>
      <c r="G553" s="4">
        <f>Lease!K565</f>
        <v>0</v>
      </c>
      <c r="H553" s="3">
        <f t="shared" si="76"/>
        <v>0</v>
      </c>
      <c r="I553" s="11">
        <f t="shared" si="77"/>
        <v>0</v>
      </c>
      <c r="J553" s="20">
        <f t="shared" si="78"/>
        <v>242950</v>
      </c>
      <c r="K553" s="3">
        <f t="shared" si="79"/>
        <v>0</v>
      </c>
    </row>
    <row r="554" spans="1:11" x14ac:dyDescent="0.25">
      <c r="A554" s="9">
        <f>IF(Lease!$H$4="Monthly",DATE(YEAR(Monthly!A553),MONTH(Monthly!A553)+1,DAY(Monthly!A553)),IF(Lease!$H$4="Quarterly",DATE(YEAR(Monthly!A553),MONTH(Monthly!A553)+3,DAY(Monthly!A553)),DATE(YEAR(Monthly!A553)+1,MONTH(Monthly!A553),DAY(Monthly!A553))))</f>
        <v>243315</v>
      </c>
      <c r="B554" s="28">
        <f t="shared" si="80"/>
        <v>2566</v>
      </c>
      <c r="C554" s="9">
        <f t="shared" si="72"/>
        <v>243313</v>
      </c>
      <c r="D554" s="9">
        <f t="shared" si="73"/>
        <v>243343</v>
      </c>
      <c r="E554" s="3">
        <f t="shared" si="74"/>
        <v>31</v>
      </c>
      <c r="F554" s="10">
        <f t="shared" si="75"/>
        <v>29</v>
      </c>
      <c r="G554" s="4">
        <f>Lease!K566</f>
        <v>0</v>
      </c>
      <c r="H554" s="3">
        <f t="shared" si="76"/>
        <v>0</v>
      </c>
      <c r="I554" s="11">
        <f t="shared" si="77"/>
        <v>0</v>
      </c>
      <c r="J554" s="20">
        <f t="shared" si="78"/>
        <v>243315</v>
      </c>
      <c r="K554" s="3">
        <f t="shared" si="79"/>
        <v>0</v>
      </c>
    </row>
    <row r="555" spans="1:11" x14ac:dyDescent="0.25">
      <c r="A555" s="9">
        <f>IF(Lease!$H$4="Monthly",DATE(YEAR(Monthly!A554),MONTH(Monthly!A554)+1,DAY(Monthly!A554)),IF(Lease!$H$4="Quarterly",DATE(YEAR(Monthly!A554),MONTH(Monthly!A554)+3,DAY(Monthly!A554)),DATE(YEAR(Monthly!A554)+1,MONTH(Monthly!A554),DAY(Monthly!A554))))</f>
        <v>243680</v>
      </c>
      <c r="B555" s="28">
        <f t="shared" si="80"/>
        <v>2567</v>
      </c>
      <c r="C555" s="9">
        <f t="shared" si="72"/>
        <v>243678</v>
      </c>
      <c r="D555" s="9">
        <f t="shared" si="73"/>
        <v>243708</v>
      </c>
      <c r="E555" s="3">
        <f t="shared" si="74"/>
        <v>31</v>
      </c>
      <c r="F555" s="10">
        <f t="shared" si="75"/>
        <v>29</v>
      </c>
      <c r="G555" s="4">
        <f>Lease!K567</f>
        <v>0</v>
      </c>
      <c r="H555" s="3">
        <f t="shared" si="76"/>
        <v>0</v>
      </c>
      <c r="I555" s="11">
        <f t="shared" si="77"/>
        <v>0</v>
      </c>
      <c r="J555" s="20">
        <f t="shared" si="78"/>
        <v>243680</v>
      </c>
      <c r="K555" s="3">
        <f t="shared" si="79"/>
        <v>0</v>
      </c>
    </row>
    <row r="556" spans="1:11" x14ac:dyDescent="0.25">
      <c r="A556" s="9">
        <f>IF(Lease!$H$4="Monthly",DATE(YEAR(Monthly!A555),MONTH(Monthly!A555)+1,DAY(Monthly!A555)),IF(Lease!$H$4="Quarterly",DATE(YEAR(Monthly!A555),MONTH(Monthly!A555)+3,DAY(Monthly!A555)),DATE(YEAR(Monthly!A555)+1,MONTH(Monthly!A555),DAY(Monthly!A555))))</f>
        <v>244046</v>
      </c>
      <c r="B556" s="28">
        <f t="shared" si="80"/>
        <v>2568</v>
      </c>
      <c r="C556" s="9">
        <f t="shared" si="72"/>
        <v>244044</v>
      </c>
      <c r="D556" s="9">
        <f t="shared" si="73"/>
        <v>244074</v>
      </c>
      <c r="E556" s="3">
        <f t="shared" si="74"/>
        <v>31</v>
      </c>
      <c r="F556" s="10">
        <f t="shared" si="75"/>
        <v>29</v>
      </c>
      <c r="G556" s="4">
        <f>Lease!K568</f>
        <v>0</v>
      </c>
      <c r="H556" s="3">
        <f t="shared" si="76"/>
        <v>0</v>
      </c>
      <c r="I556" s="11">
        <f t="shared" si="77"/>
        <v>0</v>
      </c>
      <c r="J556" s="20">
        <f t="shared" si="78"/>
        <v>244046</v>
      </c>
      <c r="K556" s="3">
        <f t="shared" si="79"/>
        <v>0</v>
      </c>
    </row>
    <row r="557" spans="1:11" x14ac:dyDescent="0.25">
      <c r="A557" s="9">
        <f>IF(Lease!$H$4="Monthly",DATE(YEAR(Monthly!A556),MONTH(Monthly!A556)+1,DAY(Monthly!A556)),IF(Lease!$H$4="Quarterly",DATE(YEAR(Monthly!A556),MONTH(Monthly!A556)+3,DAY(Monthly!A556)),DATE(YEAR(Monthly!A556)+1,MONTH(Monthly!A556),DAY(Monthly!A556))))</f>
        <v>244411</v>
      </c>
      <c r="B557" s="28">
        <f t="shared" si="80"/>
        <v>2569</v>
      </c>
      <c r="C557" s="9">
        <f t="shared" si="72"/>
        <v>244409</v>
      </c>
      <c r="D557" s="9">
        <f t="shared" si="73"/>
        <v>244439</v>
      </c>
      <c r="E557" s="3">
        <f t="shared" si="74"/>
        <v>31</v>
      </c>
      <c r="F557" s="10">
        <f t="shared" si="75"/>
        <v>29</v>
      </c>
      <c r="G557" s="4">
        <f>Lease!K569</f>
        <v>0</v>
      </c>
      <c r="H557" s="3">
        <f t="shared" si="76"/>
        <v>0</v>
      </c>
      <c r="I557" s="11">
        <f t="shared" si="77"/>
        <v>0</v>
      </c>
      <c r="J557" s="20">
        <f t="shared" si="78"/>
        <v>244411</v>
      </c>
      <c r="K557" s="3">
        <f t="shared" si="79"/>
        <v>0</v>
      </c>
    </row>
    <row r="558" spans="1:11" x14ac:dyDescent="0.25">
      <c r="A558" s="9">
        <f>IF(Lease!$H$4="Monthly",DATE(YEAR(Monthly!A557),MONTH(Monthly!A557)+1,DAY(Monthly!A557)),IF(Lease!$H$4="Quarterly",DATE(YEAR(Monthly!A557),MONTH(Monthly!A557)+3,DAY(Monthly!A557)),DATE(YEAR(Monthly!A557)+1,MONTH(Monthly!A557),DAY(Monthly!A557))))</f>
        <v>244776</v>
      </c>
      <c r="B558" s="28">
        <f t="shared" si="80"/>
        <v>2570</v>
      </c>
      <c r="C558" s="9">
        <f t="shared" si="72"/>
        <v>244774</v>
      </c>
      <c r="D558" s="9">
        <f t="shared" si="73"/>
        <v>244804</v>
      </c>
      <c r="E558" s="3">
        <f t="shared" si="74"/>
        <v>31</v>
      </c>
      <c r="F558" s="10">
        <f t="shared" si="75"/>
        <v>29</v>
      </c>
      <c r="G558" s="4">
        <f>Lease!K570</f>
        <v>0</v>
      </c>
      <c r="H558" s="3">
        <f t="shared" si="76"/>
        <v>0</v>
      </c>
      <c r="I558" s="11">
        <f t="shared" si="77"/>
        <v>0</v>
      </c>
      <c r="J558" s="20">
        <f t="shared" si="78"/>
        <v>244776</v>
      </c>
      <c r="K558" s="3">
        <f t="shared" si="79"/>
        <v>0</v>
      </c>
    </row>
    <row r="559" spans="1:11" x14ac:dyDescent="0.25">
      <c r="A559" s="9">
        <f>IF(Lease!$H$4="Monthly",DATE(YEAR(Monthly!A558),MONTH(Monthly!A558)+1,DAY(Monthly!A558)),IF(Lease!$H$4="Quarterly",DATE(YEAR(Monthly!A558),MONTH(Monthly!A558)+3,DAY(Monthly!A558)),DATE(YEAR(Monthly!A558)+1,MONTH(Monthly!A558),DAY(Monthly!A558))))</f>
        <v>245141</v>
      </c>
      <c r="B559" s="28">
        <f t="shared" si="80"/>
        <v>2571</v>
      </c>
      <c r="C559" s="9">
        <f t="shared" si="72"/>
        <v>245139</v>
      </c>
      <c r="D559" s="9">
        <f t="shared" si="73"/>
        <v>245169</v>
      </c>
      <c r="E559" s="3">
        <f t="shared" si="74"/>
        <v>31</v>
      </c>
      <c r="F559" s="10">
        <f t="shared" si="75"/>
        <v>29</v>
      </c>
      <c r="G559" s="4">
        <f>Lease!K571</f>
        <v>0</v>
      </c>
      <c r="H559" s="3">
        <f t="shared" si="76"/>
        <v>0</v>
      </c>
      <c r="I559" s="11">
        <f t="shared" si="77"/>
        <v>0</v>
      </c>
      <c r="J559" s="20">
        <f t="shared" si="78"/>
        <v>245141</v>
      </c>
      <c r="K559" s="3">
        <f t="shared" si="79"/>
        <v>0</v>
      </c>
    </row>
    <row r="560" spans="1:11" x14ac:dyDescent="0.25">
      <c r="A560" s="9">
        <f>IF(Lease!$H$4="Monthly",DATE(YEAR(Monthly!A559),MONTH(Monthly!A559)+1,DAY(Monthly!A559)),IF(Lease!$H$4="Quarterly",DATE(YEAR(Monthly!A559),MONTH(Monthly!A559)+3,DAY(Monthly!A559)),DATE(YEAR(Monthly!A559)+1,MONTH(Monthly!A559),DAY(Monthly!A559))))</f>
        <v>245507</v>
      </c>
      <c r="B560" s="28">
        <f t="shared" si="80"/>
        <v>2572</v>
      </c>
      <c r="C560" s="9">
        <f t="shared" si="72"/>
        <v>245505</v>
      </c>
      <c r="D560" s="9">
        <f t="shared" si="73"/>
        <v>245535</v>
      </c>
      <c r="E560" s="3">
        <f t="shared" si="74"/>
        <v>31</v>
      </c>
      <c r="F560" s="10">
        <f t="shared" si="75"/>
        <v>29</v>
      </c>
      <c r="G560" s="4">
        <f>Lease!K572</f>
        <v>0</v>
      </c>
      <c r="H560" s="3">
        <f t="shared" si="76"/>
        <v>0</v>
      </c>
      <c r="I560" s="11">
        <f t="shared" si="77"/>
        <v>0</v>
      </c>
      <c r="J560" s="20">
        <f t="shared" si="78"/>
        <v>245507</v>
      </c>
      <c r="K560" s="3">
        <f t="shared" si="79"/>
        <v>0</v>
      </c>
    </row>
    <row r="561" spans="1:11" x14ac:dyDescent="0.25">
      <c r="A561" s="9">
        <f>IF(Lease!$H$4="Monthly",DATE(YEAR(Monthly!A560),MONTH(Monthly!A560)+1,DAY(Monthly!A560)),IF(Lease!$H$4="Quarterly",DATE(YEAR(Monthly!A560),MONTH(Monthly!A560)+3,DAY(Monthly!A560)),DATE(YEAR(Monthly!A560)+1,MONTH(Monthly!A560),DAY(Monthly!A560))))</f>
        <v>245872</v>
      </c>
      <c r="B561" s="28">
        <f t="shared" si="80"/>
        <v>2573</v>
      </c>
      <c r="C561" s="9">
        <f t="shared" ref="C561:C624" si="81">EOMONTH(A561,-1)+1</f>
        <v>245870</v>
      </c>
      <c r="D561" s="9">
        <f t="shared" ref="D561:D624" si="82">EOMONTH(A561,0)</f>
        <v>245900</v>
      </c>
      <c r="E561" s="3">
        <f t="shared" ref="E561:E624" si="83">D561-C561+1</f>
        <v>31</v>
      </c>
      <c r="F561" s="10">
        <f t="shared" ref="F561:F624" si="84">D561-A561+1</f>
        <v>29</v>
      </c>
      <c r="G561" s="4">
        <f>Lease!K573</f>
        <v>0</v>
      </c>
      <c r="H561" s="3">
        <f t="shared" ref="H561:H624" si="85">G562/E561*F561</f>
        <v>0</v>
      </c>
      <c r="I561" s="11">
        <f t="shared" ref="I561:I624" si="86">G561-H560</f>
        <v>0</v>
      </c>
      <c r="J561" s="20">
        <f t="shared" ref="J561:J624" si="87">A561</f>
        <v>245872</v>
      </c>
      <c r="K561" s="3">
        <f t="shared" ref="K561:K624" si="88">H561+I561</f>
        <v>0</v>
      </c>
    </row>
    <row r="562" spans="1:11" x14ac:dyDescent="0.25">
      <c r="A562" s="9">
        <f>IF(Lease!$H$4="Monthly",DATE(YEAR(Monthly!A561),MONTH(Monthly!A561)+1,DAY(Monthly!A561)),IF(Lease!$H$4="Quarterly",DATE(YEAR(Monthly!A561),MONTH(Monthly!A561)+3,DAY(Monthly!A561)),DATE(YEAR(Monthly!A561)+1,MONTH(Monthly!A561),DAY(Monthly!A561))))</f>
        <v>246237</v>
      </c>
      <c r="B562" s="28">
        <f t="shared" si="80"/>
        <v>2574</v>
      </c>
      <c r="C562" s="9">
        <f t="shared" si="81"/>
        <v>246235</v>
      </c>
      <c r="D562" s="9">
        <f t="shared" si="82"/>
        <v>246265</v>
      </c>
      <c r="E562" s="3">
        <f t="shared" si="83"/>
        <v>31</v>
      </c>
      <c r="F562" s="10">
        <f t="shared" si="84"/>
        <v>29</v>
      </c>
      <c r="G562" s="4">
        <f>Lease!K574</f>
        <v>0</v>
      </c>
      <c r="H562" s="3">
        <f t="shared" si="85"/>
        <v>0</v>
      </c>
      <c r="I562" s="11">
        <f t="shared" si="86"/>
        <v>0</v>
      </c>
      <c r="J562" s="20">
        <f t="shared" si="87"/>
        <v>246237</v>
      </c>
      <c r="K562" s="3">
        <f t="shared" si="88"/>
        <v>0</v>
      </c>
    </row>
    <row r="563" spans="1:11" x14ac:dyDescent="0.25">
      <c r="A563" s="9">
        <f>IF(Lease!$H$4="Monthly",DATE(YEAR(Monthly!A562),MONTH(Monthly!A562)+1,DAY(Monthly!A562)),IF(Lease!$H$4="Quarterly",DATE(YEAR(Monthly!A562),MONTH(Monthly!A562)+3,DAY(Monthly!A562)),DATE(YEAR(Monthly!A562)+1,MONTH(Monthly!A562),DAY(Monthly!A562))))</f>
        <v>246602</v>
      </c>
      <c r="B563" s="28">
        <f t="shared" si="80"/>
        <v>2575</v>
      </c>
      <c r="C563" s="9">
        <f t="shared" si="81"/>
        <v>246600</v>
      </c>
      <c r="D563" s="9">
        <f t="shared" si="82"/>
        <v>246630</v>
      </c>
      <c r="E563" s="3">
        <f t="shared" si="83"/>
        <v>31</v>
      </c>
      <c r="F563" s="10">
        <f t="shared" si="84"/>
        <v>29</v>
      </c>
      <c r="G563" s="4">
        <f>Lease!K575</f>
        <v>0</v>
      </c>
      <c r="H563" s="3">
        <f t="shared" si="85"/>
        <v>0</v>
      </c>
      <c r="I563" s="11">
        <f t="shared" si="86"/>
        <v>0</v>
      </c>
      <c r="J563" s="20">
        <f t="shared" si="87"/>
        <v>246602</v>
      </c>
      <c r="K563" s="3">
        <f t="shared" si="88"/>
        <v>0</v>
      </c>
    </row>
    <row r="564" spans="1:11" x14ac:dyDescent="0.25">
      <c r="A564" s="9">
        <f>IF(Lease!$H$4="Monthly",DATE(YEAR(Monthly!A563),MONTH(Monthly!A563)+1,DAY(Monthly!A563)),IF(Lease!$H$4="Quarterly",DATE(YEAR(Monthly!A563),MONTH(Monthly!A563)+3,DAY(Monthly!A563)),DATE(YEAR(Monthly!A563)+1,MONTH(Monthly!A563),DAY(Monthly!A563))))</f>
        <v>246968</v>
      </c>
      <c r="B564" s="28">
        <f t="shared" si="80"/>
        <v>2576</v>
      </c>
      <c r="C564" s="9">
        <f t="shared" si="81"/>
        <v>246966</v>
      </c>
      <c r="D564" s="9">
        <f t="shared" si="82"/>
        <v>246996</v>
      </c>
      <c r="E564" s="3">
        <f t="shared" si="83"/>
        <v>31</v>
      </c>
      <c r="F564" s="10">
        <f t="shared" si="84"/>
        <v>29</v>
      </c>
      <c r="G564" s="4">
        <f>Lease!K576</f>
        <v>0</v>
      </c>
      <c r="H564" s="3">
        <f t="shared" si="85"/>
        <v>0</v>
      </c>
      <c r="I564" s="11">
        <f t="shared" si="86"/>
        <v>0</v>
      </c>
      <c r="J564" s="20">
        <f t="shared" si="87"/>
        <v>246968</v>
      </c>
      <c r="K564" s="3">
        <f t="shared" si="88"/>
        <v>0</v>
      </c>
    </row>
    <row r="565" spans="1:11" x14ac:dyDescent="0.25">
      <c r="A565" s="9">
        <f>IF(Lease!$H$4="Monthly",DATE(YEAR(Monthly!A564),MONTH(Monthly!A564)+1,DAY(Monthly!A564)),IF(Lease!$H$4="Quarterly",DATE(YEAR(Monthly!A564),MONTH(Monthly!A564)+3,DAY(Monthly!A564)),DATE(YEAR(Monthly!A564)+1,MONTH(Monthly!A564),DAY(Monthly!A564))))</f>
        <v>247333</v>
      </c>
      <c r="B565" s="28">
        <f t="shared" si="80"/>
        <v>2577</v>
      </c>
      <c r="C565" s="9">
        <f t="shared" si="81"/>
        <v>247331</v>
      </c>
      <c r="D565" s="9">
        <f t="shared" si="82"/>
        <v>247361</v>
      </c>
      <c r="E565" s="3">
        <f t="shared" si="83"/>
        <v>31</v>
      </c>
      <c r="F565" s="10">
        <f t="shared" si="84"/>
        <v>29</v>
      </c>
      <c r="G565" s="4">
        <f>Lease!K577</f>
        <v>0</v>
      </c>
      <c r="H565" s="3">
        <f t="shared" si="85"/>
        <v>0</v>
      </c>
      <c r="I565" s="11">
        <f t="shared" si="86"/>
        <v>0</v>
      </c>
      <c r="J565" s="20">
        <f t="shared" si="87"/>
        <v>247333</v>
      </c>
      <c r="K565" s="3">
        <f t="shared" si="88"/>
        <v>0</v>
      </c>
    </row>
    <row r="566" spans="1:11" x14ac:dyDescent="0.25">
      <c r="A566" s="9">
        <f>IF(Lease!$H$4="Monthly",DATE(YEAR(Monthly!A565),MONTH(Monthly!A565)+1,DAY(Monthly!A565)),IF(Lease!$H$4="Quarterly",DATE(YEAR(Monthly!A565),MONTH(Monthly!A565)+3,DAY(Monthly!A565)),DATE(YEAR(Monthly!A565)+1,MONTH(Monthly!A565),DAY(Monthly!A565))))</f>
        <v>247698</v>
      </c>
      <c r="B566" s="28">
        <f t="shared" si="80"/>
        <v>2578</v>
      </c>
      <c r="C566" s="9">
        <f t="shared" si="81"/>
        <v>247696</v>
      </c>
      <c r="D566" s="9">
        <f t="shared" si="82"/>
        <v>247726</v>
      </c>
      <c r="E566" s="3">
        <f t="shared" si="83"/>
        <v>31</v>
      </c>
      <c r="F566" s="10">
        <f t="shared" si="84"/>
        <v>29</v>
      </c>
      <c r="G566" s="4">
        <f>Lease!K578</f>
        <v>0</v>
      </c>
      <c r="H566" s="3">
        <f t="shared" si="85"/>
        <v>0</v>
      </c>
      <c r="I566" s="11">
        <f t="shared" si="86"/>
        <v>0</v>
      </c>
      <c r="J566" s="20">
        <f t="shared" si="87"/>
        <v>247698</v>
      </c>
      <c r="K566" s="3">
        <f t="shared" si="88"/>
        <v>0</v>
      </c>
    </row>
    <row r="567" spans="1:11" x14ac:dyDescent="0.25">
      <c r="A567" s="9">
        <f>IF(Lease!$H$4="Monthly",DATE(YEAR(Monthly!A566),MONTH(Monthly!A566)+1,DAY(Monthly!A566)),IF(Lease!$H$4="Quarterly",DATE(YEAR(Monthly!A566),MONTH(Monthly!A566)+3,DAY(Monthly!A566)),DATE(YEAR(Monthly!A566)+1,MONTH(Monthly!A566),DAY(Monthly!A566))))</f>
        <v>248063</v>
      </c>
      <c r="B567" s="28">
        <f t="shared" si="80"/>
        <v>2579</v>
      </c>
      <c r="C567" s="9">
        <f t="shared" si="81"/>
        <v>248061</v>
      </c>
      <c r="D567" s="9">
        <f t="shared" si="82"/>
        <v>248091</v>
      </c>
      <c r="E567" s="3">
        <f t="shared" si="83"/>
        <v>31</v>
      </c>
      <c r="F567" s="10">
        <f t="shared" si="84"/>
        <v>29</v>
      </c>
      <c r="G567" s="4">
        <f>Lease!K579</f>
        <v>0</v>
      </c>
      <c r="H567" s="3">
        <f t="shared" si="85"/>
        <v>0</v>
      </c>
      <c r="I567" s="11">
        <f t="shared" si="86"/>
        <v>0</v>
      </c>
      <c r="J567" s="20">
        <f t="shared" si="87"/>
        <v>248063</v>
      </c>
      <c r="K567" s="3">
        <f t="shared" si="88"/>
        <v>0</v>
      </c>
    </row>
    <row r="568" spans="1:11" x14ac:dyDescent="0.25">
      <c r="A568" s="9">
        <f>IF(Lease!$H$4="Monthly",DATE(YEAR(Monthly!A567),MONTH(Monthly!A567)+1,DAY(Monthly!A567)),IF(Lease!$H$4="Quarterly",DATE(YEAR(Monthly!A567),MONTH(Monthly!A567)+3,DAY(Monthly!A567)),DATE(YEAR(Monthly!A567)+1,MONTH(Monthly!A567),DAY(Monthly!A567))))</f>
        <v>248429</v>
      </c>
      <c r="B568" s="28">
        <f t="shared" si="80"/>
        <v>2580</v>
      </c>
      <c r="C568" s="9">
        <f t="shared" si="81"/>
        <v>248427</v>
      </c>
      <c r="D568" s="9">
        <f t="shared" si="82"/>
        <v>248457</v>
      </c>
      <c r="E568" s="3">
        <f t="shared" si="83"/>
        <v>31</v>
      </c>
      <c r="F568" s="10">
        <f t="shared" si="84"/>
        <v>29</v>
      </c>
      <c r="G568" s="4">
        <f>Lease!K580</f>
        <v>0</v>
      </c>
      <c r="H568" s="3">
        <f t="shared" si="85"/>
        <v>0</v>
      </c>
      <c r="I568" s="11">
        <f t="shared" si="86"/>
        <v>0</v>
      </c>
      <c r="J568" s="20">
        <f t="shared" si="87"/>
        <v>248429</v>
      </c>
      <c r="K568" s="3">
        <f t="shared" si="88"/>
        <v>0</v>
      </c>
    </row>
    <row r="569" spans="1:11" x14ac:dyDescent="0.25">
      <c r="A569" s="9">
        <f>IF(Lease!$H$4="Monthly",DATE(YEAR(Monthly!A568),MONTH(Monthly!A568)+1,DAY(Monthly!A568)),IF(Lease!$H$4="Quarterly",DATE(YEAR(Monthly!A568),MONTH(Monthly!A568)+3,DAY(Monthly!A568)),DATE(YEAR(Monthly!A568)+1,MONTH(Monthly!A568),DAY(Monthly!A568))))</f>
        <v>248794</v>
      </c>
      <c r="B569" s="28">
        <f t="shared" si="80"/>
        <v>2581</v>
      </c>
      <c r="C569" s="9">
        <f t="shared" si="81"/>
        <v>248792</v>
      </c>
      <c r="D569" s="9">
        <f t="shared" si="82"/>
        <v>248822</v>
      </c>
      <c r="E569" s="3">
        <f t="shared" si="83"/>
        <v>31</v>
      </c>
      <c r="F569" s="10">
        <f t="shared" si="84"/>
        <v>29</v>
      </c>
      <c r="G569" s="4">
        <f>Lease!K581</f>
        <v>0</v>
      </c>
      <c r="H569" s="3">
        <f t="shared" si="85"/>
        <v>0</v>
      </c>
      <c r="I569" s="11">
        <f t="shared" si="86"/>
        <v>0</v>
      </c>
      <c r="J569" s="20">
        <f t="shared" si="87"/>
        <v>248794</v>
      </c>
      <c r="K569" s="3">
        <f t="shared" si="88"/>
        <v>0</v>
      </c>
    </row>
    <row r="570" spans="1:11" x14ac:dyDescent="0.25">
      <c r="A570" s="9">
        <f>IF(Lease!$H$4="Monthly",DATE(YEAR(Monthly!A569),MONTH(Monthly!A569)+1,DAY(Monthly!A569)),IF(Lease!$H$4="Quarterly",DATE(YEAR(Monthly!A569),MONTH(Monthly!A569)+3,DAY(Monthly!A569)),DATE(YEAR(Monthly!A569)+1,MONTH(Monthly!A569),DAY(Monthly!A569))))</f>
        <v>249159</v>
      </c>
      <c r="B570" s="28">
        <f t="shared" si="80"/>
        <v>2582</v>
      </c>
      <c r="C570" s="9">
        <f t="shared" si="81"/>
        <v>249157</v>
      </c>
      <c r="D570" s="9">
        <f t="shared" si="82"/>
        <v>249187</v>
      </c>
      <c r="E570" s="3">
        <f t="shared" si="83"/>
        <v>31</v>
      </c>
      <c r="F570" s="10">
        <f t="shared" si="84"/>
        <v>29</v>
      </c>
      <c r="G570" s="4">
        <f>Lease!K582</f>
        <v>0</v>
      </c>
      <c r="H570" s="3">
        <f t="shared" si="85"/>
        <v>0</v>
      </c>
      <c r="I570" s="11">
        <f t="shared" si="86"/>
        <v>0</v>
      </c>
      <c r="J570" s="20">
        <f t="shared" si="87"/>
        <v>249159</v>
      </c>
      <c r="K570" s="3">
        <f t="shared" si="88"/>
        <v>0</v>
      </c>
    </row>
    <row r="571" spans="1:11" x14ac:dyDescent="0.25">
      <c r="A571" s="9">
        <f>IF(Lease!$H$4="Monthly",DATE(YEAR(Monthly!A570),MONTH(Monthly!A570)+1,DAY(Monthly!A570)),IF(Lease!$H$4="Quarterly",DATE(YEAR(Monthly!A570),MONTH(Monthly!A570)+3,DAY(Monthly!A570)),DATE(YEAR(Monthly!A570)+1,MONTH(Monthly!A570),DAY(Monthly!A570))))</f>
        <v>249524</v>
      </c>
      <c r="B571" s="28">
        <f t="shared" si="80"/>
        <v>2583</v>
      </c>
      <c r="C571" s="9">
        <f t="shared" si="81"/>
        <v>249522</v>
      </c>
      <c r="D571" s="9">
        <f t="shared" si="82"/>
        <v>249552</v>
      </c>
      <c r="E571" s="3">
        <f t="shared" si="83"/>
        <v>31</v>
      </c>
      <c r="F571" s="10">
        <f t="shared" si="84"/>
        <v>29</v>
      </c>
      <c r="G571" s="4">
        <f>Lease!K583</f>
        <v>0</v>
      </c>
      <c r="H571" s="3">
        <f t="shared" si="85"/>
        <v>0</v>
      </c>
      <c r="I571" s="11">
        <f t="shared" si="86"/>
        <v>0</v>
      </c>
      <c r="J571" s="20">
        <f t="shared" si="87"/>
        <v>249524</v>
      </c>
      <c r="K571" s="3">
        <f t="shared" si="88"/>
        <v>0</v>
      </c>
    </row>
    <row r="572" spans="1:11" x14ac:dyDescent="0.25">
      <c r="A572" s="9">
        <f>IF(Lease!$H$4="Monthly",DATE(YEAR(Monthly!A571),MONTH(Monthly!A571)+1,DAY(Monthly!A571)),IF(Lease!$H$4="Quarterly",DATE(YEAR(Monthly!A571),MONTH(Monthly!A571)+3,DAY(Monthly!A571)),DATE(YEAR(Monthly!A571)+1,MONTH(Monthly!A571),DAY(Monthly!A571))))</f>
        <v>249890</v>
      </c>
      <c r="B572" s="28">
        <f t="shared" si="80"/>
        <v>2584</v>
      </c>
      <c r="C572" s="9">
        <f t="shared" si="81"/>
        <v>249888</v>
      </c>
      <c r="D572" s="9">
        <f t="shared" si="82"/>
        <v>249918</v>
      </c>
      <c r="E572" s="3">
        <f t="shared" si="83"/>
        <v>31</v>
      </c>
      <c r="F572" s="10">
        <f t="shared" si="84"/>
        <v>29</v>
      </c>
      <c r="G572" s="4">
        <f>Lease!K584</f>
        <v>0</v>
      </c>
      <c r="H572" s="3">
        <f t="shared" si="85"/>
        <v>0</v>
      </c>
      <c r="I572" s="11">
        <f t="shared" si="86"/>
        <v>0</v>
      </c>
      <c r="J572" s="20">
        <f t="shared" si="87"/>
        <v>249890</v>
      </c>
      <c r="K572" s="3">
        <f t="shared" si="88"/>
        <v>0</v>
      </c>
    </row>
    <row r="573" spans="1:11" x14ac:dyDescent="0.25">
      <c r="A573" s="9">
        <f>IF(Lease!$H$4="Monthly",DATE(YEAR(Monthly!A572),MONTH(Monthly!A572)+1,DAY(Monthly!A572)),IF(Lease!$H$4="Quarterly",DATE(YEAR(Monthly!A572),MONTH(Monthly!A572)+3,DAY(Monthly!A572)),DATE(YEAR(Monthly!A572)+1,MONTH(Monthly!A572),DAY(Monthly!A572))))</f>
        <v>250255</v>
      </c>
      <c r="B573" s="28">
        <f t="shared" si="80"/>
        <v>2585</v>
      </c>
      <c r="C573" s="9">
        <f t="shared" si="81"/>
        <v>250253</v>
      </c>
      <c r="D573" s="9">
        <f t="shared" si="82"/>
        <v>250283</v>
      </c>
      <c r="E573" s="3">
        <f t="shared" si="83"/>
        <v>31</v>
      </c>
      <c r="F573" s="10">
        <f t="shared" si="84"/>
        <v>29</v>
      </c>
      <c r="G573" s="4">
        <f>Lease!K585</f>
        <v>0</v>
      </c>
      <c r="H573" s="3">
        <f t="shared" si="85"/>
        <v>0</v>
      </c>
      <c r="I573" s="11">
        <f t="shared" si="86"/>
        <v>0</v>
      </c>
      <c r="J573" s="20">
        <f t="shared" si="87"/>
        <v>250255</v>
      </c>
      <c r="K573" s="3">
        <f t="shared" si="88"/>
        <v>0</v>
      </c>
    </row>
    <row r="574" spans="1:11" x14ac:dyDescent="0.25">
      <c r="A574" s="9">
        <f>IF(Lease!$H$4="Monthly",DATE(YEAR(Monthly!A573),MONTH(Monthly!A573)+1,DAY(Monthly!A573)),IF(Lease!$H$4="Quarterly",DATE(YEAR(Monthly!A573),MONTH(Monthly!A573)+3,DAY(Monthly!A573)),DATE(YEAR(Monthly!A573)+1,MONTH(Monthly!A573),DAY(Monthly!A573))))</f>
        <v>250620</v>
      </c>
      <c r="B574" s="28">
        <f t="shared" si="80"/>
        <v>2586</v>
      </c>
      <c r="C574" s="9">
        <f t="shared" si="81"/>
        <v>250618</v>
      </c>
      <c r="D574" s="9">
        <f t="shared" si="82"/>
        <v>250648</v>
      </c>
      <c r="E574" s="3">
        <f t="shared" si="83"/>
        <v>31</v>
      </c>
      <c r="F574" s="10">
        <f t="shared" si="84"/>
        <v>29</v>
      </c>
      <c r="G574" s="4">
        <f>Lease!K586</f>
        <v>0</v>
      </c>
      <c r="H574" s="3">
        <f t="shared" si="85"/>
        <v>0</v>
      </c>
      <c r="I574" s="11">
        <f t="shared" si="86"/>
        <v>0</v>
      </c>
      <c r="J574" s="20">
        <f t="shared" si="87"/>
        <v>250620</v>
      </c>
      <c r="K574" s="3">
        <f t="shared" si="88"/>
        <v>0</v>
      </c>
    </row>
    <row r="575" spans="1:11" x14ac:dyDescent="0.25">
      <c r="A575" s="9">
        <f>IF(Lease!$H$4="Monthly",DATE(YEAR(Monthly!A574),MONTH(Monthly!A574)+1,DAY(Monthly!A574)),IF(Lease!$H$4="Quarterly",DATE(YEAR(Monthly!A574),MONTH(Monthly!A574)+3,DAY(Monthly!A574)),DATE(YEAR(Monthly!A574)+1,MONTH(Monthly!A574),DAY(Monthly!A574))))</f>
        <v>250985</v>
      </c>
      <c r="B575" s="28">
        <f t="shared" si="80"/>
        <v>2587</v>
      </c>
      <c r="C575" s="9">
        <f t="shared" si="81"/>
        <v>250983</v>
      </c>
      <c r="D575" s="9">
        <f t="shared" si="82"/>
        <v>251013</v>
      </c>
      <c r="E575" s="3">
        <f t="shared" si="83"/>
        <v>31</v>
      </c>
      <c r="F575" s="10">
        <f t="shared" si="84"/>
        <v>29</v>
      </c>
      <c r="G575" s="4">
        <f>Lease!K587</f>
        <v>0</v>
      </c>
      <c r="H575" s="3">
        <f t="shared" si="85"/>
        <v>0</v>
      </c>
      <c r="I575" s="11">
        <f t="shared" si="86"/>
        <v>0</v>
      </c>
      <c r="J575" s="20">
        <f t="shared" si="87"/>
        <v>250985</v>
      </c>
      <c r="K575" s="3">
        <f t="shared" si="88"/>
        <v>0</v>
      </c>
    </row>
    <row r="576" spans="1:11" x14ac:dyDescent="0.25">
      <c r="A576" s="9">
        <f>IF(Lease!$H$4="Monthly",DATE(YEAR(Monthly!A575),MONTH(Monthly!A575)+1,DAY(Monthly!A575)),IF(Lease!$H$4="Quarterly",DATE(YEAR(Monthly!A575),MONTH(Monthly!A575)+3,DAY(Monthly!A575)),DATE(YEAR(Monthly!A575)+1,MONTH(Monthly!A575),DAY(Monthly!A575))))</f>
        <v>251351</v>
      </c>
      <c r="B576" s="28">
        <f t="shared" si="80"/>
        <v>2588</v>
      </c>
      <c r="C576" s="9">
        <f t="shared" si="81"/>
        <v>251349</v>
      </c>
      <c r="D576" s="9">
        <f t="shared" si="82"/>
        <v>251379</v>
      </c>
      <c r="E576" s="3">
        <f t="shared" si="83"/>
        <v>31</v>
      </c>
      <c r="F576" s="10">
        <f t="shared" si="84"/>
        <v>29</v>
      </c>
      <c r="G576" s="4">
        <f>Lease!K588</f>
        <v>0</v>
      </c>
      <c r="H576" s="3">
        <f t="shared" si="85"/>
        <v>0</v>
      </c>
      <c r="I576" s="11">
        <f t="shared" si="86"/>
        <v>0</v>
      </c>
      <c r="J576" s="20">
        <f t="shared" si="87"/>
        <v>251351</v>
      </c>
      <c r="K576" s="3">
        <f t="shared" si="88"/>
        <v>0</v>
      </c>
    </row>
    <row r="577" spans="1:11" x14ac:dyDescent="0.25">
      <c r="A577" s="9">
        <f>IF(Lease!$H$4="Monthly",DATE(YEAR(Monthly!A576),MONTH(Monthly!A576)+1,DAY(Monthly!A576)),IF(Lease!$H$4="Quarterly",DATE(YEAR(Monthly!A576),MONTH(Monthly!A576)+3,DAY(Monthly!A576)),DATE(YEAR(Monthly!A576)+1,MONTH(Monthly!A576),DAY(Monthly!A576))))</f>
        <v>251716</v>
      </c>
      <c r="B577" s="28">
        <f t="shared" si="80"/>
        <v>2589</v>
      </c>
      <c r="C577" s="9">
        <f t="shared" si="81"/>
        <v>251714</v>
      </c>
      <c r="D577" s="9">
        <f t="shared" si="82"/>
        <v>251744</v>
      </c>
      <c r="E577" s="3">
        <f t="shared" si="83"/>
        <v>31</v>
      </c>
      <c r="F577" s="10">
        <f t="shared" si="84"/>
        <v>29</v>
      </c>
      <c r="G577" s="4">
        <f>Lease!K589</f>
        <v>0</v>
      </c>
      <c r="H577" s="3">
        <f t="shared" si="85"/>
        <v>0</v>
      </c>
      <c r="I577" s="11">
        <f t="shared" si="86"/>
        <v>0</v>
      </c>
      <c r="J577" s="20">
        <f t="shared" si="87"/>
        <v>251716</v>
      </c>
      <c r="K577" s="3">
        <f t="shared" si="88"/>
        <v>0</v>
      </c>
    </row>
    <row r="578" spans="1:11" x14ac:dyDescent="0.25">
      <c r="A578" s="9">
        <f>IF(Lease!$H$4="Monthly",DATE(YEAR(Monthly!A577),MONTH(Monthly!A577)+1,DAY(Monthly!A577)),IF(Lease!$H$4="Quarterly",DATE(YEAR(Monthly!A577),MONTH(Monthly!A577)+3,DAY(Monthly!A577)),DATE(YEAR(Monthly!A577)+1,MONTH(Monthly!A577),DAY(Monthly!A577))))</f>
        <v>252081</v>
      </c>
      <c r="B578" s="28">
        <f t="shared" si="80"/>
        <v>2590</v>
      </c>
      <c r="C578" s="9">
        <f t="shared" si="81"/>
        <v>252079</v>
      </c>
      <c r="D578" s="9">
        <f t="shared" si="82"/>
        <v>252109</v>
      </c>
      <c r="E578" s="3">
        <f t="shared" si="83"/>
        <v>31</v>
      </c>
      <c r="F578" s="10">
        <f t="shared" si="84"/>
        <v>29</v>
      </c>
      <c r="G578" s="4">
        <f>Lease!K590</f>
        <v>0</v>
      </c>
      <c r="H578" s="3">
        <f t="shared" si="85"/>
        <v>0</v>
      </c>
      <c r="I578" s="11">
        <f t="shared" si="86"/>
        <v>0</v>
      </c>
      <c r="J578" s="20">
        <f t="shared" si="87"/>
        <v>252081</v>
      </c>
      <c r="K578" s="3">
        <f t="shared" si="88"/>
        <v>0</v>
      </c>
    </row>
    <row r="579" spans="1:11" x14ac:dyDescent="0.25">
      <c r="A579" s="9">
        <f>IF(Lease!$H$4="Monthly",DATE(YEAR(Monthly!A578),MONTH(Monthly!A578)+1,DAY(Monthly!A578)),IF(Lease!$H$4="Quarterly",DATE(YEAR(Monthly!A578),MONTH(Monthly!A578)+3,DAY(Monthly!A578)),DATE(YEAR(Monthly!A578)+1,MONTH(Monthly!A578),DAY(Monthly!A578))))</f>
        <v>252446</v>
      </c>
      <c r="B579" s="28">
        <f t="shared" si="80"/>
        <v>2591</v>
      </c>
      <c r="C579" s="9">
        <f t="shared" si="81"/>
        <v>252444</v>
      </c>
      <c r="D579" s="9">
        <f t="shared" si="82"/>
        <v>252474</v>
      </c>
      <c r="E579" s="3">
        <f t="shared" si="83"/>
        <v>31</v>
      </c>
      <c r="F579" s="10">
        <f t="shared" si="84"/>
        <v>29</v>
      </c>
      <c r="G579" s="4">
        <f>Lease!K591</f>
        <v>0</v>
      </c>
      <c r="H579" s="3">
        <f t="shared" si="85"/>
        <v>0</v>
      </c>
      <c r="I579" s="11">
        <f t="shared" si="86"/>
        <v>0</v>
      </c>
      <c r="J579" s="20">
        <f t="shared" si="87"/>
        <v>252446</v>
      </c>
      <c r="K579" s="3">
        <f t="shared" si="88"/>
        <v>0</v>
      </c>
    </row>
    <row r="580" spans="1:11" x14ac:dyDescent="0.25">
      <c r="A580" s="9">
        <f>IF(Lease!$H$4="Monthly",DATE(YEAR(Monthly!A579),MONTH(Monthly!A579)+1,DAY(Monthly!A579)),IF(Lease!$H$4="Quarterly",DATE(YEAR(Monthly!A579),MONTH(Monthly!A579)+3,DAY(Monthly!A579)),DATE(YEAR(Monthly!A579)+1,MONTH(Monthly!A579),DAY(Monthly!A579))))</f>
        <v>252812</v>
      </c>
      <c r="B580" s="28">
        <f t="shared" si="80"/>
        <v>2592</v>
      </c>
      <c r="C580" s="9">
        <f t="shared" si="81"/>
        <v>252810</v>
      </c>
      <c r="D580" s="9">
        <f t="shared" si="82"/>
        <v>252840</v>
      </c>
      <c r="E580" s="3">
        <f t="shared" si="83"/>
        <v>31</v>
      </c>
      <c r="F580" s="10">
        <f t="shared" si="84"/>
        <v>29</v>
      </c>
      <c r="G580" s="4">
        <f>Lease!K592</f>
        <v>0</v>
      </c>
      <c r="H580" s="3">
        <f t="shared" si="85"/>
        <v>0</v>
      </c>
      <c r="I580" s="11">
        <f t="shared" si="86"/>
        <v>0</v>
      </c>
      <c r="J580" s="20">
        <f t="shared" si="87"/>
        <v>252812</v>
      </c>
      <c r="K580" s="3">
        <f t="shared" si="88"/>
        <v>0</v>
      </c>
    </row>
    <row r="581" spans="1:11" x14ac:dyDescent="0.25">
      <c r="A581" s="9">
        <f>IF(Lease!$H$4="Monthly",DATE(YEAR(Monthly!A580),MONTH(Monthly!A580)+1,DAY(Monthly!A580)),IF(Lease!$H$4="Quarterly",DATE(YEAR(Monthly!A580),MONTH(Monthly!A580)+3,DAY(Monthly!A580)),DATE(YEAR(Monthly!A580)+1,MONTH(Monthly!A580),DAY(Monthly!A580))))</f>
        <v>253177</v>
      </c>
      <c r="B581" s="28">
        <f t="shared" ref="B581:B644" si="89">YEAR(A581)</f>
        <v>2593</v>
      </c>
      <c r="C581" s="9">
        <f t="shared" si="81"/>
        <v>253175</v>
      </c>
      <c r="D581" s="9">
        <f t="shared" si="82"/>
        <v>253205</v>
      </c>
      <c r="E581" s="3">
        <f t="shared" si="83"/>
        <v>31</v>
      </c>
      <c r="F581" s="10">
        <f t="shared" si="84"/>
        <v>29</v>
      </c>
      <c r="G581" s="4">
        <f>Lease!K593</f>
        <v>0</v>
      </c>
      <c r="H581" s="3">
        <f t="shared" si="85"/>
        <v>0</v>
      </c>
      <c r="I581" s="11">
        <f t="shared" si="86"/>
        <v>0</v>
      </c>
      <c r="J581" s="20">
        <f t="shared" si="87"/>
        <v>253177</v>
      </c>
      <c r="K581" s="3">
        <f t="shared" si="88"/>
        <v>0</v>
      </c>
    </row>
    <row r="582" spans="1:11" x14ac:dyDescent="0.25">
      <c r="A582" s="9">
        <f>IF(Lease!$H$4="Monthly",DATE(YEAR(Monthly!A581),MONTH(Monthly!A581)+1,DAY(Monthly!A581)),IF(Lease!$H$4="Quarterly",DATE(YEAR(Monthly!A581),MONTH(Monthly!A581)+3,DAY(Monthly!A581)),DATE(YEAR(Monthly!A581)+1,MONTH(Monthly!A581),DAY(Monthly!A581))))</f>
        <v>253542</v>
      </c>
      <c r="B582" s="28">
        <f t="shared" si="89"/>
        <v>2594</v>
      </c>
      <c r="C582" s="9">
        <f t="shared" si="81"/>
        <v>253540</v>
      </c>
      <c r="D582" s="9">
        <f t="shared" si="82"/>
        <v>253570</v>
      </c>
      <c r="E582" s="3">
        <f t="shared" si="83"/>
        <v>31</v>
      </c>
      <c r="F582" s="10">
        <f t="shared" si="84"/>
        <v>29</v>
      </c>
      <c r="G582" s="4">
        <f>Lease!K594</f>
        <v>0</v>
      </c>
      <c r="H582" s="3">
        <f t="shared" si="85"/>
        <v>0</v>
      </c>
      <c r="I582" s="11">
        <f t="shared" si="86"/>
        <v>0</v>
      </c>
      <c r="J582" s="20">
        <f t="shared" si="87"/>
        <v>253542</v>
      </c>
      <c r="K582" s="3">
        <f t="shared" si="88"/>
        <v>0</v>
      </c>
    </row>
    <row r="583" spans="1:11" x14ac:dyDescent="0.25">
      <c r="A583" s="9">
        <f>IF(Lease!$H$4="Monthly",DATE(YEAR(Monthly!A582),MONTH(Monthly!A582)+1,DAY(Monthly!A582)),IF(Lease!$H$4="Quarterly",DATE(YEAR(Monthly!A582),MONTH(Monthly!A582)+3,DAY(Monthly!A582)),DATE(YEAR(Monthly!A582)+1,MONTH(Monthly!A582),DAY(Monthly!A582))))</f>
        <v>253907</v>
      </c>
      <c r="B583" s="28">
        <f t="shared" si="89"/>
        <v>2595</v>
      </c>
      <c r="C583" s="9">
        <f t="shared" si="81"/>
        <v>253905</v>
      </c>
      <c r="D583" s="9">
        <f t="shared" si="82"/>
        <v>253935</v>
      </c>
      <c r="E583" s="3">
        <f t="shared" si="83"/>
        <v>31</v>
      </c>
      <c r="F583" s="10">
        <f t="shared" si="84"/>
        <v>29</v>
      </c>
      <c r="G583" s="4">
        <f>Lease!K595</f>
        <v>0</v>
      </c>
      <c r="H583" s="3">
        <f t="shared" si="85"/>
        <v>0</v>
      </c>
      <c r="I583" s="11">
        <f t="shared" si="86"/>
        <v>0</v>
      </c>
      <c r="J583" s="20">
        <f t="shared" si="87"/>
        <v>253907</v>
      </c>
      <c r="K583" s="3">
        <f t="shared" si="88"/>
        <v>0</v>
      </c>
    </row>
    <row r="584" spans="1:11" x14ac:dyDescent="0.25">
      <c r="A584" s="9">
        <f>IF(Lease!$H$4="Monthly",DATE(YEAR(Monthly!A583),MONTH(Monthly!A583)+1,DAY(Monthly!A583)),IF(Lease!$H$4="Quarterly",DATE(YEAR(Monthly!A583),MONTH(Monthly!A583)+3,DAY(Monthly!A583)),DATE(YEAR(Monthly!A583)+1,MONTH(Monthly!A583),DAY(Monthly!A583))))</f>
        <v>254273</v>
      </c>
      <c r="B584" s="28">
        <f t="shared" si="89"/>
        <v>2596</v>
      </c>
      <c r="C584" s="9">
        <f t="shared" si="81"/>
        <v>254271</v>
      </c>
      <c r="D584" s="9">
        <f t="shared" si="82"/>
        <v>254301</v>
      </c>
      <c r="E584" s="3">
        <f t="shared" si="83"/>
        <v>31</v>
      </c>
      <c r="F584" s="10">
        <f t="shared" si="84"/>
        <v>29</v>
      </c>
      <c r="G584" s="4">
        <f>Lease!K596</f>
        <v>0</v>
      </c>
      <c r="H584" s="3">
        <f t="shared" si="85"/>
        <v>0</v>
      </c>
      <c r="I584" s="11">
        <f t="shared" si="86"/>
        <v>0</v>
      </c>
      <c r="J584" s="20">
        <f t="shared" si="87"/>
        <v>254273</v>
      </c>
      <c r="K584" s="3">
        <f t="shared" si="88"/>
        <v>0</v>
      </c>
    </row>
    <row r="585" spans="1:11" x14ac:dyDescent="0.25">
      <c r="A585" s="9">
        <f>IF(Lease!$H$4="Monthly",DATE(YEAR(Monthly!A584),MONTH(Monthly!A584)+1,DAY(Monthly!A584)),IF(Lease!$H$4="Quarterly",DATE(YEAR(Monthly!A584),MONTH(Monthly!A584)+3,DAY(Monthly!A584)),DATE(YEAR(Monthly!A584)+1,MONTH(Monthly!A584),DAY(Monthly!A584))))</f>
        <v>254638</v>
      </c>
      <c r="B585" s="28">
        <f t="shared" si="89"/>
        <v>2597</v>
      </c>
      <c r="C585" s="9">
        <f t="shared" si="81"/>
        <v>254636</v>
      </c>
      <c r="D585" s="9">
        <f t="shared" si="82"/>
        <v>254666</v>
      </c>
      <c r="E585" s="3">
        <f t="shared" si="83"/>
        <v>31</v>
      </c>
      <c r="F585" s="10">
        <f t="shared" si="84"/>
        <v>29</v>
      </c>
      <c r="G585" s="4">
        <f>Lease!K597</f>
        <v>0</v>
      </c>
      <c r="H585" s="3">
        <f t="shared" si="85"/>
        <v>0</v>
      </c>
      <c r="I585" s="11">
        <f t="shared" si="86"/>
        <v>0</v>
      </c>
      <c r="J585" s="20">
        <f t="shared" si="87"/>
        <v>254638</v>
      </c>
      <c r="K585" s="3">
        <f t="shared" si="88"/>
        <v>0</v>
      </c>
    </row>
    <row r="586" spans="1:11" x14ac:dyDescent="0.25">
      <c r="A586" s="9">
        <f>IF(Lease!$H$4="Monthly",DATE(YEAR(Monthly!A585),MONTH(Monthly!A585)+1,DAY(Monthly!A585)),IF(Lease!$H$4="Quarterly",DATE(YEAR(Monthly!A585),MONTH(Monthly!A585)+3,DAY(Monthly!A585)),DATE(YEAR(Monthly!A585)+1,MONTH(Monthly!A585),DAY(Monthly!A585))))</f>
        <v>255003</v>
      </c>
      <c r="B586" s="28">
        <f t="shared" si="89"/>
        <v>2598</v>
      </c>
      <c r="C586" s="9">
        <f t="shared" si="81"/>
        <v>255001</v>
      </c>
      <c r="D586" s="9">
        <f t="shared" si="82"/>
        <v>255031</v>
      </c>
      <c r="E586" s="3">
        <f t="shared" si="83"/>
        <v>31</v>
      </c>
      <c r="F586" s="10">
        <f t="shared" si="84"/>
        <v>29</v>
      </c>
      <c r="G586" s="4">
        <f>Lease!K598</f>
        <v>0</v>
      </c>
      <c r="H586" s="3">
        <f t="shared" si="85"/>
        <v>0</v>
      </c>
      <c r="I586" s="11">
        <f t="shared" si="86"/>
        <v>0</v>
      </c>
      <c r="J586" s="20">
        <f t="shared" si="87"/>
        <v>255003</v>
      </c>
      <c r="K586" s="3">
        <f t="shared" si="88"/>
        <v>0</v>
      </c>
    </row>
    <row r="587" spans="1:11" x14ac:dyDescent="0.25">
      <c r="A587" s="9">
        <f>IF(Lease!$H$4="Monthly",DATE(YEAR(Monthly!A586),MONTH(Monthly!A586)+1,DAY(Monthly!A586)),IF(Lease!$H$4="Quarterly",DATE(YEAR(Monthly!A586),MONTH(Monthly!A586)+3,DAY(Monthly!A586)),DATE(YEAR(Monthly!A586)+1,MONTH(Monthly!A586),DAY(Monthly!A586))))</f>
        <v>255368</v>
      </c>
      <c r="B587" s="28">
        <f t="shared" si="89"/>
        <v>2599</v>
      </c>
      <c r="C587" s="9">
        <f t="shared" si="81"/>
        <v>255366</v>
      </c>
      <c r="D587" s="9">
        <f t="shared" si="82"/>
        <v>255396</v>
      </c>
      <c r="E587" s="3">
        <f t="shared" si="83"/>
        <v>31</v>
      </c>
      <c r="F587" s="10">
        <f t="shared" si="84"/>
        <v>29</v>
      </c>
      <c r="G587" s="4">
        <f>Lease!K599</f>
        <v>0</v>
      </c>
      <c r="H587" s="3">
        <f t="shared" si="85"/>
        <v>0</v>
      </c>
      <c r="I587" s="11">
        <f t="shared" si="86"/>
        <v>0</v>
      </c>
      <c r="J587" s="20">
        <f t="shared" si="87"/>
        <v>255368</v>
      </c>
      <c r="K587" s="3">
        <f t="shared" si="88"/>
        <v>0</v>
      </c>
    </row>
    <row r="588" spans="1:11" x14ac:dyDescent="0.25">
      <c r="A588" s="9">
        <f>IF(Lease!$H$4="Monthly",DATE(YEAR(Monthly!A587),MONTH(Monthly!A587)+1,DAY(Monthly!A587)),IF(Lease!$H$4="Quarterly",DATE(YEAR(Monthly!A587),MONTH(Monthly!A587)+3,DAY(Monthly!A587)),DATE(YEAR(Monthly!A587)+1,MONTH(Monthly!A587),DAY(Monthly!A587))))</f>
        <v>255733</v>
      </c>
      <c r="B588" s="28">
        <f t="shared" si="89"/>
        <v>2600</v>
      </c>
      <c r="C588" s="9">
        <f t="shared" si="81"/>
        <v>255731</v>
      </c>
      <c r="D588" s="9">
        <f t="shared" si="82"/>
        <v>255761</v>
      </c>
      <c r="E588" s="3">
        <f t="shared" si="83"/>
        <v>31</v>
      </c>
      <c r="F588" s="10">
        <f t="shared" si="84"/>
        <v>29</v>
      </c>
      <c r="G588" s="4">
        <f>Lease!K600</f>
        <v>0</v>
      </c>
      <c r="H588" s="3">
        <f t="shared" si="85"/>
        <v>0</v>
      </c>
      <c r="I588" s="11">
        <f t="shared" si="86"/>
        <v>0</v>
      </c>
      <c r="J588" s="20">
        <f t="shared" si="87"/>
        <v>255733</v>
      </c>
      <c r="K588" s="3">
        <f t="shared" si="88"/>
        <v>0</v>
      </c>
    </row>
    <row r="589" spans="1:11" x14ac:dyDescent="0.25">
      <c r="A589" s="9">
        <f>IF(Lease!$H$4="Monthly",DATE(YEAR(Monthly!A588),MONTH(Monthly!A588)+1,DAY(Monthly!A588)),IF(Lease!$H$4="Quarterly",DATE(YEAR(Monthly!A588),MONTH(Monthly!A588)+3,DAY(Monthly!A588)),DATE(YEAR(Monthly!A588)+1,MONTH(Monthly!A588),DAY(Monthly!A588))))</f>
        <v>256098</v>
      </c>
      <c r="B589" s="28">
        <f t="shared" si="89"/>
        <v>2601</v>
      </c>
      <c r="C589" s="9">
        <f t="shared" si="81"/>
        <v>256096</v>
      </c>
      <c r="D589" s="9">
        <f t="shared" si="82"/>
        <v>256126</v>
      </c>
      <c r="E589" s="3">
        <f t="shared" si="83"/>
        <v>31</v>
      </c>
      <c r="F589" s="10">
        <f t="shared" si="84"/>
        <v>29</v>
      </c>
      <c r="G589" s="4">
        <f>Lease!K601</f>
        <v>0</v>
      </c>
      <c r="H589" s="3">
        <f t="shared" si="85"/>
        <v>0</v>
      </c>
      <c r="I589" s="11">
        <f t="shared" si="86"/>
        <v>0</v>
      </c>
      <c r="J589" s="20">
        <f t="shared" si="87"/>
        <v>256098</v>
      </c>
      <c r="K589" s="3">
        <f t="shared" si="88"/>
        <v>0</v>
      </c>
    </row>
    <row r="590" spans="1:11" x14ac:dyDescent="0.25">
      <c r="A590" s="9">
        <f>IF(Lease!$H$4="Monthly",DATE(YEAR(Monthly!A589),MONTH(Monthly!A589)+1,DAY(Monthly!A589)),IF(Lease!$H$4="Quarterly",DATE(YEAR(Monthly!A589),MONTH(Monthly!A589)+3,DAY(Monthly!A589)),DATE(YEAR(Monthly!A589)+1,MONTH(Monthly!A589),DAY(Monthly!A589))))</f>
        <v>256463</v>
      </c>
      <c r="B590" s="28">
        <f t="shared" si="89"/>
        <v>2602</v>
      </c>
      <c r="C590" s="9">
        <f t="shared" si="81"/>
        <v>256461</v>
      </c>
      <c r="D590" s="9">
        <f t="shared" si="82"/>
        <v>256491</v>
      </c>
      <c r="E590" s="3">
        <f t="shared" si="83"/>
        <v>31</v>
      </c>
      <c r="F590" s="10">
        <f t="shared" si="84"/>
        <v>29</v>
      </c>
      <c r="G590" s="4">
        <f>Lease!K602</f>
        <v>0</v>
      </c>
      <c r="H590" s="3">
        <f t="shared" si="85"/>
        <v>0</v>
      </c>
      <c r="I590" s="11">
        <f t="shared" si="86"/>
        <v>0</v>
      </c>
      <c r="J590" s="20">
        <f t="shared" si="87"/>
        <v>256463</v>
      </c>
      <c r="K590" s="3">
        <f t="shared" si="88"/>
        <v>0</v>
      </c>
    </row>
    <row r="591" spans="1:11" x14ac:dyDescent="0.25">
      <c r="A591" s="9">
        <f>IF(Lease!$H$4="Monthly",DATE(YEAR(Monthly!A590),MONTH(Monthly!A590)+1,DAY(Monthly!A590)),IF(Lease!$H$4="Quarterly",DATE(YEAR(Monthly!A590),MONTH(Monthly!A590)+3,DAY(Monthly!A590)),DATE(YEAR(Monthly!A590)+1,MONTH(Monthly!A590),DAY(Monthly!A590))))</f>
        <v>256828</v>
      </c>
      <c r="B591" s="28">
        <f t="shared" si="89"/>
        <v>2603</v>
      </c>
      <c r="C591" s="9">
        <f t="shared" si="81"/>
        <v>256826</v>
      </c>
      <c r="D591" s="9">
        <f t="shared" si="82"/>
        <v>256856</v>
      </c>
      <c r="E591" s="3">
        <f t="shared" si="83"/>
        <v>31</v>
      </c>
      <c r="F591" s="10">
        <f t="shared" si="84"/>
        <v>29</v>
      </c>
      <c r="G591" s="4">
        <f>Lease!K603</f>
        <v>0</v>
      </c>
      <c r="H591" s="3">
        <f t="shared" si="85"/>
        <v>0</v>
      </c>
      <c r="I591" s="11">
        <f t="shared" si="86"/>
        <v>0</v>
      </c>
      <c r="J591" s="20">
        <f t="shared" si="87"/>
        <v>256828</v>
      </c>
      <c r="K591" s="3">
        <f t="shared" si="88"/>
        <v>0</v>
      </c>
    </row>
    <row r="592" spans="1:11" x14ac:dyDescent="0.25">
      <c r="A592" s="9">
        <f>IF(Lease!$H$4="Monthly",DATE(YEAR(Monthly!A591),MONTH(Monthly!A591)+1,DAY(Monthly!A591)),IF(Lease!$H$4="Quarterly",DATE(YEAR(Monthly!A591),MONTH(Monthly!A591)+3,DAY(Monthly!A591)),DATE(YEAR(Monthly!A591)+1,MONTH(Monthly!A591),DAY(Monthly!A591))))</f>
        <v>257194</v>
      </c>
      <c r="B592" s="28">
        <f t="shared" si="89"/>
        <v>2604</v>
      </c>
      <c r="C592" s="9">
        <f t="shared" si="81"/>
        <v>257192</v>
      </c>
      <c r="D592" s="9">
        <f t="shared" si="82"/>
        <v>257222</v>
      </c>
      <c r="E592" s="3">
        <f t="shared" si="83"/>
        <v>31</v>
      </c>
      <c r="F592" s="10">
        <f t="shared" si="84"/>
        <v>29</v>
      </c>
      <c r="G592" s="4">
        <f>Lease!K604</f>
        <v>0</v>
      </c>
      <c r="H592" s="3">
        <f t="shared" si="85"/>
        <v>0</v>
      </c>
      <c r="I592" s="11">
        <f t="shared" si="86"/>
        <v>0</v>
      </c>
      <c r="J592" s="20">
        <f t="shared" si="87"/>
        <v>257194</v>
      </c>
      <c r="K592" s="3">
        <f t="shared" si="88"/>
        <v>0</v>
      </c>
    </row>
    <row r="593" spans="1:11" x14ac:dyDescent="0.25">
      <c r="A593" s="9">
        <f>IF(Lease!$H$4="Monthly",DATE(YEAR(Monthly!A592),MONTH(Monthly!A592)+1,DAY(Monthly!A592)),IF(Lease!$H$4="Quarterly",DATE(YEAR(Monthly!A592),MONTH(Monthly!A592)+3,DAY(Monthly!A592)),DATE(YEAR(Monthly!A592)+1,MONTH(Monthly!A592),DAY(Monthly!A592))))</f>
        <v>257559</v>
      </c>
      <c r="B593" s="28">
        <f t="shared" si="89"/>
        <v>2605</v>
      </c>
      <c r="C593" s="9">
        <f t="shared" si="81"/>
        <v>257557</v>
      </c>
      <c r="D593" s="9">
        <f t="shared" si="82"/>
        <v>257587</v>
      </c>
      <c r="E593" s="3">
        <f t="shared" si="83"/>
        <v>31</v>
      </c>
      <c r="F593" s="10">
        <f t="shared" si="84"/>
        <v>29</v>
      </c>
      <c r="G593" s="4">
        <f>Lease!K605</f>
        <v>0</v>
      </c>
      <c r="H593" s="3">
        <f t="shared" si="85"/>
        <v>0</v>
      </c>
      <c r="I593" s="11">
        <f t="shared" si="86"/>
        <v>0</v>
      </c>
      <c r="J593" s="20">
        <f t="shared" si="87"/>
        <v>257559</v>
      </c>
      <c r="K593" s="3">
        <f t="shared" si="88"/>
        <v>0</v>
      </c>
    </row>
    <row r="594" spans="1:11" x14ac:dyDescent="0.25">
      <c r="A594" s="9">
        <f>IF(Lease!$H$4="Monthly",DATE(YEAR(Monthly!A593),MONTH(Monthly!A593)+1,DAY(Monthly!A593)),IF(Lease!$H$4="Quarterly",DATE(YEAR(Monthly!A593),MONTH(Monthly!A593)+3,DAY(Monthly!A593)),DATE(YEAR(Monthly!A593)+1,MONTH(Monthly!A593),DAY(Monthly!A593))))</f>
        <v>257924</v>
      </c>
      <c r="B594" s="28">
        <f t="shared" si="89"/>
        <v>2606</v>
      </c>
      <c r="C594" s="9">
        <f t="shared" si="81"/>
        <v>257922</v>
      </c>
      <c r="D594" s="9">
        <f t="shared" si="82"/>
        <v>257952</v>
      </c>
      <c r="E594" s="3">
        <f t="shared" si="83"/>
        <v>31</v>
      </c>
      <c r="F594" s="10">
        <f t="shared" si="84"/>
        <v>29</v>
      </c>
      <c r="G594" s="4">
        <f>Lease!K606</f>
        <v>0</v>
      </c>
      <c r="H594" s="3">
        <f t="shared" si="85"/>
        <v>0</v>
      </c>
      <c r="I594" s="11">
        <f t="shared" si="86"/>
        <v>0</v>
      </c>
      <c r="J594" s="20">
        <f t="shared" si="87"/>
        <v>257924</v>
      </c>
      <c r="K594" s="3">
        <f t="shared" si="88"/>
        <v>0</v>
      </c>
    </row>
    <row r="595" spans="1:11" x14ac:dyDescent="0.25">
      <c r="A595" s="9">
        <f>IF(Lease!$H$4="Monthly",DATE(YEAR(Monthly!A594),MONTH(Monthly!A594)+1,DAY(Monthly!A594)),IF(Lease!$H$4="Quarterly",DATE(YEAR(Monthly!A594),MONTH(Monthly!A594)+3,DAY(Monthly!A594)),DATE(YEAR(Monthly!A594)+1,MONTH(Monthly!A594),DAY(Monthly!A594))))</f>
        <v>258289</v>
      </c>
      <c r="B595" s="28">
        <f t="shared" si="89"/>
        <v>2607</v>
      </c>
      <c r="C595" s="9">
        <f t="shared" si="81"/>
        <v>258287</v>
      </c>
      <c r="D595" s="9">
        <f t="shared" si="82"/>
        <v>258317</v>
      </c>
      <c r="E595" s="3">
        <f t="shared" si="83"/>
        <v>31</v>
      </c>
      <c r="F595" s="10">
        <f t="shared" si="84"/>
        <v>29</v>
      </c>
      <c r="G595" s="4">
        <f>Lease!K607</f>
        <v>0</v>
      </c>
      <c r="H595" s="3">
        <f t="shared" si="85"/>
        <v>0</v>
      </c>
      <c r="I595" s="11">
        <f t="shared" si="86"/>
        <v>0</v>
      </c>
      <c r="J595" s="20">
        <f t="shared" si="87"/>
        <v>258289</v>
      </c>
      <c r="K595" s="3">
        <f t="shared" si="88"/>
        <v>0</v>
      </c>
    </row>
    <row r="596" spans="1:11" x14ac:dyDescent="0.25">
      <c r="A596" s="9">
        <f>IF(Lease!$H$4="Monthly",DATE(YEAR(Monthly!A595),MONTH(Monthly!A595)+1,DAY(Monthly!A595)),IF(Lease!$H$4="Quarterly",DATE(YEAR(Monthly!A595),MONTH(Monthly!A595)+3,DAY(Monthly!A595)),DATE(YEAR(Monthly!A595)+1,MONTH(Monthly!A595),DAY(Monthly!A595))))</f>
        <v>258655</v>
      </c>
      <c r="B596" s="28">
        <f t="shared" si="89"/>
        <v>2608</v>
      </c>
      <c r="C596" s="9">
        <f t="shared" si="81"/>
        <v>258653</v>
      </c>
      <c r="D596" s="9">
        <f t="shared" si="82"/>
        <v>258683</v>
      </c>
      <c r="E596" s="3">
        <f t="shared" si="83"/>
        <v>31</v>
      </c>
      <c r="F596" s="10">
        <f t="shared" si="84"/>
        <v>29</v>
      </c>
      <c r="G596" s="4">
        <f>Lease!K608</f>
        <v>0</v>
      </c>
      <c r="H596" s="3">
        <f t="shared" si="85"/>
        <v>0</v>
      </c>
      <c r="I596" s="11">
        <f t="shared" si="86"/>
        <v>0</v>
      </c>
      <c r="J596" s="20">
        <f t="shared" si="87"/>
        <v>258655</v>
      </c>
      <c r="K596" s="3">
        <f t="shared" si="88"/>
        <v>0</v>
      </c>
    </row>
    <row r="597" spans="1:11" x14ac:dyDescent="0.25">
      <c r="A597" s="9">
        <f>IF(Lease!$H$4="Monthly",DATE(YEAR(Monthly!A596),MONTH(Monthly!A596)+1,DAY(Monthly!A596)),IF(Lease!$H$4="Quarterly",DATE(YEAR(Monthly!A596),MONTH(Monthly!A596)+3,DAY(Monthly!A596)),DATE(YEAR(Monthly!A596)+1,MONTH(Monthly!A596),DAY(Monthly!A596))))</f>
        <v>259020</v>
      </c>
      <c r="B597" s="28">
        <f t="shared" si="89"/>
        <v>2609</v>
      </c>
      <c r="C597" s="9">
        <f t="shared" si="81"/>
        <v>259018</v>
      </c>
      <c r="D597" s="9">
        <f t="shared" si="82"/>
        <v>259048</v>
      </c>
      <c r="E597" s="3">
        <f t="shared" si="83"/>
        <v>31</v>
      </c>
      <c r="F597" s="10">
        <f t="shared" si="84"/>
        <v>29</v>
      </c>
      <c r="G597" s="4">
        <f>Lease!K609</f>
        <v>0</v>
      </c>
      <c r="H597" s="3">
        <f t="shared" si="85"/>
        <v>0</v>
      </c>
      <c r="I597" s="11">
        <f t="shared" si="86"/>
        <v>0</v>
      </c>
      <c r="J597" s="20">
        <f t="shared" si="87"/>
        <v>259020</v>
      </c>
      <c r="K597" s="3">
        <f t="shared" si="88"/>
        <v>0</v>
      </c>
    </row>
    <row r="598" spans="1:11" x14ac:dyDescent="0.25">
      <c r="A598" s="9">
        <f>IF(Lease!$H$4="Monthly",DATE(YEAR(Monthly!A597),MONTH(Monthly!A597)+1,DAY(Monthly!A597)),IF(Lease!$H$4="Quarterly",DATE(YEAR(Monthly!A597),MONTH(Monthly!A597)+3,DAY(Monthly!A597)),DATE(YEAR(Monthly!A597)+1,MONTH(Monthly!A597),DAY(Monthly!A597))))</f>
        <v>259385</v>
      </c>
      <c r="B598" s="28">
        <f t="shared" si="89"/>
        <v>2610</v>
      </c>
      <c r="C598" s="9">
        <f t="shared" si="81"/>
        <v>259383</v>
      </c>
      <c r="D598" s="9">
        <f t="shared" si="82"/>
        <v>259413</v>
      </c>
      <c r="E598" s="3">
        <f t="shared" si="83"/>
        <v>31</v>
      </c>
      <c r="F598" s="10">
        <f t="shared" si="84"/>
        <v>29</v>
      </c>
      <c r="G598" s="4">
        <f>Lease!K610</f>
        <v>0</v>
      </c>
      <c r="H598" s="3">
        <f t="shared" si="85"/>
        <v>0</v>
      </c>
      <c r="I598" s="11">
        <f t="shared" si="86"/>
        <v>0</v>
      </c>
      <c r="J598" s="20">
        <f t="shared" si="87"/>
        <v>259385</v>
      </c>
      <c r="K598" s="3">
        <f t="shared" si="88"/>
        <v>0</v>
      </c>
    </row>
    <row r="599" spans="1:11" x14ac:dyDescent="0.25">
      <c r="A599" s="9">
        <f>IF(Lease!$H$4="Monthly",DATE(YEAR(Monthly!A598),MONTH(Monthly!A598)+1,DAY(Monthly!A598)),IF(Lease!$H$4="Quarterly",DATE(YEAR(Monthly!A598),MONTH(Monthly!A598)+3,DAY(Monthly!A598)),DATE(YEAR(Monthly!A598)+1,MONTH(Monthly!A598),DAY(Monthly!A598))))</f>
        <v>259750</v>
      </c>
      <c r="B599" s="28">
        <f t="shared" si="89"/>
        <v>2611</v>
      </c>
      <c r="C599" s="9">
        <f t="shared" si="81"/>
        <v>259748</v>
      </c>
      <c r="D599" s="9">
        <f t="shared" si="82"/>
        <v>259778</v>
      </c>
      <c r="E599" s="3">
        <f t="shared" si="83"/>
        <v>31</v>
      </c>
      <c r="F599" s="10">
        <f t="shared" si="84"/>
        <v>29</v>
      </c>
      <c r="G599" s="4">
        <f>Lease!K611</f>
        <v>0</v>
      </c>
      <c r="H599" s="3">
        <f t="shared" si="85"/>
        <v>0</v>
      </c>
      <c r="I599" s="11">
        <f t="shared" si="86"/>
        <v>0</v>
      </c>
      <c r="J599" s="20">
        <f t="shared" si="87"/>
        <v>259750</v>
      </c>
      <c r="K599" s="3">
        <f t="shared" si="88"/>
        <v>0</v>
      </c>
    </row>
    <row r="600" spans="1:11" x14ac:dyDescent="0.25">
      <c r="A600" s="9">
        <f>IF(Lease!$H$4="Monthly",DATE(YEAR(Monthly!A599),MONTH(Monthly!A599)+1,DAY(Monthly!A599)),IF(Lease!$H$4="Quarterly",DATE(YEAR(Monthly!A599),MONTH(Monthly!A599)+3,DAY(Monthly!A599)),DATE(YEAR(Monthly!A599)+1,MONTH(Monthly!A599),DAY(Monthly!A599))))</f>
        <v>260116</v>
      </c>
      <c r="B600" s="28">
        <f t="shared" si="89"/>
        <v>2612</v>
      </c>
      <c r="C600" s="9">
        <f t="shared" si="81"/>
        <v>260114</v>
      </c>
      <c r="D600" s="9">
        <f t="shared" si="82"/>
        <v>260144</v>
      </c>
      <c r="E600" s="3">
        <f t="shared" si="83"/>
        <v>31</v>
      </c>
      <c r="F600" s="10">
        <f t="shared" si="84"/>
        <v>29</v>
      </c>
      <c r="G600" s="4">
        <f>Lease!K612</f>
        <v>0</v>
      </c>
      <c r="H600" s="3">
        <f t="shared" si="85"/>
        <v>0</v>
      </c>
      <c r="I600" s="11">
        <f t="shared" si="86"/>
        <v>0</v>
      </c>
      <c r="J600" s="20">
        <f t="shared" si="87"/>
        <v>260116</v>
      </c>
      <c r="K600" s="3">
        <f t="shared" si="88"/>
        <v>0</v>
      </c>
    </row>
    <row r="601" spans="1:11" x14ac:dyDescent="0.25">
      <c r="A601" s="9">
        <f>IF(Lease!$H$4="Monthly",DATE(YEAR(Monthly!A600),MONTH(Monthly!A600)+1,DAY(Monthly!A600)),IF(Lease!$H$4="Quarterly",DATE(YEAR(Monthly!A600),MONTH(Monthly!A600)+3,DAY(Monthly!A600)),DATE(YEAR(Monthly!A600)+1,MONTH(Monthly!A600),DAY(Monthly!A600))))</f>
        <v>260481</v>
      </c>
      <c r="B601" s="28">
        <f t="shared" si="89"/>
        <v>2613</v>
      </c>
      <c r="C601" s="9">
        <f t="shared" si="81"/>
        <v>260479</v>
      </c>
      <c r="D601" s="9">
        <f t="shared" si="82"/>
        <v>260509</v>
      </c>
      <c r="E601" s="3">
        <f t="shared" si="83"/>
        <v>31</v>
      </c>
      <c r="F601" s="10">
        <f t="shared" si="84"/>
        <v>29</v>
      </c>
      <c r="G601" s="4">
        <f>Lease!K613</f>
        <v>0</v>
      </c>
      <c r="H601" s="3">
        <f t="shared" si="85"/>
        <v>0</v>
      </c>
      <c r="I601" s="11">
        <f t="shared" si="86"/>
        <v>0</v>
      </c>
      <c r="J601" s="20">
        <f t="shared" si="87"/>
        <v>260481</v>
      </c>
      <c r="K601" s="3">
        <f t="shared" si="88"/>
        <v>0</v>
      </c>
    </row>
    <row r="602" spans="1:11" x14ac:dyDescent="0.25">
      <c r="A602" s="9">
        <f>IF(Lease!$H$4="Monthly",DATE(YEAR(Monthly!A601),MONTH(Monthly!A601)+1,DAY(Monthly!A601)),IF(Lease!$H$4="Quarterly",DATE(YEAR(Monthly!A601),MONTH(Monthly!A601)+3,DAY(Monthly!A601)),DATE(YEAR(Monthly!A601)+1,MONTH(Monthly!A601),DAY(Monthly!A601))))</f>
        <v>260846</v>
      </c>
      <c r="B602" s="28">
        <f t="shared" si="89"/>
        <v>2614</v>
      </c>
      <c r="C602" s="9">
        <f t="shared" si="81"/>
        <v>260844</v>
      </c>
      <c r="D602" s="9">
        <f t="shared" si="82"/>
        <v>260874</v>
      </c>
      <c r="E602" s="3">
        <f t="shared" si="83"/>
        <v>31</v>
      </c>
      <c r="F602" s="10">
        <f t="shared" si="84"/>
        <v>29</v>
      </c>
      <c r="G602" s="4">
        <f>Lease!K614</f>
        <v>0</v>
      </c>
      <c r="H602" s="3">
        <f t="shared" si="85"/>
        <v>0</v>
      </c>
      <c r="I602" s="11">
        <f t="shared" si="86"/>
        <v>0</v>
      </c>
      <c r="J602" s="20">
        <f t="shared" si="87"/>
        <v>260846</v>
      </c>
      <c r="K602" s="3">
        <f t="shared" si="88"/>
        <v>0</v>
      </c>
    </row>
    <row r="603" spans="1:11" x14ac:dyDescent="0.25">
      <c r="A603" s="9">
        <f>IF(Lease!$H$4="Monthly",DATE(YEAR(Monthly!A602),MONTH(Monthly!A602)+1,DAY(Monthly!A602)),IF(Lease!$H$4="Quarterly",DATE(YEAR(Monthly!A602),MONTH(Monthly!A602)+3,DAY(Monthly!A602)),DATE(YEAR(Monthly!A602)+1,MONTH(Monthly!A602),DAY(Monthly!A602))))</f>
        <v>261211</v>
      </c>
      <c r="B603" s="28">
        <f t="shared" si="89"/>
        <v>2615</v>
      </c>
      <c r="C603" s="9">
        <f t="shared" si="81"/>
        <v>261209</v>
      </c>
      <c r="D603" s="9">
        <f t="shared" si="82"/>
        <v>261239</v>
      </c>
      <c r="E603" s="3">
        <f t="shared" si="83"/>
        <v>31</v>
      </c>
      <c r="F603" s="10">
        <f t="shared" si="84"/>
        <v>29</v>
      </c>
      <c r="G603" s="4">
        <f>Lease!K615</f>
        <v>0</v>
      </c>
      <c r="H603" s="3">
        <f t="shared" si="85"/>
        <v>0</v>
      </c>
      <c r="I603" s="11">
        <f t="shared" si="86"/>
        <v>0</v>
      </c>
      <c r="J603" s="20">
        <f t="shared" si="87"/>
        <v>261211</v>
      </c>
      <c r="K603" s="3">
        <f t="shared" si="88"/>
        <v>0</v>
      </c>
    </row>
    <row r="604" spans="1:11" x14ac:dyDescent="0.25">
      <c r="A604" s="9">
        <f>IF(Lease!$H$4="Monthly",DATE(YEAR(Monthly!A603),MONTH(Monthly!A603)+1,DAY(Monthly!A603)),IF(Lease!$H$4="Quarterly",DATE(YEAR(Monthly!A603),MONTH(Monthly!A603)+3,DAY(Monthly!A603)),DATE(YEAR(Monthly!A603)+1,MONTH(Monthly!A603),DAY(Monthly!A603))))</f>
        <v>261577</v>
      </c>
      <c r="B604" s="28">
        <f t="shared" si="89"/>
        <v>2616</v>
      </c>
      <c r="C604" s="9">
        <f t="shared" si="81"/>
        <v>261575</v>
      </c>
      <c r="D604" s="9">
        <f t="shared" si="82"/>
        <v>261605</v>
      </c>
      <c r="E604" s="3">
        <f t="shared" si="83"/>
        <v>31</v>
      </c>
      <c r="F604" s="10">
        <f t="shared" si="84"/>
        <v>29</v>
      </c>
      <c r="G604" s="4">
        <f>Lease!K616</f>
        <v>0</v>
      </c>
      <c r="H604" s="3">
        <f t="shared" si="85"/>
        <v>0</v>
      </c>
      <c r="I604" s="11">
        <f t="shared" si="86"/>
        <v>0</v>
      </c>
      <c r="J604" s="20">
        <f t="shared" si="87"/>
        <v>261577</v>
      </c>
      <c r="K604" s="3">
        <f t="shared" si="88"/>
        <v>0</v>
      </c>
    </row>
    <row r="605" spans="1:11" x14ac:dyDescent="0.25">
      <c r="A605" s="9">
        <f>IF(Lease!$H$4="Monthly",DATE(YEAR(Monthly!A604),MONTH(Monthly!A604)+1,DAY(Monthly!A604)),IF(Lease!$H$4="Quarterly",DATE(YEAR(Monthly!A604),MONTH(Monthly!A604)+3,DAY(Monthly!A604)),DATE(YEAR(Monthly!A604)+1,MONTH(Monthly!A604),DAY(Monthly!A604))))</f>
        <v>261942</v>
      </c>
      <c r="B605" s="28">
        <f t="shared" si="89"/>
        <v>2617</v>
      </c>
      <c r="C605" s="9">
        <f t="shared" si="81"/>
        <v>261940</v>
      </c>
      <c r="D605" s="9">
        <f t="shared" si="82"/>
        <v>261970</v>
      </c>
      <c r="E605" s="3">
        <f t="shared" si="83"/>
        <v>31</v>
      </c>
      <c r="F605" s="10">
        <f t="shared" si="84"/>
        <v>29</v>
      </c>
      <c r="G605" s="4">
        <f>Lease!K617</f>
        <v>0</v>
      </c>
      <c r="H605" s="3">
        <f t="shared" si="85"/>
        <v>0</v>
      </c>
      <c r="I605" s="11">
        <f t="shared" si="86"/>
        <v>0</v>
      </c>
      <c r="J605" s="20">
        <f t="shared" si="87"/>
        <v>261942</v>
      </c>
      <c r="K605" s="3">
        <f t="shared" si="88"/>
        <v>0</v>
      </c>
    </row>
    <row r="606" spans="1:11" x14ac:dyDescent="0.25">
      <c r="A606" s="9">
        <f>IF(Lease!$H$4="Monthly",DATE(YEAR(Monthly!A605),MONTH(Monthly!A605)+1,DAY(Monthly!A605)),IF(Lease!$H$4="Quarterly",DATE(YEAR(Monthly!A605),MONTH(Monthly!A605)+3,DAY(Monthly!A605)),DATE(YEAR(Monthly!A605)+1,MONTH(Monthly!A605),DAY(Monthly!A605))))</f>
        <v>262307</v>
      </c>
      <c r="B606" s="28">
        <f t="shared" si="89"/>
        <v>2618</v>
      </c>
      <c r="C606" s="9">
        <f t="shared" si="81"/>
        <v>262305</v>
      </c>
      <c r="D606" s="9">
        <f t="shared" si="82"/>
        <v>262335</v>
      </c>
      <c r="E606" s="3">
        <f t="shared" si="83"/>
        <v>31</v>
      </c>
      <c r="F606" s="10">
        <f t="shared" si="84"/>
        <v>29</v>
      </c>
      <c r="G606" s="4">
        <f>Lease!K618</f>
        <v>0</v>
      </c>
      <c r="H606" s="3">
        <f t="shared" si="85"/>
        <v>0</v>
      </c>
      <c r="I606" s="11">
        <f t="shared" si="86"/>
        <v>0</v>
      </c>
      <c r="J606" s="20">
        <f t="shared" si="87"/>
        <v>262307</v>
      </c>
      <c r="K606" s="3">
        <f t="shared" si="88"/>
        <v>0</v>
      </c>
    </row>
    <row r="607" spans="1:11" x14ac:dyDescent="0.25">
      <c r="A607" s="9">
        <f>IF(Lease!$H$4="Monthly",DATE(YEAR(Monthly!A606),MONTH(Monthly!A606)+1,DAY(Monthly!A606)),IF(Lease!$H$4="Quarterly",DATE(YEAR(Monthly!A606),MONTH(Monthly!A606)+3,DAY(Monthly!A606)),DATE(YEAR(Monthly!A606)+1,MONTH(Monthly!A606),DAY(Monthly!A606))))</f>
        <v>262672</v>
      </c>
      <c r="B607" s="28">
        <f t="shared" si="89"/>
        <v>2619</v>
      </c>
      <c r="C607" s="9">
        <f t="shared" si="81"/>
        <v>262670</v>
      </c>
      <c r="D607" s="9">
        <f t="shared" si="82"/>
        <v>262700</v>
      </c>
      <c r="E607" s="3">
        <f t="shared" si="83"/>
        <v>31</v>
      </c>
      <c r="F607" s="10">
        <f t="shared" si="84"/>
        <v>29</v>
      </c>
      <c r="G607" s="4">
        <f>Lease!K619</f>
        <v>0</v>
      </c>
      <c r="H607" s="3">
        <f t="shared" si="85"/>
        <v>0</v>
      </c>
      <c r="I607" s="11">
        <f t="shared" si="86"/>
        <v>0</v>
      </c>
      <c r="J607" s="20">
        <f t="shared" si="87"/>
        <v>262672</v>
      </c>
      <c r="K607" s="3">
        <f t="shared" si="88"/>
        <v>0</v>
      </c>
    </row>
    <row r="608" spans="1:11" x14ac:dyDescent="0.25">
      <c r="A608" s="9">
        <f>IF(Lease!$H$4="Monthly",DATE(YEAR(Monthly!A607),MONTH(Monthly!A607)+1,DAY(Monthly!A607)),IF(Lease!$H$4="Quarterly",DATE(YEAR(Monthly!A607),MONTH(Monthly!A607)+3,DAY(Monthly!A607)),DATE(YEAR(Monthly!A607)+1,MONTH(Monthly!A607),DAY(Monthly!A607))))</f>
        <v>263038</v>
      </c>
      <c r="B608" s="28">
        <f t="shared" si="89"/>
        <v>2620</v>
      </c>
      <c r="C608" s="9">
        <f t="shared" si="81"/>
        <v>263036</v>
      </c>
      <c r="D608" s="9">
        <f t="shared" si="82"/>
        <v>263066</v>
      </c>
      <c r="E608" s="3">
        <f t="shared" si="83"/>
        <v>31</v>
      </c>
      <c r="F608" s="10">
        <f t="shared" si="84"/>
        <v>29</v>
      </c>
      <c r="G608" s="4">
        <f>Lease!K620</f>
        <v>0</v>
      </c>
      <c r="H608" s="3">
        <f t="shared" si="85"/>
        <v>0</v>
      </c>
      <c r="I608" s="11">
        <f t="shared" si="86"/>
        <v>0</v>
      </c>
      <c r="J608" s="20">
        <f t="shared" si="87"/>
        <v>263038</v>
      </c>
      <c r="K608" s="3">
        <f t="shared" si="88"/>
        <v>0</v>
      </c>
    </row>
    <row r="609" spans="1:11" x14ac:dyDescent="0.25">
      <c r="A609" s="9">
        <f>IF(Lease!$H$4="Monthly",DATE(YEAR(Monthly!A608),MONTH(Monthly!A608)+1,DAY(Monthly!A608)),IF(Lease!$H$4="Quarterly",DATE(YEAR(Monthly!A608),MONTH(Monthly!A608)+3,DAY(Monthly!A608)),DATE(YEAR(Monthly!A608)+1,MONTH(Monthly!A608),DAY(Monthly!A608))))</f>
        <v>263403</v>
      </c>
      <c r="B609" s="28">
        <f t="shared" si="89"/>
        <v>2621</v>
      </c>
      <c r="C609" s="9">
        <f t="shared" si="81"/>
        <v>263401</v>
      </c>
      <c r="D609" s="9">
        <f t="shared" si="82"/>
        <v>263431</v>
      </c>
      <c r="E609" s="3">
        <f t="shared" si="83"/>
        <v>31</v>
      </c>
      <c r="F609" s="10">
        <f t="shared" si="84"/>
        <v>29</v>
      </c>
      <c r="G609" s="4">
        <f>Lease!K621</f>
        <v>0</v>
      </c>
      <c r="H609" s="3">
        <f t="shared" si="85"/>
        <v>0</v>
      </c>
      <c r="I609" s="11">
        <f t="shared" si="86"/>
        <v>0</v>
      </c>
      <c r="J609" s="20">
        <f t="shared" si="87"/>
        <v>263403</v>
      </c>
      <c r="K609" s="3">
        <f t="shared" si="88"/>
        <v>0</v>
      </c>
    </row>
    <row r="610" spans="1:11" x14ac:dyDescent="0.25">
      <c r="A610" s="9">
        <f>IF(Lease!$H$4="Monthly",DATE(YEAR(Monthly!A609),MONTH(Monthly!A609)+1,DAY(Monthly!A609)),IF(Lease!$H$4="Quarterly",DATE(YEAR(Monthly!A609),MONTH(Monthly!A609)+3,DAY(Monthly!A609)),DATE(YEAR(Monthly!A609)+1,MONTH(Monthly!A609),DAY(Monthly!A609))))</f>
        <v>263768</v>
      </c>
      <c r="B610" s="28">
        <f t="shared" si="89"/>
        <v>2622</v>
      </c>
      <c r="C610" s="9">
        <f t="shared" si="81"/>
        <v>263766</v>
      </c>
      <c r="D610" s="9">
        <f t="shared" si="82"/>
        <v>263796</v>
      </c>
      <c r="E610" s="3">
        <f t="shared" si="83"/>
        <v>31</v>
      </c>
      <c r="F610" s="10">
        <f t="shared" si="84"/>
        <v>29</v>
      </c>
      <c r="G610" s="4">
        <f>Lease!K622</f>
        <v>0</v>
      </c>
      <c r="H610" s="3">
        <f t="shared" si="85"/>
        <v>0</v>
      </c>
      <c r="I610" s="11">
        <f t="shared" si="86"/>
        <v>0</v>
      </c>
      <c r="J610" s="20">
        <f t="shared" si="87"/>
        <v>263768</v>
      </c>
      <c r="K610" s="3">
        <f t="shared" si="88"/>
        <v>0</v>
      </c>
    </row>
    <row r="611" spans="1:11" x14ac:dyDescent="0.25">
      <c r="A611" s="9">
        <f>IF(Lease!$H$4="Monthly",DATE(YEAR(Monthly!A610),MONTH(Monthly!A610)+1,DAY(Monthly!A610)),IF(Lease!$H$4="Quarterly",DATE(YEAR(Monthly!A610),MONTH(Monthly!A610)+3,DAY(Monthly!A610)),DATE(YEAR(Monthly!A610)+1,MONTH(Monthly!A610),DAY(Monthly!A610))))</f>
        <v>264133</v>
      </c>
      <c r="B611" s="28">
        <f t="shared" si="89"/>
        <v>2623</v>
      </c>
      <c r="C611" s="9">
        <f t="shared" si="81"/>
        <v>264131</v>
      </c>
      <c r="D611" s="9">
        <f t="shared" si="82"/>
        <v>264161</v>
      </c>
      <c r="E611" s="3">
        <f t="shared" si="83"/>
        <v>31</v>
      </c>
      <c r="F611" s="10">
        <f t="shared" si="84"/>
        <v>29</v>
      </c>
      <c r="G611" s="4">
        <f>Lease!K623</f>
        <v>0</v>
      </c>
      <c r="H611" s="3">
        <f t="shared" si="85"/>
        <v>0</v>
      </c>
      <c r="I611" s="11">
        <f t="shared" si="86"/>
        <v>0</v>
      </c>
      <c r="J611" s="20">
        <f t="shared" si="87"/>
        <v>264133</v>
      </c>
      <c r="K611" s="3">
        <f t="shared" si="88"/>
        <v>0</v>
      </c>
    </row>
    <row r="612" spans="1:11" x14ac:dyDescent="0.25">
      <c r="A612" s="9">
        <f>IF(Lease!$H$4="Monthly",DATE(YEAR(Monthly!A611),MONTH(Monthly!A611)+1,DAY(Monthly!A611)),IF(Lease!$H$4="Quarterly",DATE(YEAR(Monthly!A611),MONTH(Monthly!A611)+3,DAY(Monthly!A611)),DATE(YEAR(Monthly!A611)+1,MONTH(Monthly!A611),DAY(Monthly!A611))))</f>
        <v>264499</v>
      </c>
      <c r="B612" s="28">
        <f t="shared" si="89"/>
        <v>2624</v>
      </c>
      <c r="C612" s="9">
        <f t="shared" si="81"/>
        <v>264497</v>
      </c>
      <c r="D612" s="9">
        <f t="shared" si="82"/>
        <v>264527</v>
      </c>
      <c r="E612" s="3">
        <f t="shared" si="83"/>
        <v>31</v>
      </c>
      <c r="F612" s="10">
        <f t="shared" si="84"/>
        <v>29</v>
      </c>
      <c r="G612" s="4">
        <f>Lease!K624</f>
        <v>0</v>
      </c>
      <c r="H612" s="3">
        <f t="shared" si="85"/>
        <v>0</v>
      </c>
      <c r="I612" s="11">
        <f t="shared" si="86"/>
        <v>0</v>
      </c>
      <c r="J612" s="20">
        <f t="shared" si="87"/>
        <v>264499</v>
      </c>
      <c r="K612" s="3">
        <f t="shared" si="88"/>
        <v>0</v>
      </c>
    </row>
    <row r="613" spans="1:11" x14ac:dyDescent="0.25">
      <c r="A613" s="9">
        <f>IF(Lease!$H$4="Monthly",DATE(YEAR(Monthly!A612),MONTH(Monthly!A612)+1,DAY(Monthly!A612)),IF(Lease!$H$4="Quarterly",DATE(YEAR(Monthly!A612),MONTH(Monthly!A612)+3,DAY(Monthly!A612)),DATE(YEAR(Monthly!A612)+1,MONTH(Monthly!A612),DAY(Monthly!A612))))</f>
        <v>264864</v>
      </c>
      <c r="B613" s="28">
        <f t="shared" si="89"/>
        <v>2625</v>
      </c>
      <c r="C613" s="9">
        <f t="shared" si="81"/>
        <v>264862</v>
      </c>
      <c r="D613" s="9">
        <f t="shared" si="82"/>
        <v>264892</v>
      </c>
      <c r="E613" s="3">
        <f t="shared" si="83"/>
        <v>31</v>
      </c>
      <c r="F613" s="10">
        <f t="shared" si="84"/>
        <v>29</v>
      </c>
      <c r="G613" s="4">
        <f>Lease!K625</f>
        <v>0</v>
      </c>
      <c r="H613" s="3">
        <f t="shared" si="85"/>
        <v>0</v>
      </c>
      <c r="I613" s="11">
        <f t="shared" si="86"/>
        <v>0</v>
      </c>
      <c r="J613" s="20">
        <f t="shared" si="87"/>
        <v>264864</v>
      </c>
      <c r="K613" s="3">
        <f t="shared" si="88"/>
        <v>0</v>
      </c>
    </row>
    <row r="614" spans="1:11" x14ac:dyDescent="0.25">
      <c r="A614" s="9">
        <f>IF(Lease!$H$4="Monthly",DATE(YEAR(Monthly!A613),MONTH(Monthly!A613)+1,DAY(Monthly!A613)),IF(Lease!$H$4="Quarterly",DATE(YEAR(Monthly!A613),MONTH(Monthly!A613)+3,DAY(Monthly!A613)),DATE(YEAR(Monthly!A613)+1,MONTH(Monthly!A613),DAY(Monthly!A613))))</f>
        <v>265229</v>
      </c>
      <c r="B614" s="28">
        <f t="shared" si="89"/>
        <v>2626</v>
      </c>
      <c r="C614" s="9">
        <f t="shared" si="81"/>
        <v>265227</v>
      </c>
      <c r="D614" s="9">
        <f t="shared" si="82"/>
        <v>265257</v>
      </c>
      <c r="E614" s="3">
        <f t="shared" si="83"/>
        <v>31</v>
      </c>
      <c r="F614" s="10">
        <f t="shared" si="84"/>
        <v>29</v>
      </c>
      <c r="G614" s="4">
        <f>Lease!K626</f>
        <v>0</v>
      </c>
      <c r="H614" s="3">
        <f t="shared" si="85"/>
        <v>0</v>
      </c>
      <c r="I614" s="11">
        <f t="shared" si="86"/>
        <v>0</v>
      </c>
      <c r="J614" s="20">
        <f t="shared" si="87"/>
        <v>265229</v>
      </c>
      <c r="K614" s="3">
        <f t="shared" si="88"/>
        <v>0</v>
      </c>
    </row>
    <row r="615" spans="1:11" x14ac:dyDescent="0.25">
      <c r="A615" s="9">
        <f>IF(Lease!$H$4="Monthly",DATE(YEAR(Monthly!A614),MONTH(Monthly!A614)+1,DAY(Monthly!A614)),IF(Lease!$H$4="Quarterly",DATE(YEAR(Monthly!A614),MONTH(Monthly!A614)+3,DAY(Monthly!A614)),DATE(YEAR(Monthly!A614)+1,MONTH(Monthly!A614),DAY(Monthly!A614))))</f>
        <v>265594</v>
      </c>
      <c r="B615" s="28">
        <f t="shared" si="89"/>
        <v>2627</v>
      </c>
      <c r="C615" s="9">
        <f t="shared" si="81"/>
        <v>265592</v>
      </c>
      <c r="D615" s="9">
        <f t="shared" si="82"/>
        <v>265622</v>
      </c>
      <c r="E615" s="3">
        <f t="shared" si="83"/>
        <v>31</v>
      </c>
      <c r="F615" s="10">
        <f t="shared" si="84"/>
        <v>29</v>
      </c>
      <c r="G615" s="4">
        <f>Lease!K627</f>
        <v>0</v>
      </c>
      <c r="H615" s="3">
        <f t="shared" si="85"/>
        <v>0</v>
      </c>
      <c r="I615" s="11">
        <f t="shared" si="86"/>
        <v>0</v>
      </c>
      <c r="J615" s="20">
        <f t="shared" si="87"/>
        <v>265594</v>
      </c>
      <c r="K615" s="3">
        <f t="shared" si="88"/>
        <v>0</v>
      </c>
    </row>
    <row r="616" spans="1:11" x14ac:dyDescent="0.25">
      <c r="A616" s="9">
        <f>IF(Lease!$H$4="Monthly",DATE(YEAR(Monthly!A615),MONTH(Monthly!A615)+1,DAY(Monthly!A615)),IF(Lease!$H$4="Quarterly",DATE(YEAR(Monthly!A615),MONTH(Monthly!A615)+3,DAY(Monthly!A615)),DATE(YEAR(Monthly!A615)+1,MONTH(Monthly!A615),DAY(Monthly!A615))))</f>
        <v>265960</v>
      </c>
      <c r="B616" s="28">
        <f t="shared" si="89"/>
        <v>2628</v>
      </c>
      <c r="C616" s="9">
        <f t="shared" si="81"/>
        <v>265958</v>
      </c>
      <c r="D616" s="9">
        <f t="shared" si="82"/>
        <v>265988</v>
      </c>
      <c r="E616" s="3">
        <f t="shared" si="83"/>
        <v>31</v>
      </c>
      <c r="F616" s="10">
        <f t="shared" si="84"/>
        <v>29</v>
      </c>
      <c r="G616" s="4">
        <f>Lease!K628</f>
        <v>0</v>
      </c>
      <c r="H616" s="3">
        <f t="shared" si="85"/>
        <v>0</v>
      </c>
      <c r="I616" s="11">
        <f t="shared" si="86"/>
        <v>0</v>
      </c>
      <c r="J616" s="20">
        <f t="shared" si="87"/>
        <v>265960</v>
      </c>
      <c r="K616" s="3">
        <f t="shared" si="88"/>
        <v>0</v>
      </c>
    </row>
    <row r="617" spans="1:11" x14ac:dyDescent="0.25">
      <c r="A617" s="9">
        <f>IF(Lease!$H$4="Monthly",DATE(YEAR(Monthly!A616),MONTH(Monthly!A616)+1,DAY(Monthly!A616)),IF(Lease!$H$4="Quarterly",DATE(YEAR(Monthly!A616),MONTH(Monthly!A616)+3,DAY(Monthly!A616)),DATE(YEAR(Monthly!A616)+1,MONTH(Monthly!A616),DAY(Monthly!A616))))</f>
        <v>266325</v>
      </c>
      <c r="B617" s="28">
        <f t="shared" si="89"/>
        <v>2629</v>
      </c>
      <c r="C617" s="9">
        <f t="shared" si="81"/>
        <v>266323</v>
      </c>
      <c r="D617" s="9">
        <f t="shared" si="82"/>
        <v>266353</v>
      </c>
      <c r="E617" s="3">
        <f t="shared" si="83"/>
        <v>31</v>
      </c>
      <c r="F617" s="10">
        <f t="shared" si="84"/>
        <v>29</v>
      </c>
      <c r="G617" s="4">
        <f>Lease!K629</f>
        <v>0</v>
      </c>
      <c r="H617" s="3">
        <f t="shared" si="85"/>
        <v>0</v>
      </c>
      <c r="I617" s="11">
        <f t="shared" si="86"/>
        <v>0</v>
      </c>
      <c r="J617" s="20">
        <f t="shared" si="87"/>
        <v>266325</v>
      </c>
      <c r="K617" s="3">
        <f t="shared" si="88"/>
        <v>0</v>
      </c>
    </row>
    <row r="618" spans="1:11" x14ac:dyDescent="0.25">
      <c r="A618" s="9">
        <f>IF(Lease!$H$4="Monthly",DATE(YEAR(Monthly!A617),MONTH(Monthly!A617)+1,DAY(Monthly!A617)),IF(Lease!$H$4="Quarterly",DATE(YEAR(Monthly!A617),MONTH(Monthly!A617)+3,DAY(Monthly!A617)),DATE(YEAR(Monthly!A617)+1,MONTH(Monthly!A617),DAY(Monthly!A617))))</f>
        <v>266690</v>
      </c>
      <c r="B618" s="28">
        <f t="shared" si="89"/>
        <v>2630</v>
      </c>
      <c r="C618" s="9">
        <f t="shared" si="81"/>
        <v>266688</v>
      </c>
      <c r="D618" s="9">
        <f t="shared" si="82"/>
        <v>266718</v>
      </c>
      <c r="E618" s="3">
        <f t="shared" si="83"/>
        <v>31</v>
      </c>
      <c r="F618" s="10">
        <f t="shared" si="84"/>
        <v>29</v>
      </c>
      <c r="G618" s="4">
        <f>Lease!K630</f>
        <v>0</v>
      </c>
      <c r="H618" s="3">
        <f t="shared" si="85"/>
        <v>0</v>
      </c>
      <c r="I618" s="11">
        <f t="shared" si="86"/>
        <v>0</v>
      </c>
      <c r="J618" s="20">
        <f t="shared" si="87"/>
        <v>266690</v>
      </c>
      <c r="K618" s="3">
        <f t="shared" si="88"/>
        <v>0</v>
      </c>
    </row>
    <row r="619" spans="1:11" x14ac:dyDescent="0.25">
      <c r="A619" s="9">
        <f>IF(Lease!$H$4="Monthly",DATE(YEAR(Monthly!A618),MONTH(Monthly!A618)+1,DAY(Monthly!A618)),IF(Lease!$H$4="Quarterly",DATE(YEAR(Monthly!A618),MONTH(Monthly!A618)+3,DAY(Monthly!A618)),DATE(YEAR(Monthly!A618)+1,MONTH(Monthly!A618),DAY(Monthly!A618))))</f>
        <v>267055</v>
      </c>
      <c r="B619" s="28">
        <f t="shared" si="89"/>
        <v>2631</v>
      </c>
      <c r="C619" s="9">
        <f t="shared" si="81"/>
        <v>267053</v>
      </c>
      <c r="D619" s="9">
        <f t="shared" si="82"/>
        <v>267083</v>
      </c>
      <c r="E619" s="3">
        <f t="shared" si="83"/>
        <v>31</v>
      </c>
      <c r="F619" s="10">
        <f t="shared" si="84"/>
        <v>29</v>
      </c>
      <c r="G619" s="4">
        <f>Lease!K631</f>
        <v>0</v>
      </c>
      <c r="H619" s="3">
        <f t="shared" si="85"/>
        <v>0</v>
      </c>
      <c r="I619" s="11">
        <f t="shared" si="86"/>
        <v>0</v>
      </c>
      <c r="J619" s="20">
        <f t="shared" si="87"/>
        <v>267055</v>
      </c>
      <c r="K619" s="3">
        <f t="shared" si="88"/>
        <v>0</v>
      </c>
    </row>
    <row r="620" spans="1:11" x14ac:dyDescent="0.25">
      <c r="A620" s="9">
        <f>IF(Lease!$H$4="Monthly",DATE(YEAR(Monthly!A619),MONTH(Monthly!A619)+1,DAY(Monthly!A619)),IF(Lease!$H$4="Quarterly",DATE(YEAR(Monthly!A619),MONTH(Monthly!A619)+3,DAY(Monthly!A619)),DATE(YEAR(Monthly!A619)+1,MONTH(Monthly!A619),DAY(Monthly!A619))))</f>
        <v>267421</v>
      </c>
      <c r="B620" s="28">
        <f t="shared" si="89"/>
        <v>2632</v>
      </c>
      <c r="C620" s="9">
        <f t="shared" si="81"/>
        <v>267419</v>
      </c>
      <c r="D620" s="9">
        <f t="shared" si="82"/>
        <v>267449</v>
      </c>
      <c r="E620" s="3">
        <f t="shared" si="83"/>
        <v>31</v>
      </c>
      <c r="F620" s="10">
        <f t="shared" si="84"/>
        <v>29</v>
      </c>
      <c r="G620" s="4">
        <f>Lease!K632</f>
        <v>0</v>
      </c>
      <c r="H620" s="3">
        <f t="shared" si="85"/>
        <v>0</v>
      </c>
      <c r="I620" s="11">
        <f t="shared" si="86"/>
        <v>0</v>
      </c>
      <c r="J620" s="20">
        <f t="shared" si="87"/>
        <v>267421</v>
      </c>
      <c r="K620" s="3">
        <f t="shared" si="88"/>
        <v>0</v>
      </c>
    </row>
    <row r="621" spans="1:11" x14ac:dyDescent="0.25">
      <c r="A621" s="9">
        <f>IF(Lease!$H$4="Monthly",DATE(YEAR(Monthly!A620),MONTH(Monthly!A620)+1,DAY(Monthly!A620)),IF(Lease!$H$4="Quarterly",DATE(YEAR(Monthly!A620),MONTH(Monthly!A620)+3,DAY(Monthly!A620)),DATE(YEAR(Monthly!A620)+1,MONTH(Monthly!A620),DAY(Monthly!A620))))</f>
        <v>267786</v>
      </c>
      <c r="B621" s="28">
        <f t="shared" si="89"/>
        <v>2633</v>
      </c>
      <c r="C621" s="9">
        <f t="shared" si="81"/>
        <v>267784</v>
      </c>
      <c r="D621" s="9">
        <f t="shared" si="82"/>
        <v>267814</v>
      </c>
      <c r="E621" s="3">
        <f t="shared" si="83"/>
        <v>31</v>
      </c>
      <c r="F621" s="10">
        <f t="shared" si="84"/>
        <v>29</v>
      </c>
      <c r="G621" s="4">
        <f>Lease!K633</f>
        <v>0</v>
      </c>
      <c r="H621" s="3">
        <f t="shared" si="85"/>
        <v>0</v>
      </c>
      <c r="I621" s="11">
        <f t="shared" si="86"/>
        <v>0</v>
      </c>
      <c r="J621" s="20">
        <f t="shared" si="87"/>
        <v>267786</v>
      </c>
      <c r="K621" s="3">
        <f t="shared" si="88"/>
        <v>0</v>
      </c>
    </row>
    <row r="622" spans="1:11" x14ac:dyDescent="0.25">
      <c r="A622" s="9">
        <f>IF(Lease!$H$4="Monthly",DATE(YEAR(Monthly!A621),MONTH(Monthly!A621)+1,DAY(Monthly!A621)),IF(Lease!$H$4="Quarterly",DATE(YEAR(Monthly!A621),MONTH(Monthly!A621)+3,DAY(Monthly!A621)),DATE(YEAR(Monthly!A621)+1,MONTH(Monthly!A621),DAY(Monthly!A621))))</f>
        <v>268151</v>
      </c>
      <c r="B622" s="28">
        <f t="shared" si="89"/>
        <v>2634</v>
      </c>
      <c r="C622" s="9">
        <f t="shared" si="81"/>
        <v>268149</v>
      </c>
      <c r="D622" s="9">
        <f t="shared" si="82"/>
        <v>268179</v>
      </c>
      <c r="E622" s="3">
        <f t="shared" si="83"/>
        <v>31</v>
      </c>
      <c r="F622" s="10">
        <f t="shared" si="84"/>
        <v>29</v>
      </c>
      <c r="G622" s="4">
        <f>Lease!K634</f>
        <v>0</v>
      </c>
      <c r="H622" s="3">
        <f t="shared" si="85"/>
        <v>0</v>
      </c>
      <c r="I622" s="11">
        <f t="shared" si="86"/>
        <v>0</v>
      </c>
      <c r="J622" s="20">
        <f t="shared" si="87"/>
        <v>268151</v>
      </c>
      <c r="K622" s="3">
        <f t="shared" si="88"/>
        <v>0</v>
      </c>
    </row>
    <row r="623" spans="1:11" x14ac:dyDescent="0.25">
      <c r="A623" s="9">
        <f>IF(Lease!$H$4="Monthly",DATE(YEAR(Monthly!A622),MONTH(Monthly!A622)+1,DAY(Monthly!A622)),IF(Lease!$H$4="Quarterly",DATE(YEAR(Monthly!A622),MONTH(Monthly!A622)+3,DAY(Monthly!A622)),DATE(YEAR(Monthly!A622)+1,MONTH(Monthly!A622),DAY(Monthly!A622))))</f>
        <v>268516</v>
      </c>
      <c r="B623" s="28">
        <f t="shared" si="89"/>
        <v>2635</v>
      </c>
      <c r="C623" s="9">
        <f t="shared" si="81"/>
        <v>268514</v>
      </c>
      <c r="D623" s="9">
        <f t="shared" si="82"/>
        <v>268544</v>
      </c>
      <c r="E623" s="3">
        <f t="shared" si="83"/>
        <v>31</v>
      </c>
      <c r="F623" s="10">
        <f t="shared" si="84"/>
        <v>29</v>
      </c>
      <c r="G623" s="4">
        <f>Lease!K635</f>
        <v>0</v>
      </c>
      <c r="H623" s="3">
        <f t="shared" si="85"/>
        <v>0</v>
      </c>
      <c r="I623" s="11">
        <f t="shared" si="86"/>
        <v>0</v>
      </c>
      <c r="J623" s="20">
        <f t="shared" si="87"/>
        <v>268516</v>
      </c>
      <c r="K623" s="3">
        <f t="shared" si="88"/>
        <v>0</v>
      </c>
    </row>
    <row r="624" spans="1:11" x14ac:dyDescent="0.25">
      <c r="A624" s="9">
        <f>IF(Lease!$H$4="Monthly",DATE(YEAR(Monthly!A623),MONTH(Monthly!A623)+1,DAY(Monthly!A623)),IF(Lease!$H$4="Quarterly",DATE(YEAR(Monthly!A623),MONTH(Monthly!A623)+3,DAY(Monthly!A623)),DATE(YEAR(Monthly!A623)+1,MONTH(Monthly!A623),DAY(Monthly!A623))))</f>
        <v>268882</v>
      </c>
      <c r="B624" s="28">
        <f t="shared" si="89"/>
        <v>2636</v>
      </c>
      <c r="C624" s="9">
        <f t="shared" si="81"/>
        <v>268880</v>
      </c>
      <c r="D624" s="9">
        <f t="shared" si="82"/>
        <v>268910</v>
      </c>
      <c r="E624" s="3">
        <f t="shared" si="83"/>
        <v>31</v>
      </c>
      <c r="F624" s="10">
        <f t="shared" si="84"/>
        <v>29</v>
      </c>
      <c r="G624" s="4">
        <f>Lease!K636</f>
        <v>0</v>
      </c>
      <c r="H624" s="3">
        <f t="shared" si="85"/>
        <v>0</v>
      </c>
      <c r="I624" s="11">
        <f t="shared" si="86"/>
        <v>0</v>
      </c>
      <c r="J624" s="20">
        <f t="shared" si="87"/>
        <v>268882</v>
      </c>
      <c r="K624" s="3">
        <f t="shared" si="88"/>
        <v>0</v>
      </c>
    </row>
    <row r="625" spans="1:11" x14ac:dyDescent="0.25">
      <c r="A625" s="9">
        <f>IF(Lease!$H$4="Monthly",DATE(YEAR(Monthly!A624),MONTH(Monthly!A624)+1,DAY(Monthly!A624)),IF(Lease!$H$4="Quarterly",DATE(YEAR(Monthly!A624),MONTH(Monthly!A624)+3,DAY(Monthly!A624)),DATE(YEAR(Monthly!A624)+1,MONTH(Monthly!A624),DAY(Monthly!A624))))</f>
        <v>269247</v>
      </c>
      <c r="B625" s="28">
        <f t="shared" si="89"/>
        <v>2637</v>
      </c>
      <c r="C625" s="9">
        <f t="shared" ref="C625:C688" si="90">EOMONTH(A625,-1)+1</f>
        <v>269245</v>
      </c>
      <c r="D625" s="9">
        <f t="shared" ref="D625:D688" si="91">EOMONTH(A625,0)</f>
        <v>269275</v>
      </c>
      <c r="E625" s="3">
        <f t="shared" ref="E625:E688" si="92">D625-C625+1</f>
        <v>31</v>
      </c>
      <c r="F625" s="10">
        <f t="shared" ref="F625:F688" si="93">D625-A625+1</f>
        <v>29</v>
      </c>
      <c r="G625" s="4">
        <f>Lease!K637</f>
        <v>0</v>
      </c>
      <c r="H625" s="3">
        <f t="shared" ref="H625:H688" si="94">G626/E625*F625</f>
        <v>0</v>
      </c>
      <c r="I625" s="11">
        <f t="shared" ref="I625:I688" si="95">G625-H624</f>
        <v>0</v>
      </c>
      <c r="J625" s="20">
        <f t="shared" ref="J625:J688" si="96">A625</f>
        <v>269247</v>
      </c>
      <c r="K625" s="3">
        <f t="shared" ref="K625:K688" si="97">H625+I625</f>
        <v>0</v>
      </c>
    </row>
    <row r="626" spans="1:11" x14ac:dyDescent="0.25">
      <c r="A626" s="9">
        <f>IF(Lease!$H$4="Monthly",DATE(YEAR(Monthly!A625),MONTH(Monthly!A625)+1,DAY(Monthly!A625)),IF(Lease!$H$4="Quarterly",DATE(YEAR(Monthly!A625),MONTH(Monthly!A625)+3,DAY(Monthly!A625)),DATE(YEAR(Monthly!A625)+1,MONTH(Monthly!A625),DAY(Monthly!A625))))</f>
        <v>269612</v>
      </c>
      <c r="B626" s="28">
        <f t="shared" si="89"/>
        <v>2638</v>
      </c>
      <c r="C626" s="9">
        <f t="shared" si="90"/>
        <v>269610</v>
      </c>
      <c r="D626" s="9">
        <f t="shared" si="91"/>
        <v>269640</v>
      </c>
      <c r="E626" s="3">
        <f t="shared" si="92"/>
        <v>31</v>
      </c>
      <c r="F626" s="10">
        <f t="shared" si="93"/>
        <v>29</v>
      </c>
      <c r="G626" s="4">
        <f>Lease!K638</f>
        <v>0</v>
      </c>
      <c r="H626" s="3">
        <f t="shared" si="94"/>
        <v>0</v>
      </c>
      <c r="I626" s="11">
        <f t="shared" si="95"/>
        <v>0</v>
      </c>
      <c r="J626" s="20">
        <f t="shared" si="96"/>
        <v>269612</v>
      </c>
      <c r="K626" s="3">
        <f t="shared" si="97"/>
        <v>0</v>
      </c>
    </row>
    <row r="627" spans="1:11" x14ac:dyDescent="0.25">
      <c r="A627" s="9">
        <f>IF(Lease!$H$4="Monthly",DATE(YEAR(Monthly!A626),MONTH(Monthly!A626)+1,DAY(Monthly!A626)),IF(Lease!$H$4="Quarterly",DATE(YEAR(Monthly!A626),MONTH(Monthly!A626)+3,DAY(Monthly!A626)),DATE(YEAR(Monthly!A626)+1,MONTH(Monthly!A626),DAY(Monthly!A626))))</f>
        <v>269977</v>
      </c>
      <c r="B627" s="28">
        <f t="shared" si="89"/>
        <v>2639</v>
      </c>
      <c r="C627" s="9">
        <f t="shared" si="90"/>
        <v>269975</v>
      </c>
      <c r="D627" s="9">
        <f t="shared" si="91"/>
        <v>270005</v>
      </c>
      <c r="E627" s="3">
        <f t="shared" si="92"/>
        <v>31</v>
      </c>
      <c r="F627" s="10">
        <f t="shared" si="93"/>
        <v>29</v>
      </c>
      <c r="G627" s="4">
        <f>Lease!K639</f>
        <v>0</v>
      </c>
      <c r="H627" s="3">
        <f t="shared" si="94"/>
        <v>0</v>
      </c>
      <c r="I627" s="11">
        <f t="shared" si="95"/>
        <v>0</v>
      </c>
      <c r="J627" s="20">
        <f t="shared" si="96"/>
        <v>269977</v>
      </c>
      <c r="K627" s="3">
        <f t="shared" si="97"/>
        <v>0</v>
      </c>
    </row>
    <row r="628" spans="1:11" x14ac:dyDescent="0.25">
      <c r="A628" s="9">
        <f>IF(Lease!$H$4="Monthly",DATE(YEAR(Monthly!A627),MONTH(Monthly!A627)+1,DAY(Monthly!A627)),IF(Lease!$H$4="Quarterly",DATE(YEAR(Monthly!A627),MONTH(Monthly!A627)+3,DAY(Monthly!A627)),DATE(YEAR(Monthly!A627)+1,MONTH(Monthly!A627),DAY(Monthly!A627))))</f>
        <v>270343</v>
      </c>
      <c r="B628" s="28">
        <f t="shared" si="89"/>
        <v>2640</v>
      </c>
      <c r="C628" s="9">
        <f t="shared" si="90"/>
        <v>270341</v>
      </c>
      <c r="D628" s="9">
        <f t="shared" si="91"/>
        <v>270371</v>
      </c>
      <c r="E628" s="3">
        <f t="shared" si="92"/>
        <v>31</v>
      </c>
      <c r="F628" s="10">
        <f t="shared" si="93"/>
        <v>29</v>
      </c>
      <c r="G628" s="4">
        <f>Lease!K640</f>
        <v>0</v>
      </c>
      <c r="H628" s="3">
        <f t="shared" si="94"/>
        <v>0</v>
      </c>
      <c r="I628" s="11">
        <f t="shared" si="95"/>
        <v>0</v>
      </c>
      <c r="J628" s="20">
        <f t="shared" si="96"/>
        <v>270343</v>
      </c>
      <c r="K628" s="3">
        <f t="shared" si="97"/>
        <v>0</v>
      </c>
    </row>
    <row r="629" spans="1:11" x14ac:dyDescent="0.25">
      <c r="A629" s="9">
        <f>IF(Lease!$H$4="Monthly",DATE(YEAR(Monthly!A628),MONTH(Monthly!A628)+1,DAY(Monthly!A628)),IF(Lease!$H$4="Quarterly",DATE(YEAR(Monthly!A628),MONTH(Monthly!A628)+3,DAY(Monthly!A628)),DATE(YEAR(Monthly!A628)+1,MONTH(Monthly!A628),DAY(Monthly!A628))))</f>
        <v>270708</v>
      </c>
      <c r="B629" s="28">
        <f t="shared" si="89"/>
        <v>2641</v>
      </c>
      <c r="C629" s="9">
        <f t="shared" si="90"/>
        <v>270706</v>
      </c>
      <c r="D629" s="9">
        <f t="shared" si="91"/>
        <v>270736</v>
      </c>
      <c r="E629" s="3">
        <f t="shared" si="92"/>
        <v>31</v>
      </c>
      <c r="F629" s="10">
        <f t="shared" si="93"/>
        <v>29</v>
      </c>
      <c r="G629" s="4">
        <f>Lease!K641</f>
        <v>0</v>
      </c>
      <c r="H629" s="3">
        <f t="shared" si="94"/>
        <v>0</v>
      </c>
      <c r="I629" s="11">
        <f t="shared" si="95"/>
        <v>0</v>
      </c>
      <c r="J629" s="20">
        <f t="shared" si="96"/>
        <v>270708</v>
      </c>
      <c r="K629" s="3">
        <f t="shared" si="97"/>
        <v>0</v>
      </c>
    </row>
    <row r="630" spans="1:11" x14ac:dyDescent="0.25">
      <c r="A630" s="9">
        <f>IF(Lease!$H$4="Monthly",DATE(YEAR(Monthly!A629),MONTH(Monthly!A629)+1,DAY(Monthly!A629)),IF(Lease!$H$4="Quarterly",DATE(YEAR(Monthly!A629),MONTH(Monthly!A629)+3,DAY(Monthly!A629)),DATE(YEAR(Monthly!A629)+1,MONTH(Monthly!A629),DAY(Monthly!A629))))</f>
        <v>271073</v>
      </c>
      <c r="B630" s="28">
        <f t="shared" si="89"/>
        <v>2642</v>
      </c>
      <c r="C630" s="9">
        <f t="shared" si="90"/>
        <v>271071</v>
      </c>
      <c r="D630" s="9">
        <f t="shared" si="91"/>
        <v>271101</v>
      </c>
      <c r="E630" s="3">
        <f t="shared" si="92"/>
        <v>31</v>
      </c>
      <c r="F630" s="10">
        <f t="shared" si="93"/>
        <v>29</v>
      </c>
      <c r="G630" s="4">
        <f>Lease!K642</f>
        <v>0</v>
      </c>
      <c r="H630" s="3">
        <f t="shared" si="94"/>
        <v>0</v>
      </c>
      <c r="I630" s="11">
        <f t="shared" si="95"/>
        <v>0</v>
      </c>
      <c r="J630" s="20">
        <f t="shared" si="96"/>
        <v>271073</v>
      </c>
      <c r="K630" s="3">
        <f t="shared" si="97"/>
        <v>0</v>
      </c>
    </row>
    <row r="631" spans="1:11" x14ac:dyDescent="0.25">
      <c r="A631" s="9">
        <f>IF(Lease!$H$4="Monthly",DATE(YEAR(Monthly!A630),MONTH(Monthly!A630)+1,DAY(Monthly!A630)),IF(Lease!$H$4="Quarterly",DATE(YEAR(Monthly!A630),MONTH(Monthly!A630)+3,DAY(Monthly!A630)),DATE(YEAR(Monthly!A630)+1,MONTH(Monthly!A630),DAY(Monthly!A630))))</f>
        <v>271438</v>
      </c>
      <c r="B631" s="28">
        <f t="shared" si="89"/>
        <v>2643</v>
      </c>
      <c r="C631" s="9">
        <f t="shared" si="90"/>
        <v>271436</v>
      </c>
      <c r="D631" s="9">
        <f t="shared" si="91"/>
        <v>271466</v>
      </c>
      <c r="E631" s="3">
        <f t="shared" si="92"/>
        <v>31</v>
      </c>
      <c r="F631" s="10">
        <f t="shared" si="93"/>
        <v>29</v>
      </c>
      <c r="G631" s="4">
        <f>Lease!K643</f>
        <v>0</v>
      </c>
      <c r="H631" s="3">
        <f t="shared" si="94"/>
        <v>0</v>
      </c>
      <c r="I631" s="11">
        <f t="shared" si="95"/>
        <v>0</v>
      </c>
      <c r="J631" s="20">
        <f t="shared" si="96"/>
        <v>271438</v>
      </c>
      <c r="K631" s="3">
        <f t="shared" si="97"/>
        <v>0</v>
      </c>
    </row>
    <row r="632" spans="1:11" x14ac:dyDescent="0.25">
      <c r="A632" s="9">
        <f>IF(Lease!$H$4="Monthly",DATE(YEAR(Monthly!A631),MONTH(Monthly!A631)+1,DAY(Monthly!A631)),IF(Lease!$H$4="Quarterly",DATE(YEAR(Monthly!A631),MONTH(Monthly!A631)+3,DAY(Monthly!A631)),DATE(YEAR(Monthly!A631)+1,MONTH(Monthly!A631),DAY(Monthly!A631))))</f>
        <v>271804</v>
      </c>
      <c r="B632" s="28">
        <f t="shared" si="89"/>
        <v>2644</v>
      </c>
      <c r="C632" s="9">
        <f t="shared" si="90"/>
        <v>271802</v>
      </c>
      <c r="D632" s="9">
        <f t="shared" si="91"/>
        <v>271832</v>
      </c>
      <c r="E632" s="3">
        <f t="shared" si="92"/>
        <v>31</v>
      </c>
      <c r="F632" s="10">
        <f t="shared" si="93"/>
        <v>29</v>
      </c>
      <c r="G632" s="4">
        <f>Lease!K644</f>
        <v>0</v>
      </c>
      <c r="H632" s="3">
        <f t="shared" si="94"/>
        <v>0</v>
      </c>
      <c r="I632" s="11">
        <f t="shared" si="95"/>
        <v>0</v>
      </c>
      <c r="J632" s="20">
        <f t="shared" si="96"/>
        <v>271804</v>
      </c>
      <c r="K632" s="3">
        <f t="shared" si="97"/>
        <v>0</v>
      </c>
    </row>
    <row r="633" spans="1:11" x14ac:dyDescent="0.25">
      <c r="A633" s="9">
        <f>IF(Lease!$H$4="Monthly",DATE(YEAR(Monthly!A632),MONTH(Monthly!A632)+1,DAY(Monthly!A632)),IF(Lease!$H$4="Quarterly",DATE(YEAR(Monthly!A632),MONTH(Monthly!A632)+3,DAY(Monthly!A632)),DATE(YEAR(Monthly!A632)+1,MONTH(Monthly!A632),DAY(Monthly!A632))))</f>
        <v>272169</v>
      </c>
      <c r="B633" s="28">
        <f t="shared" si="89"/>
        <v>2645</v>
      </c>
      <c r="C633" s="9">
        <f t="shared" si="90"/>
        <v>272167</v>
      </c>
      <c r="D633" s="9">
        <f t="shared" si="91"/>
        <v>272197</v>
      </c>
      <c r="E633" s="3">
        <f t="shared" si="92"/>
        <v>31</v>
      </c>
      <c r="F633" s="10">
        <f t="shared" si="93"/>
        <v>29</v>
      </c>
      <c r="G633" s="4">
        <f>Lease!K645</f>
        <v>0</v>
      </c>
      <c r="H633" s="3">
        <f t="shared" si="94"/>
        <v>0</v>
      </c>
      <c r="I633" s="11">
        <f t="shared" si="95"/>
        <v>0</v>
      </c>
      <c r="J633" s="20">
        <f t="shared" si="96"/>
        <v>272169</v>
      </c>
      <c r="K633" s="3">
        <f t="shared" si="97"/>
        <v>0</v>
      </c>
    </row>
    <row r="634" spans="1:11" x14ac:dyDescent="0.25">
      <c r="A634" s="9">
        <f>IF(Lease!$H$4="Monthly",DATE(YEAR(Monthly!A633),MONTH(Monthly!A633)+1,DAY(Monthly!A633)),IF(Lease!$H$4="Quarterly",DATE(YEAR(Monthly!A633),MONTH(Monthly!A633)+3,DAY(Monthly!A633)),DATE(YEAR(Monthly!A633)+1,MONTH(Monthly!A633),DAY(Monthly!A633))))</f>
        <v>272534</v>
      </c>
      <c r="B634" s="28">
        <f t="shared" si="89"/>
        <v>2646</v>
      </c>
      <c r="C634" s="9">
        <f t="shared" si="90"/>
        <v>272532</v>
      </c>
      <c r="D634" s="9">
        <f t="shared" si="91"/>
        <v>272562</v>
      </c>
      <c r="E634" s="3">
        <f t="shared" si="92"/>
        <v>31</v>
      </c>
      <c r="F634" s="10">
        <f t="shared" si="93"/>
        <v>29</v>
      </c>
      <c r="G634" s="4">
        <f>Lease!K646</f>
        <v>0</v>
      </c>
      <c r="H634" s="3">
        <f t="shared" si="94"/>
        <v>0</v>
      </c>
      <c r="I634" s="11">
        <f t="shared" si="95"/>
        <v>0</v>
      </c>
      <c r="J634" s="20">
        <f t="shared" si="96"/>
        <v>272534</v>
      </c>
      <c r="K634" s="3">
        <f t="shared" si="97"/>
        <v>0</v>
      </c>
    </row>
    <row r="635" spans="1:11" x14ac:dyDescent="0.25">
      <c r="A635" s="9">
        <f>IF(Lease!$H$4="Monthly",DATE(YEAR(Monthly!A634),MONTH(Monthly!A634)+1,DAY(Monthly!A634)),IF(Lease!$H$4="Quarterly",DATE(YEAR(Monthly!A634),MONTH(Monthly!A634)+3,DAY(Monthly!A634)),DATE(YEAR(Monthly!A634)+1,MONTH(Monthly!A634),DAY(Monthly!A634))))</f>
        <v>272899</v>
      </c>
      <c r="B635" s="28">
        <f t="shared" si="89"/>
        <v>2647</v>
      </c>
      <c r="C635" s="9">
        <f t="shared" si="90"/>
        <v>272897</v>
      </c>
      <c r="D635" s="9">
        <f t="shared" si="91"/>
        <v>272927</v>
      </c>
      <c r="E635" s="3">
        <f t="shared" si="92"/>
        <v>31</v>
      </c>
      <c r="F635" s="10">
        <f t="shared" si="93"/>
        <v>29</v>
      </c>
      <c r="G635" s="4">
        <f>Lease!K647</f>
        <v>0</v>
      </c>
      <c r="H635" s="3">
        <f t="shared" si="94"/>
        <v>0</v>
      </c>
      <c r="I635" s="11">
        <f t="shared" si="95"/>
        <v>0</v>
      </c>
      <c r="J635" s="20">
        <f t="shared" si="96"/>
        <v>272899</v>
      </c>
      <c r="K635" s="3">
        <f t="shared" si="97"/>
        <v>0</v>
      </c>
    </row>
    <row r="636" spans="1:11" x14ac:dyDescent="0.25">
      <c r="A636" s="9">
        <f>IF(Lease!$H$4="Monthly",DATE(YEAR(Monthly!A635),MONTH(Monthly!A635)+1,DAY(Monthly!A635)),IF(Lease!$H$4="Quarterly",DATE(YEAR(Monthly!A635),MONTH(Monthly!A635)+3,DAY(Monthly!A635)),DATE(YEAR(Monthly!A635)+1,MONTH(Monthly!A635),DAY(Monthly!A635))))</f>
        <v>273265</v>
      </c>
      <c r="B636" s="28">
        <f t="shared" si="89"/>
        <v>2648</v>
      </c>
      <c r="C636" s="9">
        <f t="shared" si="90"/>
        <v>273263</v>
      </c>
      <c r="D636" s="9">
        <f t="shared" si="91"/>
        <v>273293</v>
      </c>
      <c r="E636" s="3">
        <f t="shared" si="92"/>
        <v>31</v>
      </c>
      <c r="F636" s="10">
        <f t="shared" si="93"/>
        <v>29</v>
      </c>
      <c r="G636" s="4">
        <f>Lease!K648</f>
        <v>0</v>
      </c>
      <c r="H636" s="3">
        <f t="shared" si="94"/>
        <v>0</v>
      </c>
      <c r="I636" s="11">
        <f t="shared" si="95"/>
        <v>0</v>
      </c>
      <c r="J636" s="20">
        <f t="shared" si="96"/>
        <v>273265</v>
      </c>
      <c r="K636" s="3">
        <f t="shared" si="97"/>
        <v>0</v>
      </c>
    </row>
    <row r="637" spans="1:11" x14ac:dyDescent="0.25">
      <c r="A637" s="9">
        <f>IF(Lease!$H$4="Monthly",DATE(YEAR(Monthly!A636),MONTH(Monthly!A636)+1,DAY(Monthly!A636)),IF(Lease!$H$4="Quarterly",DATE(YEAR(Monthly!A636),MONTH(Monthly!A636)+3,DAY(Monthly!A636)),DATE(YEAR(Monthly!A636)+1,MONTH(Monthly!A636),DAY(Monthly!A636))))</f>
        <v>273630</v>
      </c>
      <c r="B637" s="28">
        <f t="shared" si="89"/>
        <v>2649</v>
      </c>
      <c r="C637" s="9">
        <f t="shared" si="90"/>
        <v>273628</v>
      </c>
      <c r="D637" s="9">
        <f t="shared" si="91"/>
        <v>273658</v>
      </c>
      <c r="E637" s="3">
        <f t="shared" si="92"/>
        <v>31</v>
      </c>
      <c r="F637" s="10">
        <f t="shared" si="93"/>
        <v>29</v>
      </c>
      <c r="G637" s="4">
        <f>Lease!K649</f>
        <v>0</v>
      </c>
      <c r="H637" s="3">
        <f t="shared" si="94"/>
        <v>0</v>
      </c>
      <c r="I637" s="11">
        <f t="shared" si="95"/>
        <v>0</v>
      </c>
      <c r="J637" s="20">
        <f t="shared" si="96"/>
        <v>273630</v>
      </c>
      <c r="K637" s="3">
        <f t="shared" si="97"/>
        <v>0</v>
      </c>
    </row>
    <row r="638" spans="1:11" x14ac:dyDescent="0.25">
      <c r="A638" s="9">
        <f>IF(Lease!$H$4="Monthly",DATE(YEAR(Monthly!A637),MONTH(Monthly!A637)+1,DAY(Monthly!A637)),IF(Lease!$H$4="Quarterly",DATE(YEAR(Monthly!A637),MONTH(Monthly!A637)+3,DAY(Monthly!A637)),DATE(YEAR(Monthly!A637)+1,MONTH(Monthly!A637),DAY(Monthly!A637))))</f>
        <v>273995</v>
      </c>
      <c r="B638" s="28">
        <f t="shared" si="89"/>
        <v>2650</v>
      </c>
      <c r="C638" s="9">
        <f t="shared" si="90"/>
        <v>273993</v>
      </c>
      <c r="D638" s="9">
        <f t="shared" si="91"/>
        <v>274023</v>
      </c>
      <c r="E638" s="3">
        <f t="shared" si="92"/>
        <v>31</v>
      </c>
      <c r="F638" s="10">
        <f t="shared" si="93"/>
        <v>29</v>
      </c>
      <c r="G638" s="4">
        <f>Lease!K650</f>
        <v>0</v>
      </c>
      <c r="H638" s="3">
        <f t="shared" si="94"/>
        <v>0</v>
      </c>
      <c r="I638" s="11">
        <f t="shared" si="95"/>
        <v>0</v>
      </c>
      <c r="J638" s="20">
        <f t="shared" si="96"/>
        <v>273995</v>
      </c>
      <c r="K638" s="3">
        <f t="shared" si="97"/>
        <v>0</v>
      </c>
    </row>
    <row r="639" spans="1:11" x14ac:dyDescent="0.25">
      <c r="A639" s="9">
        <f>IF(Lease!$H$4="Monthly",DATE(YEAR(Monthly!A638),MONTH(Monthly!A638)+1,DAY(Monthly!A638)),IF(Lease!$H$4="Quarterly",DATE(YEAR(Monthly!A638),MONTH(Monthly!A638)+3,DAY(Monthly!A638)),DATE(YEAR(Monthly!A638)+1,MONTH(Monthly!A638),DAY(Monthly!A638))))</f>
        <v>274360</v>
      </c>
      <c r="B639" s="28">
        <f t="shared" si="89"/>
        <v>2651</v>
      </c>
      <c r="C639" s="9">
        <f t="shared" si="90"/>
        <v>274358</v>
      </c>
      <c r="D639" s="9">
        <f t="shared" si="91"/>
        <v>274388</v>
      </c>
      <c r="E639" s="3">
        <f t="shared" si="92"/>
        <v>31</v>
      </c>
      <c r="F639" s="10">
        <f t="shared" si="93"/>
        <v>29</v>
      </c>
      <c r="G639" s="4">
        <f>Lease!K651</f>
        <v>0</v>
      </c>
      <c r="H639" s="3">
        <f t="shared" si="94"/>
        <v>0</v>
      </c>
      <c r="I639" s="11">
        <f t="shared" si="95"/>
        <v>0</v>
      </c>
      <c r="J639" s="20">
        <f t="shared" si="96"/>
        <v>274360</v>
      </c>
      <c r="K639" s="3">
        <f t="shared" si="97"/>
        <v>0</v>
      </c>
    </row>
    <row r="640" spans="1:11" x14ac:dyDescent="0.25">
      <c r="A640" s="9">
        <f>IF(Lease!$H$4="Monthly",DATE(YEAR(Monthly!A639),MONTH(Monthly!A639)+1,DAY(Monthly!A639)),IF(Lease!$H$4="Quarterly",DATE(YEAR(Monthly!A639),MONTH(Monthly!A639)+3,DAY(Monthly!A639)),DATE(YEAR(Monthly!A639)+1,MONTH(Monthly!A639),DAY(Monthly!A639))))</f>
        <v>274726</v>
      </c>
      <c r="B640" s="28">
        <f t="shared" si="89"/>
        <v>2652</v>
      </c>
      <c r="C640" s="9">
        <f t="shared" si="90"/>
        <v>274724</v>
      </c>
      <c r="D640" s="9">
        <f t="shared" si="91"/>
        <v>274754</v>
      </c>
      <c r="E640" s="3">
        <f t="shared" si="92"/>
        <v>31</v>
      </c>
      <c r="F640" s="10">
        <f t="shared" si="93"/>
        <v>29</v>
      </c>
      <c r="G640" s="4">
        <f>Lease!K652</f>
        <v>0</v>
      </c>
      <c r="H640" s="3">
        <f t="shared" si="94"/>
        <v>0</v>
      </c>
      <c r="I640" s="11">
        <f t="shared" si="95"/>
        <v>0</v>
      </c>
      <c r="J640" s="20">
        <f t="shared" si="96"/>
        <v>274726</v>
      </c>
      <c r="K640" s="3">
        <f t="shared" si="97"/>
        <v>0</v>
      </c>
    </row>
    <row r="641" spans="1:11" x14ac:dyDescent="0.25">
      <c r="A641" s="9">
        <f>IF(Lease!$H$4="Monthly",DATE(YEAR(Monthly!A640),MONTH(Monthly!A640)+1,DAY(Monthly!A640)),IF(Lease!$H$4="Quarterly",DATE(YEAR(Monthly!A640),MONTH(Monthly!A640)+3,DAY(Monthly!A640)),DATE(YEAR(Monthly!A640)+1,MONTH(Monthly!A640),DAY(Monthly!A640))))</f>
        <v>275091</v>
      </c>
      <c r="B641" s="28">
        <f t="shared" si="89"/>
        <v>2653</v>
      </c>
      <c r="C641" s="9">
        <f t="shared" si="90"/>
        <v>275089</v>
      </c>
      <c r="D641" s="9">
        <f t="shared" si="91"/>
        <v>275119</v>
      </c>
      <c r="E641" s="3">
        <f t="shared" si="92"/>
        <v>31</v>
      </c>
      <c r="F641" s="10">
        <f t="shared" si="93"/>
        <v>29</v>
      </c>
      <c r="G641" s="4">
        <f>Lease!K653</f>
        <v>0</v>
      </c>
      <c r="H641" s="3">
        <f t="shared" si="94"/>
        <v>0</v>
      </c>
      <c r="I641" s="11">
        <f t="shared" si="95"/>
        <v>0</v>
      </c>
      <c r="J641" s="20">
        <f t="shared" si="96"/>
        <v>275091</v>
      </c>
      <c r="K641" s="3">
        <f t="shared" si="97"/>
        <v>0</v>
      </c>
    </row>
    <row r="642" spans="1:11" x14ac:dyDescent="0.25">
      <c r="A642" s="9">
        <f>IF(Lease!$H$4="Monthly",DATE(YEAR(Monthly!A641),MONTH(Monthly!A641)+1,DAY(Monthly!A641)),IF(Lease!$H$4="Quarterly",DATE(YEAR(Monthly!A641),MONTH(Monthly!A641)+3,DAY(Monthly!A641)),DATE(YEAR(Monthly!A641)+1,MONTH(Monthly!A641),DAY(Monthly!A641))))</f>
        <v>275456</v>
      </c>
      <c r="B642" s="28">
        <f t="shared" si="89"/>
        <v>2654</v>
      </c>
      <c r="C642" s="9">
        <f t="shared" si="90"/>
        <v>275454</v>
      </c>
      <c r="D642" s="9">
        <f t="shared" si="91"/>
        <v>275484</v>
      </c>
      <c r="E642" s="3">
        <f t="shared" si="92"/>
        <v>31</v>
      </c>
      <c r="F642" s="10">
        <f t="shared" si="93"/>
        <v>29</v>
      </c>
      <c r="G642" s="4">
        <f>Lease!K654</f>
        <v>0</v>
      </c>
      <c r="H642" s="3">
        <f t="shared" si="94"/>
        <v>0</v>
      </c>
      <c r="I642" s="11">
        <f t="shared" si="95"/>
        <v>0</v>
      </c>
      <c r="J642" s="20">
        <f t="shared" si="96"/>
        <v>275456</v>
      </c>
      <c r="K642" s="3">
        <f t="shared" si="97"/>
        <v>0</v>
      </c>
    </row>
    <row r="643" spans="1:11" x14ac:dyDescent="0.25">
      <c r="A643" s="9">
        <f>IF(Lease!$H$4="Monthly",DATE(YEAR(Monthly!A642),MONTH(Monthly!A642)+1,DAY(Monthly!A642)),IF(Lease!$H$4="Quarterly",DATE(YEAR(Monthly!A642),MONTH(Monthly!A642)+3,DAY(Monthly!A642)),DATE(YEAR(Monthly!A642)+1,MONTH(Monthly!A642),DAY(Monthly!A642))))</f>
        <v>275821</v>
      </c>
      <c r="B643" s="28">
        <f t="shared" si="89"/>
        <v>2655</v>
      </c>
      <c r="C643" s="9">
        <f t="shared" si="90"/>
        <v>275819</v>
      </c>
      <c r="D643" s="9">
        <f t="shared" si="91"/>
        <v>275849</v>
      </c>
      <c r="E643" s="3">
        <f t="shared" si="92"/>
        <v>31</v>
      </c>
      <c r="F643" s="10">
        <f t="shared" si="93"/>
        <v>29</v>
      </c>
      <c r="G643" s="4">
        <f>Lease!K655</f>
        <v>0</v>
      </c>
      <c r="H643" s="3">
        <f t="shared" si="94"/>
        <v>0</v>
      </c>
      <c r="I643" s="11">
        <f t="shared" si="95"/>
        <v>0</v>
      </c>
      <c r="J643" s="20">
        <f t="shared" si="96"/>
        <v>275821</v>
      </c>
      <c r="K643" s="3">
        <f t="shared" si="97"/>
        <v>0</v>
      </c>
    </row>
    <row r="644" spans="1:11" x14ac:dyDescent="0.25">
      <c r="A644" s="9">
        <f>IF(Lease!$H$4="Monthly",DATE(YEAR(Monthly!A643),MONTH(Monthly!A643)+1,DAY(Monthly!A643)),IF(Lease!$H$4="Quarterly",DATE(YEAR(Monthly!A643),MONTH(Monthly!A643)+3,DAY(Monthly!A643)),DATE(YEAR(Monthly!A643)+1,MONTH(Monthly!A643),DAY(Monthly!A643))))</f>
        <v>276187</v>
      </c>
      <c r="B644" s="28">
        <f t="shared" si="89"/>
        <v>2656</v>
      </c>
      <c r="C644" s="9">
        <f t="shared" si="90"/>
        <v>276185</v>
      </c>
      <c r="D644" s="9">
        <f t="shared" si="91"/>
        <v>276215</v>
      </c>
      <c r="E644" s="3">
        <f t="shared" si="92"/>
        <v>31</v>
      </c>
      <c r="F644" s="10">
        <f t="shared" si="93"/>
        <v>29</v>
      </c>
      <c r="G644" s="4">
        <f>Lease!K656</f>
        <v>0</v>
      </c>
      <c r="H644" s="3">
        <f t="shared" si="94"/>
        <v>0</v>
      </c>
      <c r="I644" s="11">
        <f t="shared" si="95"/>
        <v>0</v>
      </c>
      <c r="J644" s="20">
        <f t="shared" si="96"/>
        <v>276187</v>
      </c>
      <c r="K644" s="3">
        <f t="shared" si="97"/>
        <v>0</v>
      </c>
    </row>
    <row r="645" spans="1:11" x14ac:dyDescent="0.25">
      <c r="A645" s="9">
        <f>IF(Lease!$H$4="Monthly",DATE(YEAR(Monthly!A644),MONTH(Monthly!A644)+1,DAY(Monthly!A644)),IF(Lease!$H$4="Quarterly",DATE(YEAR(Monthly!A644),MONTH(Monthly!A644)+3,DAY(Monthly!A644)),DATE(YEAR(Monthly!A644)+1,MONTH(Monthly!A644),DAY(Monthly!A644))))</f>
        <v>276552</v>
      </c>
      <c r="B645" s="28">
        <f t="shared" ref="B645:B708" si="98">YEAR(A645)</f>
        <v>2657</v>
      </c>
      <c r="C645" s="9">
        <f t="shared" si="90"/>
        <v>276550</v>
      </c>
      <c r="D645" s="9">
        <f t="shared" si="91"/>
        <v>276580</v>
      </c>
      <c r="E645" s="3">
        <f t="shared" si="92"/>
        <v>31</v>
      </c>
      <c r="F645" s="10">
        <f t="shared" si="93"/>
        <v>29</v>
      </c>
      <c r="G645" s="4">
        <f>Lease!K657</f>
        <v>0</v>
      </c>
      <c r="H645" s="3">
        <f t="shared" si="94"/>
        <v>0</v>
      </c>
      <c r="I645" s="11">
        <f t="shared" si="95"/>
        <v>0</v>
      </c>
      <c r="J645" s="20">
        <f t="shared" si="96"/>
        <v>276552</v>
      </c>
      <c r="K645" s="3">
        <f t="shared" si="97"/>
        <v>0</v>
      </c>
    </row>
    <row r="646" spans="1:11" x14ac:dyDescent="0.25">
      <c r="A646" s="9">
        <f>IF(Lease!$H$4="Monthly",DATE(YEAR(Monthly!A645),MONTH(Monthly!A645)+1,DAY(Monthly!A645)),IF(Lease!$H$4="Quarterly",DATE(YEAR(Monthly!A645),MONTH(Monthly!A645)+3,DAY(Monthly!A645)),DATE(YEAR(Monthly!A645)+1,MONTH(Monthly!A645),DAY(Monthly!A645))))</f>
        <v>276917</v>
      </c>
      <c r="B646" s="28">
        <f t="shared" si="98"/>
        <v>2658</v>
      </c>
      <c r="C646" s="9">
        <f t="shared" si="90"/>
        <v>276915</v>
      </c>
      <c r="D646" s="9">
        <f t="shared" si="91"/>
        <v>276945</v>
      </c>
      <c r="E646" s="3">
        <f t="shared" si="92"/>
        <v>31</v>
      </c>
      <c r="F646" s="10">
        <f t="shared" si="93"/>
        <v>29</v>
      </c>
      <c r="G646" s="4">
        <f>Lease!K658</f>
        <v>0</v>
      </c>
      <c r="H646" s="3">
        <f t="shared" si="94"/>
        <v>0</v>
      </c>
      <c r="I646" s="11">
        <f t="shared" si="95"/>
        <v>0</v>
      </c>
      <c r="J646" s="20">
        <f t="shared" si="96"/>
        <v>276917</v>
      </c>
      <c r="K646" s="3">
        <f t="shared" si="97"/>
        <v>0</v>
      </c>
    </row>
    <row r="647" spans="1:11" x14ac:dyDescent="0.25">
      <c r="A647" s="9">
        <f>IF(Lease!$H$4="Monthly",DATE(YEAR(Monthly!A646),MONTH(Monthly!A646)+1,DAY(Monthly!A646)),IF(Lease!$H$4="Quarterly",DATE(YEAR(Monthly!A646),MONTH(Monthly!A646)+3,DAY(Monthly!A646)),DATE(YEAR(Monthly!A646)+1,MONTH(Monthly!A646),DAY(Monthly!A646))))</f>
        <v>277282</v>
      </c>
      <c r="B647" s="28">
        <f t="shared" si="98"/>
        <v>2659</v>
      </c>
      <c r="C647" s="9">
        <f t="shared" si="90"/>
        <v>277280</v>
      </c>
      <c r="D647" s="9">
        <f t="shared" si="91"/>
        <v>277310</v>
      </c>
      <c r="E647" s="3">
        <f t="shared" si="92"/>
        <v>31</v>
      </c>
      <c r="F647" s="10">
        <f t="shared" si="93"/>
        <v>29</v>
      </c>
      <c r="G647" s="4">
        <f>Lease!K659</f>
        <v>0</v>
      </c>
      <c r="H647" s="3">
        <f t="shared" si="94"/>
        <v>0</v>
      </c>
      <c r="I647" s="11">
        <f t="shared" si="95"/>
        <v>0</v>
      </c>
      <c r="J647" s="20">
        <f t="shared" si="96"/>
        <v>277282</v>
      </c>
      <c r="K647" s="3">
        <f t="shared" si="97"/>
        <v>0</v>
      </c>
    </row>
    <row r="648" spans="1:11" x14ac:dyDescent="0.25">
      <c r="A648" s="9">
        <f>IF(Lease!$H$4="Monthly",DATE(YEAR(Monthly!A647),MONTH(Monthly!A647)+1,DAY(Monthly!A647)),IF(Lease!$H$4="Quarterly",DATE(YEAR(Monthly!A647),MONTH(Monthly!A647)+3,DAY(Monthly!A647)),DATE(YEAR(Monthly!A647)+1,MONTH(Monthly!A647),DAY(Monthly!A647))))</f>
        <v>277648</v>
      </c>
      <c r="B648" s="28">
        <f t="shared" si="98"/>
        <v>2660</v>
      </c>
      <c r="C648" s="9">
        <f t="shared" si="90"/>
        <v>277646</v>
      </c>
      <c r="D648" s="9">
        <f t="shared" si="91"/>
        <v>277676</v>
      </c>
      <c r="E648" s="3">
        <f t="shared" si="92"/>
        <v>31</v>
      </c>
      <c r="F648" s="10">
        <f t="shared" si="93"/>
        <v>29</v>
      </c>
      <c r="G648" s="4">
        <f>Lease!K660</f>
        <v>0</v>
      </c>
      <c r="H648" s="3">
        <f t="shared" si="94"/>
        <v>0</v>
      </c>
      <c r="I648" s="11">
        <f t="shared" si="95"/>
        <v>0</v>
      </c>
      <c r="J648" s="20">
        <f t="shared" si="96"/>
        <v>277648</v>
      </c>
      <c r="K648" s="3">
        <f t="shared" si="97"/>
        <v>0</v>
      </c>
    </row>
    <row r="649" spans="1:11" x14ac:dyDescent="0.25">
      <c r="A649" s="9">
        <f>IF(Lease!$H$4="Monthly",DATE(YEAR(Monthly!A648),MONTH(Monthly!A648)+1,DAY(Monthly!A648)),IF(Lease!$H$4="Quarterly",DATE(YEAR(Monthly!A648),MONTH(Monthly!A648)+3,DAY(Monthly!A648)),DATE(YEAR(Monthly!A648)+1,MONTH(Monthly!A648),DAY(Monthly!A648))))</f>
        <v>278013</v>
      </c>
      <c r="B649" s="28">
        <f t="shared" si="98"/>
        <v>2661</v>
      </c>
      <c r="C649" s="9">
        <f t="shared" si="90"/>
        <v>278011</v>
      </c>
      <c r="D649" s="9">
        <f t="shared" si="91"/>
        <v>278041</v>
      </c>
      <c r="E649" s="3">
        <f t="shared" si="92"/>
        <v>31</v>
      </c>
      <c r="F649" s="10">
        <f t="shared" si="93"/>
        <v>29</v>
      </c>
      <c r="G649" s="4">
        <f>Lease!K661</f>
        <v>0</v>
      </c>
      <c r="H649" s="3">
        <f t="shared" si="94"/>
        <v>0</v>
      </c>
      <c r="I649" s="11">
        <f t="shared" si="95"/>
        <v>0</v>
      </c>
      <c r="J649" s="20">
        <f t="shared" si="96"/>
        <v>278013</v>
      </c>
      <c r="K649" s="3">
        <f t="shared" si="97"/>
        <v>0</v>
      </c>
    </row>
    <row r="650" spans="1:11" x14ac:dyDescent="0.25">
      <c r="A650" s="9">
        <f>IF(Lease!$H$4="Monthly",DATE(YEAR(Monthly!A649),MONTH(Monthly!A649)+1,DAY(Monthly!A649)),IF(Lease!$H$4="Quarterly",DATE(YEAR(Monthly!A649),MONTH(Monthly!A649)+3,DAY(Monthly!A649)),DATE(YEAR(Monthly!A649)+1,MONTH(Monthly!A649),DAY(Monthly!A649))))</f>
        <v>278378</v>
      </c>
      <c r="B650" s="28">
        <f t="shared" si="98"/>
        <v>2662</v>
      </c>
      <c r="C650" s="9">
        <f t="shared" si="90"/>
        <v>278376</v>
      </c>
      <c r="D650" s="9">
        <f t="shared" si="91"/>
        <v>278406</v>
      </c>
      <c r="E650" s="3">
        <f t="shared" si="92"/>
        <v>31</v>
      </c>
      <c r="F650" s="10">
        <f t="shared" si="93"/>
        <v>29</v>
      </c>
      <c r="G650" s="4">
        <f>Lease!K662</f>
        <v>0</v>
      </c>
      <c r="H650" s="3">
        <f t="shared" si="94"/>
        <v>0</v>
      </c>
      <c r="I650" s="11">
        <f t="shared" si="95"/>
        <v>0</v>
      </c>
      <c r="J650" s="20">
        <f t="shared" si="96"/>
        <v>278378</v>
      </c>
      <c r="K650" s="3">
        <f t="shared" si="97"/>
        <v>0</v>
      </c>
    </row>
    <row r="651" spans="1:11" x14ac:dyDescent="0.25">
      <c r="A651" s="9">
        <f>IF(Lease!$H$4="Monthly",DATE(YEAR(Monthly!A650),MONTH(Monthly!A650)+1,DAY(Monthly!A650)),IF(Lease!$H$4="Quarterly",DATE(YEAR(Monthly!A650),MONTH(Monthly!A650)+3,DAY(Monthly!A650)),DATE(YEAR(Monthly!A650)+1,MONTH(Monthly!A650),DAY(Monthly!A650))))</f>
        <v>278743</v>
      </c>
      <c r="B651" s="28">
        <f t="shared" si="98"/>
        <v>2663</v>
      </c>
      <c r="C651" s="9">
        <f t="shared" si="90"/>
        <v>278741</v>
      </c>
      <c r="D651" s="9">
        <f t="shared" si="91"/>
        <v>278771</v>
      </c>
      <c r="E651" s="3">
        <f t="shared" si="92"/>
        <v>31</v>
      </c>
      <c r="F651" s="10">
        <f t="shared" si="93"/>
        <v>29</v>
      </c>
      <c r="G651" s="4">
        <f>Lease!K663</f>
        <v>0</v>
      </c>
      <c r="H651" s="3">
        <f t="shared" si="94"/>
        <v>0</v>
      </c>
      <c r="I651" s="11">
        <f t="shared" si="95"/>
        <v>0</v>
      </c>
      <c r="J651" s="20">
        <f t="shared" si="96"/>
        <v>278743</v>
      </c>
      <c r="K651" s="3">
        <f t="shared" si="97"/>
        <v>0</v>
      </c>
    </row>
    <row r="652" spans="1:11" x14ac:dyDescent="0.25">
      <c r="A652" s="9">
        <f>IF(Lease!$H$4="Monthly",DATE(YEAR(Monthly!A651),MONTH(Monthly!A651)+1,DAY(Monthly!A651)),IF(Lease!$H$4="Quarterly",DATE(YEAR(Monthly!A651),MONTH(Monthly!A651)+3,DAY(Monthly!A651)),DATE(YEAR(Monthly!A651)+1,MONTH(Monthly!A651),DAY(Monthly!A651))))</f>
        <v>279109</v>
      </c>
      <c r="B652" s="28">
        <f t="shared" si="98"/>
        <v>2664</v>
      </c>
      <c r="C652" s="9">
        <f t="shared" si="90"/>
        <v>279107</v>
      </c>
      <c r="D652" s="9">
        <f t="shared" si="91"/>
        <v>279137</v>
      </c>
      <c r="E652" s="3">
        <f t="shared" si="92"/>
        <v>31</v>
      </c>
      <c r="F652" s="10">
        <f t="shared" si="93"/>
        <v>29</v>
      </c>
      <c r="G652" s="4">
        <f>Lease!K664</f>
        <v>0</v>
      </c>
      <c r="H652" s="3">
        <f t="shared" si="94"/>
        <v>0</v>
      </c>
      <c r="I652" s="11">
        <f t="shared" si="95"/>
        <v>0</v>
      </c>
      <c r="J652" s="20">
        <f t="shared" si="96"/>
        <v>279109</v>
      </c>
      <c r="K652" s="3">
        <f t="shared" si="97"/>
        <v>0</v>
      </c>
    </row>
    <row r="653" spans="1:11" x14ac:dyDescent="0.25">
      <c r="A653" s="9">
        <f>IF(Lease!$H$4="Monthly",DATE(YEAR(Monthly!A652),MONTH(Monthly!A652)+1,DAY(Monthly!A652)),IF(Lease!$H$4="Quarterly",DATE(YEAR(Monthly!A652),MONTH(Monthly!A652)+3,DAY(Monthly!A652)),DATE(YEAR(Monthly!A652)+1,MONTH(Monthly!A652),DAY(Monthly!A652))))</f>
        <v>279474</v>
      </c>
      <c r="B653" s="28">
        <f t="shared" si="98"/>
        <v>2665</v>
      </c>
      <c r="C653" s="9">
        <f t="shared" si="90"/>
        <v>279472</v>
      </c>
      <c r="D653" s="9">
        <f t="shared" si="91"/>
        <v>279502</v>
      </c>
      <c r="E653" s="3">
        <f t="shared" si="92"/>
        <v>31</v>
      </c>
      <c r="F653" s="10">
        <f t="shared" si="93"/>
        <v>29</v>
      </c>
      <c r="G653" s="4">
        <f>Lease!K665</f>
        <v>0</v>
      </c>
      <c r="H653" s="3">
        <f t="shared" si="94"/>
        <v>0</v>
      </c>
      <c r="I653" s="11">
        <f t="shared" si="95"/>
        <v>0</v>
      </c>
      <c r="J653" s="20">
        <f t="shared" si="96"/>
        <v>279474</v>
      </c>
      <c r="K653" s="3">
        <f t="shared" si="97"/>
        <v>0</v>
      </c>
    </row>
    <row r="654" spans="1:11" x14ac:dyDescent="0.25">
      <c r="A654" s="9">
        <f>IF(Lease!$H$4="Monthly",DATE(YEAR(Monthly!A653),MONTH(Monthly!A653)+1,DAY(Monthly!A653)),IF(Lease!$H$4="Quarterly",DATE(YEAR(Monthly!A653),MONTH(Monthly!A653)+3,DAY(Monthly!A653)),DATE(YEAR(Monthly!A653)+1,MONTH(Monthly!A653),DAY(Monthly!A653))))</f>
        <v>279839</v>
      </c>
      <c r="B654" s="28">
        <f t="shared" si="98"/>
        <v>2666</v>
      </c>
      <c r="C654" s="9">
        <f t="shared" si="90"/>
        <v>279837</v>
      </c>
      <c r="D654" s="9">
        <f t="shared" si="91"/>
        <v>279867</v>
      </c>
      <c r="E654" s="3">
        <f t="shared" si="92"/>
        <v>31</v>
      </c>
      <c r="F654" s="10">
        <f t="shared" si="93"/>
        <v>29</v>
      </c>
      <c r="G654" s="4">
        <f>Lease!K666</f>
        <v>0</v>
      </c>
      <c r="H654" s="3">
        <f t="shared" si="94"/>
        <v>0</v>
      </c>
      <c r="I654" s="11">
        <f t="shared" si="95"/>
        <v>0</v>
      </c>
      <c r="J654" s="20">
        <f t="shared" si="96"/>
        <v>279839</v>
      </c>
      <c r="K654" s="3">
        <f t="shared" si="97"/>
        <v>0</v>
      </c>
    </row>
    <row r="655" spans="1:11" x14ac:dyDescent="0.25">
      <c r="A655" s="9">
        <f>IF(Lease!$H$4="Monthly",DATE(YEAR(Monthly!A654),MONTH(Monthly!A654)+1,DAY(Monthly!A654)),IF(Lease!$H$4="Quarterly",DATE(YEAR(Monthly!A654),MONTH(Monthly!A654)+3,DAY(Monthly!A654)),DATE(YEAR(Monthly!A654)+1,MONTH(Monthly!A654),DAY(Monthly!A654))))</f>
        <v>280204</v>
      </c>
      <c r="B655" s="28">
        <f t="shared" si="98"/>
        <v>2667</v>
      </c>
      <c r="C655" s="9">
        <f t="shared" si="90"/>
        <v>280202</v>
      </c>
      <c r="D655" s="9">
        <f t="shared" si="91"/>
        <v>280232</v>
      </c>
      <c r="E655" s="3">
        <f t="shared" si="92"/>
        <v>31</v>
      </c>
      <c r="F655" s="10">
        <f t="shared" si="93"/>
        <v>29</v>
      </c>
      <c r="G655" s="4">
        <f>Lease!K667</f>
        <v>0</v>
      </c>
      <c r="H655" s="3">
        <f t="shared" si="94"/>
        <v>0</v>
      </c>
      <c r="I655" s="11">
        <f t="shared" si="95"/>
        <v>0</v>
      </c>
      <c r="J655" s="20">
        <f t="shared" si="96"/>
        <v>280204</v>
      </c>
      <c r="K655" s="3">
        <f t="shared" si="97"/>
        <v>0</v>
      </c>
    </row>
    <row r="656" spans="1:11" x14ac:dyDescent="0.25">
      <c r="A656" s="9">
        <f>IF(Lease!$H$4="Monthly",DATE(YEAR(Monthly!A655),MONTH(Monthly!A655)+1,DAY(Monthly!A655)),IF(Lease!$H$4="Quarterly",DATE(YEAR(Monthly!A655),MONTH(Monthly!A655)+3,DAY(Monthly!A655)),DATE(YEAR(Monthly!A655)+1,MONTH(Monthly!A655),DAY(Monthly!A655))))</f>
        <v>280570</v>
      </c>
      <c r="B656" s="28">
        <f t="shared" si="98"/>
        <v>2668</v>
      </c>
      <c r="C656" s="9">
        <f t="shared" si="90"/>
        <v>280568</v>
      </c>
      <c r="D656" s="9">
        <f t="shared" si="91"/>
        <v>280598</v>
      </c>
      <c r="E656" s="3">
        <f t="shared" si="92"/>
        <v>31</v>
      </c>
      <c r="F656" s="10">
        <f t="shared" si="93"/>
        <v>29</v>
      </c>
      <c r="G656" s="4">
        <f>Lease!K668</f>
        <v>0</v>
      </c>
      <c r="H656" s="3">
        <f t="shared" si="94"/>
        <v>0</v>
      </c>
      <c r="I656" s="11">
        <f t="shared" si="95"/>
        <v>0</v>
      </c>
      <c r="J656" s="20">
        <f t="shared" si="96"/>
        <v>280570</v>
      </c>
      <c r="K656" s="3">
        <f t="shared" si="97"/>
        <v>0</v>
      </c>
    </row>
    <row r="657" spans="1:11" x14ac:dyDescent="0.25">
      <c r="A657" s="9">
        <f>IF(Lease!$H$4="Monthly",DATE(YEAR(Monthly!A656),MONTH(Monthly!A656)+1,DAY(Monthly!A656)),IF(Lease!$H$4="Quarterly",DATE(YEAR(Monthly!A656),MONTH(Monthly!A656)+3,DAY(Monthly!A656)),DATE(YEAR(Monthly!A656)+1,MONTH(Monthly!A656),DAY(Monthly!A656))))</f>
        <v>280935</v>
      </c>
      <c r="B657" s="28">
        <f t="shared" si="98"/>
        <v>2669</v>
      </c>
      <c r="C657" s="9">
        <f t="shared" si="90"/>
        <v>280933</v>
      </c>
      <c r="D657" s="9">
        <f t="shared" si="91"/>
        <v>280963</v>
      </c>
      <c r="E657" s="3">
        <f t="shared" si="92"/>
        <v>31</v>
      </c>
      <c r="F657" s="10">
        <f t="shared" si="93"/>
        <v>29</v>
      </c>
      <c r="G657" s="4">
        <f>Lease!K669</f>
        <v>0</v>
      </c>
      <c r="H657" s="3">
        <f t="shared" si="94"/>
        <v>0</v>
      </c>
      <c r="I657" s="11">
        <f t="shared" si="95"/>
        <v>0</v>
      </c>
      <c r="J657" s="20">
        <f t="shared" si="96"/>
        <v>280935</v>
      </c>
      <c r="K657" s="3">
        <f t="shared" si="97"/>
        <v>0</v>
      </c>
    </row>
    <row r="658" spans="1:11" x14ac:dyDescent="0.25">
      <c r="A658" s="9">
        <f>IF(Lease!$H$4="Monthly",DATE(YEAR(Monthly!A657),MONTH(Monthly!A657)+1,DAY(Monthly!A657)),IF(Lease!$H$4="Quarterly",DATE(YEAR(Monthly!A657),MONTH(Monthly!A657)+3,DAY(Monthly!A657)),DATE(YEAR(Monthly!A657)+1,MONTH(Monthly!A657),DAY(Monthly!A657))))</f>
        <v>281300</v>
      </c>
      <c r="B658" s="28">
        <f t="shared" si="98"/>
        <v>2670</v>
      </c>
      <c r="C658" s="9">
        <f t="shared" si="90"/>
        <v>281298</v>
      </c>
      <c r="D658" s="9">
        <f t="shared" si="91"/>
        <v>281328</v>
      </c>
      <c r="E658" s="3">
        <f t="shared" si="92"/>
        <v>31</v>
      </c>
      <c r="F658" s="10">
        <f t="shared" si="93"/>
        <v>29</v>
      </c>
      <c r="G658" s="4">
        <f>Lease!K670</f>
        <v>0</v>
      </c>
      <c r="H658" s="3">
        <f t="shared" si="94"/>
        <v>0</v>
      </c>
      <c r="I658" s="11">
        <f t="shared" si="95"/>
        <v>0</v>
      </c>
      <c r="J658" s="20">
        <f t="shared" si="96"/>
        <v>281300</v>
      </c>
      <c r="K658" s="3">
        <f t="shared" si="97"/>
        <v>0</v>
      </c>
    </row>
    <row r="659" spans="1:11" x14ac:dyDescent="0.25">
      <c r="A659" s="9">
        <f>IF(Lease!$H$4="Monthly",DATE(YEAR(Monthly!A658),MONTH(Monthly!A658)+1,DAY(Monthly!A658)),IF(Lease!$H$4="Quarterly",DATE(YEAR(Monthly!A658),MONTH(Monthly!A658)+3,DAY(Monthly!A658)),DATE(YEAR(Monthly!A658)+1,MONTH(Monthly!A658),DAY(Monthly!A658))))</f>
        <v>281665</v>
      </c>
      <c r="B659" s="28">
        <f t="shared" si="98"/>
        <v>2671</v>
      </c>
      <c r="C659" s="9">
        <f t="shared" si="90"/>
        <v>281663</v>
      </c>
      <c r="D659" s="9">
        <f t="shared" si="91"/>
        <v>281693</v>
      </c>
      <c r="E659" s="3">
        <f t="shared" si="92"/>
        <v>31</v>
      </c>
      <c r="F659" s="10">
        <f t="shared" si="93"/>
        <v>29</v>
      </c>
      <c r="G659" s="4">
        <f>Lease!K671</f>
        <v>0</v>
      </c>
      <c r="H659" s="3">
        <f t="shared" si="94"/>
        <v>0</v>
      </c>
      <c r="I659" s="11">
        <f t="shared" si="95"/>
        <v>0</v>
      </c>
      <c r="J659" s="20">
        <f t="shared" si="96"/>
        <v>281665</v>
      </c>
      <c r="K659" s="3">
        <f t="shared" si="97"/>
        <v>0</v>
      </c>
    </row>
    <row r="660" spans="1:11" x14ac:dyDescent="0.25">
      <c r="A660" s="9">
        <f>IF(Lease!$H$4="Monthly",DATE(YEAR(Monthly!A659),MONTH(Monthly!A659)+1,DAY(Monthly!A659)),IF(Lease!$H$4="Quarterly",DATE(YEAR(Monthly!A659),MONTH(Monthly!A659)+3,DAY(Monthly!A659)),DATE(YEAR(Monthly!A659)+1,MONTH(Monthly!A659),DAY(Monthly!A659))))</f>
        <v>282031</v>
      </c>
      <c r="B660" s="28">
        <f t="shared" si="98"/>
        <v>2672</v>
      </c>
      <c r="C660" s="9">
        <f t="shared" si="90"/>
        <v>282029</v>
      </c>
      <c r="D660" s="9">
        <f t="shared" si="91"/>
        <v>282059</v>
      </c>
      <c r="E660" s="3">
        <f t="shared" si="92"/>
        <v>31</v>
      </c>
      <c r="F660" s="10">
        <f t="shared" si="93"/>
        <v>29</v>
      </c>
      <c r="G660" s="4">
        <f>Lease!K672</f>
        <v>0</v>
      </c>
      <c r="H660" s="3">
        <f t="shared" si="94"/>
        <v>0</v>
      </c>
      <c r="I660" s="11">
        <f t="shared" si="95"/>
        <v>0</v>
      </c>
      <c r="J660" s="20">
        <f t="shared" si="96"/>
        <v>282031</v>
      </c>
      <c r="K660" s="3">
        <f t="shared" si="97"/>
        <v>0</v>
      </c>
    </row>
    <row r="661" spans="1:11" x14ac:dyDescent="0.25">
      <c r="A661" s="9">
        <f>IF(Lease!$H$4="Monthly",DATE(YEAR(Monthly!A660),MONTH(Monthly!A660)+1,DAY(Monthly!A660)),IF(Lease!$H$4="Quarterly",DATE(YEAR(Monthly!A660),MONTH(Monthly!A660)+3,DAY(Monthly!A660)),DATE(YEAR(Monthly!A660)+1,MONTH(Monthly!A660),DAY(Monthly!A660))))</f>
        <v>282396</v>
      </c>
      <c r="B661" s="28">
        <f t="shared" si="98"/>
        <v>2673</v>
      </c>
      <c r="C661" s="9">
        <f t="shared" si="90"/>
        <v>282394</v>
      </c>
      <c r="D661" s="9">
        <f t="shared" si="91"/>
        <v>282424</v>
      </c>
      <c r="E661" s="3">
        <f t="shared" si="92"/>
        <v>31</v>
      </c>
      <c r="F661" s="10">
        <f t="shared" si="93"/>
        <v>29</v>
      </c>
      <c r="G661" s="4">
        <f>Lease!K673</f>
        <v>0</v>
      </c>
      <c r="H661" s="3">
        <f t="shared" si="94"/>
        <v>0</v>
      </c>
      <c r="I661" s="11">
        <f t="shared" si="95"/>
        <v>0</v>
      </c>
      <c r="J661" s="20">
        <f t="shared" si="96"/>
        <v>282396</v>
      </c>
      <c r="K661" s="3">
        <f t="shared" si="97"/>
        <v>0</v>
      </c>
    </row>
    <row r="662" spans="1:11" x14ac:dyDescent="0.25">
      <c r="A662" s="9">
        <f>IF(Lease!$H$4="Monthly",DATE(YEAR(Monthly!A661),MONTH(Monthly!A661)+1,DAY(Monthly!A661)),IF(Lease!$H$4="Quarterly",DATE(YEAR(Monthly!A661),MONTH(Monthly!A661)+3,DAY(Monthly!A661)),DATE(YEAR(Monthly!A661)+1,MONTH(Monthly!A661),DAY(Monthly!A661))))</f>
        <v>282761</v>
      </c>
      <c r="B662" s="28">
        <f t="shared" si="98"/>
        <v>2674</v>
      </c>
      <c r="C662" s="9">
        <f t="shared" si="90"/>
        <v>282759</v>
      </c>
      <c r="D662" s="9">
        <f t="shared" si="91"/>
        <v>282789</v>
      </c>
      <c r="E662" s="3">
        <f t="shared" si="92"/>
        <v>31</v>
      </c>
      <c r="F662" s="10">
        <f t="shared" si="93"/>
        <v>29</v>
      </c>
      <c r="G662" s="4">
        <f>Lease!K674</f>
        <v>0</v>
      </c>
      <c r="H662" s="3">
        <f t="shared" si="94"/>
        <v>0</v>
      </c>
      <c r="I662" s="11">
        <f t="shared" si="95"/>
        <v>0</v>
      </c>
      <c r="J662" s="20">
        <f t="shared" si="96"/>
        <v>282761</v>
      </c>
      <c r="K662" s="3">
        <f t="shared" si="97"/>
        <v>0</v>
      </c>
    </row>
    <row r="663" spans="1:11" x14ac:dyDescent="0.25">
      <c r="A663" s="9">
        <f>IF(Lease!$H$4="Monthly",DATE(YEAR(Monthly!A662),MONTH(Monthly!A662)+1,DAY(Monthly!A662)),IF(Lease!$H$4="Quarterly",DATE(YEAR(Monthly!A662),MONTH(Monthly!A662)+3,DAY(Monthly!A662)),DATE(YEAR(Monthly!A662)+1,MONTH(Monthly!A662),DAY(Monthly!A662))))</f>
        <v>283126</v>
      </c>
      <c r="B663" s="28">
        <f t="shared" si="98"/>
        <v>2675</v>
      </c>
      <c r="C663" s="9">
        <f t="shared" si="90"/>
        <v>283124</v>
      </c>
      <c r="D663" s="9">
        <f t="shared" si="91"/>
        <v>283154</v>
      </c>
      <c r="E663" s="3">
        <f t="shared" si="92"/>
        <v>31</v>
      </c>
      <c r="F663" s="10">
        <f t="shared" si="93"/>
        <v>29</v>
      </c>
      <c r="G663" s="4">
        <f>Lease!K675</f>
        <v>0</v>
      </c>
      <c r="H663" s="3">
        <f t="shared" si="94"/>
        <v>0</v>
      </c>
      <c r="I663" s="11">
        <f t="shared" si="95"/>
        <v>0</v>
      </c>
      <c r="J663" s="20">
        <f t="shared" si="96"/>
        <v>283126</v>
      </c>
      <c r="K663" s="3">
        <f t="shared" si="97"/>
        <v>0</v>
      </c>
    </row>
    <row r="664" spans="1:11" x14ac:dyDescent="0.25">
      <c r="A664" s="9">
        <f>IF(Lease!$H$4="Monthly",DATE(YEAR(Monthly!A663),MONTH(Monthly!A663)+1,DAY(Monthly!A663)),IF(Lease!$H$4="Quarterly",DATE(YEAR(Monthly!A663),MONTH(Monthly!A663)+3,DAY(Monthly!A663)),DATE(YEAR(Monthly!A663)+1,MONTH(Monthly!A663),DAY(Monthly!A663))))</f>
        <v>283492</v>
      </c>
      <c r="B664" s="28">
        <f t="shared" si="98"/>
        <v>2676</v>
      </c>
      <c r="C664" s="9">
        <f t="shared" si="90"/>
        <v>283490</v>
      </c>
      <c r="D664" s="9">
        <f t="shared" si="91"/>
        <v>283520</v>
      </c>
      <c r="E664" s="3">
        <f t="shared" si="92"/>
        <v>31</v>
      </c>
      <c r="F664" s="10">
        <f t="shared" si="93"/>
        <v>29</v>
      </c>
      <c r="G664" s="4">
        <f>Lease!K676</f>
        <v>0</v>
      </c>
      <c r="H664" s="3">
        <f t="shared" si="94"/>
        <v>0</v>
      </c>
      <c r="I664" s="11">
        <f t="shared" si="95"/>
        <v>0</v>
      </c>
      <c r="J664" s="20">
        <f t="shared" si="96"/>
        <v>283492</v>
      </c>
      <c r="K664" s="3">
        <f t="shared" si="97"/>
        <v>0</v>
      </c>
    </row>
    <row r="665" spans="1:11" x14ac:dyDescent="0.25">
      <c r="A665" s="9">
        <f>IF(Lease!$H$4="Monthly",DATE(YEAR(Monthly!A664),MONTH(Monthly!A664)+1,DAY(Monthly!A664)),IF(Lease!$H$4="Quarterly",DATE(YEAR(Monthly!A664),MONTH(Monthly!A664)+3,DAY(Monthly!A664)),DATE(YEAR(Monthly!A664)+1,MONTH(Monthly!A664),DAY(Monthly!A664))))</f>
        <v>283857</v>
      </c>
      <c r="B665" s="28">
        <f t="shared" si="98"/>
        <v>2677</v>
      </c>
      <c r="C665" s="9">
        <f t="shared" si="90"/>
        <v>283855</v>
      </c>
      <c r="D665" s="9">
        <f t="shared" si="91"/>
        <v>283885</v>
      </c>
      <c r="E665" s="3">
        <f t="shared" si="92"/>
        <v>31</v>
      </c>
      <c r="F665" s="10">
        <f t="shared" si="93"/>
        <v>29</v>
      </c>
      <c r="G665" s="4">
        <f>Lease!K677</f>
        <v>0</v>
      </c>
      <c r="H665" s="3">
        <f t="shared" si="94"/>
        <v>0</v>
      </c>
      <c r="I665" s="11">
        <f t="shared" si="95"/>
        <v>0</v>
      </c>
      <c r="J665" s="20">
        <f t="shared" si="96"/>
        <v>283857</v>
      </c>
      <c r="K665" s="3">
        <f t="shared" si="97"/>
        <v>0</v>
      </c>
    </row>
    <row r="666" spans="1:11" x14ac:dyDescent="0.25">
      <c r="A666" s="9">
        <f>IF(Lease!$H$4="Monthly",DATE(YEAR(Monthly!A665),MONTH(Monthly!A665)+1,DAY(Monthly!A665)),IF(Lease!$H$4="Quarterly",DATE(YEAR(Monthly!A665),MONTH(Monthly!A665)+3,DAY(Monthly!A665)),DATE(YEAR(Monthly!A665)+1,MONTH(Monthly!A665),DAY(Monthly!A665))))</f>
        <v>284222</v>
      </c>
      <c r="B666" s="28">
        <f t="shared" si="98"/>
        <v>2678</v>
      </c>
      <c r="C666" s="9">
        <f t="shared" si="90"/>
        <v>284220</v>
      </c>
      <c r="D666" s="9">
        <f t="shared" si="91"/>
        <v>284250</v>
      </c>
      <c r="E666" s="3">
        <f t="shared" si="92"/>
        <v>31</v>
      </c>
      <c r="F666" s="10">
        <f t="shared" si="93"/>
        <v>29</v>
      </c>
      <c r="G666" s="4">
        <f>Lease!K678</f>
        <v>0</v>
      </c>
      <c r="H666" s="3">
        <f t="shared" si="94"/>
        <v>0</v>
      </c>
      <c r="I666" s="11">
        <f t="shared" si="95"/>
        <v>0</v>
      </c>
      <c r="J666" s="20">
        <f t="shared" si="96"/>
        <v>284222</v>
      </c>
      <c r="K666" s="3">
        <f t="shared" si="97"/>
        <v>0</v>
      </c>
    </row>
    <row r="667" spans="1:11" x14ac:dyDescent="0.25">
      <c r="A667" s="9">
        <f>IF(Lease!$H$4="Monthly",DATE(YEAR(Monthly!A666),MONTH(Monthly!A666)+1,DAY(Monthly!A666)),IF(Lease!$H$4="Quarterly",DATE(YEAR(Monthly!A666),MONTH(Monthly!A666)+3,DAY(Monthly!A666)),DATE(YEAR(Monthly!A666)+1,MONTH(Monthly!A666),DAY(Monthly!A666))))</f>
        <v>284587</v>
      </c>
      <c r="B667" s="28">
        <f t="shared" si="98"/>
        <v>2679</v>
      </c>
      <c r="C667" s="9">
        <f t="shared" si="90"/>
        <v>284585</v>
      </c>
      <c r="D667" s="9">
        <f t="shared" si="91"/>
        <v>284615</v>
      </c>
      <c r="E667" s="3">
        <f t="shared" si="92"/>
        <v>31</v>
      </c>
      <c r="F667" s="10">
        <f t="shared" si="93"/>
        <v>29</v>
      </c>
      <c r="G667" s="4">
        <f>Lease!K679</f>
        <v>0</v>
      </c>
      <c r="H667" s="3">
        <f t="shared" si="94"/>
        <v>0</v>
      </c>
      <c r="I667" s="11">
        <f t="shared" si="95"/>
        <v>0</v>
      </c>
      <c r="J667" s="20">
        <f t="shared" si="96"/>
        <v>284587</v>
      </c>
      <c r="K667" s="3">
        <f t="shared" si="97"/>
        <v>0</v>
      </c>
    </row>
    <row r="668" spans="1:11" x14ac:dyDescent="0.25">
      <c r="A668" s="9">
        <f>IF(Lease!$H$4="Monthly",DATE(YEAR(Monthly!A667),MONTH(Monthly!A667)+1,DAY(Monthly!A667)),IF(Lease!$H$4="Quarterly",DATE(YEAR(Monthly!A667),MONTH(Monthly!A667)+3,DAY(Monthly!A667)),DATE(YEAR(Monthly!A667)+1,MONTH(Monthly!A667),DAY(Monthly!A667))))</f>
        <v>284953</v>
      </c>
      <c r="B668" s="28">
        <f t="shared" si="98"/>
        <v>2680</v>
      </c>
      <c r="C668" s="9">
        <f t="shared" si="90"/>
        <v>284951</v>
      </c>
      <c r="D668" s="9">
        <f t="shared" si="91"/>
        <v>284981</v>
      </c>
      <c r="E668" s="3">
        <f t="shared" si="92"/>
        <v>31</v>
      </c>
      <c r="F668" s="10">
        <f t="shared" si="93"/>
        <v>29</v>
      </c>
      <c r="G668" s="4">
        <f>Lease!K680</f>
        <v>0</v>
      </c>
      <c r="H668" s="3">
        <f t="shared" si="94"/>
        <v>0</v>
      </c>
      <c r="I668" s="11">
        <f t="shared" si="95"/>
        <v>0</v>
      </c>
      <c r="J668" s="20">
        <f t="shared" si="96"/>
        <v>284953</v>
      </c>
      <c r="K668" s="3">
        <f t="shared" si="97"/>
        <v>0</v>
      </c>
    </row>
    <row r="669" spans="1:11" x14ac:dyDescent="0.25">
      <c r="A669" s="9">
        <f>IF(Lease!$H$4="Monthly",DATE(YEAR(Monthly!A668),MONTH(Monthly!A668)+1,DAY(Monthly!A668)),IF(Lease!$H$4="Quarterly",DATE(YEAR(Monthly!A668),MONTH(Monthly!A668)+3,DAY(Monthly!A668)),DATE(YEAR(Monthly!A668)+1,MONTH(Monthly!A668),DAY(Monthly!A668))))</f>
        <v>285318</v>
      </c>
      <c r="B669" s="28">
        <f t="shared" si="98"/>
        <v>2681</v>
      </c>
      <c r="C669" s="9">
        <f t="shared" si="90"/>
        <v>285316</v>
      </c>
      <c r="D669" s="9">
        <f t="shared" si="91"/>
        <v>285346</v>
      </c>
      <c r="E669" s="3">
        <f t="shared" si="92"/>
        <v>31</v>
      </c>
      <c r="F669" s="10">
        <f t="shared" si="93"/>
        <v>29</v>
      </c>
      <c r="G669" s="4">
        <f>Lease!K681</f>
        <v>0</v>
      </c>
      <c r="H669" s="3">
        <f t="shared" si="94"/>
        <v>0</v>
      </c>
      <c r="I669" s="11">
        <f t="shared" si="95"/>
        <v>0</v>
      </c>
      <c r="J669" s="20">
        <f t="shared" si="96"/>
        <v>285318</v>
      </c>
      <c r="K669" s="3">
        <f t="shared" si="97"/>
        <v>0</v>
      </c>
    </row>
    <row r="670" spans="1:11" x14ac:dyDescent="0.25">
      <c r="A670" s="9">
        <f>IF(Lease!$H$4="Monthly",DATE(YEAR(Monthly!A669),MONTH(Monthly!A669)+1,DAY(Monthly!A669)),IF(Lease!$H$4="Quarterly",DATE(YEAR(Monthly!A669),MONTH(Monthly!A669)+3,DAY(Monthly!A669)),DATE(YEAR(Monthly!A669)+1,MONTH(Monthly!A669),DAY(Monthly!A669))))</f>
        <v>285683</v>
      </c>
      <c r="B670" s="28">
        <f t="shared" si="98"/>
        <v>2682</v>
      </c>
      <c r="C670" s="9">
        <f t="shared" si="90"/>
        <v>285681</v>
      </c>
      <c r="D670" s="9">
        <f t="shared" si="91"/>
        <v>285711</v>
      </c>
      <c r="E670" s="3">
        <f t="shared" si="92"/>
        <v>31</v>
      </c>
      <c r="F670" s="10">
        <f t="shared" si="93"/>
        <v>29</v>
      </c>
      <c r="G670" s="4">
        <f>Lease!K682</f>
        <v>0</v>
      </c>
      <c r="H670" s="3">
        <f t="shared" si="94"/>
        <v>0</v>
      </c>
      <c r="I670" s="11">
        <f t="shared" si="95"/>
        <v>0</v>
      </c>
      <c r="J670" s="20">
        <f t="shared" si="96"/>
        <v>285683</v>
      </c>
      <c r="K670" s="3">
        <f t="shared" si="97"/>
        <v>0</v>
      </c>
    </row>
    <row r="671" spans="1:11" x14ac:dyDescent="0.25">
      <c r="A671" s="9">
        <f>IF(Lease!$H$4="Monthly",DATE(YEAR(Monthly!A670),MONTH(Monthly!A670)+1,DAY(Monthly!A670)),IF(Lease!$H$4="Quarterly",DATE(YEAR(Monthly!A670),MONTH(Monthly!A670)+3,DAY(Monthly!A670)),DATE(YEAR(Monthly!A670)+1,MONTH(Monthly!A670),DAY(Monthly!A670))))</f>
        <v>286048</v>
      </c>
      <c r="B671" s="28">
        <f t="shared" si="98"/>
        <v>2683</v>
      </c>
      <c r="C671" s="9">
        <f t="shared" si="90"/>
        <v>286046</v>
      </c>
      <c r="D671" s="9">
        <f t="shared" si="91"/>
        <v>286076</v>
      </c>
      <c r="E671" s="3">
        <f t="shared" si="92"/>
        <v>31</v>
      </c>
      <c r="F671" s="10">
        <f t="shared" si="93"/>
        <v>29</v>
      </c>
      <c r="G671" s="4">
        <f>Lease!K683</f>
        <v>0</v>
      </c>
      <c r="H671" s="3">
        <f t="shared" si="94"/>
        <v>0</v>
      </c>
      <c r="I671" s="11">
        <f t="shared" si="95"/>
        <v>0</v>
      </c>
      <c r="J671" s="20">
        <f t="shared" si="96"/>
        <v>286048</v>
      </c>
      <c r="K671" s="3">
        <f t="shared" si="97"/>
        <v>0</v>
      </c>
    </row>
    <row r="672" spans="1:11" x14ac:dyDescent="0.25">
      <c r="A672" s="9">
        <f>IF(Lease!$H$4="Monthly",DATE(YEAR(Monthly!A671),MONTH(Monthly!A671)+1,DAY(Monthly!A671)),IF(Lease!$H$4="Quarterly",DATE(YEAR(Monthly!A671),MONTH(Monthly!A671)+3,DAY(Monthly!A671)),DATE(YEAR(Monthly!A671)+1,MONTH(Monthly!A671),DAY(Monthly!A671))))</f>
        <v>286414</v>
      </c>
      <c r="B672" s="28">
        <f t="shared" si="98"/>
        <v>2684</v>
      </c>
      <c r="C672" s="9">
        <f t="shared" si="90"/>
        <v>286412</v>
      </c>
      <c r="D672" s="9">
        <f t="shared" si="91"/>
        <v>286442</v>
      </c>
      <c r="E672" s="3">
        <f t="shared" si="92"/>
        <v>31</v>
      </c>
      <c r="F672" s="10">
        <f t="shared" si="93"/>
        <v>29</v>
      </c>
      <c r="G672" s="4">
        <f>Lease!K684</f>
        <v>0</v>
      </c>
      <c r="H672" s="3">
        <f t="shared" si="94"/>
        <v>0</v>
      </c>
      <c r="I672" s="11">
        <f t="shared" si="95"/>
        <v>0</v>
      </c>
      <c r="J672" s="20">
        <f t="shared" si="96"/>
        <v>286414</v>
      </c>
      <c r="K672" s="3">
        <f t="shared" si="97"/>
        <v>0</v>
      </c>
    </row>
    <row r="673" spans="1:11" x14ac:dyDescent="0.25">
      <c r="A673" s="9">
        <f>IF(Lease!$H$4="Monthly",DATE(YEAR(Monthly!A672),MONTH(Monthly!A672)+1,DAY(Monthly!A672)),IF(Lease!$H$4="Quarterly",DATE(YEAR(Monthly!A672),MONTH(Monthly!A672)+3,DAY(Monthly!A672)),DATE(YEAR(Monthly!A672)+1,MONTH(Monthly!A672),DAY(Monthly!A672))))</f>
        <v>286779</v>
      </c>
      <c r="B673" s="28">
        <f t="shared" si="98"/>
        <v>2685</v>
      </c>
      <c r="C673" s="9">
        <f t="shared" si="90"/>
        <v>286777</v>
      </c>
      <c r="D673" s="9">
        <f t="shared" si="91"/>
        <v>286807</v>
      </c>
      <c r="E673" s="3">
        <f t="shared" si="92"/>
        <v>31</v>
      </c>
      <c r="F673" s="10">
        <f t="shared" si="93"/>
        <v>29</v>
      </c>
      <c r="G673" s="4">
        <f>Lease!K685</f>
        <v>0</v>
      </c>
      <c r="H673" s="3">
        <f t="shared" si="94"/>
        <v>0</v>
      </c>
      <c r="I673" s="11">
        <f t="shared" si="95"/>
        <v>0</v>
      </c>
      <c r="J673" s="20">
        <f t="shared" si="96"/>
        <v>286779</v>
      </c>
      <c r="K673" s="3">
        <f t="shared" si="97"/>
        <v>0</v>
      </c>
    </row>
    <row r="674" spans="1:11" x14ac:dyDescent="0.25">
      <c r="A674" s="9">
        <f>IF(Lease!$H$4="Monthly",DATE(YEAR(Monthly!A673),MONTH(Monthly!A673)+1,DAY(Monthly!A673)),IF(Lease!$H$4="Quarterly",DATE(YEAR(Monthly!A673),MONTH(Monthly!A673)+3,DAY(Monthly!A673)),DATE(YEAR(Monthly!A673)+1,MONTH(Monthly!A673),DAY(Monthly!A673))))</f>
        <v>287144</v>
      </c>
      <c r="B674" s="28">
        <f t="shared" si="98"/>
        <v>2686</v>
      </c>
      <c r="C674" s="9">
        <f t="shared" si="90"/>
        <v>287142</v>
      </c>
      <c r="D674" s="9">
        <f t="shared" si="91"/>
        <v>287172</v>
      </c>
      <c r="E674" s="3">
        <f t="shared" si="92"/>
        <v>31</v>
      </c>
      <c r="F674" s="10">
        <f t="shared" si="93"/>
        <v>29</v>
      </c>
      <c r="G674" s="4">
        <f>Lease!K686</f>
        <v>0</v>
      </c>
      <c r="H674" s="3">
        <f t="shared" si="94"/>
        <v>0</v>
      </c>
      <c r="I674" s="11">
        <f t="shared" si="95"/>
        <v>0</v>
      </c>
      <c r="J674" s="20">
        <f t="shared" si="96"/>
        <v>287144</v>
      </c>
      <c r="K674" s="3">
        <f t="shared" si="97"/>
        <v>0</v>
      </c>
    </row>
    <row r="675" spans="1:11" x14ac:dyDescent="0.25">
      <c r="A675" s="9">
        <f>IF(Lease!$H$4="Monthly",DATE(YEAR(Monthly!A674),MONTH(Monthly!A674)+1,DAY(Monthly!A674)),IF(Lease!$H$4="Quarterly",DATE(YEAR(Monthly!A674),MONTH(Monthly!A674)+3,DAY(Monthly!A674)),DATE(YEAR(Monthly!A674)+1,MONTH(Monthly!A674),DAY(Monthly!A674))))</f>
        <v>287509</v>
      </c>
      <c r="B675" s="28">
        <f t="shared" si="98"/>
        <v>2687</v>
      </c>
      <c r="C675" s="9">
        <f t="shared" si="90"/>
        <v>287507</v>
      </c>
      <c r="D675" s="9">
        <f t="shared" si="91"/>
        <v>287537</v>
      </c>
      <c r="E675" s="3">
        <f t="shared" si="92"/>
        <v>31</v>
      </c>
      <c r="F675" s="10">
        <f t="shared" si="93"/>
        <v>29</v>
      </c>
      <c r="G675" s="4">
        <f>Lease!K687</f>
        <v>0</v>
      </c>
      <c r="H675" s="3">
        <f t="shared" si="94"/>
        <v>0</v>
      </c>
      <c r="I675" s="11">
        <f t="shared" si="95"/>
        <v>0</v>
      </c>
      <c r="J675" s="20">
        <f t="shared" si="96"/>
        <v>287509</v>
      </c>
      <c r="K675" s="3">
        <f t="shared" si="97"/>
        <v>0</v>
      </c>
    </row>
    <row r="676" spans="1:11" x14ac:dyDescent="0.25">
      <c r="A676" s="9">
        <f>IF(Lease!$H$4="Monthly",DATE(YEAR(Monthly!A675),MONTH(Monthly!A675)+1,DAY(Monthly!A675)),IF(Lease!$H$4="Quarterly",DATE(YEAR(Monthly!A675),MONTH(Monthly!A675)+3,DAY(Monthly!A675)),DATE(YEAR(Monthly!A675)+1,MONTH(Monthly!A675),DAY(Monthly!A675))))</f>
        <v>287875</v>
      </c>
      <c r="B676" s="28">
        <f t="shared" si="98"/>
        <v>2688</v>
      </c>
      <c r="C676" s="9">
        <f t="shared" si="90"/>
        <v>287873</v>
      </c>
      <c r="D676" s="9">
        <f t="shared" si="91"/>
        <v>287903</v>
      </c>
      <c r="E676" s="3">
        <f t="shared" si="92"/>
        <v>31</v>
      </c>
      <c r="F676" s="10">
        <f t="shared" si="93"/>
        <v>29</v>
      </c>
      <c r="G676" s="4">
        <f>Lease!K688</f>
        <v>0</v>
      </c>
      <c r="H676" s="3">
        <f t="shared" si="94"/>
        <v>0</v>
      </c>
      <c r="I676" s="11">
        <f t="shared" si="95"/>
        <v>0</v>
      </c>
      <c r="J676" s="20">
        <f t="shared" si="96"/>
        <v>287875</v>
      </c>
      <c r="K676" s="3">
        <f t="shared" si="97"/>
        <v>0</v>
      </c>
    </row>
    <row r="677" spans="1:11" x14ac:dyDescent="0.25">
      <c r="A677" s="9">
        <f>IF(Lease!$H$4="Monthly",DATE(YEAR(Monthly!A676),MONTH(Monthly!A676)+1,DAY(Monthly!A676)),IF(Lease!$H$4="Quarterly",DATE(YEAR(Monthly!A676),MONTH(Monthly!A676)+3,DAY(Monthly!A676)),DATE(YEAR(Monthly!A676)+1,MONTH(Monthly!A676),DAY(Monthly!A676))))</f>
        <v>288240</v>
      </c>
      <c r="B677" s="28">
        <f t="shared" si="98"/>
        <v>2689</v>
      </c>
      <c r="C677" s="9">
        <f t="shared" si="90"/>
        <v>288238</v>
      </c>
      <c r="D677" s="9">
        <f t="shared" si="91"/>
        <v>288268</v>
      </c>
      <c r="E677" s="3">
        <f t="shared" si="92"/>
        <v>31</v>
      </c>
      <c r="F677" s="10">
        <f t="shared" si="93"/>
        <v>29</v>
      </c>
      <c r="G677" s="4">
        <f>Lease!K689</f>
        <v>0</v>
      </c>
      <c r="H677" s="3">
        <f t="shared" si="94"/>
        <v>0</v>
      </c>
      <c r="I677" s="11">
        <f t="shared" si="95"/>
        <v>0</v>
      </c>
      <c r="J677" s="20">
        <f t="shared" si="96"/>
        <v>288240</v>
      </c>
      <c r="K677" s="3">
        <f t="shared" si="97"/>
        <v>0</v>
      </c>
    </row>
    <row r="678" spans="1:11" x14ac:dyDescent="0.25">
      <c r="A678" s="9">
        <f>IF(Lease!$H$4="Monthly",DATE(YEAR(Monthly!A677),MONTH(Monthly!A677)+1,DAY(Monthly!A677)),IF(Lease!$H$4="Quarterly",DATE(YEAR(Monthly!A677),MONTH(Monthly!A677)+3,DAY(Monthly!A677)),DATE(YEAR(Monthly!A677)+1,MONTH(Monthly!A677),DAY(Monthly!A677))))</f>
        <v>288605</v>
      </c>
      <c r="B678" s="28">
        <f t="shared" si="98"/>
        <v>2690</v>
      </c>
      <c r="C678" s="9">
        <f t="shared" si="90"/>
        <v>288603</v>
      </c>
      <c r="D678" s="9">
        <f t="shared" si="91"/>
        <v>288633</v>
      </c>
      <c r="E678" s="3">
        <f t="shared" si="92"/>
        <v>31</v>
      </c>
      <c r="F678" s="10">
        <f t="shared" si="93"/>
        <v>29</v>
      </c>
      <c r="G678" s="4">
        <f>Lease!K690</f>
        <v>0</v>
      </c>
      <c r="H678" s="3">
        <f t="shared" si="94"/>
        <v>0</v>
      </c>
      <c r="I678" s="11">
        <f t="shared" si="95"/>
        <v>0</v>
      </c>
      <c r="J678" s="20">
        <f t="shared" si="96"/>
        <v>288605</v>
      </c>
      <c r="K678" s="3">
        <f t="shared" si="97"/>
        <v>0</v>
      </c>
    </row>
    <row r="679" spans="1:11" x14ac:dyDescent="0.25">
      <c r="A679" s="9">
        <f>IF(Lease!$H$4="Monthly",DATE(YEAR(Monthly!A678),MONTH(Monthly!A678)+1,DAY(Monthly!A678)),IF(Lease!$H$4="Quarterly",DATE(YEAR(Monthly!A678),MONTH(Monthly!A678)+3,DAY(Monthly!A678)),DATE(YEAR(Monthly!A678)+1,MONTH(Monthly!A678),DAY(Monthly!A678))))</f>
        <v>288970</v>
      </c>
      <c r="B679" s="28">
        <f t="shared" si="98"/>
        <v>2691</v>
      </c>
      <c r="C679" s="9">
        <f t="shared" si="90"/>
        <v>288968</v>
      </c>
      <c r="D679" s="9">
        <f t="shared" si="91"/>
        <v>288998</v>
      </c>
      <c r="E679" s="3">
        <f t="shared" si="92"/>
        <v>31</v>
      </c>
      <c r="F679" s="10">
        <f t="shared" si="93"/>
        <v>29</v>
      </c>
      <c r="G679" s="4">
        <f>Lease!K691</f>
        <v>0</v>
      </c>
      <c r="H679" s="3">
        <f t="shared" si="94"/>
        <v>0</v>
      </c>
      <c r="I679" s="11">
        <f t="shared" si="95"/>
        <v>0</v>
      </c>
      <c r="J679" s="20">
        <f t="shared" si="96"/>
        <v>288970</v>
      </c>
      <c r="K679" s="3">
        <f t="shared" si="97"/>
        <v>0</v>
      </c>
    </row>
    <row r="680" spans="1:11" x14ac:dyDescent="0.25">
      <c r="A680" s="9">
        <f>IF(Lease!$H$4="Monthly",DATE(YEAR(Monthly!A679),MONTH(Monthly!A679)+1,DAY(Monthly!A679)),IF(Lease!$H$4="Quarterly",DATE(YEAR(Monthly!A679),MONTH(Monthly!A679)+3,DAY(Monthly!A679)),DATE(YEAR(Monthly!A679)+1,MONTH(Monthly!A679),DAY(Monthly!A679))))</f>
        <v>289336</v>
      </c>
      <c r="B680" s="28">
        <f t="shared" si="98"/>
        <v>2692</v>
      </c>
      <c r="C680" s="9">
        <f t="shared" si="90"/>
        <v>289334</v>
      </c>
      <c r="D680" s="9">
        <f t="shared" si="91"/>
        <v>289364</v>
      </c>
      <c r="E680" s="3">
        <f t="shared" si="92"/>
        <v>31</v>
      </c>
      <c r="F680" s="10">
        <f t="shared" si="93"/>
        <v>29</v>
      </c>
      <c r="G680" s="4">
        <f>Lease!K692</f>
        <v>0</v>
      </c>
      <c r="H680" s="3">
        <f t="shared" si="94"/>
        <v>0</v>
      </c>
      <c r="I680" s="11">
        <f t="shared" si="95"/>
        <v>0</v>
      </c>
      <c r="J680" s="20">
        <f t="shared" si="96"/>
        <v>289336</v>
      </c>
      <c r="K680" s="3">
        <f t="shared" si="97"/>
        <v>0</v>
      </c>
    </row>
    <row r="681" spans="1:11" x14ac:dyDescent="0.25">
      <c r="A681" s="9">
        <f>IF(Lease!$H$4="Monthly",DATE(YEAR(Monthly!A680),MONTH(Monthly!A680)+1,DAY(Monthly!A680)),IF(Lease!$H$4="Quarterly",DATE(YEAR(Monthly!A680),MONTH(Monthly!A680)+3,DAY(Monthly!A680)),DATE(YEAR(Monthly!A680)+1,MONTH(Monthly!A680),DAY(Monthly!A680))))</f>
        <v>289701</v>
      </c>
      <c r="B681" s="28">
        <f t="shared" si="98"/>
        <v>2693</v>
      </c>
      <c r="C681" s="9">
        <f t="shared" si="90"/>
        <v>289699</v>
      </c>
      <c r="D681" s="9">
        <f t="shared" si="91"/>
        <v>289729</v>
      </c>
      <c r="E681" s="3">
        <f t="shared" si="92"/>
        <v>31</v>
      </c>
      <c r="F681" s="10">
        <f t="shared" si="93"/>
        <v>29</v>
      </c>
      <c r="G681" s="4">
        <f>Lease!K693</f>
        <v>0</v>
      </c>
      <c r="H681" s="3">
        <f t="shared" si="94"/>
        <v>0</v>
      </c>
      <c r="I681" s="11">
        <f t="shared" si="95"/>
        <v>0</v>
      </c>
      <c r="J681" s="20">
        <f t="shared" si="96"/>
        <v>289701</v>
      </c>
      <c r="K681" s="3">
        <f t="shared" si="97"/>
        <v>0</v>
      </c>
    </row>
    <row r="682" spans="1:11" x14ac:dyDescent="0.25">
      <c r="A682" s="9">
        <f>IF(Lease!$H$4="Monthly",DATE(YEAR(Monthly!A681),MONTH(Monthly!A681)+1,DAY(Monthly!A681)),IF(Lease!$H$4="Quarterly",DATE(YEAR(Monthly!A681),MONTH(Monthly!A681)+3,DAY(Monthly!A681)),DATE(YEAR(Monthly!A681)+1,MONTH(Monthly!A681),DAY(Monthly!A681))))</f>
        <v>290066</v>
      </c>
      <c r="B682" s="28">
        <f t="shared" si="98"/>
        <v>2694</v>
      </c>
      <c r="C682" s="9">
        <f t="shared" si="90"/>
        <v>290064</v>
      </c>
      <c r="D682" s="9">
        <f t="shared" si="91"/>
        <v>290094</v>
      </c>
      <c r="E682" s="3">
        <f t="shared" si="92"/>
        <v>31</v>
      </c>
      <c r="F682" s="10">
        <f t="shared" si="93"/>
        <v>29</v>
      </c>
      <c r="G682" s="4">
        <f>Lease!K694</f>
        <v>0</v>
      </c>
      <c r="H682" s="3">
        <f t="shared" si="94"/>
        <v>0</v>
      </c>
      <c r="I682" s="11">
        <f t="shared" si="95"/>
        <v>0</v>
      </c>
      <c r="J682" s="20">
        <f t="shared" si="96"/>
        <v>290066</v>
      </c>
      <c r="K682" s="3">
        <f t="shared" si="97"/>
        <v>0</v>
      </c>
    </row>
    <row r="683" spans="1:11" x14ac:dyDescent="0.25">
      <c r="A683" s="9">
        <f>IF(Lease!$H$4="Monthly",DATE(YEAR(Monthly!A682),MONTH(Monthly!A682)+1,DAY(Monthly!A682)),IF(Lease!$H$4="Quarterly",DATE(YEAR(Monthly!A682),MONTH(Monthly!A682)+3,DAY(Monthly!A682)),DATE(YEAR(Monthly!A682)+1,MONTH(Monthly!A682),DAY(Monthly!A682))))</f>
        <v>290431</v>
      </c>
      <c r="B683" s="28">
        <f t="shared" si="98"/>
        <v>2695</v>
      </c>
      <c r="C683" s="9">
        <f t="shared" si="90"/>
        <v>290429</v>
      </c>
      <c r="D683" s="9">
        <f t="shared" si="91"/>
        <v>290459</v>
      </c>
      <c r="E683" s="3">
        <f t="shared" si="92"/>
        <v>31</v>
      </c>
      <c r="F683" s="10">
        <f t="shared" si="93"/>
        <v>29</v>
      </c>
      <c r="G683" s="4">
        <f>Lease!K695</f>
        <v>0</v>
      </c>
      <c r="H683" s="3">
        <f t="shared" si="94"/>
        <v>0</v>
      </c>
      <c r="I683" s="11">
        <f t="shared" si="95"/>
        <v>0</v>
      </c>
      <c r="J683" s="20">
        <f t="shared" si="96"/>
        <v>290431</v>
      </c>
      <c r="K683" s="3">
        <f t="shared" si="97"/>
        <v>0</v>
      </c>
    </row>
    <row r="684" spans="1:11" x14ac:dyDescent="0.25">
      <c r="A684" s="9">
        <f>IF(Lease!$H$4="Monthly",DATE(YEAR(Monthly!A683),MONTH(Monthly!A683)+1,DAY(Monthly!A683)),IF(Lease!$H$4="Quarterly",DATE(YEAR(Monthly!A683),MONTH(Monthly!A683)+3,DAY(Monthly!A683)),DATE(YEAR(Monthly!A683)+1,MONTH(Monthly!A683),DAY(Monthly!A683))))</f>
        <v>290797</v>
      </c>
      <c r="B684" s="28">
        <f t="shared" si="98"/>
        <v>2696</v>
      </c>
      <c r="C684" s="9">
        <f t="shared" si="90"/>
        <v>290795</v>
      </c>
      <c r="D684" s="9">
        <f t="shared" si="91"/>
        <v>290825</v>
      </c>
      <c r="E684" s="3">
        <f t="shared" si="92"/>
        <v>31</v>
      </c>
      <c r="F684" s="10">
        <f t="shared" si="93"/>
        <v>29</v>
      </c>
      <c r="G684" s="4">
        <f>Lease!K696</f>
        <v>0</v>
      </c>
      <c r="H684" s="3">
        <f t="shared" si="94"/>
        <v>0</v>
      </c>
      <c r="I684" s="11">
        <f t="shared" si="95"/>
        <v>0</v>
      </c>
      <c r="J684" s="20">
        <f t="shared" si="96"/>
        <v>290797</v>
      </c>
      <c r="K684" s="3">
        <f t="shared" si="97"/>
        <v>0</v>
      </c>
    </row>
    <row r="685" spans="1:11" x14ac:dyDescent="0.25">
      <c r="A685" s="9">
        <f>IF(Lease!$H$4="Monthly",DATE(YEAR(Monthly!A684),MONTH(Monthly!A684)+1,DAY(Monthly!A684)),IF(Lease!$H$4="Quarterly",DATE(YEAR(Monthly!A684),MONTH(Monthly!A684)+3,DAY(Monthly!A684)),DATE(YEAR(Monthly!A684)+1,MONTH(Monthly!A684),DAY(Monthly!A684))))</f>
        <v>291162</v>
      </c>
      <c r="B685" s="28">
        <f t="shared" si="98"/>
        <v>2697</v>
      </c>
      <c r="C685" s="9">
        <f t="shared" si="90"/>
        <v>291160</v>
      </c>
      <c r="D685" s="9">
        <f t="shared" si="91"/>
        <v>291190</v>
      </c>
      <c r="E685" s="3">
        <f t="shared" si="92"/>
        <v>31</v>
      </c>
      <c r="F685" s="10">
        <f t="shared" si="93"/>
        <v>29</v>
      </c>
      <c r="G685" s="4">
        <f>Lease!K697</f>
        <v>0</v>
      </c>
      <c r="H685" s="3">
        <f t="shared" si="94"/>
        <v>0</v>
      </c>
      <c r="I685" s="11">
        <f t="shared" si="95"/>
        <v>0</v>
      </c>
      <c r="J685" s="20">
        <f t="shared" si="96"/>
        <v>291162</v>
      </c>
      <c r="K685" s="3">
        <f t="shared" si="97"/>
        <v>0</v>
      </c>
    </row>
    <row r="686" spans="1:11" x14ac:dyDescent="0.25">
      <c r="A686" s="9">
        <f>IF(Lease!$H$4="Monthly",DATE(YEAR(Monthly!A685),MONTH(Monthly!A685)+1,DAY(Monthly!A685)),IF(Lease!$H$4="Quarterly",DATE(YEAR(Monthly!A685),MONTH(Monthly!A685)+3,DAY(Monthly!A685)),DATE(YEAR(Monthly!A685)+1,MONTH(Monthly!A685),DAY(Monthly!A685))))</f>
        <v>291527</v>
      </c>
      <c r="B686" s="28">
        <f t="shared" si="98"/>
        <v>2698</v>
      </c>
      <c r="C686" s="9">
        <f t="shared" si="90"/>
        <v>291525</v>
      </c>
      <c r="D686" s="9">
        <f t="shared" si="91"/>
        <v>291555</v>
      </c>
      <c r="E686" s="3">
        <f t="shared" si="92"/>
        <v>31</v>
      </c>
      <c r="F686" s="10">
        <f t="shared" si="93"/>
        <v>29</v>
      </c>
      <c r="G686" s="4">
        <f>Lease!K698</f>
        <v>0</v>
      </c>
      <c r="H686" s="3">
        <f t="shared" si="94"/>
        <v>0</v>
      </c>
      <c r="I686" s="11">
        <f t="shared" si="95"/>
        <v>0</v>
      </c>
      <c r="J686" s="20">
        <f t="shared" si="96"/>
        <v>291527</v>
      </c>
      <c r="K686" s="3">
        <f t="shared" si="97"/>
        <v>0</v>
      </c>
    </row>
    <row r="687" spans="1:11" x14ac:dyDescent="0.25">
      <c r="A687" s="9">
        <f>IF(Lease!$H$4="Monthly",DATE(YEAR(Monthly!A686),MONTH(Monthly!A686)+1,DAY(Monthly!A686)),IF(Lease!$H$4="Quarterly",DATE(YEAR(Monthly!A686),MONTH(Monthly!A686)+3,DAY(Monthly!A686)),DATE(YEAR(Monthly!A686)+1,MONTH(Monthly!A686),DAY(Monthly!A686))))</f>
        <v>291892</v>
      </c>
      <c r="B687" s="28">
        <f t="shared" si="98"/>
        <v>2699</v>
      </c>
      <c r="C687" s="9">
        <f t="shared" si="90"/>
        <v>291890</v>
      </c>
      <c r="D687" s="9">
        <f t="shared" si="91"/>
        <v>291920</v>
      </c>
      <c r="E687" s="3">
        <f t="shared" si="92"/>
        <v>31</v>
      </c>
      <c r="F687" s="10">
        <f t="shared" si="93"/>
        <v>29</v>
      </c>
      <c r="G687" s="4">
        <f>Lease!K699</f>
        <v>0</v>
      </c>
      <c r="H687" s="3">
        <f t="shared" si="94"/>
        <v>0</v>
      </c>
      <c r="I687" s="11">
        <f t="shared" si="95"/>
        <v>0</v>
      </c>
      <c r="J687" s="20">
        <f t="shared" si="96"/>
        <v>291892</v>
      </c>
      <c r="K687" s="3">
        <f t="shared" si="97"/>
        <v>0</v>
      </c>
    </row>
    <row r="688" spans="1:11" x14ac:dyDescent="0.25">
      <c r="A688" s="9">
        <f>IF(Lease!$H$4="Monthly",DATE(YEAR(Monthly!A687),MONTH(Monthly!A687)+1,DAY(Monthly!A687)),IF(Lease!$H$4="Quarterly",DATE(YEAR(Monthly!A687),MONTH(Monthly!A687)+3,DAY(Monthly!A687)),DATE(YEAR(Monthly!A687)+1,MONTH(Monthly!A687),DAY(Monthly!A687))))</f>
        <v>292257</v>
      </c>
      <c r="B688" s="28">
        <f t="shared" si="98"/>
        <v>2700</v>
      </c>
      <c r="C688" s="9">
        <f t="shared" si="90"/>
        <v>292255</v>
      </c>
      <c r="D688" s="9">
        <f t="shared" si="91"/>
        <v>292285</v>
      </c>
      <c r="E688" s="3">
        <f t="shared" si="92"/>
        <v>31</v>
      </c>
      <c r="F688" s="10">
        <f t="shared" si="93"/>
        <v>29</v>
      </c>
      <c r="G688" s="4">
        <f>Lease!K700</f>
        <v>0</v>
      </c>
      <c r="H688" s="3">
        <f t="shared" si="94"/>
        <v>0</v>
      </c>
      <c r="I688" s="11">
        <f t="shared" si="95"/>
        <v>0</v>
      </c>
      <c r="J688" s="20">
        <f t="shared" si="96"/>
        <v>292257</v>
      </c>
      <c r="K688" s="3">
        <f t="shared" si="97"/>
        <v>0</v>
      </c>
    </row>
    <row r="689" spans="1:11" x14ac:dyDescent="0.25">
      <c r="A689" s="9">
        <f>IF(Lease!$H$4="Monthly",DATE(YEAR(Monthly!A688),MONTH(Monthly!A688)+1,DAY(Monthly!A688)),IF(Lease!$H$4="Quarterly",DATE(YEAR(Monthly!A688),MONTH(Monthly!A688)+3,DAY(Monthly!A688)),DATE(YEAR(Monthly!A688)+1,MONTH(Monthly!A688),DAY(Monthly!A688))))</f>
        <v>292622</v>
      </c>
      <c r="B689" s="28">
        <f t="shared" si="98"/>
        <v>2701</v>
      </c>
      <c r="C689" s="9">
        <f t="shared" ref="C689:C752" si="99">EOMONTH(A689,-1)+1</f>
        <v>292620</v>
      </c>
      <c r="D689" s="9">
        <f t="shared" ref="D689:D752" si="100">EOMONTH(A689,0)</f>
        <v>292650</v>
      </c>
      <c r="E689" s="3">
        <f t="shared" ref="E689:E752" si="101">D689-C689+1</f>
        <v>31</v>
      </c>
      <c r="F689" s="10">
        <f t="shared" ref="F689:F752" si="102">D689-A689+1</f>
        <v>29</v>
      </c>
      <c r="G689" s="4">
        <f>Lease!K701</f>
        <v>0</v>
      </c>
      <c r="H689" s="3">
        <f t="shared" ref="H689:H752" si="103">G690/E689*F689</f>
        <v>0</v>
      </c>
      <c r="I689" s="11">
        <f t="shared" ref="I689:I752" si="104">G689-H688</f>
        <v>0</v>
      </c>
      <c r="J689" s="20">
        <f t="shared" ref="J689:J752" si="105">A689</f>
        <v>292622</v>
      </c>
      <c r="K689" s="3">
        <f t="shared" ref="K689:K752" si="106">H689+I689</f>
        <v>0</v>
      </c>
    </row>
    <row r="690" spans="1:11" x14ac:dyDescent="0.25">
      <c r="A690" s="9">
        <f>IF(Lease!$H$4="Monthly",DATE(YEAR(Monthly!A689),MONTH(Monthly!A689)+1,DAY(Monthly!A689)),IF(Lease!$H$4="Quarterly",DATE(YEAR(Monthly!A689),MONTH(Monthly!A689)+3,DAY(Monthly!A689)),DATE(YEAR(Monthly!A689)+1,MONTH(Monthly!A689),DAY(Monthly!A689))))</f>
        <v>292987</v>
      </c>
      <c r="B690" s="28">
        <f t="shared" si="98"/>
        <v>2702</v>
      </c>
      <c r="C690" s="9">
        <f t="shared" si="99"/>
        <v>292985</v>
      </c>
      <c r="D690" s="9">
        <f t="shared" si="100"/>
        <v>293015</v>
      </c>
      <c r="E690" s="3">
        <f t="shared" si="101"/>
        <v>31</v>
      </c>
      <c r="F690" s="10">
        <f t="shared" si="102"/>
        <v>29</v>
      </c>
      <c r="G690" s="4">
        <f>Lease!K702</f>
        <v>0</v>
      </c>
      <c r="H690" s="3">
        <f t="shared" si="103"/>
        <v>0</v>
      </c>
      <c r="I690" s="11">
        <f t="shared" si="104"/>
        <v>0</v>
      </c>
      <c r="J690" s="20">
        <f t="shared" si="105"/>
        <v>292987</v>
      </c>
      <c r="K690" s="3">
        <f t="shared" si="106"/>
        <v>0</v>
      </c>
    </row>
    <row r="691" spans="1:11" x14ac:dyDescent="0.25">
      <c r="A691" s="9">
        <f>IF(Lease!$H$4="Monthly",DATE(YEAR(Monthly!A690),MONTH(Monthly!A690)+1,DAY(Monthly!A690)),IF(Lease!$H$4="Quarterly",DATE(YEAR(Monthly!A690),MONTH(Monthly!A690)+3,DAY(Monthly!A690)),DATE(YEAR(Monthly!A690)+1,MONTH(Monthly!A690),DAY(Monthly!A690))))</f>
        <v>293352</v>
      </c>
      <c r="B691" s="28">
        <f t="shared" si="98"/>
        <v>2703</v>
      </c>
      <c r="C691" s="9">
        <f t="shared" si="99"/>
        <v>293350</v>
      </c>
      <c r="D691" s="9">
        <f t="shared" si="100"/>
        <v>293380</v>
      </c>
      <c r="E691" s="3">
        <f t="shared" si="101"/>
        <v>31</v>
      </c>
      <c r="F691" s="10">
        <f t="shared" si="102"/>
        <v>29</v>
      </c>
      <c r="G691" s="4">
        <f>Lease!K703</f>
        <v>0</v>
      </c>
      <c r="H691" s="3">
        <f t="shared" si="103"/>
        <v>0</v>
      </c>
      <c r="I691" s="11">
        <f t="shared" si="104"/>
        <v>0</v>
      </c>
      <c r="J691" s="20">
        <f t="shared" si="105"/>
        <v>293352</v>
      </c>
      <c r="K691" s="3">
        <f t="shared" si="106"/>
        <v>0</v>
      </c>
    </row>
    <row r="692" spans="1:11" x14ac:dyDescent="0.25">
      <c r="A692" s="9">
        <f>IF(Lease!$H$4="Monthly",DATE(YEAR(Monthly!A691),MONTH(Monthly!A691)+1,DAY(Monthly!A691)),IF(Lease!$H$4="Quarterly",DATE(YEAR(Monthly!A691),MONTH(Monthly!A691)+3,DAY(Monthly!A691)),DATE(YEAR(Monthly!A691)+1,MONTH(Monthly!A691),DAY(Monthly!A691))))</f>
        <v>293718</v>
      </c>
      <c r="B692" s="28">
        <f t="shared" si="98"/>
        <v>2704</v>
      </c>
      <c r="C692" s="9">
        <f t="shared" si="99"/>
        <v>293716</v>
      </c>
      <c r="D692" s="9">
        <f t="shared" si="100"/>
        <v>293746</v>
      </c>
      <c r="E692" s="3">
        <f t="shared" si="101"/>
        <v>31</v>
      </c>
      <c r="F692" s="10">
        <f t="shared" si="102"/>
        <v>29</v>
      </c>
      <c r="G692" s="4">
        <f>Lease!K704</f>
        <v>0</v>
      </c>
      <c r="H692" s="3">
        <f t="shared" si="103"/>
        <v>0</v>
      </c>
      <c r="I692" s="11">
        <f t="shared" si="104"/>
        <v>0</v>
      </c>
      <c r="J692" s="20">
        <f t="shared" si="105"/>
        <v>293718</v>
      </c>
      <c r="K692" s="3">
        <f t="shared" si="106"/>
        <v>0</v>
      </c>
    </row>
    <row r="693" spans="1:11" x14ac:dyDescent="0.25">
      <c r="A693" s="9">
        <f>IF(Lease!$H$4="Monthly",DATE(YEAR(Monthly!A692),MONTH(Monthly!A692)+1,DAY(Monthly!A692)),IF(Lease!$H$4="Quarterly",DATE(YEAR(Monthly!A692),MONTH(Monthly!A692)+3,DAY(Monthly!A692)),DATE(YEAR(Monthly!A692)+1,MONTH(Monthly!A692),DAY(Monthly!A692))))</f>
        <v>294083</v>
      </c>
      <c r="B693" s="28">
        <f t="shared" si="98"/>
        <v>2705</v>
      </c>
      <c r="C693" s="9">
        <f t="shared" si="99"/>
        <v>294081</v>
      </c>
      <c r="D693" s="9">
        <f t="shared" si="100"/>
        <v>294111</v>
      </c>
      <c r="E693" s="3">
        <f t="shared" si="101"/>
        <v>31</v>
      </c>
      <c r="F693" s="10">
        <f t="shared" si="102"/>
        <v>29</v>
      </c>
      <c r="G693" s="4">
        <f>Lease!K705</f>
        <v>0</v>
      </c>
      <c r="H693" s="3">
        <f t="shared" si="103"/>
        <v>0</v>
      </c>
      <c r="I693" s="11">
        <f t="shared" si="104"/>
        <v>0</v>
      </c>
      <c r="J693" s="20">
        <f t="shared" si="105"/>
        <v>294083</v>
      </c>
      <c r="K693" s="3">
        <f t="shared" si="106"/>
        <v>0</v>
      </c>
    </row>
    <row r="694" spans="1:11" x14ac:dyDescent="0.25">
      <c r="A694" s="9">
        <f>IF(Lease!$H$4="Monthly",DATE(YEAR(Monthly!A693),MONTH(Monthly!A693)+1,DAY(Monthly!A693)),IF(Lease!$H$4="Quarterly",DATE(YEAR(Monthly!A693),MONTH(Monthly!A693)+3,DAY(Monthly!A693)),DATE(YEAR(Monthly!A693)+1,MONTH(Monthly!A693),DAY(Monthly!A693))))</f>
        <v>294448</v>
      </c>
      <c r="B694" s="28">
        <f t="shared" si="98"/>
        <v>2706</v>
      </c>
      <c r="C694" s="9">
        <f t="shared" si="99"/>
        <v>294446</v>
      </c>
      <c r="D694" s="9">
        <f t="shared" si="100"/>
        <v>294476</v>
      </c>
      <c r="E694" s="3">
        <f t="shared" si="101"/>
        <v>31</v>
      </c>
      <c r="F694" s="10">
        <f t="shared" si="102"/>
        <v>29</v>
      </c>
      <c r="G694" s="4">
        <f>Lease!K706</f>
        <v>0</v>
      </c>
      <c r="H694" s="3">
        <f t="shared" si="103"/>
        <v>0</v>
      </c>
      <c r="I694" s="11">
        <f t="shared" si="104"/>
        <v>0</v>
      </c>
      <c r="J694" s="20">
        <f t="shared" si="105"/>
        <v>294448</v>
      </c>
      <c r="K694" s="3">
        <f t="shared" si="106"/>
        <v>0</v>
      </c>
    </row>
    <row r="695" spans="1:11" x14ac:dyDescent="0.25">
      <c r="A695" s="9">
        <f>IF(Lease!$H$4="Monthly",DATE(YEAR(Monthly!A694),MONTH(Monthly!A694)+1,DAY(Monthly!A694)),IF(Lease!$H$4="Quarterly",DATE(YEAR(Monthly!A694),MONTH(Monthly!A694)+3,DAY(Monthly!A694)),DATE(YEAR(Monthly!A694)+1,MONTH(Monthly!A694),DAY(Monthly!A694))))</f>
        <v>294813</v>
      </c>
      <c r="B695" s="28">
        <f t="shared" si="98"/>
        <v>2707</v>
      </c>
      <c r="C695" s="9">
        <f t="shared" si="99"/>
        <v>294811</v>
      </c>
      <c r="D695" s="9">
        <f t="shared" si="100"/>
        <v>294841</v>
      </c>
      <c r="E695" s="3">
        <f t="shared" si="101"/>
        <v>31</v>
      </c>
      <c r="F695" s="10">
        <f t="shared" si="102"/>
        <v>29</v>
      </c>
      <c r="G695" s="4">
        <f>Lease!K707</f>
        <v>0</v>
      </c>
      <c r="H695" s="3">
        <f t="shared" si="103"/>
        <v>0</v>
      </c>
      <c r="I695" s="11">
        <f t="shared" si="104"/>
        <v>0</v>
      </c>
      <c r="J695" s="20">
        <f t="shared" si="105"/>
        <v>294813</v>
      </c>
      <c r="K695" s="3">
        <f t="shared" si="106"/>
        <v>0</v>
      </c>
    </row>
    <row r="696" spans="1:11" x14ac:dyDescent="0.25">
      <c r="A696" s="9">
        <f>IF(Lease!$H$4="Monthly",DATE(YEAR(Monthly!A695),MONTH(Monthly!A695)+1,DAY(Monthly!A695)),IF(Lease!$H$4="Quarterly",DATE(YEAR(Monthly!A695),MONTH(Monthly!A695)+3,DAY(Monthly!A695)),DATE(YEAR(Monthly!A695)+1,MONTH(Monthly!A695),DAY(Monthly!A695))))</f>
        <v>295179</v>
      </c>
      <c r="B696" s="28">
        <f t="shared" si="98"/>
        <v>2708</v>
      </c>
      <c r="C696" s="9">
        <f t="shared" si="99"/>
        <v>295177</v>
      </c>
      <c r="D696" s="9">
        <f t="shared" si="100"/>
        <v>295207</v>
      </c>
      <c r="E696" s="3">
        <f t="shared" si="101"/>
        <v>31</v>
      </c>
      <c r="F696" s="10">
        <f t="shared" si="102"/>
        <v>29</v>
      </c>
      <c r="G696" s="4">
        <f>Lease!K708</f>
        <v>0</v>
      </c>
      <c r="H696" s="3">
        <f t="shared" si="103"/>
        <v>0</v>
      </c>
      <c r="I696" s="11">
        <f t="shared" si="104"/>
        <v>0</v>
      </c>
      <c r="J696" s="20">
        <f t="shared" si="105"/>
        <v>295179</v>
      </c>
      <c r="K696" s="3">
        <f t="shared" si="106"/>
        <v>0</v>
      </c>
    </row>
    <row r="697" spans="1:11" x14ac:dyDescent="0.25">
      <c r="A697" s="9">
        <f>IF(Lease!$H$4="Monthly",DATE(YEAR(Monthly!A696),MONTH(Monthly!A696)+1,DAY(Monthly!A696)),IF(Lease!$H$4="Quarterly",DATE(YEAR(Monthly!A696),MONTH(Monthly!A696)+3,DAY(Monthly!A696)),DATE(YEAR(Monthly!A696)+1,MONTH(Monthly!A696),DAY(Monthly!A696))))</f>
        <v>295544</v>
      </c>
      <c r="B697" s="28">
        <f t="shared" si="98"/>
        <v>2709</v>
      </c>
      <c r="C697" s="9">
        <f t="shared" si="99"/>
        <v>295542</v>
      </c>
      <c r="D697" s="9">
        <f t="shared" si="100"/>
        <v>295572</v>
      </c>
      <c r="E697" s="3">
        <f t="shared" si="101"/>
        <v>31</v>
      </c>
      <c r="F697" s="10">
        <f t="shared" si="102"/>
        <v>29</v>
      </c>
      <c r="G697" s="4">
        <f>Lease!K709</f>
        <v>0</v>
      </c>
      <c r="H697" s="3">
        <f t="shared" si="103"/>
        <v>0</v>
      </c>
      <c r="I697" s="11">
        <f t="shared" si="104"/>
        <v>0</v>
      </c>
      <c r="J697" s="20">
        <f t="shared" si="105"/>
        <v>295544</v>
      </c>
      <c r="K697" s="3">
        <f t="shared" si="106"/>
        <v>0</v>
      </c>
    </row>
    <row r="698" spans="1:11" x14ac:dyDescent="0.25">
      <c r="A698" s="9">
        <f>IF(Lease!$H$4="Monthly",DATE(YEAR(Monthly!A697),MONTH(Monthly!A697)+1,DAY(Monthly!A697)),IF(Lease!$H$4="Quarterly",DATE(YEAR(Monthly!A697),MONTH(Monthly!A697)+3,DAY(Monthly!A697)),DATE(YEAR(Monthly!A697)+1,MONTH(Monthly!A697),DAY(Monthly!A697))))</f>
        <v>295909</v>
      </c>
      <c r="B698" s="28">
        <f t="shared" si="98"/>
        <v>2710</v>
      </c>
      <c r="C698" s="9">
        <f t="shared" si="99"/>
        <v>295907</v>
      </c>
      <c r="D698" s="9">
        <f t="shared" si="100"/>
        <v>295937</v>
      </c>
      <c r="E698" s="3">
        <f t="shared" si="101"/>
        <v>31</v>
      </c>
      <c r="F698" s="10">
        <f t="shared" si="102"/>
        <v>29</v>
      </c>
      <c r="G698" s="4">
        <f>Lease!K710</f>
        <v>0</v>
      </c>
      <c r="H698" s="3">
        <f t="shared" si="103"/>
        <v>0</v>
      </c>
      <c r="I698" s="11">
        <f t="shared" si="104"/>
        <v>0</v>
      </c>
      <c r="J698" s="20">
        <f t="shared" si="105"/>
        <v>295909</v>
      </c>
      <c r="K698" s="3">
        <f t="shared" si="106"/>
        <v>0</v>
      </c>
    </row>
    <row r="699" spans="1:11" x14ac:dyDescent="0.25">
      <c r="A699" s="9">
        <f>IF(Lease!$H$4="Monthly",DATE(YEAR(Monthly!A698),MONTH(Monthly!A698)+1,DAY(Monthly!A698)),IF(Lease!$H$4="Quarterly",DATE(YEAR(Monthly!A698),MONTH(Monthly!A698)+3,DAY(Monthly!A698)),DATE(YEAR(Monthly!A698)+1,MONTH(Monthly!A698),DAY(Monthly!A698))))</f>
        <v>296274</v>
      </c>
      <c r="B699" s="28">
        <f t="shared" si="98"/>
        <v>2711</v>
      </c>
      <c r="C699" s="9">
        <f t="shared" si="99"/>
        <v>296272</v>
      </c>
      <c r="D699" s="9">
        <f t="shared" si="100"/>
        <v>296302</v>
      </c>
      <c r="E699" s="3">
        <f t="shared" si="101"/>
        <v>31</v>
      </c>
      <c r="F699" s="10">
        <f t="shared" si="102"/>
        <v>29</v>
      </c>
      <c r="G699" s="4">
        <f>Lease!K711</f>
        <v>0</v>
      </c>
      <c r="H699" s="3">
        <f t="shared" si="103"/>
        <v>0</v>
      </c>
      <c r="I699" s="11">
        <f t="shared" si="104"/>
        <v>0</v>
      </c>
      <c r="J699" s="20">
        <f t="shared" si="105"/>
        <v>296274</v>
      </c>
      <c r="K699" s="3">
        <f t="shared" si="106"/>
        <v>0</v>
      </c>
    </row>
    <row r="700" spans="1:11" x14ac:dyDescent="0.25">
      <c r="A700" s="9">
        <f>IF(Lease!$H$4="Monthly",DATE(YEAR(Monthly!A699),MONTH(Monthly!A699)+1,DAY(Monthly!A699)),IF(Lease!$H$4="Quarterly",DATE(YEAR(Monthly!A699),MONTH(Monthly!A699)+3,DAY(Monthly!A699)),DATE(YEAR(Monthly!A699)+1,MONTH(Monthly!A699),DAY(Monthly!A699))))</f>
        <v>296640</v>
      </c>
      <c r="B700" s="28">
        <f t="shared" si="98"/>
        <v>2712</v>
      </c>
      <c r="C700" s="9">
        <f t="shared" si="99"/>
        <v>296638</v>
      </c>
      <c r="D700" s="9">
        <f t="shared" si="100"/>
        <v>296668</v>
      </c>
      <c r="E700" s="3">
        <f t="shared" si="101"/>
        <v>31</v>
      </c>
      <c r="F700" s="10">
        <f t="shared" si="102"/>
        <v>29</v>
      </c>
      <c r="G700" s="4">
        <f>Lease!K712</f>
        <v>0</v>
      </c>
      <c r="H700" s="3">
        <f t="shared" si="103"/>
        <v>0</v>
      </c>
      <c r="I700" s="11">
        <f t="shared" si="104"/>
        <v>0</v>
      </c>
      <c r="J700" s="20">
        <f t="shared" si="105"/>
        <v>296640</v>
      </c>
      <c r="K700" s="3">
        <f t="shared" si="106"/>
        <v>0</v>
      </c>
    </row>
    <row r="701" spans="1:11" x14ac:dyDescent="0.25">
      <c r="A701" s="9">
        <f>IF(Lease!$H$4="Monthly",DATE(YEAR(Monthly!A700),MONTH(Monthly!A700)+1,DAY(Monthly!A700)),IF(Lease!$H$4="Quarterly",DATE(YEAR(Monthly!A700),MONTH(Monthly!A700)+3,DAY(Monthly!A700)),DATE(YEAR(Monthly!A700)+1,MONTH(Monthly!A700),DAY(Monthly!A700))))</f>
        <v>297005</v>
      </c>
      <c r="B701" s="28">
        <f t="shared" si="98"/>
        <v>2713</v>
      </c>
      <c r="C701" s="9">
        <f t="shared" si="99"/>
        <v>297003</v>
      </c>
      <c r="D701" s="9">
        <f t="shared" si="100"/>
        <v>297033</v>
      </c>
      <c r="E701" s="3">
        <f t="shared" si="101"/>
        <v>31</v>
      </c>
      <c r="F701" s="10">
        <f t="shared" si="102"/>
        <v>29</v>
      </c>
      <c r="G701" s="4">
        <f>Lease!K713</f>
        <v>0</v>
      </c>
      <c r="H701" s="3">
        <f t="shared" si="103"/>
        <v>0</v>
      </c>
      <c r="I701" s="11">
        <f t="shared" si="104"/>
        <v>0</v>
      </c>
      <c r="J701" s="20">
        <f t="shared" si="105"/>
        <v>297005</v>
      </c>
      <c r="K701" s="3">
        <f t="shared" si="106"/>
        <v>0</v>
      </c>
    </row>
    <row r="702" spans="1:11" x14ac:dyDescent="0.25">
      <c r="A702" s="9">
        <f>IF(Lease!$H$4="Monthly",DATE(YEAR(Monthly!A701),MONTH(Monthly!A701)+1,DAY(Monthly!A701)),IF(Lease!$H$4="Quarterly",DATE(YEAR(Monthly!A701),MONTH(Monthly!A701)+3,DAY(Monthly!A701)),DATE(YEAR(Monthly!A701)+1,MONTH(Monthly!A701),DAY(Monthly!A701))))</f>
        <v>297370</v>
      </c>
      <c r="B702" s="28">
        <f t="shared" si="98"/>
        <v>2714</v>
      </c>
      <c r="C702" s="9">
        <f t="shared" si="99"/>
        <v>297368</v>
      </c>
      <c r="D702" s="9">
        <f t="shared" si="100"/>
        <v>297398</v>
      </c>
      <c r="E702" s="3">
        <f t="shared" si="101"/>
        <v>31</v>
      </c>
      <c r="F702" s="10">
        <f t="shared" si="102"/>
        <v>29</v>
      </c>
      <c r="G702" s="4">
        <f>Lease!K714</f>
        <v>0</v>
      </c>
      <c r="H702" s="3">
        <f t="shared" si="103"/>
        <v>0</v>
      </c>
      <c r="I702" s="11">
        <f t="shared" si="104"/>
        <v>0</v>
      </c>
      <c r="J702" s="20">
        <f t="shared" si="105"/>
        <v>297370</v>
      </c>
      <c r="K702" s="3">
        <f t="shared" si="106"/>
        <v>0</v>
      </c>
    </row>
    <row r="703" spans="1:11" x14ac:dyDescent="0.25">
      <c r="A703" s="9">
        <f>IF(Lease!$H$4="Monthly",DATE(YEAR(Monthly!A702),MONTH(Monthly!A702)+1,DAY(Monthly!A702)),IF(Lease!$H$4="Quarterly",DATE(YEAR(Monthly!A702),MONTH(Monthly!A702)+3,DAY(Monthly!A702)),DATE(YEAR(Monthly!A702)+1,MONTH(Monthly!A702),DAY(Monthly!A702))))</f>
        <v>297735</v>
      </c>
      <c r="B703" s="28">
        <f t="shared" si="98"/>
        <v>2715</v>
      </c>
      <c r="C703" s="9">
        <f t="shared" si="99"/>
        <v>297733</v>
      </c>
      <c r="D703" s="9">
        <f t="shared" si="100"/>
        <v>297763</v>
      </c>
      <c r="E703" s="3">
        <f t="shared" si="101"/>
        <v>31</v>
      </c>
      <c r="F703" s="10">
        <f t="shared" si="102"/>
        <v>29</v>
      </c>
      <c r="G703" s="4">
        <f>Lease!K715</f>
        <v>0</v>
      </c>
      <c r="H703" s="3">
        <f t="shared" si="103"/>
        <v>0</v>
      </c>
      <c r="I703" s="11">
        <f t="shared" si="104"/>
        <v>0</v>
      </c>
      <c r="J703" s="20">
        <f t="shared" si="105"/>
        <v>297735</v>
      </c>
      <c r="K703" s="3">
        <f t="shared" si="106"/>
        <v>0</v>
      </c>
    </row>
    <row r="704" spans="1:11" x14ac:dyDescent="0.25">
      <c r="A704" s="9">
        <f>IF(Lease!$H$4="Monthly",DATE(YEAR(Monthly!A703),MONTH(Monthly!A703)+1,DAY(Monthly!A703)),IF(Lease!$H$4="Quarterly",DATE(YEAR(Monthly!A703),MONTH(Monthly!A703)+3,DAY(Monthly!A703)),DATE(YEAR(Monthly!A703)+1,MONTH(Monthly!A703),DAY(Monthly!A703))))</f>
        <v>298101</v>
      </c>
      <c r="B704" s="28">
        <f t="shared" si="98"/>
        <v>2716</v>
      </c>
      <c r="C704" s="9">
        <f t="shared" si="99"/>
        <v>298099</v>
      </c>
      <c r="D704" s="9">
        <f t="shared" si="100"/>
        <v>298129</v>
      </c>
      <c r="E704" s="3">
        <f t="shared" si="101"/>
        <v>31</v>
      </c>
      <c r="F704" s="10">
        <f t="shared" si="102"/>
        <v>29</v>
      </c>
      <c r="G704" s="4">
        <f>Lease!K716</f>
        <v>0</v>
      </c>
      <c r="H704" s="3">
        <f t="shared" si="103"/>
        <v>0</v>
      </c>
      <c r="I704" s="11">
        <f t="shared" si="104"/>
        <v>0</v>
      </c>
      <c r="J704" s="20">
        <f t="shared" si="105"/>
        <v>298101</v>
      </c>
      <c r="K704" s="3">
        <f t="shared" si="106"/>
        <v>0</v>
      </c>
    </row>
    <row r="705" spans="1:11" x14ac:dyDescent="0.25">
      <c r="A705" s="9">
        <f>IF(Lease!$H$4="Monthly",DATE(YEAR(Monthly!A704),MONTH(Monthly!A704)+1,DAY(Monthly!A704)),IF(Lease!$H$4="Quarterly",DATE(YEAR(Monthly!A704),MONTH(Monthly!A704)+3,DAY(Monthly!A704)),DATE(YEAR(Monthly!A704)+1,MONTH(Monthly!A704),DAY(Monthly!A704))))</f>
        <v>298466</v>
      </c>
      <c r="B705" s="28">
        <f t="shared" si="98"/>
        <v>2717</v>
      </c>
      <c r="C705" s="9">
        <f t="shared" si="99"/>
        <v>298464</v>
      </c>
      <c r="D705" s="9">
        <f t="shared" si="100"/>
        <v>298494</v>
      </c>
      <c r="E705" s="3">
        <f t="shared" si="101"/>
        <v>31</v>
      </c>
      <c r="F705" s="10">
        <f t="shared" si="102"/>
        <v>29</v>
      </c>
      <c r="G705" s="4">
        <f>Lease!K717</f>
        <v>0</v>
      </c>
      <c r="H705" s="3">
        <f t="shared" si="103"/>
        <v>0</v>
      </c>
      <c r="I705" s="11">
        <f t="shared" si="104"/>
        <v>0</v>
      </c>
      <c r="J705" s="20">
        <f t="shared" si="105"/>
        <v>298466</v>
      </c>
      <c r="K705" s="3">
        <f t="shared" si="106"/>
        <v>0</v>
      </c>
    </row>
    <row r="706" spans="1:11" x14ac:dyDescent="0.25">
      <c r="A706" s="9">
        <f>IF(Lease!$H$4="Monthly",DATE(YEAR(Monthly!A705),MONTH(Monthly!A705)+1,DAY(Monthly!A705)),IF(Lease!$H$4="Quarterly",DATE(YEAR(Monthly!A705),MONTH(Monthly!A705)+3,DAY(Monthly!A705)),DATE(YEAR(Monthly!A705)+1,MONTH(Monthly!A705),DAY(Monthly!A705))))</f>
        <v>298831</v>
      </c>
      <c r="B706" s="28">
        <f t="shared" si="98"/>
        <v>2718</v>
      </c>
      <c r="C706" s="9">
        <f t="shared" si="99"/>
        <v>298829</v>
      </c>
      <c r="D706" s="9">
        <f t="shared" si="100"/>
        <v>298859</v>
      </c>
      <c r="E706" s="3">
        <f t="shared" si="101"/>
        <v>31</v>
      </c>
      <c r="F706" s="10">
        <f t="shared" si="102"/>
        <v>29</v>
      </c>
      <c r="G706" s="4">
        <f>Lease!K718</f>
        <v>0</v>
      </c>
      <c r="H706" s="3">
        <f t="shared" si="103"/>
        <v>0</v>
      </c>
      <c r="I706" s="11">
        <f t="shared" si="104"/>
        <v>0</v>
      </c>
      <c r="J706" s="20">
        <f t="shared" si="105"/>
        <v>298831</v>
      </c>
      <c r="K706" s="3">
        <f t="shared" si="106"/>
        <v>0</v>
      </c>
    </row>
    <row r="707" spans="1:11" x14ac:dyDescent="0.25">
      <c r="A707" s="9">
        <f>IF(Lease!$H$4="Monthly",DATE(YEAR(Monthly!A706),MONTH(Monthly!A706)+1,DAY(Monthly!A706)),IF(Lease!$H$4="Quarterly",DATE(YEAR(Monthly!A706),MONTH(Monthly!A706)+3,DAY(Monthly!A706)),DATE(YEAR(Monthly!A706)+1,MONTH(Monthly!A706),DAY(Monthly!A706))))</f>
        <v>299196</v>
      </c>
      <c r="B707" s="28">
        <f t="shared" si="98"/>
        <v>2719</v>
      </c>
      <c r="C707" s="9">
        <f t="shared" si="99"/>
        <v>299194</v>
      </c>
      <c r="D707" s="9">
        <f t="shared" si="100"/>
        <v>299224</v>
      </c>
      <c r="E707" s="3">
        <f t="shared" si="101"/>
        <v>31</v>
      </c>
      <c r="F707" s="10">
        <f t="shared" si="102"/>
        <v>29</v>
      </c>
      <c r="G707" s="4">
        <f>Lease!K719</f>
        <v>0</v>
      </c>
      <c r="H707" s="3">
        <f t="shared" si="103"/>
        <v>0</v>
      </c>
      <c r="I707" s="11">
        <f t="shared" si="104"/>
        <v>0</v>
      </c>
      <c r="J707" s="20">
        <f t="shared" si="105"/>
        <v>299196</v>
      </c>
      <c r="K707" s="3">
        <f t="shared" si="106"/>
        <v>0</v>
      </c>
    </row>
    <row r="708" spans="1:11" x14ac:dyDescent="0.25">
      <c r="A708" s="9">
        <f>IF(Lease!$H$4="Monthly",DATE(YEAR(Monthly!A707),MONTH(Monthly!A707)+1,DAY(Monthly!A707)),IF(Lease!$H$4="Quarterly",DATE(YEAR(Monthly!A707),MONTH(Monthly!A707)+3,DAY(Monthly!A707)),DATE(YEAR(Monthly!A707)+1,MONTH(Monthly!A707),DAY(Monthly!A707))))</f>
        <v>299562</v>
      </c>
      <c r="B708" s="28">
        <f t="shared" si="98"/>
        <v>2720</v>
      </c>
      <c r="C708" s="9">
        <f t="shared" si="99"/>
        <v>299560</v>
      </c>
      <c r="D708" s="9">
        <f t="shared" si="100"/>
        <v>299590</v>
      </c>
      <c r="E708" s="3">
        <f t="shared" si="101"/>
        <v>31</v>
      </c>
      <c r="F708" s="10">
        <f t="shared" si="102"/>
        <v>29</v>
      </c>
      <c r="G708" s="4">
        <f>Lease!K720</f>
        <v>0</v>
      </c>
      <c r="H708" s="3">
        <f t="shared" si="103"/>
        <v>0</v>
      </c>
      <c r="I708" s="11">
        <f t="shared" si="104"/>
        <v>0</v>
      </c>
      <c r="J708" s="20">
        <f t="shared" si="105"/>
        <v>299562</v>
      </c>
      <c r="K708" s="3">
        <f t="shared" si="106"/>
        <v>0</v>
      </c>
    </row>
    <row r="709" spans="1:11" x14ac:dyDescent="0.25">
      <c r="A709" s="9">
        <f>IF(Lease!$H$4="Monthly",DATE(YEAR(Monthly!A708),MONTH(Monthly!A708)+1,DAY(Monthly!A708)),IF(Lease!$H$4="Quarterly",DATE(YEAR(Monthly!A708),MONTH(Monthly!A708)+3,DAY(Monthly!A708)),DATE(YEAR(Monthly!A708)+1,MONTH(Monthly!A708),DAY(Monthly!A708))))</f>
        <v>299927</v>
      </c>
      <c r="B709" s="28">
        <f t="shared" ref="B709:B772" si="107">YEAR(A709)</f>
        <v>2721</v>
      </c>
      <c r="C709" s="9">
        <f t="shared" si="99"/>
        <v>299925</v>
      </c>
      <c r="D709" s="9">
        <f t="shared" si="100"/>
        <v>299955</v>
      </c>
      <c r="E709" s="3">
        <f t="shared" si="101"/>
        <v>31</v>
      </c>
      <c r="F709" s="10">
        <f t="shared" si="102"/>
        <v>29</v>
      </c>
      <c r="G709" s="4">
        <f>Lease!K721</f>
        <v>0</v>
      </c>
      <c r="H709" s="3">
        <f t="shared" si="103"/>
        <v>0</v>
      </c>
      <c r="I709" s="11">
        <f t="shared" si="104"/>
        <v>0</v>
      </c>
      <c r="J709" s="20">
        <f t="shared" si="105"/>
        <v>299927</v>
      </c>
      <c r="K709" s="3">
        <f t="shared" si="106"/>
        <v>0</v>
      </c>
    </row>
    <row r="710" spans="1:11" x14ac:dyDescent="0.25">
      <c r="A710" s="9">
        <f>IF(Lease!$H$4="Monthly",DATE(YEAR(Monthly!A709),MONTH(Monthly!A709)+1,DAY(Monthly!A709)),IF(Lease!$H$4="Quarterly",DATE(YEAR(Monthly!A709),MONTH(Monthly!A709)+3,DAY(Monthly!A709)),DATE(YEAR(Monthly!A709)+1,MONTH(Monthly!A709),DAY(Monthly!A709))))</f>
        <v>300292</v>
      </c>
      <c r="B710" s="28">
        <f t="shared" si="107"/>
        <v>2722</v>
      </c>
      <c r="C710" s="9">
        <f t="shared" si="99"/>
        <v>300290</v>
      </c>
      <c r="D710" s="9">
        <f t="shared" si="100"/>
        <v>300320</v>
      </c>
      <c r="E710" s="3">
        <f t="shared" si="101"/>
        <v>31</v>
      </c>
      <c r="F710" s="10">
        <f t="shared" si="102"/>
        <v>29</v>
      </c>
      <c r="G710" s="4">
        <f>Lease!K722</f>
        <v>0</v>
      </c>
      <c r="H710" s="3">
        <f t="shared" si="103"/>
        <v>0</v>
      </c>
      <c r="I710" s="11">
        <f t="shared" si="104"/>
        <v>0</v>
      </c>
      <c r="J710" s="20">
        <f t="shared" si="105"/>
        <v>300292</v>
      </c>
      <c r="K710" s="3">
        <f t="shared" si="106"/>
        <v>0</v>
      </c>
    </row>
    <row r="711" spans="1:11" x14ac:dyDescent="0.25">
      <c r="A711" s="9">
        <f>IF(Lease!$H$4="Monthly",DATE(YEAR(Monthly!A710),MONTH(Monthly!A710)+1,DAY(Monthly!A710)),IF(Lease!$H$4="Quarterly",DATE(YEAR(Monthly!A710),MONTH(Monthly!A710)+3,DAY(Monthly!A710)),DATE(YEAR(Monthly!A710)+1,MONTH(Monthly!A710),DAY(Monthly!A710))))</f>
        <v>300657</v>
      </c>
      <c r="B711" s="28">
        <f t="shared" si="107"/>
        <v>2723</v>
      </c>
      <c r="C711" s="9">
        <f t="shared" si="99"/>
        <v>300655</v>
      </c>
      <c r="D711" s="9">
        <f t="shared" si="100"/>
        <v>300685</v>
      </c>
      <c r="E711" s="3">
        <f t="shared" si="101"/>
        <v>31</v>
      </c>
      <c r="F711" s="10">
        <f t="shared" si="102"/>
        <v>29</v>
      </c>
      <c r="G711" s="4">
        <f>Lease!K723</f>
        <v>0</v>
      </c>
      <c r="H711" s="3">
        <f t="shared" si="103"/>
        <v>0</v>
      </c>
      <c r="I711" s="11">
        <f t="shared" si="104"/>
        <v>0</v>
      </c>
      <c r="J711" s="20">
        <f t="shared" si="105"/>
        <v>300657</v>
      </c>
      <c r="K711" s="3">
        <f t="shared" si="106"/>
        <v>0</v>
      </c>
    </row>
    <row r="712" spans="1:11" x14ac:dyDescent="0.25">
      <c r="A712" s="9">
        <f>IF(Lease!$H$4="Monthly",DATE(YEAR(Monthly!A711),MONTH(Monthly!A711)+1,DAY(Monthly!A711)),IF(Lease!$H$4="Quarterly",DATE(YEAR(Monthly!A711),MONTH(Monthly!A711)+3,DAY(Monthly!A711)),DATE(YEAR(Monthly!A711)+1,MONTH(Monthly!A711),DAY(Monthly!A711))))</f>
        <v>301023</v>
      </c>
      <c r="B712" s="28">
        <f t="shared" si="107"/>
        <v>2724</v>
      </c>
      <c r="C712" s="9">
        <f t="shared" si="99"/>
        <v>301021</v>
      </c>
      <c r="D712" s="9">
        <f t="shared" si="100"/>
        <v>301051</v>
      </c>
      <c r="E712" s="3">
        <f t="shared" si="101"/>
        <v>31</v>
      </c>
      <c r="F712" s="10">
        <f t="shared" si="102"/>
        <v>29</v>
      </c>
      <c r="G712" s="4">
        <f>Lease!K724</f>
        <v>0</v>
      </c>
      <c r="H712" s="3">
        <f t="shared" si="103"/>
        <v>0</v>
      </c>
      <c r="I712" s="11">
        <f t="shared" si="104"/>
        <v>0</v>
      </c>
      <c r="J712" s="20">
        <f t="shared" si="105"/>
        <v>301023</v>
      </c>
      <c r="K712" s="3">
        <f t="shared" si="106"/>
        <v>0</v>
      </c>
    </row>
    <row r="713" spans="1:11" x14ac:dyDescent="0.25">
      <c r="A713" s="9">
        <f>IF(Lease!$H$4="Monthly",DATE(YEAR(Monthly!A712),MONTH(Monthly!A712)+1,DAY(Monthly!A712)),IF(Lease!$H$4="Quarterly",DATE(YEAR(Monthly!A712),MONTH(Monthly!A712)+3,DAY(Monthly!A712)),DATE(YEAR(Monthly!A712)+1,MONTH(Monthly!A712),DAY(Monthly!A712))))</f>
        <v>301388</v>
      </c>
      <c r="B713" s="28">
        <f t="shared" si="107"/>
        <v>2725</v>
      </c>
      <c r="C713" s="9">
        <f t="shared" si="99"/>
        <v>301386</v>
      </c>
      <c r="D713" s="9">
        <f t="shared" si="100"/>
        <v>301416</v>
      </c>
      <c r="E713" s="3">
        <f t="shared" si="101"/>
        <v>31</v>
      </c>
      <c r="F713" s="10">
        <f t="shared" si="102"/>
        <v>29</v>
      </c>
      <c r="G713" s="4">
        <f>Lease!K725</f>
        <v>0</v>
      </c>
      <c r="H713" s="3">
        <f t="shared" si="103"/>
        <v>0</v>
      </c>
      <c r="I713" s="11">
        <f t="shared" si="104"/>
        <v>0</v>
      </c>
      <c r="J713" s="20">
        <f t="shared" si="105"/>
        <v>301388</v>
      </c>
      <c r="K713" s="3">
        <f t="shared" si="106"/>
        <v>0</v>
      </c>
    </row>
    <row r="714" spans="1:11" x14ac:dyDescent="0.25">
      <c r="A714" s="9">
        <f>IF(Lease!$H$4="Monthly",DATE(YEAR(Monthly!A713),MONTH(Monthly!A713)+1,DAY(Monthly!A713)),IF(Lease!$H$4="Quarterly",DATE(YEAR(Monthly!A713),MONTH(Monthly!A713)+3,DAY(Monthly!A713)),DATE(YEAR(Monthly!A713)+1,MONTH(Monthly!A713),DAY(Monthly!A713))))</f>
        <v>301753</v>
      </c>
      <c r="B714" s="28">
        <f t="shared" si="107"/>
        <v>2726</v>
      </c>
      <c r="C714" s="9">
        <f t="shared" si="99"/>
        <v>301751</v>
      </c>
      <c r="D714" s="9">
        <f t="shared" si="100"/>
        <v>301781</v>
      </c>
      <c r="E714" s="3">
        <f t="shared" si="101"/>
        <v>31</v>
      </c>
      <c r="F714" s="10">
        <f t="shared" si="102"/>
        <v>29</v>
      </c>
      <c r="G714" s="4">
        <f>Lease!K726</f>
        <v>0</v>
      </c>
      <c r="H714" s="3">
        <f t="shared" si="103"/>
        <v>0</v>
      </c>
      <c r="I714" s="11">
        <f t="shared" si="104"/>
        <v>0</v>
      </c>
      <c r="J714" s="20">
        <f t="shared" si="105"/>
        <v>301753</v>
      </c>
      <c r="K714" s="3">
        <f t="shared" si="106"/>
        <v>0</v>
      </c>
    </row>
    <row r="715" spans="1:11" x14ac:dyDescent="0.25">
      <c r="A715" s="9">
        <f>IF(Lease!$H$4="Monthly",DATE(YEAR(Monthly!A714),MONTH(Monthly!A714)+1,DAY(Monthly!A714)),IF(Lease!$H$4="Quarterly",DATE(YEAR(Monthly!A714),MONTH(Monthly!A714)+3,DAY(Monthly!A714)),DATE(YEAR(Monthly!A714)+1,MONTH(Monthly!A714),DAY(Monthly!A714))))</f>
        <v>302118</v>
      </c>
      <c r="B715" s="28">
        <f t="shared" si="107"/>
        <v>2727</v>
      </c>
      <c r="C715" s="9">
        <f t="shared" si="99"/>
        <v>302116</v>
      </c>
      <c r="D715" s="9">
        <f t="shared" si="100"/>
        <v>302146</v>
      </c>
      <c r="E715" s="3">
        <f t="shared" si="101"/>
        <v>31</v>
      </c>
      <c r="F715" s="10">
        <f t="shared" si="102"/>
        <v>29</v>
      </c>
      <c r="G715" s="4">
        <f>Lease!K727</f>
        <v>0</v>
      </c>
      <c r="H715" s="3">
        <f t="shared" si="103"/>
        <v>0</v>
      </c>
      <c r="I715" s="11">
        <f t="shared" si="104"/>
        <v>0</v>
      </c>
      <c r="J715" s="20">
        <f t="shared" si="105"/>
        <v>302118</v>
      </c>
      <c r="K715" s="3">
        <f t="shared" si="106"/>
        <v>0</v>
      </c>
    </row>
    <row r="716" spans="1:11" x14ac:dyDescent="0.25">
      <c r="A716" s="9">
        <f>IF(Lease!$H$4="Monthly",DATE(YEAR(Monthly!A715),MONTH(Monthly!A715)+1,DAY(Monthly!A715)),IF(Lease!$H$4="Quarterly",DATE(YEAR(Monthly!A715),MONTH(Monthly!A715)+3,DAY(Monthly!A715)),DATE(YEAR(Monthly!A715)+1,MONTH(Monthly!A715),DAY(Monthly!A715))))</f>
        <v>302484</v>
      </c>
      <c r="B716" s="28">
        <f t="shared" si="107"/>
        <v>2728</v>
      </c>
      <c r="C716" s="9">
        <f t="shared" si="99"/>
        <v>302482</v>
      </c>
      <c r="D716" s="9">
        <f t="shared" si="100"/>
        <v>302512</v>
      </c>
      <c r="E716" s="3">
        <f t="shared" si="101"/>
        <v>31</v>
      </c>
      <c r="F716" s="10">
        <f t="shared" si="102"/>
        <v>29</v>
      </c>
      <c r="G716" s="4">
        <f>Lease!K728</f>
        <v>0</v>
      </c>
      <c r="H716" s="3">
        <f t="shared" si="103"/>
        <v>0</v>
      </c>
      <c r="I716" s="11">
        <f t="shared" si="104"/>
        <v>0</v>
      </c>
      <c r="J716" s="20">
        <f t="shared" si="105"/>
        <v>302484</v>
      </c>
      <c r="K716" s="3">
        <f t="shared" si="106"/>
        <v>0</v>
      </c>
    </row>
    <row r="717" spans="1:11" x14ac:dyDescent="0.25">
      <c r="A717" s="9">
        <f>IF(Lease!$H$4="Monthly",DATE(YEAR(Monthly!A716),MONTH(Monthly!A716)+1,DAY(Monthly!A716)),IF(Lease!$H$4="Quarterly",DATE(YEAR(Monthly!A716),MONTH(Monthly!A716)+3,DAY(Monthly!A716)),DATE(YEAR(Monthly!A716)+1,MONTH(Monthly!A716),DAY(Monthly!A716))))</f>
        <v>302849</v>
      </c>
      <c r="B717" s="28">
        <f t="shared" si="107"/>
        <v>2729</v>
      </c>
      <c r="C717" s="9">
        <f t="shared" si="99"/>
        <v>302847</v>
      </c>
      <c r="D717" s="9">
        <f t="shared" si="100"/>
        <v>302877</v>
      </c>
      <c r="E717" s="3">
        <f t="shared" si="101"/>
        <v>31</v>
      </c>
      <c r="F717" s="10">
        <f t="shared" si="102"/>
        <v>29</v>
      </c>
      <c r="G717" s="4">
        <f>Lease!K729</f>
        <v>0</v>
      </c>
      <c r="H717" s="3">
        <f t="shared" si="103"/>
        <v>0</v>
      </c>
      <c r="I717" s="11">
        <f t="shared" si="104"/>
        <v>0</v>
      </c>
      <c r="J717" s="20">
        <f t="shared" si="105"/>
        <v>302849</v>
      </c>
      <c r="K717" s="3">
        <f t="shared" si="106"/>
        <v>0</v>
      </c>
    </row>
    <row r="718" spans="1:11" x14ac:dyDescent="0.25">
      <c r="A718" s="9">
        <f>IF(Lease!$H$4="Monthly",DATE(YEAR(Monthly!A717),MONTH(Monthly!A717)+1,DAY(Monthly!A717)),IF(Lease!$H$4="Quarterly",DATE(YEAR(Monthly!A717),MONTH(Monthly!A717)+3,DAY(Monthly!A717)),DATE(YEAR(Monthly!A717)+1,MONTH(Monthly!A717),DAY(Monthly!A717))))</f>
        <v>303214</v>
      </c>
      <c r="B718" s="28">
        <f t="shared" si="107"/>
        <v>2730</v>
      </c>
      <c r="C718" s="9">
        <f t="shared" si="99"/>
        <v>303212</v>
      </c>
      <c r="D718" s="9">
        <f t="shared" si="100"/>
        <v>303242</v>
      </c>
      <c r="E718" s="3">
        <f t="shared" si="101"/>
        <v>31</v>
      </c>
      <c r="F718" s="10">
        <f t="shared" si="102"/>
        <v>29</v>
      </c>
      <c r="G718" s="4">
        <f>Lease!K730</f>
        <v>0</v>
      </c>
      <c r="H718" s="3">
        <f t="shared" si="103"/>
        <v>0</v>
      </c>
      <c r="I718" s="11">
        <f t="shared" si="104"/>
        <v>0</v>
      </c>
      <c r="J718" s="20">
        <f t="shared" si="105"/>
        <v>303214</v>
      </c>
      <c r="K718" s="3">
        <f t="shared" si="106"/>
        <v>0</v>
      </c>
    </row>
    <row r="719" spans="1:11" x14ac:dyDescent="0.25">
      <c r="A719" s="9">
        <f>IF(Lease!$H$4="Monthly",DATE(YEAR(Monthly!A718),MONTH(Monthly!A718)+1,DAY(Monthly!A718)),IF(Lease!$H$4="Quarterly",DATE(YEAR(Monthly!A718),MONTH(Monthly!A718)+3,DAY(Monthly!A718)),DATE(YEAR(Monthly!A718)+1,MONTH(Monthly!A718),DAY(Monthly!A718))))</f>
        <v>303579</v>
      </c>
      <c r="B719" s="28">
        <f t="shared" si="107"/>
        <v>2731</v>
      </c>
      <c r="C719" s="9">
        <f t="shared" si="99"/>
        <v>303577</v>
      </c>
      <c r="D719" s="9">
        <f t="shared" si="100"/>
        <v>303607</v>
      </c>
      <c r="E719" s="3">
        <f t="shared" si="101"/>
        <v>31</v>
      </c>
      <c r="F719" s="10">
        <f t="shared" si="102"/>
        <v>29</v>
      </c>
      <c r="G719" s="4">
        <f>Lease!K731</f>
        <v>0</v>
      </c>
      <c r="H719" s="3">
        <f t="shared" si="103"/>
        <v>0</v>
      </c>
      <c r="I719" s="11">
        <f t="shared" si="104"/>
        <v>0</v>
      </c>
      <c r="J719" s="20">
        <f t="shared" si="105"/>
        <v>303579</v>
      </c>
      <c r="K719" s="3">
        <f t="shared" si="106"/>
        <v>0</v>
      </c>
    </row>
    <row r="720" spans="1:11" x14ac:dyDescent="0.25">
      <c r="A720" s="9">
        <f>IF(Lease!$H$4="Monthly",DATE(YEAR(Monthly!A719),MONTH(Monthly!A719)+1,DAY(Monthly!A719)),IF(Lease!$H$4="Quarterly",DATE(YEAR(Monthly!A719),MONTH(Monthly!A719)+3,DAY(Monthly!A719)),DATE(YEAR(Monthly!A719)+1,MONTH(Monthly!A719),DAY(Monthly!A719))))</f>
        <v>303945</v>
      </c>
      <c r="B720" s="28">
        <f t="shared" si="107"/>
        <v>2732</v>
      </c>
      <c r="C720" s="9">
        <f t="shared" si="99"/>
        <v>303943</v>
      </c>
      <c r="D720" s="9">
        <f t="shared" si="100"/>
        <v>303973</v>
      </c>
      <c r="E720" s="3">
        <f t="shared" si="101"/>
        <v>31</v>
      </c>
      <c r="F720" s="10">
        <f t="shared" si="102"/>
        <v>29</v>
      </c>
      <c r="G720" s="4">
        <f>Lease!K732</f>
        <v>0</v>
      </c>
      <c r="H720" s="3">
        <f t="shared" si="103"/>
        <v>0</v>
      </c>
      <c r="I720" s="11">
        <f t="shared" si="104"/>
        <v>0</v>
      </c>
      <c r="J720" s="20">
        <f t="shared" si="105"/>
        <v>303945</v>
      </c>
      <c r="K720" s="3">
        <f t="shared" si="106"/>
        <v>0</v>
      </c>
    </row>
    <row r="721" spans="1:11" x14ac:dyDescent="0.25">
      <c r="A721" s="9">
        <f>IF(Lease!$H$4="Monthly",DATE(YEAR(Monthly!A720),MONTH(Monthly!A720)+1,DAY(Monthly!A720)),IF(Lease!$H$4="Quarterly",DATE(YEAR(Monthly!A720),MONTH(Monthly!A720)+3,DAY(Monthly!A720)),DATE(YEAR(Monthly!A720)+1,MONTH(Monthly!A720),DAY(Monthly!A720))))</f>
        <v>304310</v>
      </c>
      <c r="B721" s="28">
        <f t="shared" si="107"/>
        <v>2733</v>
      </c>
      <c r="C721" s="9">
        <f t="shared" si="99"/>
        <v>304308</v>
      </c>
      <c r="D721" s="9">
        <f t="shared" si="100"/>
        <v>304338</v>
      </c>
      <c r="E721" s="3">
        <f t="shared" si="101"/>
        <v>31</v>
      </c>
      <c r="F721" s="10">
        <f t="shared" si="102"/>
        <v>29</v>
      </c>
      <c r="G721" s="4">
        <f>Lease!K733</f>
        <v>0</v>
      </c>
      <c r="H721" s="3">
        <f t="shared" si="103"/>
        <v>0</v>
      </c>
      <c r="I721" s="11">
        <f t="shared" si="104"/>
        <v>0</v>
      </c>
      <c r="J721" s="20">
        <f t="shared" si="105"/>
        <v>304310</v>
      </c>
      <c r="K721" s="3">
        <f t="shared" si="106"/>
        <v>0</v>
      </c>
    </row>
    <row r="722" spans="1:11" x14ac:dyDescent="0.25">
      <c r="A722" s="9">
        <f>IF(Lease!$H$4="Monthly",DATE(YEAR(Monthly!A721),MONTH(Monthly!A721)+1,DAY(Monthly!A721)),IF(Lease!$H$4="Quarterly",DATE(YEAR(Monthly!A721),MONTH(Monthly!A721)+3,DAY(Monthly!A721)),DATE(YEAR(Monthly!A721)+1,MONTH(Monthly!A721),DAY(Monthly!A721))))</f>
        <v>304675</v>
      </c>
      <c r="B722" s="28">
        <f t="shared" si="107"/>
        <v>2734</v>
      </c>
      <c r="C722" s="9">
        <f t="shared" si="99"/>
        <v>304673</v>
      </c>
      <c r="D722" s="9">
        <f t="shared" si="100"/>
        <v>304703</v>
      </c>
      <c r="E722" s="3">
        <f t="shared" si="101"/>
        <v>31</v>
      </c>
      <c r="F722" s="10">
        <f t="shared" si="102"/>
        <v>29</v>
      </c>
      <c r="G722" s="4">
        <f>Lease!K734</f>
        <v>0</v>
      </c>
      <c r="H722" s="3">
        <f t="shared" si="103"/>
        <v>0</v>
      </c>
      <c r="I722" s="11">
        <f t="shared" si="104"/>
        <v>0</v>
      </c>
      <c r="J722" s="20">
        <f t="shared" si="105"/>
        <v>304675</v>
      </c>
      <c r="K722" s="3">
        <f t="shared" si="106"/>
        <v>0</v>
      </c>
    </row>
    <row r="723" spans="1:11" x14ac:dyDescent="0.25">
      <c r="A723" s="9">
        <f>IF(Lease!$H$4="Monthly",DATE(YEAR(Monthly!A722),MONTH(Monthly!A722)+1,DAY(Monthly!A722)),IF(Lease!$H$4="Quarterly",DATE(YEAR(Monthly!A722),MONTH(Monthly!A722)+3,DAY(Monthly!A722)),DATE(YEAR(Monthly!A722)+1,MONTH(Monthly!A722),DAY(Monthly!A722))))</f>
        <v>305040</v>
      </c>
      <c r="B723" s="28">
        <f t="shared" si="107"/>
        <v>2735</v>
      </c>
      <c r="C723" s="9">
        <f t="shared" si="99"/>
        <v>305038</v>
      </c>
      <c r="D723" s="9">
        <f t="shared" si="100"/>
        <v>305068</v>
      </c>
      <c r="E723" s="3">
        <f t="shared" si="101"/>
        <v>31</v>
      </c>
      <c r="F723" s="10">
        <f t="shared" si="102"/>
        <v>29</v>
      </c>
      <c r="G723" s="4">
        <f>Lease!K735</f>
        <v>0</v>
      </c>
      <c r="H723" s="3">
        <f t="shared" si="103"/>
        <v>0</v>
      </c>
      <c r="I723" s="11">
        <f t="shared" si="104"/>
        <v>0</v>
      </c>
      <c r="J723" s="20">
        <f t="shared" si="105"/>
        <v>305040</v>
      </c>
      <c r="K723" s="3">
        <f t="shared" si="106"/>
        <v>0</v>
      </c>
    </row>
    <row r="724" spans="1:11" x14ac:dyDescent="0.25">
      <c r="A724" s="9">
        <f>IF(Lease!$H$4="Monthly",DATE(YEAR(Monthly!A723),MONTH(Monthly!A723)+1,DAY(Monthly!A723)),IF(Lease!$H$4="Quarterly",DATE(YEAR(Monthly!A723),MONTH(Monthly!A723)+3,DAY(Monthly!A723)),DATE(YEAR(Monthly!A723)+1,MONTH(Monthly!A723),DAY(Monthly!A723))))</f>
        <v>305406</v>
      </c>
      <c r="B724" s="28">
        <f t="shared" si="107"/>
        <v>2736</v>
      </c>
      <c r="C724" s="9">
        <f t="shared" si="99"/>
        <v>305404</v>
      </c>
      <c r="D724" s="9">
        <f t="shared" si="100"/>
        <v>305434</v>
      </c>
      <c r="E724" s="3">
        <f t="shared" si="101"/>
        <v>31</v>
      </c>
      <c r="F724" s="10">
        <f t="shared" si="102"/>
        <v>29</v>
      </c>
      <c r="G724" s="4">
        <f>Lease!K736</f>
        <v>0</v>
      </c>
      <c r="H724" s="3">
        <f t="shared" si="103"/>
        <v>0</v>
      </c>
      <c r="I724" s="11">
        <f t="shared" si="104"/>
        <v>0</v>
      </c>
      <c r="J724" s="20">
        <f t="shared" si="105"/>
        <v>305406</v>
      </c>
      <c r="K724" s="3">
        <f t="shared" si="106"/>
        <v>0</v>
      </c>
    </row>
    <row r="725" spans="1:11" x14ac:dyDescent="0.25">
      <c r="A725" s="9">
        <f>IF(Lease!$H$4="Monthly",DATE(YEAR(Monthly!A724),MONTH(Monthly!A724)+1,DAY(Monthly!A724)),IF(Lease!$H$4="Quarterly",DATE(YEAR(Monthly!A724),MONTH(Monthly!A724)+3,DAY(Monthly!A724)),DATE(YEAR(Monthly!A724)+1,MONTH(Monthly!A724),DAY(Monthly!A724))))</f>
        <v>305771</v>
      </c>
      <c r="B725" s="28">
        <f t="shared" si="107"/>
        <v>2737</v>
      </c>
      <c r="C725" s="9">
        <f t="shared" si="99"/>
        <v>305769</v>
      </c>
      <c r="D725" s="9">
        <f t="shared" si="100"/>
        <v>305799</v>
      </c>
      <c r="E725" s="3">
        <f t="shared" si="101"/>
        <v>31</v>
      </c>
      <c r="F725" s="10">
        <f t="shared" si="102"/>
        <v>29</v>
      </c>
      <c r="G725" s="4">
        <f>Lease!K737</f>
        <v>0</v>
      </c>
      <c r="H725" s="3">
        <f t="shared" si="103"/>
        <v>0</v>
      </c>
      <c r="I725" s="11">
        <f t="shared" si="104"/>
        <v>0</v>
      </c>
      <c r="J725" s="20">
        <f t="shared" si="105"/>
        <v>305771</v>
      </c>
      <c r="K725" s="3">
        <f t="shared" si="106"/>
        <v>0</v>
      </c>
    </row>
    <row r="726" spans="1:11" x14ac:dyDescent="0.25">
      <c r="A726" s="9">
        <f>IF(Lease!$H$4="Monthly",DATE(YEAR(Monthly!A725),MONTH(Monthly!A725)+1,DAY(Monthly!A725)),IF(Lease!$H$4="Quarterly",DATE(YEAR(Monthly!A725),MONTH(Monthly!A725)+3,DAY(Monthly!A725)),DATE(YEAR(Monthly!A725)+1,MONTH(Monthly!A725),DAY(Monthly!A725))))</f>
        <v>306136</v>
      </c>
      <c r="B726" s="28">
        <f t="shared" si="107"/>
        <v>2738</v>
      </c>
      <c r="C726" s="9">
        <f t="shared" si="99"/>
        <v>306134</v>
      </c>
      <c r="D726" s="9">
        <f t="shared" si="100"/>
        <v>306164</v>
      </c>
      <c r="E726" s="3">
        <f t="shared" si="101"/>
        <v>31</v>
      </c>
      <c r="F726" s="10">
        <f t="shared" si="102"/>
        <v>29</v>
      </c>
      <c r="G726" s="4">
        <f>Lease!K738</f>
        <v>0</v>
      </c>
      <c r="H726" s="3">
        <f t="shared" si="103"/>
        <v>0</v>
      </c>
      <c r="I726" s="11">
        <f t="shared" si="104"/>
        <v>0</v>
      </c>
      <c r="J726" s="20">
        <f t="shared" si="105"/>
        <v>306136</v>
      </c>
      <c r="K726" s="3">
        <f t="shared" si="106"/>
        <v>0</v>
      </c>
    </row>
    <row r="727" spans="1:11" x14ac:dyDescent="0.25">
      <c r="A727" s="9">
        <f>IF(Lease!$H$4="Monthly",DATE(YEAR(Monthly!A726),MONTH(Monthly!A726)+1,DAY(Monthly!A726)),IF(Lease!$H$4="Quarterly",DATE(YEAR(Monthly!A726),MONTH(Monthly!A726)+3,DAY(Monthly!A726)),DATE(YEAR(Monthly!A726)+1,MONTH(Monthly!A726),DAY(Monthly!A726))))</f>
        <v>306501</v>
      </c>
      <c r="B727" s="28">
        <f t="shared" si="107"/>
        <v>2739</v>
      </c>
      <c r="C727" s="9">
        <f t="shared" si="99"/>
        <v>306499</v>
      </c>
      <c r="D727" s="9">
        <f t="shared" si="100"/>
        <v>306529</v>
      </c>
      <c r="E727" s="3">
        <f t="shared" si="101"/>
        <v>31</v>
      </c>
      <c r="F727" s="10">
        <f t="shared" si="102"/>
        <v>29</v>
      </c>
      <c r="G727" s="4">
        <f>Lease!K739</f>
        <v>0</v>
      </c>
      <c r="H727" s="3">
        <f t="shared" si="103"/>
        <v>0</v>
      </c>
      <c r="I727" s="11">
        <f t="shared" si="104"/>
        <v>0</v>
      </c>
      <c r="J727" s="20">
        <f t="shared" si="105"/>
        <v>306501</v>
      </c>
      <c r="K727" s="3">
        <f t="shared" si="106"/>
        <v>0</v>
      </c>
    </row>
    <row r="728" spans="1:11" x14ac:dyDescent="0.25">
      <c r="A728" s="9">
        <f>IF(Lease!$H$4="Monthly",DATE(YEAR(Monthly!A727),MONTH(Monthly!A727)+1,DAY(Monthly!A727)),IF(Lease!$H$4="Quarterly",DATE(YEAR(Monthly!A727),MONTH(Monthly!A727)+3,DAY(Monthly!A727)),DATE(YEAR(Monthly!A727)+1,MONTH(Monthly!A727),DAY(Monthly!A727))))</f>
        <v>306867</v>
      </c>
      <c r="B728" s="28">
        <f t="shared" si="107"/>
        <v>2740</v>
      </c>
      <c r="C728" s="9">
        <f t="shared" si="99"/>
        <v>306865</v>
      </c>
      <c r="D728" s="9">
        <f t="shared" si="100"/>
        <v>306895</v>
      </c>
      <c r="E728" s="3">
        <f t="shared" si="101"/>
        <v>31</v>
      </c>
      <c r="F728" s="10">
        <f t="shared" si="102"/>
        <v>29</v>
      </c>
      <c r="G728" s="4">
        <f>Lease!K740</f>
        <v>0</v>
      </c>
      <c r="H728" s="3">
        <f t="shared" si="103"/>
        <v>0</v>
      </c>
      <c r="I728" s="11">
        <f t="shared" si="104"/>
        <v>0</v>
      </c>
      <c r="J728" s="20">
        <f t="shared" si="105"/>
        <v>306867</v>
      </c>
      <c r="K728" s="3">
        <f t="shared" si="106"/>
        <v>0</v>
      </c>
    </row>
    <row r="729" spans="1:11" x14ac:dyDescent="0.25">
      <c r="A729" s="9">
        <f>IF(Lease!$H$4="Monthly",DATE(YEAR(Monthly!A728),MONTH(Monthly!A728)+1,DAY(Monthly!A728)),IF(Lease!$H$4="Quarterly",DATE(YEAR(Monthly!A728),MONTH(Monthly!A728)+3,DAY(Monthly!A728)),DATE(YEAR(Monthly!A728)+1,MONTH(Monthly!A728),DAY(Monthly!A728))))</f>
        <v>307232</v>
      </c>
      <c r="B729" s="28">
        <f t="shared" si="107"/>
        <v>2741</v>
      </c>
      <c r="C729" s="9">
        <f t="shared" si="99"/>
        <v>307230</v>
      </c>
      <c r="D729" s="9">
        <f t="shared" si="100"/>
        <v>307260</v>
      </c>
      <c r="E729" s="3">
        <f t="shared" si="101"/>
        <v>31</v>
      </c>
      <c r="F729" s="10">
        <f t="shared" si="102"/>
        <v>29</v>
      </c>
      <c r="G729" s="4">
        <f>Lease!K741</f>
        <v>0</v>
      </c>
      <c r="H729" s="3">
        <f t="shared" si="103"/>
        <v>0</v>
      </c>
      <c r="I729" s="11">
        <f t="shared" si="104"/>
        <v>0</v>
      </c>
      <c r="J729" s="20">
        <f t="shared" si="105"/>
        <v>307232</v>
      </c>
      <c r="K729" s="3">
        <f t="shared" si="106"/>
        <v>0</v>
      </c>
    </row>
    <row r="730" spans="1:11" x14ac:dyDescent="0.25">
      <c r="A730" s="9">
        <f>IF(Lease!$H$4="Monthly",DATE(YEAR(Monthly!A729),MONTH(Monthly!A729)+1,DAY(Monthly!A729)),IF(Lease!$H$4="Quarterly",DATE(YEAR(Monthly!A729),MONTH(Monthly!A729)+3,DAY(Monthly!A729)),DATE(YEAR(Monthly!A729)+1,MONTH(Monthly!A729),DAY(Monthly!A729))))</f>
        <v>307597</v>
      </c>
      <c r="B730" s="28">
        <f t="shared" si="107"/>
        <v>2742</v>
      </c>
      <c r="C730" s="9">
        <f t="shared" si="99"/>
        <v>307595</v>
      </c>
      <c r="D730" s="9">
        <f t="shared" si="100"/>
        <v>307625</v>
      </c>
      <c r="E730" s="3">
        <f t="shared" si="101"/>
        <v>31</v>
      </c>
      <c r="F730" s="10">
        <f t="shared" si="102"/>
        <v>29</v>
      </c>
      <c r="G730" s="4">
        <f>Lease!K742</f>
        <v>0</v>
      </c>
      <c r="H730" s="3">
        <f t="shared" si="103"/>
        <v>0</v>
      </c>
      <c r="I730" s="11">
        <f t="shared" si="104"/>
        <v>0</v>
      </c>
      <c r="J730" s="20">
        <f t="shared" si="105"/>
        <v>307597</v>
      </c>
      <c r="K730" s="3">
        <f t="shared" si="106"/>
        <v>0</v>
      </c>
    </row>
    <row r="731" spans="1:11" x14ac:dyDescent="0.25">
      <c r="A731" s="9">
        <f>IF(Lease!$H$4="Monthly",DATE(YEAR(Monthly!A730),MONTH(Monthly!A730)+1,DAY(Monthly!A730)),IF(Lease!$H$4="Quarterly",DATE(YEAR(Monthly!A730),MONTH(Monthly!A730)+3,DAY(Monthly!A730)),DATE(YEAR(Monthly!A730)+1,MONTH(Monthly!A730),DAY(Monthly!A730))))</f>
        <v>307962</v>
      </c>
      <c r="B731" s="28">
        <f t="shared" si="107"/>
        <v>2743</v>
      </c>
      <c r="C731" s="9">
        <f t="shared" si="99"/>
        <v>307960</v>
      </c>
      <c r="D731" s="9">
        <f t="shared" si="100"/>
        <v>307990</v>
      </c>
      <c r="E731" s="3">
        <f t="shared" si="101"/>
        <v>31</v>
      </c>
      <c r="F731" s="10">
        <f t="shared" si="102"/>
        <v>29</v>
      </c>
      <c r="G731" s="4">
        <f>Lease!K743</f>
        <v>0</v>
      </c>
      <c r="H731" s="3">
        <f t="shared" si="103"/>
        <v>0</v>
      </c>
      <c r="I731" s="11">
        <f t="shared" si="104"/>
        <v>0</v>
      </c>
      <c r="J731" s="20">
        <f t="shared" si="105"/>
        <v>307962</v>
      </c>
      <c r="K731" s="3">
        <f t="shared" si="106"/>
        <v>0</v>
      </c>
    </row>
    <row r="732" spans="1:11" x14ac:dyDescent="0.25">
      <c r="A732" s="9">
        <f>IF(Lease!$H$4="Monthly",DATE(YEAR(Monthly!A731),MONTH(Monthly!A731)+1,DAY(Monthly!A731)),IF(Lease!$H$4="Quarterly",DATE(YEAR(Monthly!A731),MONTH(Monthly!A731)+3,DAY(Monthly!A731)),DATE(YEAR(Monthly!A731)+1,MONTH(Monthly!A731),DAY(Monthly!A731))))</f>
        <v>308328</v>
      </c>
      <c r="B732" s="28">
        <f t="shared" si="107"/>
        <v>2744</v>
      </c>
      <c r="C732" s="9">
        <f t="shared" si="99"/>
        <v>308326</v>
      </c>
      <c r="D732" s="9">
        <f t="shared" si="100"/>
        <v>308356</v>
      </c>
      <c r="E732" s="3">
        <f t="shared" si="101"/>
        <v>31</v>
      </c>
      <c r="F732" s="10">
        <f t="shared" si="102"/>
        <v>29</v>
      </c>
      <c r="G732" s="4">
        <f>Lease!K744</f>
        <v>0</v>
      </c>
      <c r="H732" s="3">
        <f t="shared" si="103"/>
        <v>0</v>
      </c>
      <c r="I732" s="11">
        <f t="shared" si="104"/>
        <v>0</v>
      </c>
      <c r="J732" s="20">
        <f t="shared" si="105"/>
        <v>308328</v>
      </c>
      <c r="K732" s="3">
        <f t="shared" si="106"/>
        <v>0</v>
      </c>
    </row>
    <row r="733" spans="1:11" x14ac:dyDescent="0.25">
      <c r="A733" s="9">
        <f>IF(Lease!$H$4="Monthly",DATE(YEAR(Monthly!A732),MONTH(Monthly!A732)+1,DAY(Monthly!A732)),IF(Lease!$H$4="Quarterly",DATE(YEAR(Monthly!A732),MONTH(Monthly!A732)+3,DAY(Monthly!A732)),DATE(YEAR(Monthly!A732)+1,MONTH(Monthly!A732),DAY(Monthly!A732))))</f>
        <v>308693</v>
      </c>
      <c r="B733" s="28">
        <f t="shared" si="107"/>
        <v>2745</v>
      </c>
      <c r="C733" s="9">
        <f t="shared" si="99"/>
        <v>308691</v>
      </c>
      <c r="D733" s="9">
        <f t="shared" si="100"/>
        <v>308721</v>
      </c>
      <c r="E733" s="3">
        <f t="shared" si="101"/>
        <v>31</v>
      </c>
      <c r="F733" s="10">
        <f t="shared" si="102"/>
        <v>29</v>
      </c>
      <c r="G733" s="4">
        <f>Lease!K745</f>
        <v>0</v>
      </c>
      <c r="H733" s="3">
        <f t="shared" si="103"/>
        <v>0</v>
      </c>
      <c r="I733" s="11">
        <f t="shared" si="104"/>
        <v>0</v>
      </c>
      <c r="J733" s="20">
        <f t="shared" si="105"/>
        <v>308693</v>
      </c>
      <c r="K733" s="3">
        <f t="shared" si="106"/>
        <v>0</v>
      </c>
    </row>
    <row r="734" spans="1:11" x14ac:dyDescent="0.25">
      <c r="A734" s="9">
        <f>IF(Lease!$H$4="Monthly",DATE(YEAR(Monthly!A733),MONTH(Monthly!A733)+1,DAY(Monthly!A733)),IF(Lease!$H$4="Quarterly",DATE(YEAR(Monthly!A733),MONTH(Monthly!A733)+3,DAY(Monthly!A733)),DATE(YEAR(Monthly!A733)+1,MONTH(Monthly!A733),DAY(Monthly!A733))))</f>
        <v>309058</v>
      </c>
      <c r="B734" s="28">
        <f t="shared" si="107"/>
        <v>2746</v>
      </c>
      <c r="C734" s="9">
        <f t="shared" si="99"/>
        <v>309056</v>
      </c>
      <c r="D734" s="9">
        <f t="shared" si="100"/>
        <v>309086</v>
      </c>
      <c r="E734" s="3">
        <f t="shared" si="101"/>
        <v>31</v>
      </c>
      <c r="F734" s="10">
        <f t="shared" si="102"/>
        <v>29</v>
      </c>
      <c r="G734" s="4">
        <f>Lease!K746</f>
        <v>0</v>
      </c>
      <c r="H734" s="3">
        <f t="shared" si="103"/>
        <v>0</v>
      </c>
      <c r="I734" s="11">
        <f t="shared" si="104"/>
        <v>0</v>
      </c>
      <c r="J734" s="20">
        <f t="shared" si="105"/>
        <v>309058</v>
      </c>
      <c r="K734" s="3">
        <f t="shared" si="106"/>
        <v>0</v>
      </c>
    </row>
    <row r="735" spans="1:11" x14ac:dyDescent="0.25">
      <c r="A735" s="9">
        <f>IF(Lease!$H$4="Monthly",DATE(YEAR(Monthly!A734),MONTH(Monthly!A734)+1,DAY(Monthly!A734)),IF(Lease!$H$4="Quarterly",DATE(YEAR(Monthly!A734),MONTH(Monthly!A734)+3,DAY(Monthly!A734)),DATE(YEAR(Monthly!A734)+1,MONTH(Monthly!A734),DAY(Monthly!A734))))</f>
        <v>309423</v>
      </c>
      <c r="B735" s="28">
        <f t="shared" si="107"/>
        <v>2747</v>
      </c>
      <c r="C735" s="9">
        <f t="shared" si="99"/>
        <v>309421</v>
      </c>
      <c r="D735" s="9">
        <f t="shared" si="100"/>
        <v>309451</v>
      </c>
      <c r="E735" s="3">
        <f t="shared" si="101"/>
        <v>31</v>
      </c>
      <c r="F735" s="10">
        <f t="shared" si="102"/>
        <v>29</v>
      </c>
      <c r="G735" s="4">
        <f>Lease!K747</f>
        <v>0</v>
      </c>
      <c r="H735" s="3">
        <f t="shared" si="103"/>
        <v>0</v>
      </c>
      <c r="I735" s="11">
        <f t="shared" si="104"/>
        <v>0</v>
      </c>
      <c r="J735" s="20">
        <f t="shared" si="105"/>
        <v>309423</v>
      </c>
      <c r="K735" s="3">
        <f t="shared" si="106"/>
        <v>0</v>
      </c>
    </row>
    <row r="736" spans="1:11" x14ac:dyDescent="0.25">
      <c r="A736" s="9">
        <f>IF(Lease!$H$4="Monthly",DATE(YEAR(Monthly!A735),MONTH(Monthly!A735)+1,DAY(Monthly!A735)),IF(Lease!$H$4="Quarterly",DATE(YEAR(Monthly!A735),MONTH(Monthly!A735)+3,DAY(Monthly!A735)),DATE(YEAR(Monthly!A735)+1,MONTH(Monthly!A735),DAY(Monthly!A735))))</f>
        <v>309789</v>
      </c>
      <c r="B736" s="28">
        <f t="shared" si="107"/>
        <v>2748</v>
      </c>
      <c r="C736" s="9">
        <f t="shared" si="99"/>
        <v>309787</v>
      </c>
      <c r="D736" s="9">
        <f t="shared" si="100"/>
        <v>309817</v>
      </c>
      <c r="E736" s="3">
        <f t="shared" si="101"/>
        <v>31</v>
      </c>
      <c r="F736" s="10">
        <f t="shared" si="102"/>
        <v>29</v>
      </c>
      <c r="G736" s="4">
        <f>Lease!K748</f>
        <v>0</v>
      </c>
      <c r="H736" s="3">
        <f t="shared" si="103"/>
        <v>0</v>
      </c>
      <c r="I736" s="11">
        <f t="shared" si="104"/>
        <v>0</v>
      </c>
      <c r="J736" s="20">
        <f t="shared" si="105"/>
        <v>309789</v>
      </c>
      <c r="K736" s="3">
        <f t="shared" si="106"/>
        <v>0</v>
      </c>
    </row>
    <row r="737" spans="1:11" x14ac:dyDescent="0.25">
      <c r="A737" s="9">
        <f>IF(Lease!$H$4="Monthly",DATE(YEAR(Monthly!A736),MONTH(Monthly!A736)+1,DAY(Monthly!A736)),IF(Lease!$H$4="Quarterly",DATE(YEAR(Monthly!A736),MONTH(Monthly!A736)+3,DAY(Monthly!A736)),DATE(YEAR(Monthly!A736)+1,MONTH(Monthly!A736),DAY(Monthly!A736))))</f>
        <v>310154</v>
      </c>
      <c r="B737" s="28">
        <f t="shared" si="107"/>
        <v>2749</v>
      </c>
      <c r="C737" s="9">
        <f t="shared" si="99"/>
        <v>310152</v>
      </c>
      <c r="D737" s="9">
        <f t="shared" si="100"/>
        <v>310182</v>
      </c>
      <c r="E737" s="3">
        <f t="shared" si="101"/>
        <v>31</v>
      </c>
      <c r="F737" s="10">
        <f t="shared" si="102"/>
        <v>29</v>
      </c>
      <c r="G737" s="4">
        <f>Lease!K749</f>
        <v>0</v>
      </c>
      <c r="H737" s="3">
        <f t="shared" si="103"/>
        <v>0</v>
      </c>
      <c r="I737" s="11">
        <f t="shared" si="104"/>
        <v>0</v>
      </c>
      <c r="J737" s="20">
        <f t="shared" si="105"/>
        <v>310154</v>
      </c>
      <c r="K737" s="3">
        <f t="shared" si="106"/>
        <v>0</v>
      </c>
    </row>
    <row r="738" spans="1:11" x14ac:dyDescent="0.25">
      <c r="A738" s="9">
        <f>IF(Lease!$H$4="Monthly",DATE(YEAR(Monthly!A737),MONTH(Monthly!A737)+1,DAY(Monthly!A737)),IF(Lease!$H$4="Quarterly",DATE(YEAR(Monthly!A737),MONTH(Monthly!A737)+3,DAY(Monthly!A737)),DATE(YEAR(Monthly!A737)+1,MONTH(Monthly!A737),DAY(Monthly!A737))))</f>
        <v>310519</v>
      </c>
      <c r="B738" s="28">
        <f t="shared" si="107"/>
        <v>2750</v>
      </c>
      <c r="C738" s="9">
        <f t="shared" si="99"/>
        <v>310517</v>
      </c>
      <c r="D738" s="9">
        <f t="shared" si="100"/>
        <v>310547</v>
      </c>
      <c r="E738" s="3">
        <f t="shared" si="101"/>
        <v>31</v>
      </c>
      <c r="F738" s="10">
        <f t="shared" si="102"/>
        <v>29</v>
      </c>
      <c r="G738" s="4">
        <f>Lease!K750</f>
        <v>0</v>
      </c>
      <c r="H738" s="3">
        <f t="shared" si="103"/>
        <v>0</v>
      </c>
      <c r="I738" s="11">
        <f t="shared" si="104"/>
        <v>0</v>
      </c>
      <c r="J738" s="20">
        <f t="shared" si="105"/>
        <v>310519</v>
      </c>
      <c r="K738" s="3">
        <f t="shared" si="106"/>
        <v>0</v>
      </c>
    </row>
    <row r="739" spans="1:11" x14ac:dyDescent="0.25">
      <c r="A739" s="9">
        <f>IF(Lease!$H$4="Monthly",DATE(YEAR(Monthly!A738),MONTH(Monthly!A738)+1,DAY(Monthly!A738)),IF(Lease!$H$4="Quarterly",DATE(YEAR(Monthly!A738),MONTH(Monthly!A738)+3,DAY(Monthly!A738)),DATE(YEAR(Monthly!A738)+1,MONTH(Monthly!A738),DAY(Monthly!A738))))</f>
        <v>310884</v>
      </c>
      <c r="B739" s="28">
        <f t="shared" si="107"/>
        <v>2751</v>
      </c>
      <c r="C739" s="9">
        <f t="shared" si="99"/>
        <v>310882</v>
      </c>
      <c r="D739" s="9">
        <f t="shared" si="100"/>
        <v>310912</v>
      </c>
      <c r="E739" s="3">
        <f t="shared" si="101"/>
        <v>31</v>
      </c>
      <c r="F739" s="10">
        <f t="shared" si="102"/>
        <v>29</v>
      </c>
      <c r="G739" s="4">
        <f>Lease!K751</f>
        <v>0</v>
      </c>
      <c r="H739" s="3">
        <f t="shared" si="103"/>
        <v>0</v>
      </c>
      <c r="I739" s="11">
        <f t="shared" si="104"/>
        <v>0</v>
      </c>
      <c r="J739" s="20">
        <f t="shared" si="105"/>
        <v>310884</v>
      </c>
      <c r="K739" s="3">
        <f t="shared" si="106"/>
        <v>0</v>
      </c>
    </row>
    <row r="740" spans="1:11" x14ac:dyDescent="0.25">
      <c r="A740" s="9">
        <f>IF(Lease!$H$4="Monthly",DATE(YEAR(Monthly!A739),MONTH(Monthly!A739)+1,DAY(Monthly!A739)),IF(Lease!$H$4="Quarterly",DATE(YEAR(Monthly!A739),MONTH(Monthly!A739)+3,DAY(Monthly!A739)),DATE(YEAR(Monthly!A739)+1,MONTH(Monthly!A739),DAY(Monthly!A739))))</f>
        <v>311250</v>
      </c>
      <c r="B740" s="28">
        <f t="shared" si="107"/>
        <v>2752</v>
      </c>
      <c r="C740" s="9">
        <f t="shared" si="99"/>
        <v>311248</v>
      </c>
      <c r="D740" s="9">
        <f t="shared" si="100"/>
        <v>311278</v>
      </c>
      <c r="E740" s="3">
        <f t="shared" si="101"/>
        <v>31</v>
      </c>
      <c r="F740" s="10">
        <f t="shared" si="102"/>
        <v>29</v>
      </c>
      <c r="G740" s="4">
        <f>Lease!K752</f>
        <v>0</v>
      </c>
      <c r="H740" s="3">
        <f t="shared" si="103"/>
        <v>0</v>
      </c>
      <c r="I740" s="11">
        <f t="shared" si="104"/>
        <v>0</v>
      </c>
      <c r="J740" s="20">
        <f t="shared" si="105"/>
        <v>311250</v>
      </c>
      <c r="K740" s="3">
        <f t="shared" si="106"/>
        <v>0</v>
      </c>
    </row>
    <row r="741" spans="1:11" x14ac:dyDescent="0.25">
      <c r="A741" s="9">
        <f>IF(Lease!$H$4="Monthly",DATE(YEAR(Monthly!A740),MONTH(Monthly!A740)+1,DAY(Monthly!A740)),IF(Lease!$H$4="Quarterly",DATE(YEAR(Monthly!A740),MONTH(Monthly!A740)+3,DAY(Monthly!A740)),DATE(YEAR(Monthly!A740)+1,MONTH(Monthly!A740),DAY(Monthly!A740))))</f>
        <v>311615</v>
      </c>
      <c r="B741" s="28">
        <f t="shared" si="107"/>
        <v>2753</v>
      </c>
      <c r="C741" s="9">
        <f t="shared" si="99"/>
        <v>311613</v>
      </c>
      <c r="D741" s="9">
        <f t="shared" si="100"/>
        <v>311643</v>
      </c>
      <c r="E741" s="3">
        <f t="shared" si="101"/>
        <v>31</v>
      </c>
      <c r="F741" s="10">
        <f t="shared" si="102"/>
        <v>29</v>
      </c>
      <c r="G741" s="4">
        <f>Lease!K753</f>
        <v>0</v>
      </c>
      <c r="H741" s="3">
        <f t="shared" si="103"/>
        <v>0</v>
      </c>
      <c r="I741" s="11">
        <f t="shared" si="104"/>
        <v>0</v>
      </c>
      <c r="J741" s="20">
        <f t="shared" si="105"/>
        <v>311615</v>
      </c>
      <c r="K741" s="3">
        <f t="shared" si="106"/>
        <v>0</v>
      </c>
    </row>
    <row r="742" spans="1:11" x14ac:dyDescent="0.25">
      <c r="A742" s="9">
        <f>IF(Lease!$H$4="Monthly",DATE(YEAR(Monthly!A741),MONTH(Monthly!A741)+1,DAY(Monthly!A741)),IF(Lease!$H$4="Quarterly",DATE(YEAR(Monthly!A741),MONTH(Monthly!A741)+3,DAY(Monthly!A741)),DATE(YEAR(Monthly!A741)+1,MONTH(Monthly!A741),DAY(Monthly!A741))))</f>
        <v>311980</v>
      </c>
      <c r="B742" s="28">
        <f t="shared" si="107"/>
        <v>2754</v>
      </c>
      <c r="C742" s="9">
        <f t="shared" si="99"/>
        <v>311978</v>
      </c>
      <c r="D742" s="9">
        <f t="shared" si="100"/>
        <v>312008</v>
      </c>
      <c r="E742" s="3">
        <f t="shared" si="101"/>
        <v>31</v>
      </c>
      <c r="F742" s="10">
        <f t="shared" si="102"/>
        <v>29</v>
      </c>
      <c r="G742" s="4">
        <f>Lease!K754</f>
        <v>0</v>
      </c>
      <c r="H742" s="3">
        <f t="shared" si="103"/>
        <v>0</v>
      </c>
      <c r="I742" s="11">
        <f t="shared" si="104"/>
        <v>0</v>
      </c>
      <c r="J742" s="20">
        <f t="shared" si="105"/>
        <v>311980</v>
      </c>
      <c r="K742" s="3">
        <f t="shared" si="106"/>
        <v>0</v>
      </c>
    </row>
    <row r="743" spans="1:11" x14ac:dyDescent="0.25">
      <c r="A743" s="9">
        <f>IF(Lease!$H$4="Monthly",DATE(YEAR(Monthly!A742),MONTH(Monthly!A742)+1,DAY(Monthly!A742)),IF(Lease!$H$4="Quarterly",DATE(YEAR(Monthly!A742),MONTH(Monthly!A742)+3,DAY(Monthly!A742)),DATE(YEAR(Monthly!A742)+1,MONTH(Monthly!A742),DAY(Monthly!A742))))</f>
        <v>312345</v>
      </c>
      <c r="B743" s="28">
        <f t="shared" si="107"/>
        <v>2755</v>
      </c>
      <c r="C743" s="9">
        <f t="shared" si="99"/>
        <v>312343</v>
      </c>
      <c r="D743" s="9">
        <f t="shared" si="100"/>
        <v>312373</v>
      </c>
      <c r="E743" s="3">
        <f t="shared" si="101"/>
        <v>31</v>
      </c>
      <c r="F743" s="10">
        <f t="shared" si="102"/>
        <v>29</v>
      </c>
      <c r="G743" s="4">
        <f>Lease!K755</f>
        <v>0</v>
      </c>
      <c r="H743" s="3">
        <f t="shared" si="103"/>
        <v>0</v>
      </c>
      <c r="I743" s="11">
        <f t="shared" si="104"/>
        <v>0</v>
      </c>
      <c r="J743" s="20">
        <f t="shared" si="105"/>
        <v>312345</v>
      </c>
      <c r="K743" s="3">
        <f t="shared" si="106"/>
        <v>0</v>
      </c>
    </row>
    <row r="744" spans="1:11" x14ac:dyDescent="0.25">
      <c r="A744" s="9">
        <f>IF(Lease!$H$4="Monthly",DATE(YEAR(Monthly!A743),MONTH(Monthly!A743)+1,DAY(Monthly!A743)),IF(Lease!$H$4="Quarterly",DATE(YEAR(Monthly!A743),MONTH(Monthly!A743)+3,DAY(Monthly!A743)),DATE(YEAR(Monthly!A743)+1,MONTH(Monthly!A743),DAY(Monthly!A743))))</f>
        <v>312711</v>
      </c>
      <c r="B744" s="28">
        <f t="shared" si="107"/>
        <v>2756</v>
      </c>
      <c r="C744" s="9">
        <f t="shared" si="99"/>
        <v>312709</v>
      </c>
      <c r="D744" s="9">
        <f t="shared" si="100"/>
        <v>312739</v>
      </c>
      <c r="E744" s="3">
        <f t="shared" si="101"/>
        <v>31</v>
      </c>
      <c r="F744" s="10">
        <f t="shared" si="102"/>
        <v>29</v>
      </c>
      <c r="G744" s="4">
        <f>Lease!K756</f>
        <v>0</v>
      </c>
      <c r="H744" s="3">
        <f t="shared" si="103"/>
        <v>0</v>
      </c>
      <c r="I744" s="11">
        <f t="shared" si="104"/>
        <v>0</v>
      </c>
      <c r="J744" s="20">
        <f t="shared" si="105"/>
        <v>312711</v>
      </c>
      <c r="K744" s="3">
        <f t="shared" si="106"/>
        <v>0</v>
      </c>
    </row>
    <row r="745" spans="1:11" x14ac:dyDescent="0.25">
      <c r="A745" s="9">
        <f>IF(Lease!$H$4="Monthly",DATE(YEAR(Monthly!A744),MONTH(Monthly!A744)+1,DAY(Monthly!A744)),IF(Lease!$H$4="Quarterly",DATE(YEAR(Monthly!A744),MONTH(Monthly!A744)+3,DAY(Monthly!A744)),DATE(YEAR(Monthly!A744)+1,MONTH(Monthly!A744),DAY(Monthly!A744))))</f>
        <v>313076</v>
      </c>
      <c r="B745" s="28">
        <f t="shared" si="107"/>
        <v>2757</v>
      </c>
      <c r="C745" s="9">
        <f t="shared" si="99"/>
        <v>313074</v>
      </c>
      <c r="D745" s="9">
        <f t="shared" si="100"/>
        <v>313104</v>
      </c>
      <c r="E745" s="3">
        <f t="shared" si="101"/>
        <v>31</v>
      </c>
      <c r="F745" s="10">
        <f t="shared" si="102"/>
        <v>29</v>
      </c>
      <c r="G745" s="4">
        <f>Lease!K757</f>
        <v>0</v>
      </c>
      <c r="H745" s="3">
        <f t="shared" si="103"/>
        <v>0</v>
      </c>
      <c r="I745" s="11">
        <f t="shared" si="104"/>
        <v>0</v>
      </c>
      <c r="J745" s="20">
        <f t="shared" si="105"/>
        <v>313076</v>
      </c>
      <c r="K745" s="3">
        <f t="shared" si="106"/>
        <v>0</v>
      </c>
    </row>
    <row r="746" spans="1:11" x14ac:dyDescent="0.25">
      <c r="A746" s="9">
        <f>IF(Lease!$H$4="Monthly",DATE(YEAR(Monthly!A745),MONTH(Monthly!A745)+1,DAY(Monthly!A745)),IF(Lease!$H$4="Quarterly",DATE(YEAR(Monthly!A745),MONTH(Monthly!A745)+3,DAY(Monthly!A745)),DATE(YEAR(Monthly!A745)+1,MONTH(Monthly!A745),DAY(Monthly!A745))))</f>
        <v>313441</v>
      </c>
      <c r="B746" s="28">
        <f t="shared" si="107"/>
        <v>2758</v>
      </c>
      <c r="C746" s="9">
        <f t="shared" si="99"/>
        <v>313439</v>
      </c>
      <c r="D746" s="9">
        <f t="shared" si="100"/>
        <v>313469</v>
      </c>
      <c r="E746" s="3">
        <f t="shared" si="101"/>
        <v>31</v>
      </c>
      <c r="F746" s="10">
        <f t="shared" si="102"/>
        <v>29</v>
      </c>
      <c r="G746" s="4">
        <f>Lease!K758</f>
        <v>0</v>
      </c>
      <c r="H746" s="3">
        <f t="shared" si="103"/>
        <v>0</v>
      </c>
      <c r="I746" s="11">
        <f t="shared" si="104"/>
        <v>0</v>
      </c>
      <c r="J746" s="20">
        <f t="shared" si="105"/>
        <v>313441</v>
      </c>
      <c r="K746" s="3">
        <f t="shared" si="106"/>
        <v>0</v>
      </c>
    </row>
    <row r="747" spans="1:11" x14ac:dyDescent="0.25">
      <c r="A747" s="9">
        <f>IF(Lease!$H$4="Monthly",DATE(YEAR(Monthly!A746),MONTH(Monthly!A746)+1,DAY(Monthly!A746)),IF(Lease!$H$4="Quarterly",DATE(YEAR(Monthly!A746),MONTH(Monthly!A746)+3,DAY(Monthly!A746)),DATE(YEAR(Monthly!A746)+1,MONTH(Monthly!A746),DAY(Monthly!A746))))</f>
        <v>313806</v>
      </c>
      <c r="B747" s="28">
        <f t="shared" si="107"/>
        <v>2759</v>
      </c>
      <c r="C747" s="9">
        <f t="shared" si="99"/>
        <v>313804</v>
      </c>
      <c r="D747" s="9">
        <f t="shared" si="100"/>
        <v>313834</v>
      </c>
      <c r="E747" s="3">
        <f t="shared" si="101"/>
        <v>31</v>
      </c>
      <c r="F747" s="10">
        <f t="shared" si="102"/>
        <v>29</v>
      </c>
      <c r="G747" s="4">
        <f>Lease!K759</f>
        <v>0</v>
      </c>
      <c r="H747" s="3">
        <f t="shared" si="103"/>
        <v>0</v>
      </c>
      <c r="I747" s="11">
        <f t="shared" si="104"/>
        <v>0</v>
      </c>
      <c r="J747" s="20">
        <f t="shared" si="105"/>
        <v>313806</v>
      </c>
      <c r="K747" s="3">
        <f t="shared" si="106"/>
        <v>0</v>
      </c>
    </row>
    <row r="748" spans="1:11" x14ac:dyDescent="0.25">
      <c r="A748" s="9">
        <f>IF(Lease!$H$4="Monthly",DATE(YEAR(Monthly!A747),MONTH(Monthly!A747)+1,DAY(Monthly!A747)),IF(Lease!$H$4="Quarterly",DATE(YEAR(Monthly!A747),MONTH(Monthly!A747)+3,DAY(Monthly!A747)),DATE(YEAR(Monthly!A747)+1,MONTH(Monthly!A747),DAY(Monthly!A747))))</f>
        <v>314172</v>
      </c>
      <c r="B748" s="28">
        <f t="shared" si="107"/>
        <v>2760</v>
      </c>
      <c r="C748" s="9">
        <f t="shared" si="99"/>
        <v>314170</v>
      </c>
      <c r="D748" s="9">
        <f t="shared" si="100"/>
        <v>314200</v>
      </c>
      <c r="E748" s="3">
        <f t="shared" si="101"/>
        <v>31</v>
      </c>
      <c r="F748" s="10">
        <f t="shared" si="102"/>
        <v>29</v>
      </c>
      <c r="G748" s="4">
        <f>Lease!K760</f>
        <v>0</v>
      </c>
      <c r="H748" s="3">
        <f t="shared" si="103"/>
        <v>0</v>
      </c>
      <c r="I748" s="11">
        <f t="shared" si="104"/>
        <v>0</v>
      </c>
      <c r="J748" s="20">
        <f t="shared" si="105"/>
        <v>314172</v>
      </c>
      <c r="K748" s="3">
        <f t="shared" si="106"/>
        <v>0</v>
      </c>
    </row>
    <row r="749" spans="1:11" x14ac:dyDescent="0.25">
      <c r="A749" s="9">
        <f>IF(Lease!$H$4="Monthly",DATE(YEAR(Monthly!A748),MONTH(Monthly!A748)+1,DAY(Monthly!A748)),IF(Lease!$H$4="Quarterly",DATE(YEAR(Monthly!A748),MONTH(Monthly!A748)+3,DAY(Monthly!A748)),DATE(YEAR(Monthly!A748)+1,MONTH(Monthly!A748),DAY(Monthly!A748))))</f>
        <v>314537</v>
      </c>
      <c r="B749" s="28">
        <f t="shared" si="107"/>
        <v>2761</v>
      </c>
      <c r="C749" s="9">
        <f t="shared" si="99"/>
        <v>314535</v>
      </c>
      <c r="D749" s="9">
        <f t="shared" si="100"/>
        <v>314565</v>
      </c>
      <c r="E749" s="3">
        <f t="shared" si="101"/>
        <v>31</v>
      </c>
      <c r="F749" s="10">
        <f t="shared" si="102"/>
        <v>29</v>
      </c>
      <c r="G749" s="4">
        <f>Lease!K761</f>
        <v>0</v>
      </c>
      <c r="H749" s="3">
        <f t="shared" si="103"/>
        <v>0</v>
      </c>
      <c r="I749" s="11">
        <f t="shared" si="104"/>
        <v>0</v>
      </c>
      <c r="J749" s="20">
        <f t="shared" si="105"/>
        <v>314537</v>
      </c>
      <c r="K749" s="3">
        <f t="shared" si="106"/>
        <v>0</v>
      </c>
    </row>
    <row r="750" spans="1:11" x14ac:dyDescent="0.25">
      <c r="A750" s="9">
        <f>IF(Lease!$H$4="Monthly",DATE(YEAR(Monthly!A749),MONTH(Monthly!A749)+1,DAY(Monthly!A749)),IF(Lease!$H$4="Quarterly",DATE(YEAR(Monthly!A749),MONTH(Monthly!A749)+3,DAY(Monthly!A749)),DATE(YEAR(Monthly!A749)+1,MONTH(Monthly!A749),DAY(Monthly!A749))))</f>
        <v>314902</v>
      </c>
      <c r="B750" s="28">
        <f t="shared" si="107"/>
        <v>2762</v>
      </c>
      <c r="C750" s="9">
        <f t="shared" si="99"/>
        <v>314900</v>
      </c>
      <c r="D750" s="9">
        <f t="shared" si="100"/>
        <v>314930</v>
      </c>
      <c r="E750" s="3">
        <f t="shared" si="101"/>
        <v>31</v>
      </c>
      <c r="F750" s="10">
        <f t="shared" si="102"/>
        <v>29</v>
      </c>
      <c r="G750" s="4">
        <f>Lease!K762</f>
        <v>0</v>
      </c>
      <c r="H750" s="3">
        <f t="shared" si="103"/>
        <v>0</v>
      </c>
      <c r="I750" s="11">
        <f t="shared" si="104"/>
        <v>0</v>
      </c>
      <c r="J750" s="20">
        <f t="shared" si="105"/>
        <v>314902</v>
      </c>
      <c r="K750" s="3">
        <f t="shared" si="106"/>
        <v>0</v>
      </c>
    </row>
    <row r="751" spans="1:11" x14ac:dyDescent="0.25">
      <c r="A751" s="9">
        <f>IF(Lease!$H$4="Monthly",DATE(YEAR(Monthly!A750),MONTH(Monthly!A750)+1,DAY(Monthly!A750)),IF(Lease!$H$4="Quarterly",DATE(YEAR(Monthly!A750),MONTH(Monthly!A750)+3,DAY(Monthly!A750)),DATE(YEAR(Monthly!A750)+1,MONTH(Monthly!A750),DAY(Monthly!A750))))</f>
        <v>315267</v>
      </c>
      <c r="B751" s="28">
        <f t="shared" si="107"/>
        <v>2763</v>
      </c>
      <c r="C751" s="9">
        <f t="shared" si="99"/>
        <v>315265</v>
      </c>
      <c r="D751" s="9">
        <f t="shared" si="100"/>
        <v>315295</v>
      </c>
      <c r="E751" s="3">
        <f t="shared" si="101"/>
        <v>31</v>
      </c>
      <c r="F751" s="10">
        <f t="shared" si="102"/>
        <v>29</v>
      </c>
      <c r="G751" s="4">
        <f>Lease!K763</f>
        <v>0</v>
      </c>
      <c r="H751" s="3">
        <f t="shared" si="103"/>
        <v>0</v>
      </c>
      <c r="I751" s="11">
        <f t="shared" si="104"/>
        <v>0</v>
      </c>
      <c r="J751" s="20">
        <f t="shared" si="105"/>
        <v>315267</v>
      </c>
      <c r="K751" s="3">
        <f t="shared" si="106"/>
        <v>0</v>
      </c>
    </row>
    <row r="752" spans="1:11" x14ac:dyDescent="0.25">
      <c r="A752" s="9">
        <f>IF(Lease!$H$4="Monthly",DATE(YEAR(Monthly!A751),MONTH(Monthly!A751)+1,DAY(Monthly!A751)),IF(Lease!$H$4="Quarterly",DATE(YEAR(Monthly!A751),MONTH(Monthly!A751)+3,DAY(Monthly!A751)),DATE(YEAR(Monthly!A751)+1,MONTH(Monthly!A751),DAY(Monthly!A751))))</f>
        <v>315633</v>
      </c>
      <c r="B752" s="28">
        <f t="shared" si="107"/>
        <v>2764</v>
      </c>
      <c r="C752" s="9">
        <f t="shared" si="99"/>
        <v>315631</v>
      </c>
      <c r="D752" s="9">
        <f t="shared" si="100"/>
        <v>315661</v>
      </c>
      <c r="E752" s="3">
        <f t="shared" si="101"/>
        <v>31</v>
      </c>
      <c r="F752" s="10">
        <f t="shared" si="102"/>
        <v>29</v>
      </c>
      <c r="G752" s="4">
        <f>Lease!K764</f>
        <v>0</v>
      </c>
      <c r="H752" s="3">
        <f t="shared" si="103"/>
        <v>0</v>
      </c>
      <c r="I752" s="11">
        <f t="shared" si="104"/>
        <v>0</v>
      </c>
      <c r="J752" s="20">
        <f t="shared" si="105"/>
        <v>315633</v>
      </c>
      <c r="K752" s="3">
        <f t="shared" si="106"/>
        <v>0</v>
      </c>
    </row>
    <row r="753" spans="1:11" x14ac:dyDescent="0.25">
      <c r="A753" s="9">
        <f>IF(Lease!$H$4="Monthly",DATE(YEAR(Monthly!A752),MONTH(Monthly!A752)+1,DAY(Monthly!A752)),IF(Lease!$H$4="Quarterly",DATE(YEAR(Monthly!A752),MONTH(Monthly!A752)+3,DAY(Monthly!A752)),DATE(YEAR(Monthly!A752)+1,MONTH(Monthly!A752),DAY(Monthly!A752))))</f>
        <v>315998</v>
      </c>
      <c r="B753" s="28">
        <f t="shared" si="107"/>
        <v>2765</v>
      </c>
      <c r="C753" s="9">
        <f t="shared" ref="C753:C816" si="108">EOMONTH(A753,-1)+1</f>
        <v>315996</v>
      </c>
      <c r="D753" s="9">
        <f t="shared" ref="D753:D816" si="109">EOMONTH(A753,0)</f>
        <v>316026</v>
      </c>
      <c r="E753" s="3">
        <f t="shared" ref="E753:E816" si="110">D753-C753+1</f>
        <v>31</v>
      </c>
      <c r="F753" s="10">
        <f t="shared" ref="F753:F816" si="111">D753-A753+1</f>
        <v>29</v>
      </c>
      <c r="G753" s="4">
        <f>Lease!K765</f>
        <v>0</v>
      </c>
      <c r="H753" s="3">
        <f t="shared" ref="H753:H816" si="112">G754/E753*F753</f>
        <v>0</v>
      </c>
      <c r="I753" s="11">
        <f t="shared" ref="I753:I816" si="113">G753-H752</f>
        <v>0</v>
      </c>
      <c r="J753" s="20">
        <f t="shared" ref="J753:J816" si="114">A753</f>
        <v>315998</v>
      </c>
      <c r="K753" s="3">
        <f t="shared" ref="K753:K816" si="115">H753+I753</f>
        <v>0</v>
      </c>
    </row>
    <row r="754" spans="1:11" x14ac:dyDescent="0.25">
      <c r="A754" s="9">
        <f>IF(Lease!$H$4="Monthly",DATE(YEAR(Monthly!A753),MONTH(Monthly!A753)+1,DAY(Monthly!A753)),IF(Lease!$H$4="Quarterly",DATE(YEAR(Monthly!A753),MONTH(Monthly!A753)+3,DAY(Monthly!A753)),DATE(YEAR(Monthly!A753)+1,MONTH(Monthly!A753),DAY(Monthly!A753))))</f>
        <v>316363</v>
      </c>
      <c r="B754" s="28">
        <f t="shared" si="107"/>
        <v>2766</v>
      </c>
      <c r="C754" s="9">
        <f t="shared" si="108"/>
        <v>316361</v>
      </c>
      <c r="D754" s="9">
        <f t="shared" si="109"/>
        <v>316391</v>
      </c>
      <c r="E754" s="3">
        <f t="shared" si="110"/>
        <v>31</v>
      </c>
      <c r="F754" s="10">
        <f t="shared" si="111"/>
        <v>29</v>
      </c>
      <c r="G754" s="4">
        <f>Lease!K766</f>
        <v>0</v>
      </c>
      <c r="H754" s="3">
        <f t="shared" si="112"/>
        <v>0</v>
      </c>
      <c r="I754" s="11">
        <f t="shared" si="113"/>
        <v>0</v>
      </c>
      <c r="J754" s="20">
        <f t="shared" si="114"/>
        <v>316363</v>
      </c>
      <c r="K754" s="3">
        <f t="shared" si="115"/>
        <v>0</v>
      </c>
    </row>
    <row r="755" spans="1:11" x14ac:dyDescent="0.25">
      <c r="A755" s="9">
        <f>IF(Lease!$H$4="Monthly",DATE(YEAR(Monthly!A754),MONTH(Monthly!A754)+1,DAY(Monthly!A754)),IF(Lease!$H$4="Quarterly",DATE(YEAR(Monthly!A754),MONTH(Monthly!A754)+3,DAY(Monthly!A754)),DATE(YEAR(Monthly!A754)+1,MONTH(Monthly!A754),DAY(Monthly!A754))))</f>
        <v>316728</v>
      </c>
      <c r="B755" s="28">
        <f t="shared" si="107"/>
        <v>2767</v>
      </c>
      <c r="C755" s="9">
        <f t="shared" si="108"/>
        <v>316726</v>
      </c>
      <c r="D755" s="9">
        <f t="shared" si="109"/>
        <v>316756</v>
      </c>
      <c r="E755" s="3">
        <f t="shared" si="110"/>
        <v>31</v>
      </c>
      <c r="F755" s="10">
        <f t="shared" si="111"/>
        <v>29</v>
      </c>
      <c r="G755" s="4">
        <f>Lease!K767</f>
        <v>0</v>
      </c>
      <c r="H755" s="3">
        <f t="shared" si="112"/>
        <v>0</v>
      </c>
      <c r="I755" s="11">
        <f t="shared" si="113"/>
        <v>0</v>
      </c>
      <c r="J755" s="20">
        <f t="shared" si="114"/>
        <v>316728</v>
      </c>
      <c r="K755" s="3">
        <f t="shared" si="115"/>
        <v>0</v>
      </c>
    </row>
    <row r="756" spans="1:11" x14ac:dyDescent="0.25">
      <c r="A756" s="9">
        <f>IF(Lease!$H$4="Monthly",DATE(YEAR(Monthly!A755),MONTH(Monthly!A755)+1,DAY(Monthly!A755)),IF(Lease!$H$4="Quarterly",DATE(YEAR(Monthly!A755),MONTH(Monthly!A755)+3,DAY(Monthly!A755)),DATE(YEAR(Monthly!A755)+1,MONTH(Monthly!A755),DAY(Monthly!A755))))</f>
        <v>317094</v>
      </c>
      <c r="B756" s="28">
        <f t="shared" si="107"/>
        <v>2768</v>
      </c>
      <c r="C756" s="9">
        <f t="shared" si="108"/>
        <v>317092</v>
      </c>
      <c r="D756" s="9">
        <f t="shared" si="109"/>
        <v>317122</v>
      </c>
      <c r="E756" s="3">
        <f t="shared" si="110"/>
        <v>31</v>
      </c>
      <c r="F756" s="10">
        <f t="shared" si="111"/>
        <v>29</v>
      </c>
      <c r="G756" s="4">
        <f>Lease!K768</f>
        <v>0</v>
      </c>
      <c r="H756" s="3">
        <f t="shared" si="112"/>
        <v>0</v>
      </c>
      <c r="I756" s="11">
        <f t="shared" si="113"/>
        <v>0</v>
      </c>
      <c r="J756" s="20">
        <f t="shared" si="114"/>
        <v>317094</v>
      </c>
      <c r="K756" s="3">
        <f t="shared" si="115"/>
        <v>0</v>
      </c>
    </row>
    <row r="757" spans="1:11" x14ac:dyDescent="0.25">
      <c r="A757" s="9">
        <f>IF(Lease!$H$4="Monthly",DATE(YEAR(Monthly!A756),MONTH(Monthly!A756)+1,DAY(Monthly!A756)),IF(Lease!$H$4="Quarterly",DATE(YEAR(Monthly!A756),MONTH(Monthly!A756)+3,DAY(Monthly!A756)),DATE(YEAR(Monthly!A756)+1,MONTH(Monthly!A756),DAY(Monthly!A756))))</f>
        <v>317459</v>
      </c>
      <c r="B757" s="28">
        <f t="shared" si="107"/>
        <v>2769</v>
      </c>
      <c r="C757" s="9">
        <f t="shared" si="108"/>
        <v>317457</v>
      </c>
      <c r="D757" s="9">
        <f t="shared" si="109"/>
        <v>317487</v>
      </c>
      <c r="E757" s="3">
        <f t="shared" si="110"/>
        <v>31</v>
      </c>
      <c r="F757" s="10">
        <f t="shared" si="111"/>
        <v>29</v>
      </c>
      <c r="G757" s="4">
        <f>Lease!K769</f>
        <v>0</v>
      </c>
      <c r="H757" s="3">
        <f t="shared" si="112"/>
        <v>0</v>
      </c>
      <c r="I757" s="11">
        <f t="shared" si="113"/>
        <v>0</v>
      </c>
      <c r="J757" s="20">
        <f t="shared" si="114"/>
        <v>317459</v>
      </c>
      <c r="K757" s="3">
        <f t="shared" si="115"/>
        <v>0</v>
      </c>
    </row>
    <row r="758" spans="1:11" x14ac:dyDescent="0.25">
      <c r="A758" s="9">
        <f>IF(Lease!$H$4="Monthly",DATE(YEAR(Monthly!A757),MONTH(Monthly!A757)+1,DAY(Monthly!A757)),IF(Lease!$H$4="Quarterly",DATE(YEAR(Monthly!A757),MONTH(Monthly!A757)+3,DAY(Monthly!A757)),DATE(YEAR(Monthly!A757)+1,MONTH(Monthly!A757),DAY(Monthly!A757))))</f>
        <v>317824</v>
      </c>
      <c r="B758" s="28">
        <f t="shared" si="107"/>
        <v>2770</v>
      </c>
      <c r="C758" s="9">
        <f t="shared" si="108"/>
        <v>317822</v>
      </c>
      <c r="D758" s="9">
        <f t="shared" si="109"/>
        <v>317852</v>
      </c>
      <c r="E758" s="3">
        <f t="shared" si="110"/>
        <v>31</v>
      </c>
      <c r="F758" s="10">
        <f t="shared" si="111"/>
        <v>29</v>
      </c>
      <c r="G758" s="4">
        <f>Lease!K770</f>
        <v>0</v>
      </c>
      <c r="H758" s="3">
        <f t="shared" si="112"/>
        <v>0</v>
      </c>
      <c r="I758" s="11">
        <f t="shared" si="113"/>
        <v>0</v>
      </c>
      <c r="J758" s="20">
        <f t="shared" si="114"/>
        <v>317824</v>
      </c>
      <c r="K758" s="3">
        <f t="shared" si="115"/>
        <v>0</v>
      </c>
    </row>
    <row r="759" spans="1:11" x14ac:dyDescent="0.25">
      <c r="A759" s="9">
        <f>IF(Lease!$H$4="Monthly",DATE(YEAR(Monthly!A758),MONTH(Monthly!A758)+1,DAY(Monthly!A758)),IF(Lease!$H$4="Quarterly",DATE(YEAR(Monthly!A758),MONTH(Monthly!A758)+3,DAY(Monthly!A758)),DATE(YEAR(Monthly!A758)+1,MONTH(Monthly!A758),DAY(Monthly!A758))))</f>
        <v>318189</v>
      </c>
      <c r="B759" s="28">
        <f t="shared" si="107"/>
        <v>2771</v>
      </c>
      <c r="C759" s="9">
        <f t="shared" si="108"/>
        <v>318187</v>
      </c>
      <c r="D759" s="9">
        <f t="shared" si="109"/>
        <v>318217</v>
      </c>
      <c r="E759" s="3">
        <f t="shared" si="110"/>
        <v>31</v>
      </c>
      <c r="F759" s="10">
        <f t="shared" si="111"/>
        <v>29</v>
      </c>
      <c r="G759" s="4">
        <f>Lease!K771</f>
        <v>0</v>
      </c>
      <c r="H759" s="3">
        <f t="shared" si="112"/>
        <v>0</v>
      </c>
      <c r="I759" s="11">
        <f t="shared" si="113"/>
        <v>0</v>
      </c>
      <c r="J759" s="20">
        <f t="shared" si="114"/>
        <v>318189</v>
      </c>
      <c r="K759" s="3">
        <f t="shared" si="115"/>
        <v>0</v>
      </c>
    </row>
    <row r="760" spans="1:11" x14ac:dyDescent="0.25">
      <c r="A760" s="9">
        <f>IF(Lease!$H$4="Monthly",DATE(YEAR(Monthly!A759),MONTH(Monthly!A759)+1,DAY(Monthly!A759)),IF(Lease!$H$4="Quarterly",DATE(YEAR(Monthly!A759),MONTH(Monthly!A759)+3,DAY(Monthly!A759)),DATE(YEAR(Monthly!A759)+1,MONTH(Monthly!A759),DAY(Monthly!A759))))</f>
        <v>318555</v>
      </c>
      <c r="B760" s="28">
        <f t="shared" si="107"/>
        <v>2772</v>
      </c>
      <c r="C760" s="9">
        <f t="shared" si="108"/>
        <v>318553</v>
      </c>
      <c r="D760" s="9">
        <f t="shared" si="109"/>
        <v>318583</v>
      </c>
      <c r="E760" s="3">
        <f t="shared" si="110"/>
        <v>31</v>
      </c>
      <c r="F760" s="10">
        <f t="shared" si="111"/>
        <v>29</v>
      </c>
      <c r="G760" s="4">
        <f>Lease!K772</f>
        <v>0</v>
      </c>
      <c r="H760" s="3">
        <f t="shared" si="112"/>
        <v>0</v>
      </c>
      <c r="I760" s="11">
        <f t="shared" si="113"/>
        <v>0</v>
      </c>
      <c r="J760" s="20">
        <f t="shared" si="114"/>
        <v>318555</v>
      </c>
      <c r="K760" s="3">
        <f t="shared" si="115"/>
        <v>0</v>
      </c>
    </row>
    <row r="761" spans="1:11" x14ac:dyDescent="0.25">
      <c r="A761" s="9">
        <f>IF(Lease!$H$4="Monthly",DATE(YEAR(Monthly!A760),MONTH(Monthly!A760)+1,DAY(Monthly!A760)),IF(Lease!$H$4="Quarterly",DATE(YEAR(Monthly!A760),MONTH(Monthly!A760)+3,DAY(Monthly!A760)),DATE(YEAR(Monthly!A760)+1,MONTH(Monthly!A760),DAY(Monthly!A760))))</f>
        <v>318920</v>
      </c>
      <c r="B761" s="28">
        <f t="shared" si="107"/>
        <v>2773</v>
      </c>
      <c r="C761" s="9">
        <f t="shared" si="108"/>
        <v>318918</v>
      </c>
      <c r="D761" s="9">
        <f t="shared" si="109"/>
        <v>318948</v>
      </c>
      <c r="E761" s="3">
        <f t="shared" si="110"/>
        <v>31</v>
      </c>
      <c r="F761" s="10">
        <f t="shared" si="111"/>
        <v>29</v>
      </c>
      <c r="G761" s="4">
        <f>Lease!K773</f>
        <v>0</v>
      </c>
      <c r="H761" s="3">
        <f t="shared" si="112"/>
        <v>0</v>
      </c>
      <c r="I761" s="11">
        <f t="shared" si="113"/>
        <v>0</v>
      </c>
      <c r="J761" s="20">
        <f t="shared" si="114"/>
        <v>318920</v>
      </c>
      <c r="K761" s="3">
        <f t="shared" si="115"/>
        <v>0</v>
      </c>
    </row>
    <row r="762" spans="1:11" x14ac:dyDescent="0.25">
      <c r="A762" s="9">
        <f>IF(Lease!$H$4="Monthly",DATE(YEAR(Monthly!A761),MONTH(Monthly!A761)+1,DAY(Monthly!A761)),IF(Lease!$H$4="Quarterly",DATE(YEAR(Monthly!A761),MONTH(Monthly!A761)+3,DAY(Monthly!A761)),DATE(YEAR(Monthly!A761)+1,MONTH(Monthly!A761),DAY(Monthly!A761))))</f>
        <v>319285</v>
      </c>
      <c r="B762" s="28">
        <f t="shared" si="107"/>
        <v>2774</v>
      </c>
      <c r="C762" s="9">
        <f t="shared" si="108"/>
        <v>319283</v>
      </c>
      <c r="D762" s="9">
        <f t="shared" si="109"/>
        <v>319313</v>
      </c>
      <c r="E762" s="3">
        <f t="shared" si="110"/>
        <v>31</v>
      </c>
      <c r="F762" s="10">
        <f t="shared" si="111"/>
        <v>29</v>
      </c>
      <c r="G762" s="4">
        <f>Lease!K774</f>
        <v>0</v>
      </c>
      <c r="H762" s="3">
        <f t="shared" si="112"/>
        <v>0</v>
      </c>
      <c r="I762" s="11">
        <f t="shared" si="113"/>
        <v>0</v>
      </c>
      <c r="J762" s="20">
        <f t="shared" si="114"/>
        <v>319285</v>
      </c>
      <c r="K762" s="3">
        <f t="shared" si="115"/>
        <v>0</v>
      </c>
    </row>
    <row r="763" spans="1:11" x14ac:dyDescent="0.25">
      <c r="A763" s="9">
        <f>IF(Lease!$H$4="Monthly",DATE(YEAR(Monthly!A762),MONTH(Monthly!A762)+1,DAY(Monthly!A762)),IF(Lease!$H$4="Quarterly",DATE(YEAR(Monthly!A762),MONTH(Monthly!A762)+3,DAY(Monthly!A762)),DATE(YEAR(Monthly!A762)+1,MONTH(Monthly!A762),DAY(Monthly!A762))))</f>
        <v>319650</v>
      </c>
      <c r="B763" s="28">
        <f t="shared" si="107"/>
        <v>2775</v>
      </c>
      <c r="C763" s="9">
        <f t="shared" si="108"/>
        <v>319648</v>
      </c>
      <c r="D763" s="9">
        <f t="shared" si="109"/>
        <v>319678</v>
      </c>
      <c r="E763" s="3">
        <f t="shared" si="110"/>
        <v>31</v>
      </c>
      <c r="F763" s="10">
        <f t="shared" si="111"/>
        <v>29</v>
      </c>
      <c r="G763" s="4">
        <f>Lease!K775</f>
        <v>0</v>
      </c>
      <c r="H763" s="3">
        <f t="shared" si="112"/>
        <v>0</v>
      </c>
      <c r="I763" s="11">
        <f t="shared" si="113"/>
        <v>0</v>
      </c>
      <c r="J763" s="20">
        <f t="shared" si="114"/>
        <v>319650</v>
      </c>
      <c r="K763" s="3">
        <f t="shared" si="115"/>
        <v>0</v>
      </c>
    </row>
    <row r="764" spans="1:11" x14ac:dyDescent="0.25">
      <c r="A764" s="9">
        <f>IF(Lease!$H$4="Monthly",DATE(YEAR(Monthly!A763),MONTH(Monthly!A763)+1,DAY(Monthly!A763)),IF(Lease!$H$4="Quarterly",DATE(YEAR(Monthly!A763),MONTH(Monthly!A763)+3,DAY(Monthly!A763)),DATE(YEAR(Monthly!A763)+1,MONTH(Monthly!A763),DAY(Monthly!A763))))</f>
        <v>320016</v>
      </c>
      <c r="B764" s="28">
        <f t="shared" si="107"/>
        <v>2776</v>
      </c>
      <c r="C764" s="9">
        <f t="shared" si="108"/>
        <v>320014</v>
      </c>
      <c r="D764" s="9">
        <f t="shared" si="109"/>
        <v>320044</v>
      </c>
      <c r="E764" s="3">
        <f t="shared" si="110"/>
        <v>31</v>
      </c>
      <c r="F764" s="10">
        <f t="shared" si="111"/>
        <v>29</v>
      </c>
      <c r="G764" s="4">
        <f>Lease!K776</f>
        <v>0</v>
      </c>
      <c r="H764" s="3">
        <f t="shared" si="112"/>
        <v>0</v>
      </c>
      <c r="I764" s="11">
        <f t="shared" si="113"/>
        <v>0</v>
      </c>
      <c r="J764" s="20">
        <f t="shared" si="114"/>
        <v>320016</v>
      </c>
      <c r="K764" s="3">
        <f t="shared" si="115"/>
        <v>0</v>
      </c>
    </row>
    <row r="765" spans="1:11" x14ac:dyDescent="0.25">
      <c r="A765" s="9">
        <f>IF(Lease!$H$4="Monthly",DATE(YEAR(Monthly!A764),MONTH(Monthly!A764)+1,DAY(Monthly!A764)),IF(Lease!$H$4="Quarterly",DATE(YEAR(Monthly!A764),MONTH(Monthly!A764)+3,DAY(Monthly!A764)),DATE(YEAR(Monthly!A764)+1,MONTH(Monthly!A764),DAY(Monthly!A764))))</f>
        <v>320381</v>
      </c>
      <c r="B765" s="28">
        <f t="shared" si="107"/>
        <v>2777</v>
      </c>
      <c r="C765" s="9">
        <f t="shared" si="108"/>
        <v>320379</v>
      </c>
      <c r="D765" s="9">
        <f t="shared" si="109"/>
        <v>320409</v>
      </c>
      <c r="E765" s="3">
        <f t="shared" si="110"/>
        <v>31</v>
      </c>
      <c r="F765" s="10">
        <f t="shared" si="111"/>
        <v>29</v>
      </c>
      <c r="G765" s="4">
        <f>Lease!K777</f>
        <v>0</v>
      </c>
      <c r="H765" s="3">
        <f t="shared" si="112"/>
        <v>0</v>
      </c>
      <c r="I765" s="11">
        <f t="shared" si="113"/>
        <v>0</v>
      </c>
      <c r="J765" s="20">
        <f t="shared" si="114"/>
        <v>320381</v>
      </c>
      <c r="K765" s="3">
        <f t="shared" si="115"/>
        <v>0</v>
      </c>
    </row>
    <row r="766" spans="1:11" x14ac:dyDescent="0.25">
      <c r="A766" s="9">
        <f>IF(Lease!$H$4="Monthly",DATE(YEAR(Monthly!A765),MONTH(Monthly!A765)+1,DAY(Monthly!A765)),IF(Lease!$H$4="Quarterly",DATE(YEAR(Monthly!A765),MONTH(Monthly!A765)+3,DAY(Monthly!A765)),DATE(YEAR(Monthly!A765)+1,MONTH(Monthly!A765),DAY(Monthly!A765))))</f>
        <v>320746</v>
      </c>
      <c r="B766" s="28">
        <f t="shared" si="107"/>
        <v>2778</v>
      </c>
      <c r="C766" s="9">
        <f t="shared" si="108"/>
        <v>320744</v>
      </c>
      <c r="D766" s="9">
        <f t="shared" si="109"/>
        <v>320774</v>
      </c>
      <c r="E766" s="3">
        <f t="shared" si="110"/>
        <v>31</v>
      </c>
      <c r="F766" s="10">
        <f t="shared" si="111"/>
        <v>29</v>
      </c>
      <c r="G766" s="4">
        <f>Lease!K778</f>
        <v>0</v>
      </c>
      <c r="H766" s="3">
        <f t="shared" si="112"/>
        <v>0</v>
      </c>
      <c r="I766" s="11">
        <f t="shared" si="113"/>
        <v>0</v>
      </c>
      <c r="J766" s="20">
        <f t="shared" si="114"/>
        <v>320746</v>
      </c>
      <c r="K766" s="3">
        <f t="shared" si="115"/>
        <v>0</v>
      </c>
    </row>
    <row r="767" spans="1:11" x14ac:dyDescent="0.25">
      <c r="A767" s="9">
        <f>IF(Lease!$H$4="Monthly",DATE(YEAR(Monthly!A766),MONTH(Monthly!A766)+1,DAY(Monthly!A766)),IF(Lease!$H$4="Quarterly",DATE(YEAR(Monthly!A766),MONTH(Monthly!A766)+3,DAY(Monthly!A766)),DATE(YEAR(Monthly!A766)+1,MONTH(Monthly!A766),DAY(Monthly!A766))))</f>
        <v>321111</v>
      </c>
      <c r="B767" s="28">
        <f t="shared" si="107"/>
        <v>2779</v>
      </c>
      <c r="C767" s="9">
        <f t="shared" si="108"/>
        <v>321109</v>
      </c>
      <c r="D767" s="9">
        <f t="shared" si="109"/>
        <v>321139</v>
      </c>
      <c r="E767" s="3">
        <f t="shared" si="110"/>
        <v>31</v>
      </c>
      <c r="F767" s="10">
        <f t="shared" si="111"/>
        <v>29</v>
      </c>
      <c r="G767" s="4">
        <f>Lease!K779</f>
        <v>0</v>
      </c>
      <c r="H767" s="3">
        <f t="shared" si="112"/>
        <v>0</v>
      </c>
      <c r="I767" s="11">
        <f t="shared" si="113"/>
        <v>0</v>
      </c>
      <c r="J767" s="20">
        <f t="shared" si="114"/>
        <v>321111</v>
      </c>
      <c r="K767" s="3">
        <f t="shared" si="115"/>
        <v>0</v>
      </c>
    </row>
    <row r="768" spans="1:11" x14ac:dyDescent="0.25">
      <c r="A768" s="9">
        <f>IF(Lease!$H$4="Monthly",DATE(YEAR(Monthly!A767),MONTH(Monthly!A767)+1,DAY(Monthly!A767)),IF(Lease!$H$4="Quarterly",DATE(YEAR(Monthly!A767),MONTH(Monthly!A767)+3,DAY(Monthly!A767)),DATE(YEAR(Monthly!A767)+1,MONTH(Monthly!A767),DAY(Monthly!A767))))</f>
        <v>321477</v>
      </c>
      <c r="B768" s="28">
        <f t="shared" si="107"/>
        <v>2780</v>
      </c>
      <c r="C768" s="9">
        <f t="shared" si="108"/>
        <v>321475</v>
      </c>
      <c r="D768" s="9">
        <f t="shared" si="109"/>
        <v>321505</v>
      </c>
      <c r="E768" s="3">
        <f t="shared" si="110"/>
        <v>31</v>
      </c>
      <c r="F768" s="10">
        <f t="shared" si="111"/>
        <v>29</v>
      </c>
      <c r="G768" s="4">
        <f>Lease!K780</f>
        <v>0</v>
      </c>
      <c r="H768" s="3">
        <f t="shared" si="112"/>
        <v>0</v>
      </c>
      <c r="I768" s="11">
        <f t="shared" si="113"/>
        <v>0</v>
      </c>
      <c r="J768" s="20">
        <f t="shared" si="114"/>
        <v>321477</v>
      </c>
      <c r="K768" s="3">
        <f t="shared" si="115"/>
        <v>0</v>
      </c>
    </row>
    <row r="769" spans="1:11" x14ac:dyDescent="0.25">
      <c r="A769" s="9">
        <f>IF(Lease!$H$4="Monthly",DATE(YEAR(Monthly!A768),MONTH(Monthly!A768)+1,DAY(Monthly!A768)),IF(Lease!$H$4="Quarterly",DATE(YEAR(Monthly!A768),MONTH(Monthly!A768)+3,DAY(Monthly!A768)),DATE(YEAR(Monthly!A768)+1,MONTH(Monthly!A768),DAY(Monthly!A768))))</f>
        <v>321842</v>
      </c>
      <c r="B769" s="28">
        <f t="shared" si="107"/>
        <v>2781</v>
      </c>
      <c r="C769" s="9">
        <f t="shared" si="108"/>
        <v>321840</v>
      </c>
      <c r="D769" s="9">
        <f t="shared" si="109"/>
        <v>321870</v>
      </c>
      <c r="E769" s="3">
        <f t="shared" si="110"/>
        <v>31</v>
      </c>
      <c r="F769" s="10">
        <f t="shared" si="111"/>
        <v>29</v>
      </c>
      <c r="G769" s="4">
        <f>Lease!K781</f>
        <v>0</v>
      </c>
      <c r="H769" s="3">
        <f t="shared" si="112"/>
        <v>0</v>
      </c>
      <c r="I769" s="11">
        <f t="shared" si="113"/>
        <v>0</v>
      </c>
      <c r="J769" s="20">
        <f t="shared" si="114"/>
        <v>321842</v>
      </c>
      <c r="K769" s="3">
        <f t="shared" si="115"/>
        <v>0</v>
      </c>
    </row>
    <row r="770" spans="1:11" x14ac:dyDescent="0.25">
      <c r="A770" s="9">
        <f>IF(Lease!$H$4="Monthly",DATE(YEAR(Monthly!A769),MONTH(Monthly!A769)+1,DAY(Monthly!A769)),IF(Lease!$H$4="Quarterly",DATE(YEAR(Monthly!A769),MONTH(Monthly!A769)+3,DAY(Monthly!A769)),DATE(YEAR(Monthly!A769)+1,MONTH(Monthly!A769),DAY(Monthly!A769))))</f>
        <v>322207</v>
      </c>
      <c r="B770" s="28">
        <f t="shared" si="107"/>
        <v>2782</v>
      </c>
      <c r="C770" s="9">
        <f t="shared" si="108"/>
        <v>322205</v>
      </c>
      <c r="D770" s="9">
        <f t="shared" si="109"/>
        <v>322235</v>
      </c>
      <c r="E770" s="3">
        <f t="shared" si="110"/>
        <v>31</v>
      </c>
      <c r="F770" s="10">
        <f t="shared" si="111"/>
        <v>29</v>
      </c>
      <c r="G770" s="4">
        <f>Lease!K782</f>
        <v>0</v>
      </c>
      <c r="H770" s="3">
        <f t="shared" si="112"/>
        <v>0</v>
      </c>
      <c r="I770" s="11">
        <f t="shared" si="113"/>
        <v>0</v>
      </c>
      <c r="J770" s="20">
        <f t="shared" si="114"/>
        <v>322207</v>
      </c>
      <c r="K770" s="3">
        <f t="shared" si="115"/>
        <v>0</v>
      </c>
    </row>
    <row r="771" spans="1:11" x14ac:dyDescent="0.25">
      <c r="A771" s="9">
        <f>IF(Lease!$H$4="Monthly",DATE(YEAR(Monthly!A770),MONTH(Monthly!A770)+1,DAY(Monthly!A770)),IF(Lease!$H$4="Quarterly",DATE(YEAR(Monthly!A770),MONTH(Monthly!A770)+3,DAY(Monthly!A770)),DATE(YEAR(Monthly!A770)+1,MONTH(Monthly!A770),DAY(Monthly!A770))))</f>
        <v>322572</v>
      </c>
      <c r="B771" s="28">
        <f t="shared" si="107"/>
        <v>2783</v>
      </c>
      <c r="C771" s="9">
        <f t="shared" si="108"/>
        <v>322570</v>
      </c>
      <c r="D771" s="9">
        <f t="shared" si="109"/>
        <v>322600</v>
      </c>
      <c r="E771" s="3">
        <f t="shared" si="110"/>
        <v>31</v>
      </c>
      <c r="F771" s="10">
        <f t="shared" si="111"/>
        <v>29</v>
      </c>
      <c r="G771" s="4">
        <f>Lease!K783</f>
        <v>0</v>
      </c>
      <c r="H771" s="3">
        <f t="shared" si="112"/>
        <v>0</v>
      </c>
      <c r="I771" s="11">
        <f t="shared" si="113"/>
        <v>0</v>
      </c>
      <c r="J771" s="20">
        <f t="shared" si="114"/>
        <v>322572</v>
      </c>
      <c r="K771" s="3">
        <f t="shared" si="115"/>
        <v>0</v>
      </c>
    </row>
    <row r="772" spans="1:11" x14ac:dyDescent="0.25">
      <c r="A772" s="9">
        <f>IF(Lease!$H$4="Monthly",DATE(YEAR(Monthly!A771),MONTH(Monthly!A771)+1,DAY(Monthly!A771)),IF(Lease!$H$4="Quarterly",DATE(YEAR(Monthly!A771),MONTH(Monthly!A771)+3,DAY(Monthly!A771)),DATE(YEAR(Monthly!A771)+1,MONTH(Monthly!A771),DAY(Monthly!A771))))</f>
        <v>322938</v>
      </c>
      <c r="B772" s="28">
        <f t="shared" si="107"/>
        <v>2784</v>
      </c>
      <c r="C772" s="9">
        <f t="shared" si="108"/>
        <v>322936</v>
      </c>
      <c r="D772" s="9">
        <f t="shared" si="109"/>
        <v>322966</v>
      </c>
      <c r="E772" s="3">
        <f t="shared" si="110"/>
        <v>31</v>
      </c>
      <c r="F772" s="10">
        <f t="shared" si="111"/>
        <v>29</v>
      </c>
      <c r="G772" s="4">
        <f>Lease!K784</f>
        <v>0</v>
      </c>
      <c r="H772" s="3">
        <f t="shared" si="112"/>
        <v>0</v>
      </c>
      <c r="I772" s="11">
        <f t="shared" si="113"/>
        <v>0</v>
      </c>
      <c r="J772" s="20">
        <f t="shared" si="114"/>
        <v>322938</v>
      </c>
      <c r="K772" s="3">
        <f t="shared" si="115"/>
        <v>0</v>
      </c>
    </row>
    <row r="773" spans="1:11" x14ac:dyDescent="0.25">
      <c r="A773" s="9">
        <f>IF(Lease!$H$4="Monthly",DATE(YEAR(Monthly!A772),MONTH(Monthly!A772)+1,DAY(Monthly!A772)),IF(Lease!$H$4="Quarterly",DATE(YEAR(Monthly!A772),MONTH(Monthly!A772)+3,DAY(Monthly!A772)),DATE(YEAR(Monthly!A772)+1,MONTH(Monthly!A772),DAY(Monthly!A772))))</f>
        <v>323303</v>
      </c>
      <c r="B773" s="28">
        <f t="shared" ref="B773:B836" si="116">YEAR(A773)</f>
        <v>2785</v>
      </c>
      <c r="C773" s="9">
        <f t="shared" si="108"/>
        <v>323301</v>
      </c>
      <c r="D773" s="9">
        <f t="shared" si="109"/>
        <v>323331</v>
      </c>
      <c r="E773" s="3">
        <f t="shared" si="110"/>
        <v>31</v>
      </c>
      <c r="F773" s="10">
        <f t="shared" si="111"/>
        <v>29</v>
      </c>
      <c r="G773" s="4">
        <f>Lease!K785</f>
        <v>0</v>
      </c>
      <c r="H773" s="3">
        <f t="shared" si="112"/>
        <v>0</v>
      </c>
      <c r="I773" s="11">
        <f t="shared" si="113"/>
        <v>0</v>
      </c>
      <c r="J773" s="20">
        <f t="shared" si="114"/>
        <v>323303</v>
      </c>
      <c r="K773" s="3">
        <f t="shared" si="115"/>
        <v>0</v>
      </c>
    </row>
    <row r="774" spans="1:11" x14ac:dyDescent="0.25">
      <c r="A774" s="9">
        <f>IF(Lease!$H$4="Monthly",DATE(YEAR(Monthly!A773),MONTH(Monthly!A773)+1,DAY(Monthly!A773)),IF(Lease!$H$4="Quarterly",DATE(YEAR(Monthly!A773),MONTH(Monthly!A773)+3,DAY(Monthly!A773)),DATE(YEAR(Monthly!A773)+1,MONTH(Monthly!A773),DAY(Monthly!A773))))</f>
        <v>323668</v>
      </c>
      <c r="B774" s="28">
        <f t="shared" si="116"/>
        <v>2786</v>
      </c>
      <c r="C774" s="9">
        <f t="shared" si="108"/>
        <v>323666</v>
      </c>
      <c r="D774" s="9">
        <f t="shared" si="109"/>
        <v>323696</v>
      </c>
      <c r="E774" s="3">
        <f t="shared" si="110"/>
        <v>31</v>
      </c>
      <c r="F774" s="10">
        <f t="shared" si="111"/>
        <v>29</v>
      </c>
      <c r="G774" s="4">
        <f>Lease!K786</f>
        <v>0</v>
      </c>
      <c r="H774" s="3">
        <f t="shared" si="112"/>
        <v>0</v>
      </c>
      <c r="I774" s="11">
        <f t="shared" si="113"/>
        <v>0</v>
      </c>
      <c r="J774" s="20">
        <f t="shared" si="114"/>
        <v>323668</v>
      </c>
      <c r="K774" s="3">
        <f t="shared" si="115"/>
        <v>0</v>
      </c>
    </row>
    <row r="775" spans="1:11" x14ac:dyDescent="0.25">
      <c r="A775" s="9">
        <f>IF(Lease!$H$4="Monthly",DATE(YEAR(Monthly!A774),MONTH(Monthly!A774)+1,DAY(Monthly!A774)),IF(Lease!$H$4="Quarterly",DATE(YEAR(Monthly!A774),MONTH(Monthly!A774)+3,DAY(Monthly!A774)),DATE(YEAR(Monthly!A774)+1,MONTH(Monthly!A774),DAY(Monthly!A774))))</f>
        <v>324033</v>
      </c>
      <c r="B775" s="28">
        <f t="shared" si="116"/>
        <v>2787</v>
      </c>
      <c r="C775" s="9">
        <f t="shared" si="108"/>
        <v>324031</v>
      </c>
      <c r="D775" s="9">
        <f t="shared" si="109"/>
        <v>324061</v>
      </c>
      <c r="E775" s="3">
        <f t="shared" si="110"/>
        <v>31</v>
      </c>
      <c r="F775" s="10">
        <f t="shared" si="111"/>
        <v>29</v>
      </c>
      <c r="G775" s="4">
        <f>Lease!K787</f>
        <v>0</v>
      </c>
      <c r="H775" s="3">
        <f t="shared" si="112"/>
        <v>0</v>
      </c>
      <c r="I775" s="11">
        <f t="shared" si="113"/>
        <v>0</v>
      </c>
      <c r="J775" s="20">
        <f t="shared" si="114"/>
        <v>324033</v>
      </c>
      <c r="K775" s="3">
        <f t="shared" si="115"/>
        <v>0</v>
      </c>
    </row>
    <row r="776" spans="1:11" x14ac:dyDescent="0.25">
      <c r="A776" s="9">
        <f>IF(Lease!$H$4="Monthly",DATE(YEAR(Monthly!A775),MONTH(Monthly!A775)+1,DAY(Monthly!A775)),IF(Lease!$H$4="Quarterly",DATE(YEAR(Monthly!A775),MONTH(Monthly!A775)+3,DAY(Monthly!A775)),DATE(YEAR(Monthly!A775)+1,MONTH(Monthly!A775),DAY(Monthly!A775))))</f>
        <v>324399</v>
      </c>
      <c r="B776" s="28">
        <f t="shared" si="116"/>
        <v>2788</v>
      </c>
      <c r="C776" s="9">
        <f t="shared" si="108"/>
        <v>324397</v>
      </c>
      <c r="D776" s="9">
        <f t="shared" si="109"/>
        <v>324427</v>
      </c>
      <c r="E776" s="3">
        <f t="shared" si="110"/>
        <v>31</v>
      </c>
      <c r="F776" s="10">
        <f t="shared" si="111"/>
        <v>29</v>
      </c>
      <c r="G776" s="4">
        <f>Lease!K788</f>
        <v>0</v>
      </c>
      <c r="H776" s="3">
        <f t="shared" si="112"/>
        <v>0</v>
      </c>
      <c r="I776" s="11">
        <f t="shared" si="113"/>
        <v>0</v>
      </c>
      <c r="J776" s="20">
        <f t="shared" si="114"/>
        <v>324399</v>
      </c>
      <c r="K776" s="3">
        <f t="shared" si="115"/>
        <v>0</v>
      </c>
    </row>
    <row r="777" spans="1:11" x14ac:dyDescent="0.25">
      <c r="A777" s="9">
        <f>IF(Lease!$H$4="Monthly",DATE(YEAR(Monthly!A776),MONTH(Monthly!A776)+1,DAY(Monthly!A776)),IF(Lease!$H$4="Quarterly",DATE(YEAR(Monthly!A776),MONTH(Monthly!A776)+3,DAY(Monthly!A776)),DATE(YEAR(Monthly!A776)+1,MONTH(Monthly!A776),DAY(Monthly!A776))))</f>
        <v>324764</v>
      </c>
      <c r="B777" s="28">
        <f t="shared" si="116"/>
        <v>2789</v>
      </c>
      <c r="C777" s="9">
        <f t="shared" si="108"/>
        <v>324762</v>
      </c>
      <c r="D777" s="9">
        <f t="shared" si="109"/>
        <v>324792</v>
      </c>
      <c r="E777" s="3">
        <f t="shared" si="110"/>
        <v>31</v>
      </c>
      <c r="F777" s="10">
        <f t="shared" si="111"/>
        <v>29</v>
      </c>
      <c r="G777" s="4">
        <f>Lease!K789</f>
        <v>0</v>
      </c>
      <c r="H777" s="3">
        <f t="shared" si="112"/>
        <v>0</v>
      </c>
      <c r="I777" s="11">
        <f t="shared" si="113"/>
        <v>0</v>
      </c>
      <c r="J777" s="20">
        <f t="shared" si="114"/>
        <v>324764</v>
      </c>
      <c r="K777" s="3">
        <f t="shared" si="115"/>
        <v>0</v>
      </c>
    </row>
    <row r="778" spans="1:11" x14ac:dyDescent="0.25">
      <c r="A778" s="9">
        <f>IF(Lease!$H$4="Monthly",DATE(YEAR(Monthly!A777),MONTH(Monthly!A777)+1,DAY(Monthly!A777)),IF(Lease!$H$4="Quarterly",DATE(YEAR(Monthly!A777),MONTH(Monthly!A777)+3,DAY(Monthly!A777)),DATE(YEAR(Monthly!A777)+1,MONTH(Monthly!A777),DAY(Monthly!A777))))</f>
        <v>325129</v>
      </c>
      <c r="B778" s="28">
        <f t="shared" si="116"/>
        <v>2790</v>
      </c>
      <c r="C778" s="9">
        <f t="shared" si="108"/>
        <v>325127</v>
      </c>
      <c r="D778" s="9">
        <f t="shared" si="109"/>
        <v>325157</v>
      </c>
      <c r="E778" s="3">
        <f t="shared" si="110"/>
        <v>31</v>
      </c>
      <c r="F778" s="10">
        <f t="shared" si="111"/>
        <v>29</v>
      </c>
      <c r="G778" s="4">
        <f>Lease!K790</f>
        <v>0</v>
      </c>
      <c r="H778" s="3">
        <f t="shared" si="112"/>
        <v>0</v>
      </c>
      <c r="I778" s="11">
        <f t="shared" si="113"/>
        <v>0</v>
      </c>
      <c r="J778" s="20">
        <f t="shared" si="114"/>
        <v>325129</v>
      </c>
      <c r="K778" s="3">
        <f t="shared" si="115"/>
        <v>0</v>
      </c>
    </row>
    <row r="779" spans="1:11" x14ac:dyDescent="0.25">
      <c r="A779" s="9">
        <f>IF(Lease!$H$4="Monthly",DATE(YEAR(Monthly!A778),MONTH(Monthly!A778)+1,DAY(Monthly!A778)),IF(Lease!$H$4="Quarterly",DATE(YEAR(Monthly!A778),MONTH(Monthly!A778)+3,DAY(Monthly!A778)),DATE(YEAR(Monthly!A778)+1,MONTH(Monthly!A778),DAY(Monthly!A778))))</f>
        <v>325494</v>
      </c>
      <c r="B779" s="28">
        <f t="shared" si="116"/>
        <v>2791</v>
      </c>
      <c r="C779" s="9">
        <f t="shared" si="108"/>
        <v>325492</v>
      </c>
      <c r="D779" s="9">
        <f t="shared" si="109"/>
        <v>325522</v>
      </c>
      <c r="E779" s="3">
        <f t="shared" si="110"/>
        <v>31</v>
      </c>
      <c r="F779" s="10">
        <f t="shared" si="111"/>
        <v>29</v>
      </c>
      <c r="G779" s="4">
        <f>Lease!K791</f>
        <v>0</v>
      </c>
      <c r="H779" s="3">
        <f t="shared" si="112"/>
        <v>0</v>
      </c>
      <c r="I779" s="11">
        <f t="shared" si="113"/>
        <v>0</v>
      </c>
      <c r="J779" s="20">
        <f t="shared" si="114"/>
        <v>325494</v>
      </c>
      <c r="K779" s="3">
        <f t="shared" si="115"/>
        <v>0</v>
      </c>
    </row>
    <row r="780" spans="1:11" x14ac:dyDescent="0.25">
      <c r="A780" s="9">
        <f>IF(Lease!$H$4="Monthly",DATE(YEAR(Monthly!A779),MONTH(Monthly!A779)+1,DAY(Monthly!A779)),IF(Lease!$H$4="Quarterly",DATE(YEAR(Monthly!A779),MONTH(Monthly!A779)+3,DAY(Monthly!A779)),DATE(YEAR(Monthly!A779)+1,MONTH(Monthly!A779),DAY(Monthly!A779))))</f>
        <v>325860</v>
      </c>
      <c r="B780" s="28">
        <f t="shared" si="116"/>
        <v>2792</v>
      </c>
      <c r="C780" s="9">
        <f t="shared" si="108"/>
        <v>325858</v>
      </c>
      <c r="D780" s="9">
        <f t="shared" si="109"/>
        <v>325888</v>
      </c>
      <c r="E780" s="3">
        <f t="shared" si="110"/>
        <v>31</v>
      </c>
      <c r="F780" s="10">
        <f t="shared" si="111"/>
        <v>29</v>
      </c>
      <c r="G780" s="4">
        <f>Lease!K792</f>
        <v>0</v>
      </c>
      <c r="H780" s="3">
        <f t="shared" si="112"/>
        <v>0</v>
      </c>
      <c r="I780" s="11">
        <f t="shared" si="113"/>
        <v>0</v>
      </c>
      <c r="J780" s="20">
        <f t="shared" si="114"/>
        <v>325860</v>
      </c>
      <c r="K780" s="3">
        <f t="shared" si="115"/>
        <v>0</v>
      </c>
    </row>
    <row r="781" spans="1:11" x14ac:dyDescent="0.25">
      <c r="A781" s="9">
        <f>IF(Lease!$H$4="Monthly",DATE(YEAR(Monthly!A780),MONTH(Monthly!A780)+1,DAY(Monthly!A780)),IF(Lease!$H$4="Quarterly",DATE(YEAR(Monthly!A780),MONTH(Monthly!A780)+3,DAY(Monthly!A780)),DATE(YEAR(Monthly!A780)+1,MONTH(Monthly!A780),DAY(Monthly!A780))))</f>
        <v>326225</v>
      </c>
      <c r="B781" s="28">
        <f t="shared" si="116"/>
        <v>2793</v>
      </c>
      <c r="C781" s="9">
        <f t="shared" si="108"/>
        <v>326223</v>
      </c>
      <c r="D781" s="9">
        <f t="shared" si="109"/>
        <v>326253</v>
      </c>
      <c r="E781" s="3">
        <f t="shared" si="110"/>
        <v>31</v>
      </c>
      <c r="F781" s="10">
        <f t="shared" si="111"/>
        <v>29</v>
      </c>
      <c r="G781" s="4">
        <f>Lease!K793</f>
        <v>0</v>
      </c>
      <c r="H781" s="3">
        <f t="shared" si="112"/>
        <v>0</v>
      </c>
      <c r="I781" s="11">
        <f t="shared" si="113"/>
        <v>0</v>
      </c>
      <c r="J781" s="20">
        <f t="shared" si="114"/>
        <v>326225</v>
      </c>
      <c r="K781" s="3">
        <f t="shared" si="115"/>
        <v>0</v>
      </c>
    </row>
    <row r="782" spans="1:11" x14ac:dyDescent="0.25">
      <c r="A782" s="9">
        <f>IF(Lease!$H$4="Monthly",DATE(YEAR(Monthly!A781),MONTH(Monthly!A781)+1,DAY(Monthly!A781)),IF(Lease!$H$4="Quarterly",DATE(YEAR(Monthly!A781),MONTH(Monthly!A781)+3,DAY(Monthly!A781)),DATE(YEAR(Monthly!A781)+1,MONTH(Monthly!A781),DAY(Monthly!A781))))</f>
        <v>326590</v>
      </c>
      <c r="B782" s="28">
        <f t="shared" si="116"/>
        <v>2794</v>
      </c>
      <c r="C782" s="9">
        <f t="shared" si="108"/>
        <v>326588</v>
      </c>
      <c r="D782" s="9">
        <f t="shared" si="109"/>
        <v>326618</v>
      </c>
      <c r="E782" s="3">
        <f t="shared" si="110"/>
        <v>31</v>
      </c>
      <c r="F782" s="10">
        <f t="shared" si="111"/>
        <v>29</v>
      </c>
      <c r="G782" s="4">
        <f>Lease!K794</f>
        <v>0</v>
      </c>
      <c r="H782" s="3">
        <f t="shared" si="112"/>
        <v>0</v>
      </c>
      <c r="I782" s="11">
        <f t="shared" si="113"/>
        <v>0</v>
      </c>
      <c r="J782" s="20">
        <f t="shared" si="114"/>
        <v>326590</v>
      </c>
      <c r="K782" s="3">
        <f t="shared" si="115"/>
        <v>0</v>
      </c>
    </row>
    <row r="783" spans="1:11" x14ac:dyDescent="0.25">
      <c r="A783" s="9">
        <f>IF(Lease!$H$4="Monthly",DATE(YEAR(Monthly!A782),MONTH(Monthly!A782)+1,DAY(Monthly!A782)),IF(Lease!$H$4="Quarterly",DATE(YEAR(Monthly!A782),MONTH(Monthly!A782)+3,DAY(Monthly!A782)),DATE(YEAR(Monthly!A782)+1,MONTH(Monthly!A782),DAY(Monthly!A782))))</f>
        <v>326955</v>
      </c>
      <c r="B783" s="28">
        <f t="shared" si="116"/>
        <v>2795</v>
      </c>
      <c r="C783" s="9">
        <f t="shared" si="108"/>
        <v>326953</v>
      </c>
      <c r="D783" s="9">
        <f t="shared" si="109"/>
        <v>326983</v>
      </c>
      <c r="E783" s="3">
        <f t="shared" si="110"/>
        <v>31</v>
      </c>
      <c r="F783" s="10">
        <f t="shared" si="111"/>
        <v>29</v>
      </c>
      <c r="G783" s="4">
        <f>Lease!K795</f>
        <v>0</v>
      </c>
      <c r="H783" s="3">
        <f t="shared" si="112"/>
        <v>0</v>
      </c>
      <c r="I783" s="11">
        <f t="shared" si="113"/>
        <v>0</v>
      </c>
      <c r="J783" s="20">
        <f t="shared" si="114"/>
        <v>326955</v>
      </c>
      <c r="K783" s="3">
        <f t="shared" si="115"/>
        <v>0</v>
      </c>
    </row>
    <row r="784" spans="1:11" x14ac:dyDescent="0.25">
      <c r="A784" s="9">
        <f>IF(Lease!$H$4="Monthly",DATE(YEAR(Monthly!A783),MONTH(Monthly!A783)+1,DAY(Monthly!A783)),IF(Lease!$H$4="Quarterly",DATE(YEAR(Monthly!A783),MONTH(Monthly!A783)+3,DAY(Monthly!A783)),DATE(YEAR(Monthly!A783)+1,MONTH(Monthly!A783),DAY(Monthly!A783))))</f>
        <v>327321</v>
      </c>
      <c r="B784" s="28">
        <f t="shared" si="116"/>
        <v>2796</v>
      </c>
      <c r="C784" s="9">
        <f t="shared" si="108"/>
        <v>327319</v>
      </c>
      <c r="D784" s="9">
        <f t="shared" si="109"/>
        <v>327349</v>
      </c>
      <c r="E784" s="3">
        <f t="shared" si="110"/>
        <v>31</v>
      </c>
      <c r="F784" s="10">
        <f t="shared" si="111"/>
        <v>29</v>
      </c>
      <c r="G784" s="4">
        <f>Lease!K796</f>
        <v>0</v>
      </c>
      <c r="H784" s="3">
        <f t="shared" si="112"/>
        <v>0</v>
      </c>
      <c r="I784" s="11">
        <f t="shared" si="113"/>
        <v>0</v>
      </c>
      <c r="J784" s="20">
        <f t="shared" si="114"/>
        <v>327321</v>
      </c>
      <c r="K784" s="3">
        <f t="shared" si="115"/>
        <v>0</v>
      </c>
    </row>
    <row r="785" spans="1:11" x14ac:dyDescent="0.25">
      <c r="A785" s="9">
        <f>IF(Lease!$H$4="Monthly",DATE(YEAR(Monthly!A784),MONTH(Monthly!A784)+1,DAY(Monthly!A784)),IF(Lease!$H$4="Quarterly",DATE(YEAR(Monthly!A784),MONTH(Monthly!A784)+3,DAY(Monthly!A784)),DATE(YEAR(Monthly!A784)+1,MONTH(Monthly!A784),DAY(Monthly!A784))))</f>
        <v>327686</v>
      </c>
      <c r="B785" s="28">
        <f t="shared" si="116"/>
        <v>2797</v>
      </c>
      <c r="C785" s="9">
        <f t="shared" si="108"/>
        <v>327684</v>
      </c>
      <c r="D785" s="9">
        <f t="shared" si="109"/>
        <v>327714</v>
      </c>
      <c r="E785" s="3">
        <f t="shared" si="110"/>
        <v>31</v>
      </c>
      <c r="F785" s="10">
        <f t="shared" si="111"/>
        <v>29</v>
      </c>
      <c r="G785" s="4">
        <f>Lease!K797</f>
        <v>0</v>
      </c>
      <c r="H785" s="3">
        <f t="shared" si="112"/>
        <v>0</v>
      </c>
      <c r="I785" s="11">
        <f t="shared" si="113"/>
        <v>0</v>
      </c>
      <c r="J785" s="20">
        <f t="shared" si="114"/>
        <v>327686</v>
      </c>
      <c r="K785" s="3">
        <f t="shared" si="115"/>
        <v>0</v>
      </c>
    </row>
    <row r="786" spans="1:11" x14ac:dyDescent="0.25">
      <c r="A786" s="9">
        <f>IF(Lease!$H$4="Monthly",DATE(YEAR(Monthly!A785),MONTH(Monthly!A785)+1,DAY(Monthly!A785)),IF(Lease!$H$4="Quarterly",DATE(YEAR(Monthly!A785),MONTH(Monthly!A785)+3,DAY(Monthly!A785)),DATE(YEAR(Monthly!A785)+1,MONTH(Monthly!A785),DAY(Monthly!A785))))</f>
        <v>328051</v>
      </c>
      <c r="B786" s="28">
        <f t="shared" si="116"/>
        <v>2798</v>
      </c>
      <c r="C786" s="9">
        <f t="shared" si="108"/>
        <v>328049</v>
      </c>
      <c r="D786" s="9">
        <f t="shared" si="109"/>
        <v>328079</v>
      </c>
      <c r="E786" s="3">
        <f t="shared" si="110"/>
        <v>31</v>
      </c>
      <c r="F786" s="10">
        <f t="shared" si="111"/>
        <v>29</v>
      </c>
      <c r="G786" s="4">
        <f>Lease!K798</f>
        <v>0</v>
      </c>
      <c r="H786" s="3">
        <f t="shared" si="112"/>
        <v>0</v>
      </c>
      <c r="I786" s="11">
        <f t="shared" si="113"/>
        <v>0</v>
      </c>
      <c r="J786" s="20">
        <f t="shared" si="114"/>
        <v>328051</v>
      </c>
      <c r="K786" s="3">
        <f t="shared" si="115"/>
        <v>0</v>
      </c>
    </row>
    <row r="787" spans="1:11" x14ac:dyDescent="0.25">
      <c r="A787" s="9">
        <f>IF(Lease!$H$4="Monthly",DATE(YEAR(Monthly!A786),MONTH(Monthly!A786)+1,DAY(Monthly!A786)),IF(Lease!$H$4="Quarterly",DATE(YEAR(Monthly!A786),MONTH(Monthly!A786)+3,DAY(Monthly!A786)),DATE(YEAR(Monthly!A786)+1,MONTH(Monthly!A786),DAY(Monthly!A786))))</f>
        <v>328416</v>
      </c>
      <c r="B787" s="28">
        <f t="shared" si="116"/>
        <v>2799</v>
      </c>
      <c r="C787" s="9">
        <f t="shared" si="108"/>
        <v>328414</v>
      </c>
      <c r="D787" s="9">
        <f t="shared" si="109"/>
        <v>328444</v>
      </c>
      <c r="E787" s="3">
        <f t="shared" si="110"/>
        <v>31</v>
      </c>
      <c r="F787" s="10">
        <f t="shared" si="111"/>
        <v>29</v>
      </c>
      <c r="G787" s="4">
        <f>Lease!K799</f>
        <v>0</v>
      </c>
      <c r="H787" s="3">
        <f t="shared" si="112"/>
        <v>0</v>
      </c>
      <c r="I787" s="11">
        <f t="shared" si="113"/>
        <v>0</v>
      </c>
      <c r="J787" s="20">
        <f t="shared" si="114"/>
        <v>328416</v>
      </c>
      <c r="K787" s="3">
        <f t="shared" si="115"/>
        <v>0</v>
      </c>
    </row>
    <row r="788" spans="1:11" x14ac:dyDescent="0.25">
      <c r="A788" s="9">
        <f>IF(Lease!$H$4="Monthly",DATE(YEAR(Monthly!A787),MONTH(Monthly!A787)+1,DAY(Monthly!A787)),IF(Lease!$H$4="Quarterly",DATE(YEAR(Monthly!A787),MONTH(Monthly!A787)+3,DAY(Monthly!A787)),DATE(YEAR(Monthly!A787)+1,MONTH(Monthly!A787),DAY(Monthly!A787))))</f>
        <v>328782</v>
      </c>
      <c r="B788" s="28">
        <f t="shared" si="116"/>
        <v>2800</v>
      </c>
      <c r="C788" s="9">
        <f t="shared" si="108"/>
        <v>328780</v>
      </c>
      <c r="D788" s="9">
        <f t="shared" si="109"/>
        <v>328810</v>
      </c>
      <c r="E788" s="3">
        <f t="shared" si="110"/>
        <v>31</v>
      </c>
      <c r="F788" s="10">
        <f t="shared" si="111"/>
        <v>29</v>
      </c>
      <c r="G788" s="4">
        <f>Lease!K800</f>
        <v>0</v>
      </c>
      <c r="H788" s="3">
        <f t="shared" si="112"/>
        <v>0</v>
      </c>
      <c r="I788" s="11">
        <f t="shared" si="113"/>
        <v>0</v>
      </c>
      <c r="J788" s="20">
        <f t="shared" si="114"/>
        <v>328782</v>
      </c>
      <c r="K788" s="3">
        <f t="shared" si="115"/>
        <v>0</v>
      </c>
    </row>
    <row r="789" spans="1:11" x14ac:dyDescent="0.25">
      <c r="A789" s="9">
        <f>IF(Lease!$H$4="Monthly",DATE(YEAR(Monthly!A788),MONTH(Monthly!A788)+1,DAY(Monthly!A788)),IF(Lease!$H$4="Quarterly",DATE(YEAR(Monthly!A788),MONTH(Monthly!A788)+3,DAY(Monthly!A788)),DATE(YEAR(Monthly!A788)+1,MONTH(Monthly!A788),DAY(Monthly!A788))))</f>
        <v>329147</v>
      </c>
      <c r="B789" s="28">
        <f t="shared" si="116"/>
        <v>2801</v>
      </c>
      <c r="C789" s="9">
        <f t="shared" si="108"/>
        <v>329145</v>
      </c>
      <c r="D789" s="9">
        <f t="shared" si="109"/>
        <v>329175</v>
      </c>
      <c r="E789" s="3">
        <f t="shared" si="110"/>
        <v>31</v>
      </c>
      <c r="F789" s="10">
        <f t="shared" si="111"/>
        <v>29</v>
      </c>
      <c r="G789" s="4">
        <f>Lease!K801</f>
        <v>0</v>
      </c>
      <c r="H789" s="3">
        <f t="shared" si="112"/>
        <v>0</v>
      </c>
      <c r="I789" s="11">
        <f t="shared" si="113"/>
        <v>0</v>
      </c>
      <c r="J789" s="20">
        <f t="shared" si="114"/>
        <v>329147</v>
      </c>
      <c r="K789" s="3">
        <f t="shared" si="115"/>
        <v>0</v>
      </c>
    </row>
    <row r="790" spans="1:11" x14ac:dyDescent="0.25">
      <c r="A790" s="9">
        <f>IF(Lease!$H$4="Monthly",DATE(YEAR(Monthly!A789),MONTH(Monthly!A789)+1,DAY(Monthly!A789)),IF(Lease!$H$4="Quarterly",DATE(YEAR(Monthly!A789),MONTH(Monthly!A789)+3,DAY(Monthly!A789)),DATE(YEAR(Monthly!A789)+1,MONTH(Monthly!A789),DAY(Monthly!A789))))</f>
        <v>329512</v>
      </c>
      <c r="B790" s="28">
        <f t="shared" si="116"/>
        <v>2802</v>
      </c>
      <c r="C790" s="9">
        <f t="shared" si="108"/>
        <v>329510</v>
      </c>
      <c r="D790" s="9">
        <f t="shared" si="109"/>
        <v>329540</v>
      </c>
      <c r="E790" s="3">
        <f t="shared" si="110"/>
        <v>31</v>
      </c>
      <c r="F790" s="10">
        <f t="shared" si="111"/>
        <v>29</v>
      </c>
      <c r="G790" s="4">
        <f>Lease!K802</f>
        <v>0</v>
      </c>
      <c r="H790" s="3">
        <f t="shared" si="112"/>
        <v>0</v>
      </c>
      <c r="I790" s="11">
        <f t="shared" si="113"/>
        <v>0</v>
      </c>
      <c r="J790" s="20">
        <f t="shared" si="114"/>
        <v>329512</v>
      </c>
      <c r="K790" s="3">
        <f t="shared" si="115"/>
        <v>0</v>
      </c>
    </row>
    <row r="791" spans="1:11" x14ac:dyDescent="0.25">
      <c r="A791" s="9">
        <f>IF(Lease!$H$4="Monthly",DATE(YEAR(Monthly!A790),MONTH(Monthly!A790)+1,DAY(Monthly!A790)),IF(Lease!$H$4="Quarterly",DATE(YEAR(Monthly!A790),MONTH(Monthly!A790)+3,DAY(Monthly!A790)),DATE(YEAR(Monthly!A790)+1,MONTH(Monthly!A790),DAY(Monthly!A790))))</f>
        <v>329877</v>
      </c>
      <c r="B791" s="28">
        <f t="shared" si="116"/>
        <v>2803</v>
      </c>
      <c r="C791" s="9">
        <f t="shared" si="108"/>
        <v>329875</v>
      </c>
      <c r="D791" s="9">
        <f t="shared" si="109"/>
        <v>329905</v>
      </c>
      <c r="E791" s="3">
        <f t="shared" si="110"/>
        <v>31</v>
      </c>
      <c r="F791" s="10">
        <f t="shared" si="111"/>
        <v>29</v>
      </c>
      <c r="G791" s="4">
        <f>Lease!K803</f>
        <v>0</v>
      </c>
      <c r="H791" s="3">
        <f t="shared" si="112"/>
        <v>0</v>
      </c>
      <c r="I791" s="11">
        <f t="shared" si="113"/>
        <v>0</v>
      </c>
      <c r="J791" s="20">
        <f t="shared" si="114"/>
        <v>329877</v>
      </c>
      <c r="K791" s="3">
        <f t="shared" si="115"/>
        <v>0</v>
      </c>
    </row>
    <row r="792" spans="1:11" x14ac:dyDescent="0.25">
      <c r="A792" s="9">
        <f>IF(Lease!$H$4="Monthly",DATE(YEAR(Monthly!A791),MONTH(Monthly!A791)+1,DAY(Monthly!A791)),IF(Lease!$H$4="Quarterly",DATE(YEAR(Monthly!A791),MONTH(Monthly!A791)+3,DAY(Monthly!A791)),DATE(YEAR(Monthly!A791)+1,MONTH(Monthly!A791),DAY(Monthly!A791))))</f>
        <v>330243</v>
      </c>
      <c r="B792" s="28">
        <f t="shared" si="116"/>
        <v>2804</v>
      </c>
      <c r="C792" s="9">
        <f t="shared" si="108"/>
        <v>330241</v>
      </c>
      <c r="D792" s="9">
        <f t="shared" si="109"/>
        <v>330271</v>
      </c>
      <c r="E792" s="3">
        <f t="shared" si="110"/>
        <v>31</v>
      </c>
      <c r="F792" s="10">
        <f t="shared" si="111"/>
        <v>29</v>
      </c>
      <c r="G792" s="4">
        <f>Lease!K804</f>
        <v>0</v>
      </c>
      <c r="H792" s="3">
        <f t="shared" si="112"/>
        <v>0</v>
      </c>
      <c r="I792" s="11">
        <f t="shared" si="113"/>
        <v>0</v>
      </c>
      <c r="J792" s="20">
        <f t="shared" si="114"/>
        <v>330243</v>
      </c>
      <c r="K792" s="3">
        <f t="shared" si="115"/>
        <v>0</v>
      </c>
    </row>
    <row r="793" spans="1:11" x14ac:dyDescent="0.25">
      <c r="A793" s="9">
        <f>IF(Lease!$H$4="Monthly",DATE(YEAR(Monthly!A792),MONTH(Monthly!A792)+1,DAY(Monthly!A792)),IF(Lease!$H$4="Quarterly",DATE(YEAR(Monthly!A792),MONTH(Monthly!A792)+3,DAY(Monthly!A792)),DATE(YEAR(Monthly!A792)+1,MONTH(Monthly!A792),DAY(Monthly!A792))))</f>
        <v>330608</v>
      </c>
      <c r="B793" s="28">
        <f t="shared" si="116"/>
        <v>2805</v>
      </c>
      <c r="C793" s="9">
        <f t="shared" si="108"/>
        <v>330606</v>
      </c>
      <c r="D793" s="9">
        <f t="shared" si="109"/>
        <v>330636</v>
      </c>
      <c r="E793" s="3">
        <f t="shared" si="110"/>
        <v>31</v>
      </c>
      <c r="F793" s="10">
        <f t="shared" si="111"/>
        <v>29</v>
      </c>
      <c r="G793" s="4">
        <f>Lease!K805</f>
        <v>0</v>
      </c>
      <c r="H793" s="3">
        <f t="shared" si="112"/>
        <v>0</v>
      </c>
      <c r="I793" s="11">
        <f t="shared" si="113"/>
        <v>0</v>
      </c>
      <c r="J793" s="20">
        <f t="shared" si="114"/>
        <v>330608</v>
      </c>
      <c r="K793" s="3">
        <f t="shared" si="115"/>
        <v>0</v>
      </c>
    </row>
    <row r="794" spans="1:11" x14ac:dyDescent="0.25">
      <c r="A794" s="9">
        <f>IF(Lease!$H$4="Monthly",DATE(YEAR(Monthly!A793),MONTH(Monthly!A793)+1,DAY(Monthly!A793)),IF(Lease!$H$4="Quarterly",DATE(YEAR(Monthly!A793),MONTH(Monthly!A793)+3,DAY(Monthly!A793)),DATE(YEAR(Monthly!A793)+1,MONTH(Monthly!A793),DAY(Monthly!A793))))</f>
        <v>330973</v>
      </c>
      <c r="B794" s="28">
        <f t="shared" si="116"/>
        <v>2806</v>
      </c>
      <c r="C794" s="9">
        <f t="shared" si="108"/>
        <v>330971</v>
      </c>
      <c r="D794" s="9">
        <f t="shared" si="109"/>
        <v>331001</v>
      </c>
      <c r="E794" s="3">
        <f t="shared" si="110"/>
        <v>31</v>
      </c>
      <c r="F794" s="10">
        <f t="shared" si="111"/>
        <v>29</v>
      </c>
      <c r="G794" s="4">
        <f>Lease!K806</f>
        <v>0</v>
      </c>
      <c r="H794" s="3">
        <f t="shared" si="112"/>
        <v>0</v>
      </c>
      <c r="I794" s="11">
        <f t="shared" si="113"/>
        <v>0</v>
      </c>
      <c r="J794" s="20">
        <f t="shared" si="114"/>
        <v>330973</v>
      </c>
      <c r="K794" s="3">
        <f t="shared" si="115"/>
        <v>0</v>
      </c>
    </row>
    <row r="795" spans="1:11" x14ac:dyDescent="0.25">
      <c r="A795" s="9">
        <f>IF(Lease!$H$4="Monthly",DATE(YEAR(Monthly!A794),MONTH(Monthly!A794)+1,DAY(Monthly!A794)),IF(Lease!$H$4="Quarterly",DATE(YEAR(Monthly!A794),MONTH(Monthly!A794)+3,DAY(Monthly!A794)),DATE(YEAR(Monthly!A794)+1,MONTH(Monthly!A794),DAY(Monthly!A794))))</f>
        <v>331338</v>
      </c>
      <c r="B795" s="28">
        <f t="shared" si="116"/>
        <v>2807</v>
      </c>
      <c r="C795" s="9">
        <f t="shared" si="108"/>
        <v>331336</v>
      </c>
      <c r="D795" s="9">
        <f t="shared" si="109"/>
        <v>331366</v>
      </c>
      <c r="E795" s="3">
        <f t="shared" si="110"/>
        <v>31</v>
      </c>
      <c r="F795" s="10">
        <f t="shared" si="111"/>
        <v>29</v>
      </c>
      <c r="G795" s="4">
        <f>Lease!K807</f>
        <v>0</v>
      </c>
      <c r="H795" s="3">
        <f t="shared" si="112"/>
        <v>0</v>
      </c>
      <c r="I795" s="11">
        <f t="shared" si="113"/>
        <v>0</v>
      </c>
      <c r="J795" s="20">
        <f t="shared" si="114"/>
        <v>331338</v>
      </c>
      <c r="K795" s="3">
        <f t="shared" si="115"/>
        <v>0</v>
      </c>
    </row>
    <row r="796" spans="1:11" x14ac:dyDescent="0.25">
      <c r="A796" s="9">
        <f>IF(Lease!$H$4="Monthly",DATE(YEAR(Monthly!A795),MONTH(Monthly!A795)+1,DAY(Monthly!A795)),IF(Lease!$H$4="Quarterly",DATE(YEAR(Monthly!A795),MONTH(Monthly!A795)+3,DAY(Monthly!A795)),DATE(YEAR(Monthly!A795)+1,MONTH(Monthly!A795),DAY(Monthly!A795))))</f>
        <v>331704</v>
      </c>
      <c r="B796" s="28">
        <f t="shared" si="116"/>
        <v>2808</v>
      </c>
      <c r="C796" s="9">
        <f t="shared" si="108"/>
        <v>331702</v>
      </c>
      <c r="D796" s="9">
        <f t="shared" si="109"/>
        <v>331732</v>
      </c>
      <c r="E796" s="3">
        <f t="shared" si="110"/>
        <v>31</v>
      </c>
      <c r="F796" s="10">
        <f t="shared" si="111"/>
        <v>29</v>
      </c>
      <c r="G796" s="4">
        <f>Lease!K808</f>
        <v>0</v>
      </c>
      <c r="H796" s="3">
        <f t="shared" si="112"/>
        <v>0</v>
      </c>
      <c r="I796" s="11">
        <f t="shared" si="113"/>
        <v>0</v>
      </c>
      <c r="J796" s="20">
        <f t="shared" si="114"/>
        <v>331704</v>
      </c>
      <c r="K796" s="3">
        <f t="shared" si="115"/>
        <v>0</v>
      </c>
    </row>
    <row r="797" spans="1:11" x14ac:dyDescent="0.25">
      <c r="A797" s="9">
        <f>IF(Lease!$H$4="Monthly",DATE(YEAR(Monthly!A796),MONTH(Monthly!A796)+1,DAY(Monthly!A796)),IF(Lease!$H$4="Quarterly",DATE(YEAR(Monthly!A796),MONTH(Monthly!A796)+3,DAY(Monthly!A796)),DATE(YEAR(Monthly!A796)+1,MONTH(Monthly!A796),DAY(Monthly!A796))))</f>
        <v>332069</v>
      </c>
      <c r="B797" s="28">
        <f t="shared" si="116"/>
        <v>2809</v>
      </c>
      <c r="C797" s="9">
        <f t="shared" si="108"/>
        <v>332067</v>
      </c>
      <c r="D797" s="9">
        <f t="shared" si="109"/>
        <v>332097</v>
      </c>
      <c r="E797" s="3">
        <f t="shared" si="110"/>
        <v>31</v>
      </c>
      <c r="F797" s="10">
        <f t="shared" si="111"/>
        <v>29</v>
      </c>
      <c r="G797" s="4">
        <f>Lease!K809</f>
        <v>0</v>
      </c>
      <c r="H797" s="3">
        <f t="shared" si="112"/>
        <v>0</v>
      </c>
      <c r="I797" s="11">
        <f t="shared" si="113"/>
        <v>0</v>
      </c>
      <c r="J797" s="20">
        <f t="shared" si="114"/>
        <v>332069</v>
      </c>
      <c r="K797" s="3">
        <f t="shared" si="115"/>
        <v>0</v>
      </c>
    </row>
    <row r="798" spans="1:11" x14ac:dyDescent="0.25">
      <c r="A798" s="9">
        <f>IF(Lease!$H$4="Monthly",DATE(YEAR(Monthly!A797),MONTH(Monthly!A797)+1,DAY(Monthly!A797)),IF(Lease!$H$4="Quarterly",DATE(YEAR(Monthly!A797),MONTH(Monthly!A797)+3,DAY(Monthly!A797)),DATE(YEAR(Monthly!A797)+1,MONTH(Monthly!A797),DAY(Monthly!A797))))</f>
        <v>332434</v>
      </c>
      <c r="B798" s="28">
        <f t="shared" si="116"/>
        <v>2810</v>
      </c>
      <c r="C798" s="9">
        <f t="shared" si="108"/>
        <v>332432</v>
      </c>
      <c r="D798" s="9">
        <f t="shared" si="109"/>
        <v>332462</v>
      </c>
      <c r="E798" s="3">
        <f t="shared" si="110"/>
        <v>31</v>
      </c>
      <c r="F798" s="10">
        <f t="shared" si="111"/>
        <v>29</v>
      </c>
      <c r="G798" s="4">
        <f>Lease!K810</f>
        <v>0</v>
      </c>
      <c r="H798" s="3">
        <f t="shared" si="112"/>
        <v>0</v>
      </c>
      <c r="I798" s="11">
        <f t="shared" si="113"/>
        <v>0</v>
      </c>
      <c r="J798" s="20">
        <f t="shared" si="114"/>
        <v>332434</v>
      </c>
      <c r="K798" s="3">
        <f t="shared" si="115"/>
        <v>0</v>
      </c>
    </row>
    <row r="799" spans="1:11" x14ac:dyDescent="0.25">
      <c r="A799" s="9">
        <f>IF(Lease!$H$4="Monthly",DATE(YEAR(Monthly!A798),MONTH(Monthly!A798)+1,DAY(Monthly!A798)),IF(Lease!$H$4="Quarterly",DATE(YEAR(Monthly!A798),MONTH(Monthly!A798)+3,DAY(Monthly!A798)),DATE(YEAR(Monthly!A798)+1,MONTH(Monthly!A798),DAY(Monthly!A798))))</f>
        <v>332799</v>
      </c>
      <c r="B799" s="28">
        <f t="shared" si="116"/>
        <v>2811</v>
      </c>
      <c r="C799" s="9">
        <f t="shared" si="108"/>
        <v>332797</v>
      </c>
      <c r="D799" s="9">
        <f t="shared" si="109"/>
        <v>332827</v>
      </c>
      <c r="E799" s="3">
        <f t="shared" si="110"/>
        <v>31</v>
      </c>
      <c r="F799" s="10">
        <f t="shared" si="111"/>
        <v>29</v>
      </c>
      <c r="G799" s="4">
        <f>Lease!K811</f>
        <v>0</v>
      </c>
      <c r="H799" s="3">
        <f t="shared" si="112"/>
        <v>0</v>
      </c>
      <c r="I799" s="11">
        <f t="shared" si="113"/>
        <v>0</v>
      </c>
      <c r="J799" s="20">
        <f t="shared" si="114"/>
        <v>332799</v>
      </c>
      <c r="K799" s="3">
        <f t="shared" si="115"/>
        <v>0</v>
      </c>
    </row>
    <row r="800" spans="1:11" x14ac:dyDescent="0.25">
      <c r="A800" s="9">
        <f>IF(Lease!$H$4="Monthly",DATE(YEAR(Monthly!A799),MONTH(Monthly!A799)+1,DAY(Monthly!A799)),IF(Lease!$H$4="Quarterly",DATE(YEAR(Monthly!A799),MONTH(Monthly!A799)+3,DAY(Monthly!A799)),DATE(YEAR(Monthly!A799)+1,MONTH(Monthly!A799),DAY(Monthly!A799))))</f>
        <v>333165</v>
      </c>
      <c r="B800" s="28">
        <f t="shared" si="116"/>
        <v>2812</v>
      </c>
      <c r="C800" s="9">
        <f t="shared" si="108"/>
        <v>333163</v>
      </c>
      <c r="D800" s="9">
        <f t="shared" si="109"/>
        <v>333193</v>
      </c>
      <c r="E800" s="3">
        <f t="shared" si="110"/>
        <v>31</v>
      </c>
      <c r="F800" s="10">
        <f t="shared" si="111"/>
        <v>29</v>
      </c>
      <c r="G800" s="4">
        <f>Lease!K812</f>
        <v>0</v>
      </c>
      <c r="H800" s="3">
        <f t="shared" si="112"/>
        <v>0</v>
      </c>
      <c r="I800" s="11">
        <f t="shared" si="113"/>
        <v>0</v>
      </c>
      <c r="J800" s="20">
        <f t="shared" si="114"/>
        <v>333165</v>
      </c>
      <c r="K800" s="3">
        <f t="shared" si="115"/>
        <v>0</v>
      </c>
    </row>
    <row r="801" spans="1:11" x14ac:dyDescent="0.25">
      <c r="A801" s="9">
        <f>IF(Lease!$H$4="Monthly",DATE(YEAR(Monthly!A800),MONTH(Monthly!A800)+1,DAY(Monthly!A800)),IF(Lease!$H$4="Quarterly",DATE(YEAR(Monthly!A800),MONTH(Monthly!A800)+3,DAY(Monthly!A800)),DATE(YEAR(Monthly!A800)+1,MONTH(Monthly!A800),DAY(Monthly!A800))))</f>
        <v>333530</v>
      </c>
      <c r="B801" s="28">
        <f t="shared" si="116"/>
        <v>2813</v>
      </c>
      <c r="C801" s="9">
        <f t="shared" si="108"/>
        <v>333528</v>
      </c>
      <c r="D801" s="9">
        <f t="shared" si="109"/>
        <v>333558</v>
      </c>
      <c r="E801" s="3">
        <f t="shared" si="110"/>
        <v>31</v>
      </c>
      <c r="F801" s="10">
        <f t="shared" si="111"/>
        <v>29</v>
      </c>
      <c r="G801" s="4">
        <f>Lease!K813</f>
        <v>0</v>
      </c>
      <c r="H801" s="3">
        <f t="shared" si="112"/>
        <v>0</v>
      </c>
      <c r="I801" s="11">
        <f t="shared" si="113"/>
        <v>0</v>
      </c>
      <c r="J801" s="20">
        <f t="shared" si="114"/>
        <v>333530</v>
      </c>
      <c r="K801" s="3">
        <f t="shared" si="115"/>
        <v>0</v>
      </c>
    </row>
    <row r="802" spans="1:11" x14ac:dyDescent="0.25">
      <c r="A802" s="9">
        <f>IF(Lease!$H$4="Monthly",DATE(YEAR(Monthly!A801),MONTH(Monthly!A801)+1,DAY(Monthly!A801)),IF(Lease!$H$4="Quarterly",DATE(YEAR(Monthly!A801),MONTH(Monthly!A801)+3,DAY(Monthly!A801)),DATE(YEAR(Monthly!A801)+1,MONTH(Monthly!A801),DAY(Monthly!A801))))</f>
        <v>333895</v>
      </c>
      <c r="B802" s="28">
        <f t="shared" si="116"/>
        <v>2814</v>
      </c>
      <c r="C802" s="9">
        <f t="shared" si="108"/>
        <v>333893</v>
      </c>
      <c r="D802" s="9">
        <f t="shared" si="109"/>
        <v>333923</v>
      </c>
      <c r="E802" s="3">
        <f t="shared" si="110"/>
        <v>31</v>
      </c>
      <c r="F802" s="10">
        <f t="shared" si="111"/>
        <v>29</v>
      </c>
      <c r="G802" s="4">
        <f>Lease!K814</f>
        <v>0</v>
      </c>
      <c r="H802" s="3">
        <f t="shared" si="112"/>
        <v>0</v>
      </c>
      <c r="I802" s="11">
        <f t="shared" si="113"/>
        <v>0</v>
      </c>
      <c r="J802" s="20">
        <f t="shared" si="114"/>
        <v>333895</v>
      </c>
      <c r="K802" s="3">
        <f t="shared" si="115"/>
        <v>0</v>
      </c>
    </row>
    <row r="803" spans="1:11" x14ac:dyDescent="0.25">
      <c r="A803" s="9">
        <f>IF(Lease!$H$4="Monthly",DATE(YEAR(Monthly!A802),MONTH(Monthly!A802)+1,DAY(Monthly!A802)),IF(Lease!$H$4="Quarterly",DATE(YEAR(Monthly!A802),MONTH(Monthly!A802)+3,DAY(Monthly!A802)),DATE(YEAR(Monthly!A802)+1,MONTH(Monthly!A802),DAY(Monthly!A802))))</f>
        <v>334260</v>
      </c>
      <c r="B803" s="28">
        <f t="shared" si="116"/>
        <v>2815</v>
      </c>
      <c r="C803" s="9">
        <f t="shared" si="108"/>
        <v>334258</v>
      </c>
      <c r="D803" s="9">
        <f t="shared" si="109"/>
        <v>334288</v>
      </c>
      <c r="E803" s="3">
        <f t="shared" si="110"/>
        <v>31</v>
      </c>
      <c r="F803" s="10">
        <f t="shared" si="111"/>
        <v>29</v>
      </c>
      <c r="G803" s="4">
        <f>Lease!K815</f>
        <v>0</v>
      </c>
      <c r="H803" s="3">
        <f t="shared" si="112"/>
        <v>0</v>
      </c>
      <c r="I803" s="11">
        <f t="shared" si="113"/>
        <v>0</v>
      </c>
      <c r="J803" s="20">
        <f t="shared" si="114"/>
        <v>334260</v>
      </c>
      <c r="K803" s="3">
        <f t="shared" si="115"/>
        <v>0</v>
      </c>
    </row>
    <row r="804" spans="1:11" x14ac:dyDescent="0.25">
      <c r="A804" s="9">
        <f>IF(Lease!$H$4="Monthly",DATE(YEAR(Monthly!A803),MONTH(Monthly!A803)+1,DAY(Monthly!A803)),IF(Lease!$H$4="Quarterly",DATE(YEAR(Monthly!A803),MONTH(Monthly!A803)+3,DAY(Monthly!A803)),DATE(YEAR(Monthly!A803)+1,MONTH(Monthly!A803),DAY(Monthly!A803))))</f>
        <v>334626</v>
      </c>
      <c r="B804" s="28">
        <f t="shared" si="116"/>
        <v>2816</v>
      </c>
      <c r="C804" s="9">
        <f t="shared" si="108"/>
        <v>334624</v>
      </c>
      <c r="D804" s="9">
        <f t="shared" si="109"/>
        <v>334654</v>
      </c>
      <c r="E804" s="3">
        <f t="shared" si="110"/>
        <v>31</v>
      </c>
      <c r="F804" s="10">
        <f t="shared" si="111"/>
        <v>29</v>
      </c>
      <c r="G804" s="4">
        <f>Lease!K816</f>
        <v>0</v>
      </c>
      <c r="H804" s="3">
        <f t="shared" si="112"/>
        <v>0</v>
      </c>
      <c r="I804" s="11">
        <f t="shared" si="113"/>
        <v>0</v>
      </c>
      <c r="J804" s="20">
        <f t="shared" si="114"/>
        <v>334626</v>
      </c>
      <c r="K804" s="3">
        <f t="shared" si="115"/>
        <v>0</v>
      </c>
    </row>
    <row r="805" spans="1:11" x14ac:dyDescent="0.25">
      <c r="A805" s="9">
        <f>IF(Lease!$H$4="Monthly",DATE(YEAR(Monthly!A804),MONTH(Monthly!A804)+1,DAY(Monthly!A804)),IF(Lease!$H$4="Quarterly",DATE(YEAR(Monthly!A804),MONTH(Monthly!A804)+3,DAY(Monthly!A804)),DATE(YEAR(Monthly!A804)+1,MONTH(Monthly!A804),DAY(Monthly!A804))))</f>
        <v>334991</v>
      </c>
      <c r="B805" s="28">
        <f t="shared" si="116"/>
        <v>2817</v>
      </c>
      <c r="C805" s="9">
        <f t="shared" si="108"/>
        <v>334989</v>
      </c>
      <c r="D805" s="9">
        <f t="shared" si="109"/>
        <v>335019</v>
      </c>
      <c r="E805" s="3">
        <f t="shared" si="110"/>
        <v>31</v>
      </c>
      <c r="F805" s="10">
        <f t="shared" si="111"/>
        <v>29</v>
      </c>
      <c r="G805" s="4">
        <f>Lease!K817</f>
        <v>0</v>
      </c>
      <c r="H805" s="3">
        <f t="shared" si="112"/>
        <v>0</v>
      </c>
      <c r="I805" s="11">
        <f t="shared" si="113"/>
        <v>0</v>
      </c>
      <c r="J805" s="20">
        <f t="shared" si="114"/>
        <v>334991</v>
      </c>
      <c r="K805" s="3">
        <f t="shared" si="115"/>
        <v>0</v>
      </c>
    </row>
    <row r="806" spans="1:11" x14ac:dyDescent="0.25">
      <c r="A806" s="9">
        <f>IF(Lease!$H$4="Monthly",DATE(YEAR(Monthly!A805),MONTH(Monthly!A805)+1,DAY(Monthly!A805)),IF(Lease!$H$4="Quarterly",DATE(YEAR(Monthly!A805),MONTH(Monthly!A805)+3,DAY(Monthly!A805)),DATE(YEAR(Monthly!A805)+1,MONTH(Monthly!A805),DAY(Monthly!A805))))</f>
        <v>335356</v>
      </c>
      <c r="B806" s="28">
        <f t="shared" si="116"/>
        <v>2818</v>
      </c>
      <c r="C806" s="9">
        <f t="shared" si="108"/>
        <v>335354</v>
      </c>
      <c r="D806" s="9">
        <f t="shared" si="109"/>
        <v>335384</v>
      </c>
      <c r="E806" s="3">
        <f t="shared" si="110"/>
        <v>31</v>
      </c>
      <c r="F806" s="10">
        <f t="shared" si="111"/>
        <v>29</v>
      </c>
      <c r="G806" s="4">
        <f>Lease!K818</f>
        <v>0</v>
      </c>
      <c r="H806" s="3">
        <f t="shared" si="112"/>
        <v>0</v>
      </c>
      <c r="I806" s="11">
        <f t="shared" si="113"/>
        <v>0</v>
      </c>
      <c r="J806" s="20">
        <f t="shared" si="114"/>
        <v>335356</v>
      </c>
      <c r="K806" s="3">
        <f t="shared" si="115"/>
        <v>0</v>
      </c>
    </row>
    <row r="807" spans="1:11" x14ac:dyDescent="0.25">
      <c r="A807" s="9">
        <f>IF(Lease!$H$4="Monthly",DATE(YEAR(Monthly!A806),MONTH(Monthly!A806)+1,DAY(Monthly!A806)),IF(Lease!$H$4="Quarterly",DATE(YEAR(Monthly!A806),MONTH(Monthly!A806)+3,DAY(Monthly!A806)),DATE(YEAR(Monthly!A806)+1,MONTH(Monthly!A806),DAY(Monthly!A806))))</f>
        <v>335721</v>
      </c>
      <c r="B807" s="28">
        <f t="shared" si="116"/>
        <v>2819</v>
      </c>
      <c r="C807" s="9">
        <f t="shared" si="108"/>
        <v>335719</v>
      </c>
      <c r="D807" s="9">
        <f t="shared" si="109"/>
        <v>335749</v>
      </c>
      <c r="E807" s="3">
        <f t="shared" si="110"/>
        <v>31</v>
      </c>
      <c r="F807" s="10">
        <f t="shared" si="111"/>
        <v>29</v>
      </c>
      <c r="G807" s="4">
        <f>Lease!K819</f>
        <v>0</v>
      </c>
      <c r="H807" s="3">
        <f t="shared" si="112"/>
        <v>0</v>
      </c>
      <c r="I807" s="11">
        <f t="shared" si="113"/>
        <v>0</v>
      </c>
      <c r="J807" s="20">
        <f t="shared" si="114"/>
        <v>335721</v>
      </c>
      <c r="K807" s="3">
        <f t="shared" si="115"/>
        <v>0</v>
      </c>
    </row>
    <row r="808" spans="1:11" x14ac:dyDescent="0.25">
      <c r="A808" s="9">
        <f>IF(Lease!$H$4="Monthly",DATE(YEAR(Monthly!A807),MONTH(Monthly!A807)+1,DAY(Monthly!A807)),IF(Lease!$H$4="Quarterly",DATE(YEAR(Monthly!A807),MONTH(Monthly!A807)+3,DAY(Monthly!A807)),DATE(YEAR(Monthly!A807)+1,MONTH(Monthly!A807),DAY(Monthly!A807))))</f>
        <v>336087</v>
      </c>
      <c r="B808" s="28">
        <f t="shared" si="116"/>
        <v>2820</v>
      </c>
      <c r="C808" s="9">
        <f t="shared" si="108"/>
        <v>336085</v>
      </c>
      <c r="D808" s="9">
        <f t="shared" si="109"/>
        <v>336115</v>
      </c>
      <c r="E808" s="3">
        <f t="shared" si="110"/>
        <v>31</v>
      </c>
      <c r="F808" s="10">
        <f t="shared" si="111"/>
        <v>29</v>
      </c>
      <c r="G808" s="4">
        <f>Lease!K820</f>
        <v>0</v>
      </c>
      <c r="H808" s="3">
        <f t="shared" si="112"/>
        <v>0</v>
      </c>
      <c r="I808" s="11">
        <f t="shared" si="113"/>
        <v>0</v>
      </c>
      <c r="J808" s="20">
        <f t="shared" si="114"/>
        <v>336087</v>
      </c>
      <c r="K808" s="3">
        <f t="shared" si="115"/>
        <v>0</v>
      </c>
    </row>
    <row r="809" spans="1:11" x14ac:dyDescent="0.25">
      <c r="A809" s="9">
        <f>IF(Lease!$H$4="Monthly",DATE(YEAR(Monthly!A808),MONTH(Monthly!A808)+1,DAY(Monthly!A808)),IF(Lease!$H$4="Quarterly",DATE(YEAR(Monthly!A808),MONTH(Monthly!A808)+3,DAY(Monthly!A808)),DATE(YEAR(Monthly!A808)+1,MONTH(Monthly!A808),DAY(Monthly!A808))))</f>
        <v>336452</v>
      </c>
      <c r="B809" s="28">
        <f t="shared" si="116"/>
        <v>2821</v>
      </c>
      <c r="C809" s="9">
        <f t="shared" si="108"/>
        <v>336450</v>
      </c>
      <c r="D809" s="9">
        <f t="shared" si="109"/>
        <v>336480</v>
      </c>
      <c r="E809" s="3">
        <f t="shared" si="110"/>
        <v>31</v>
      </c>
      <c r="F809" s="10">
        <f t="shared" si="111"/>
        <v>29</v>
      </c>
      <c r="G809" s="4">
        <f>Lease!K821</f>
        <v>0</v>
      </c>
      <c r="H809" s="3">
        <f t="shared" si="112"/>
        <v>0</v>
      </c>
      <c r="I809" s="11">
        <f t="shared" si="113"/>
        <v>0</v>
      </c>
      <c r="J809" s="20">
        <f t="shared" si="114"/>
        <v>336452</v>
      </c>
      <c r="K809" s="3">
        <f t="shared" si="115"/>
        <v>0</v>
      </c>
    </row>
    <row r="810" spans="1:11" x14ac:dyDescent="0.25">
      <c r="A810" s="9">
        <f>IF(Lease!$H$4="Monthly",DATE(YEAR(Monthly!A809),MONTH(Monthly!A809)+1,DAY(Monthly!A809)),IF(Lease!$H$4="Quarterly",DATE(YEAR(Monthly!A809),MONTH(Monthly!A809)+3,DAY(Monthly!A809)),DATE(YEAR(Monthly!A809)+1,MONTH(Monthly!A809),DAY(Monthly!A809))))</f>
        <v>336817</v>
      </c>
      <c r="B810" s="28">
        <f t="shared" si="116"/>
        <v>2822</v>
      </c>
      <c r="C810" s="9">
        <f t="shared" si="108"/>
        <v>336815</v>
      </c>
      <c r="D810" s="9">
        <f t="shared" si="109"/>
        <v>336845</v>
      </c>
      <c r="E810" s="3">
        <f t="shared" si="110"/>
        <v>31</v>
      </c>
      <c r="F810" s="10">
        <f t="shared" si="111"/>
        <v>29</v>
      </c>
      <c r="G810" s="4">
        <f>Lease!K822</f>
        <v>0</v>
      </c>
      <c r="H810" s="3">
        <f t="shared" si="112"/>
        <v>0</v>
      </c>
      <c r="I810" s="11">
        <f t="shared" si="113"/>
        <v>0</v>
      </c>
      <c r="J810" s="20">
        <f t="shared" si="114"/>
        <v>336817</v>
      </c>
      <c r="K810" s="3">
        <f t="shared" si="115"/>
        <v>0</v>
      </c>
    </row>
    <row r="811" spans="1:11" x14ac:dyDescent="0.25">
      <c r="A811" s="9">
        <f>IF(Lease!$H$4="Monthly",DATE(YEAR(Monthly!A810),MONTH(Monthly!A810)+1,DAY(Monthly!A810)),IF(Lease!$H$4="Quarterly",DATE(YEAR(Monthly!A810),MONTH(Monthly!A810)+3,DAY(Monthly!A810)),DATE(YEAR(Monthly!A810)+1,MONTH(Monthly!A810),DAY(Monthly!A810))))</f>
        <v>337182</v>
      </c>
      <c r="B811" s="28">
        <f t="shared" si="116"/>
        <v>2823</v>
      </c>
      <c r="C811" s="9">
        <f t="shared" si="108"/>
        <v>337180</v>
      </c>
      <c r="D811" s="9">
        <f t="shared" si="109"/>
        <v>337210</v>
      </c>
      <c r="E811" s="3">
        <f t="shared" si="110"/>
        <v>31</v>
      </c>
      <c r="F811" s="10">
        <f t="shared" si="111"/>
        <v>29</v>
      </c>
      <c r="G811" s="4">
        <f>Lease!K823</f>
        <v>0</v>
      </c>
      <c r="H811" s="3">
        <f t="shared" si="112"/>
        <v>0</v>
      </c>
      <c r="I811" s="11">
        <f t="shared" si="113"/>
        <v>0</v>
      </c>
      <c r="J811" s="20">
        <f t="shared" si="114"/>
        <v>337182</v>
      </c>
      <c r="K811" s="3">
        <f t="shared" si="115"/>
        <v>0</v>
      </c>
    </row>
    <row r="812" spans="1:11" x14ac:dyDescent="0.25">
      <c r="A812" s="9">
        <f>IF(Lease!$H$4="Monthly",DATE(YEAR(Monthly!A811),MONTH(Monthly!A811)+1,DAY(Monthly!A811)),IF(Lease!$H$4="Quarterly",DATE(YEAR(Monthly!A811),MONTH(Monthly!A811)+3,DAY(Monthly!A811)),DATE(YEAR(Monthly!A811)+1,MONTH(Monthly!A811),DAY(Monthly!A811))))</f>
        <v>337548</v>
      </c>
      <c r="B812" s="28">
        <f t="shared" si="116"/>
        <v>2824</v>
      </c>
      <c r="C812" s="9">
        <f t="shared" si="108"/>
        <v>337546</v>
      </c>
      <c r="D812" s="9">
        <f t="shared" si="109"/>
        <v>337576</v>
      </c>
      <c r="E812" s="3">
        <f t="shared" si="110"/>
        <v>31</v>
      </c>
      <c r="F812" s="10">
        <f t="shared" si="111"/>
        <v>29</v>
      </c>
      <c r="G812" s="4">
        <f>Lease!K824</f>
        <v>0</v>
      </c>
      <c r="H812" s="3">
        <f t="shared" si="112"/>
        <v>0</v>
      </c>
      <c r="I812" s="11">
        <f t="shared" si="113"/>
        <v>0</v>
      </c>
      <c r="J812" s="20">
        <f t="shared" si="114"/>
        <v>337548</v>
      </c>
      <c r="K812" s="3">
        <f t="shared" si="115"/>
        <v>0</v>
      </c>
    </row>
    <row r="813" spans="1:11" x14ac:dyDescent="0.25">
      <c r="A813" s="9">
        <f>IF(Lease!$H$4="Monthly",DATE(YEAR(Monthly!A812),MONTH(Monthly!A812)+1,DAY(Monthly!A812)),IF(Lease!$H$4="Quarterly",DATE(YEAR(Monthly!A812),MONTH(Monthly!A812)+3,DAY(Monthly!A812)),DATE(YEAR(Monthly!A812)+1,MONTH(Monthly!A812),DAY(Monthly!A812))))</f>
        <v>337913</v>
      </c>
      <c r="B813" s="28">
        <f t="shared" si="116"/>
        <v>2825</v>
      </c>
      <c r="C813" s="9">
        <f t="shared" si="108"/>
        <v>337911</v>
      </c>
      <c r="D813" s="9">
        <f t="shared" si="109"/>
        <v>337941</v>
      </c>
      <c r="E813" s="3">
        <f t="shared" si="110"/>
        <v>31</v>
      </c>
      <c r="F813" s="10">
        <f t="shared" si="111"/>
        <v>29</v>
      </c>
      <c r="G813" s="4">
        <f>Lease!K825</f>
        <v>0</v>
      </c>
      <c r="H813" s="3">
        <f t="shared" si="112"/>
        <v>0</v>
      </c>
      <c r="I813" s="11">
        <f t="shared" si="113"/>
        <v>0</v>
      </c>
      <c r="J813" s="20">
        <f t="shared" si="114"/>
        <v>337913</v>
      </c>
      <c r="K813" s="3">
        <f t="shared" si="115"/>
        <v>0</v>
      </c>
    </row>
    <row r="814" spans="1:11" x14ac:dyDescent="0.25">
      <c r="A814" s="9">
        <f>IF(Lease!$H$4="Monthly",DATE(YEAR(Monthly!A813),MONTH(Monthly!A813)+1,DAY(Monthly!A813)),IF(Lease!$H$4="Quarterly",DATE(YEAR(Monthly!A813),MONTH(Monthly!A813)+3,DAY(Monthly!A813)),DATE(YEAR(Monthly!A813)+1,MONTH(Monthly!A813),DAY(Monthly!A813))))</f>
        <v>338278</v>
      </c>
      <c r="B814" s="28">
        <f t="shared" si="116"/>
        <v>2826</v>
      </c>
      <c r="C814" s="9">
        <f t="shared" si="108"/>
        <v>338276</v>
      </c>
      <c r="D814" s="9">
        <f t="shared" si="109"/>
        <v>338306</v>
      </c>
      <c r="E814" s="3">
        <f t="shared" si="110"/>
        <v>31</v>
      </c>
      <c r="F814" s="10">
        <f t="shared" si="111"/>
        <v>29</v>
      </c>
      <c r="G814" s="4">
        <f>Lease!K826</f>
        <v>0</v>
      </c>
      <c r="H814" s="3">
        <f t="shared" si="112"/>
        <v>0</v>
      </c>
      <c r="I814" s="11">
        <f t="shared" si="113"/>
        <v>0</v>
      </c>
      <c r="J814" s="20">
        <f t="shared" si="114"/>
        <v>338278</v>
      </c>
      <c r="K814" s="3">
        <f t="shared" si="115"/>
        <v>0</v>
      </c>
    </row>
    <row r="815" spans="1:11" x14ac:dyDescent="0.25">
      <c r="A815" s="9">
        <f>IF(Lease!$H$4="Monthly",DATE(YEAR(Monthly!A814),MONTH(Monthly!A814)+1,DAY(Monthly!A814)),IF(Lease!$H$4="Quarterly",DATE(YEAR(Monthly!A814),MONTH(Monthly!A814)+3,DAY(Monthly!A814)),DATE(YEAR(Monthly!A814)+1,MONTH(Monthly!A814),DAY(Monthly!A814))))</f>
        <v>338643</v>
      </c>
      <c r="B815" s="28">
        <f t="shared" si="116"/>
        <v>2827</v>
      </c>
      <c r="C815" s="9">
        <f t="shared" si="108"/>
        <v>338641</v>
      </c>
      <c r="D815" s="9">
        <f t="shared" si="109"/>
        <v>338671</v>
      </c>
      <c r="E815" s="3">
        <f t="shared" si="110"/>
        <v>31</v>
      </c>
      <c r="F815" s="10">
        <f t="shared" si="111"/>
        <v>29</v>
      </c>
      <c r="G815" s="4">
        <f>Lease!K827</f>
        <v>0</v>
      </c>
      <c r="H815" s="3">
        <f t="shared" si="112"/>
        <v>0</v>
      </c>
      <c r="I815" s="11">
        <f t="shared" si="113"/>
        <v>0</v>
      </c>
      <c r="J815" s="20">
        <f t="shared" si="114"/>
        <v>338643</v>
      </c>
      <c r="K815" s="3">
        <f t="shared" si="115"/>
        <v>0</v>
      </c>
    </row>
    <row r="816" spans="1:11" x14ac:dyDescent="0.25">
      <c r="A816" s="9">
        <f>IF(Lease!$H$4="Monthly",DATE(YEAR(Monthly!A815),MONTH(Monthly!A815)+1,DAY(Monthly!A815)),IF(Lease!$H$4="Quarterly",DATE(YEAR(Monthly!A815),MONTH(Monthly!A815)+3,DAY(Monthly!A815)),DATE(YEAR(Monthly!A815)+1,MONTH(Monthly!A815),DAY(Monthly!A815))))</f>
        <v>339009</v>
      </c>
      <c r="B816" s="28">
        <f t="shared" si="116"/>
        <v>2828</v>
      </c>
      <c r="C816" s="9">
        <f t="shared" si="108"/>
        <v>339007</v>
      </c>
      <c r="D816" s="9">
        <f t="shared" si="109"/>
        <v>339037</v>
      </c>
      <c r="E816" s="3">
        <f t="shared" si="110"/>
        <v>31</v>
      </c>
      <c r="F816" s="10">
        <f t="shared" si="111"/>
        <v>29</v>
      </c>
      <c r="G816" s="4">
        <f>Lease!K828</f>
        <v>0</v>
      </c>
      <c r="H816" s="3">
        <f t="shared" si="112"/>
        <v>0</v>
      </c>
      <c r="I816" s="11">
        <f t="shared" si="113"/>
        <v>0</v>
      </c>
      <c r="J816" s="20">
        <f t="shared" si="114"/>
        <v>339009</v>
      </c>
      <c r="K816" s="3">
        <f t="shared" si="115"/>
        <v>0</v>
      </c>
    </row>
    <row r="817" spans="1:11" x14ac:dyDescent="0.25">
      <c r="A817" s="9">
        <f>IF(Lease!$H$4="Monthly",DATE(YEAR(Monthly!A816),MONTH(Monthly!A816)+1,DAY(Monthly!A816)),IF(Lease!$H$4="Quarterly",DATE(YEAR(Monthly!A816),MONTH(Monthly!A816)+3,DAY(Monthly!A816)),DATE(YEAR(Monthly!A816)+1,MONTH(Monthly!A816),DAY(Monthly!A816))))</f>
        <v>339374</v>
      </c>
      <c r="B817" s="28">
        <f t="shared" si="116"/>
        <v>2829</v>
      </c>
      <c r="C817" s="9">
        <f t="shared" ref="C817:C880" si="117">EOMONTH(A817,-1)+1</f>
        <v>339372</v>
      </c>
      <c r="D817" s="9">
        <f t="shared" ref="D817:D880" si="118">EOMONTH(A817,0)</f>
        <v>339402</v>
      </c>
      <c r="E817" s="3">
        <f t="shared" ref="E817:E880" si="119">D817-C817+1</f>
        <v>31</v>
      </c>
      <c r="F817" s="10">
        <f t="shared" ref="F817:F880" si="120">D817-A817+1</f>
        <v>29</v>
      </c>
      <c r="G817" s="4">
        <f>Lease!K829</f>
        <v>0</v>
      </c>
      <c r="H817" s="3">
        <f t="shared" ref="H817:H880" si="121">G818/E817*F817</f>
        <v>0</v>
      </c>
      <c r="I817" s="11">
        <f t="shared" ref="I817:I880" si="122">G817-H816</f>
        <v>0</v>
      </c>
      <c r="J817" s="20">
        <f t="shared" ref="J817:J880" si="123">A817</f>
        <v>339374</v>
      </c>
      <c r="K817" s="3">
        <f t="shared" ref="K817:K880" si="124">H817+I817</f>
        <v>0</v>
      </c>
    </row>
    <row r="818" spans="1:11" x14ac:dyDescent="0.25">
      <c r="A818" s="9">
        <f>IF(Lease!$H$4="Monthly",DATE(YEAR(Monthly!A817),MONTH(Monthly!A817)+1,DAY(Monthly!A817)),IF(Lease!$H$4="Quarterly",DATE(YEAR(Monthly!A817),MONTH(Monthly!A817)+3,DAY(Monthly!A817)),DATE(YEAR(Monthly!A817)+1,MONTH(Monthly!A817),DAY(Monthly!A817))))</f>
        <v>339739</v>
      </c>
      <c r="B818" s="28">
        <f t="shared" si="116"/>
        <v>2830</v>
      </c>
      <c r="C818" s="9">
        <f t="shared" si="117"/>
        <v>339737</v>
      </c>
      <c r="D818" s="9">
        <f t="shared" si="118"/>
        <v>339767</v>
      </c>
      <c r="E818" s="3">
        <f t="shared" si="119"/>
        <v>31</v>
      </c>
      <c r="F818" s="10">
        <f t="shared" si="120"/>
        <v>29</v>
      </c>
      <c r="G818" s="4">
        <f>Lease!K830</f>
        <v>0</v>
      </c>
      <c r="H818" s="3">
        <f t="shared" si="121"/>
        <v>0</v>
      </c>
      <c r="I818" s="11">
        <f t="shared" si="122"/>
        <v>0</v>
      </c>
      <c r="J818" s="20">
        <f t="shared" si="123"/>
        <v>339739</v>
      </c>
      <c r="K818" s="3">
        <f t="shared" si="124"/>
        <v>0</v>
      </c>
    </row>
    <row r="819" spans="1:11" x14ac:dyDescent="0.25">
      <c r="A819" s="9">
        <f>IF(Lease!$H$4="Monthly",DATE(YEAR(Monthly!A818),MONTH(Monthly!A818)+1,DAY(Monthly!A818)),IF(Lease!$H$4="Quarterly",DATE(YEAR(Monthly!A818),MONTH(Monthly!A818)+3,DAY(Monthly!A818)),DATE(YEAR(Monthly!A818)+1,MONTH(Monthly!A818),DAY(Monthly!A818))))</f>
        <v>340104</v>
      </c>
      <c r="B819" s="28">
        <f t="shared" si="116"/>
        <v>2831</v>
      </c>
      <c r="C819" s="9">
        <f t="shared" si="117"/>
        <v>340102</v>
      </c>
      <c r="D819" s="9">
        <f t="shared" si="118"/>
        <v>340132</v>
      </c>
      <c r="E819" s="3">
        <f t="shared" si="119"/>
        <v>31</v>
      </c>
      <c r="F819" s="10">
        <f t="shared" si="120"/>
        <v>29</v>
      </c>
      <c r="G819" s="4">
        <f>Lease!K831</f>
        <v>0</v>
      </c>
      <c r="H819" s="3">
        <f t="shared" si="121"/>
        <v>0</v>
      </c>
      <c r="I819" s="11">
        <f t="shared" si="122"/>
        <v>0</v>
      </c>
      <c r="J819" s="20">
        <f t="shared" si="123"/>
        <v>340104</v>
      </c>
      <c r="K819" s="3">
        <f t="shared" si="124"/>
        <v>0</v>
      </c>
    </row>
    <row r="820" spans="1:11" x14ac:dyDescent="0.25">
      <c r="A820" s="9">
        <f>IF(Lease!$H$4="Monthly",DATE(YEAR(Monthly!A819),MONTH(Monthly!A819)+1,DAY(Monthly!A819)),IF(Lease!$H$4="Quarterly",DATE(YEAR(Monthly!A819),MONTH(Monthly!A819)+3,DAY(Monthly!A819)),DATE(YEAR(Monthly!A819)+1,MONTH(Monthly!A819),DAY(Monthly!A819))))</f>
        <v>340470</v>
      </c>
      <c r="B820" s="28">
        <f t="shared" si="116"/>
        <v>2832</v>
      </c>
      <c r="C820" s="9">
        <f t="shared" si="117"/>
        <v>340468</v>
      </c>
      <c r="D820" s="9">
        <f t="shared" si="118"/>
        <v>340498</v>
      </c>
      <c r="E820" s="3">
        <f t="shared" si="119"/>
        <v>31</v>
      </c>
      <c r="F820" s="10">
        <f t="shared" si="120"/>
        <v>29</v>
      </c>
      <c r="G820" s="4">
        <f>Lease!K832</f>
        <v>0</v>
      </c>
      <c r="H820" s="3">
        <f t="shared" si="121"/>
        <v>0</v>
      </c>
      <c r="I820" s="11">
        <f t="shared" si="122"/>
        <v>0</v>
      </c>
      <c r="J820" s="20">
        <f t="shared" si="123"/>
        <v>340470</v>
      </c>
      <c r="K820" s="3">
        <f t="shared" si="124"/>
        <v>0</v>
      </c>
    </row>
    <row r="821" spans="1:11" x14ac:dyDescent="0.25">
      <c r="A821" s="9">
        <f>IF(Lease!$H$4="Monthly",DATE(YEAR(Monthly!A820),MONTH(Monthly!A820)+1,DAY(Monthly!A820)),IF(Lease!$H$4="Quarterly",DATE(YEAR(Monthly!A820),MONTH(Monthly!A820)+3,DAY(Monthly!A820)),DATE(YEAR(Monthly!A820)+1,MONTH(Monthly!A820),DAY(Monthly!A820))))</f>
        <v>340835</v>
      </c>
      <c r="B821" s="28">
        <f t="shared" si="116"/>
        <v>2833</v>
      </c>
      <c r="C821" s="9">
        <f t="shared" si="117"/>
        <v>340833</v>
      </c>
      <c r="D821" s="9">
        <f t="shared" si="118"/>
        <v>340863</v>
      </c>
      <c r="E821" s="3">
        <f t="shared" si="119"/>
        <v>31</v>
      </c>
      <c r="F821" s="10">
        <f t="shared" si="120"/>
        <v>29</v>
      </c>
      <c r="G821" s="4">
        <f>Lease!K833</f>
        <v>0</v>
      </c>
      <c r="H821" s="3">
        <f t="shared" si="121"/>
        <v>0</v>
      </c>
      <c r="I821" s="11">
        <f t="shared" si="122"/>
        <v>0</v>
      </c>
      <c r="J821" s="20">
        <f t="shared" si="123"/>
        <v>340835</v>
      </c>
      <c r="K821" s="3">
        <f t="shared" si="124"/>
        <v>0</v>
      </c>
    </row>
    <row r="822" spans="1:11" x14ac:dyDescent="0.25">
      <c r="A822" s="9">
        <f>IF(Lease!$H$4="Monthly",DATE(YEAR(Monthly!A821),MONTH(Monthly!A821)+1,DAY(Monthly!A821)),IF(Lease!$H$4="Quarterly",DATE(YEAR(Monthly!A821),MONTH(Monthly!A821)+3,DAY(Monthly!A821)),DATE(YEAR(Monthly!A821)+1,MONTH(Monthly!A821),DAY(Monthly!A821))))</f>
        <v>341200</v>
      </c>
      <c r="B822" s="28">
        <f t="shared" si="116"/>
        <v>2834</v>
      </c>
      <c r="C822" s="9">
        <f t="shared" si="117"/>
        <v>341198</v>
      </c>
      <c r="D822" s="9">
        <f t="shared" si="118"/>
        <v>341228</v>
      </c>
      <c r="E822" s="3">
        <f t="shared" si="119"/>
        <v>31</v>
      </c>
      <c r="F822" s="10">
        <f t="shared" si="120"/>
        <v>29</v>
      </c>
      <c r="G822" s="4">
        <f>Lease!K834</f>
        <v>0</v>
      </c>
      <c r="H822" s="3">
        <f t="shared" si="121"/>
        <v>0</v>
      </c>
      <c r="I822" s="11">
        <f t="shared" si="122"/>
        <v>0</v>
      </c>
      <c r="J822" s="20">
        <f t="shared" si="123"/>
        <v>341200</v>
      </c>
      <c r="K822" s="3">
        <f t="shared" si="124"/>
        <v>0</v>
      </c>
    </row>
    <row r="823" spans="1:11" x14ac:dyDescent="0.25">
      <c r="A823" s="9">
        <f>IF(Lease!$H$4="Monthly",DATE(YEAR(Monthly!A822),MONTH(Monthly!A822)+1,DAY(Monthly!A822)),IF(Lease!$H$4="Quarterly",DATE(YEAR(Monthly!A822),MONTH(Monthly!A822)+3,DAY(Monthly!A822)),DATE(YEAR(Monthly!A822)+1,MONTH(Monthly!A822),DAY(Monthly!A822))))</f>
        <v>341565</v>
      </c>
      <c r="B823" s="28">
        <f t="shared" si="116"/>
        <v>2835</v>
      </c>
      <c r="C823" s="9">
        <f t="shared" si="117"/>
        <v>341563</v>
      </c>
      <c r="D823" s="9">
        <f t="shared" si="118"/>
        <v>341593</v>
      </c>
      <c r="E823" s="3">
        <f t="shared" si="119"/>
        <v>31</v>
      </c>
      <c r="F823" s="10">
        <f t="shared" si="120"/>
        <v>29</v>
      </c>
      <c r="G823" s="4">
        <f>Lease!K835</f>
        <v>0</v>
      </c>
      <c r="H823" s="3">
        <f t="shared" si="121"/>
        <v>0</v>
      </c>
      <c r="I823" s="11">
        <f t="shared" si="122"/>
        <v>0</v>
      </c>
      <c r="J823" s="20">
        <f t="shared" si="123"/>
        <v>341565</v>
      </c>
      <c r="K823" s="3">
        <f t="shared" si="124"/>
        <v>0</v>
      </c>
    </row>
    <row r="824" spans="1:11" x14ac:dyDescent="0.25">
      <c r="A824" s="9">
        <f>IF(Lease!$H$4="Monthly",DATE(YEAR(Monthly!A823),MONTH(Monthly!A823)+1,DAY(Monthly!A823)),IF(Lease!$H$4="Quarterly",DATE(YEAR(Monthly!A823),MONTH(Monthly!A823)+3,DAY(Monthly!A823)),DATE(YEAR(Monthly!A823)+1,MONTH(Monthly!A823),DAY(Monthly!A823))))</f>
        <v>341931</v>
      </c>
      <c r="B824" s="28">
        <f t="shared" si="116"/>
        <v>2836</v>
      </c>
      <c r="C824" s="9">
        <f t="shared" si="117"/>
        <v>341929</v>
      </c>
      <c r="D824" s="9">
        <f t="shared" si="118"/>
        <v>341959</v>
      </c>
      <c r="E824" s="3">
        <f t="shared" si="119"/>
        <v>31</v>
      </c>
      <c r="F824" s="10">
        <f t="shared" si="120"/>
        <v>29</v>
      </c>
      <c r="G824" s="4">
        <f>Lease!K836</f>
        <v>0</v>
      </c>
      <c r="H824" s="3">
        <f t="shared" si="121"/>
        <v>0</v>
      </c>
      <c r="I824" s="11">
        <f t="shared" si="122"/>
        <v>0</v>
      </c>
      <c r="J824" s="20">
        <f t="shared" si="123"/>
        <v>341931</v>
      </c>
      <c r="K824" s="3">
        <f t="shared" si="124"/>
        <v>0</v>
      </c>
    </row>
    <row r="825" spans="1:11" x14ac:dyDescent="0.25">
      <c r="A825" s="9">
        <f>IF(Lease!$H$4="Monthly",DATE(YEAR(Monthly!A824),MONTH(Monthly!A824)+1,DAY(Monthly!A824)),IF(Lease!$H$4="Quarterly",DATE(YEAR(Monthly!A824),MONTH(Monthly!A824)+3,DAY(Monthly!A824)),DATE(YEAR(Monthly!A824)+1,MONTH(Monthly!A824),DAY(Monthly!A824))))</f>
        <v>342296</v>
      </c>
      <c r="B825" s="28">
        <f t="shared" si="116"/>
        <v>2837</v>
      </c>
      <c r="C825" s="9">
        <f t="shared" si="117"/>
        <v>342294</v>
      </c>
      <c r="D825" s="9">
        <f t="shared" si="118"/>
        <v>342324</v>
      </c>
      <c r="E825" s="3">
        <f t="shared" si="119"/>
        <v>31</v>
      </c>
      <c r="F825" s="10">
        <f t="shared" si="120"/>
        <v>29</v>
      </c>
      <c r="G825" s="4">
        <f>Lease!K837</f>
        <v>0</v>
      </c>
      <c r="H825" s="3">
        <f t="shared" si="121"/>
        <v>0</v>
      </c>
      <c r="I825" s="11">
        <f t="shared" si="122"/>
        <v>0</v>
      </c>
      <c r="J825" s="20">
        <f t="shared" si="123"/>
        <v>342296</v>
      </c>
      <c r="K825" s="3">
        <f t="shared" si="124"/>
        <v>0</v>
      </c>
    </row>
    <row r="826" spans="1:11" x14ac:dyDescent="0.25">
      <c r="A826" s="9">
        <f>IF(Lease!$H$4="Monthly",DATE(YEAR(Monthly!A825),MONTH(Monthly!A825)+1,DAY(Monthly!A825)),IF(Lease!$H$4="Quarterly",DATE(YEAR(Monthly!A825),MONTH(Monthly!A825)+3,DAY(Monthly!A825)),DATE(YEAR(Monthly!A825)+1,MONTH(Monthly!A825),DAY(Monthly!A825))))</f>
        <v>342661</v>
      </c>
      <c r="B826" s="28">
        <f t="shared" si="116"/>
        <v>2838</v>
      </c>
      <c r="C826" s="9">
        <f t="shared" si="117"/>
        <v>342659</v>
      </c>
      <c r="D826" s="9">
        <f t="shared" si="118"/>
        <v>342689</v>
      </c>
      <c r="E826" s="3">
        <f t="shared" si="119"/>
        <v>31</v>
      </c>
      <c r="F826" s="10">
        <f t="shared" si="120"/>
        <v>29</v>
      </c>
      <c r="G826" s="4">
        <f>Lease!K838</f>
        <v>0</v>
      </c>
      <c r="H826" s="3">
        <f t="shared" si="121"/>
        <v>0</v>
      </c>
      <c r="I826" s="11">
        <f t="shared" si="122"/>
        <v>0</v>
      </c>
      <c r="J826" s="20">
        <f t="shared" si="123"/>
        <v>342661</v>
      </c>
      <c r="K826" s="3">
        <f t="shared" si="124"/>
        <v>0</v>
      </c>
    </row>
    <row r="827" spans="1:11" x14ac:dyDescent="0.25">
      <c r="A827" s="9">
        <f>IF(Lease!$H$4="Monthly",DATE(YEAR(Monthly!A826),MONTH(Monthly!A826)+1,DAY(Monthly!A826)),IF(Lease!$H$4="Quarterly",DATE(YEAR(Monthly!A826),MONTH(Monthly!A826)+3,DAY(Monthly!A826)),DATE(YEAR(Monthly!A826)+1,MONTH(Monthly!A826),DAY(Monthly!A826))))</f>
        <v>343026</v>
      </c>
      <c r="B827" s="28">
        <f t="shared" si="116"/>
        <v>2839</v>
      </c>
      <c r="C827" s="9">
        <f t="shared" si="117"/>
        <v>343024</v>
      </c>
      <c r="D827" s="9">
        <f t="shared" si="118"/>
        <v>343054</v>
      </c>
      <c r="E827" s="3">
        <f t="shared" si="119"/>
        <v>31</v>
      </c>
      <c r="F827" s="10">
        <f t="shared" si="120"/>
        <v>29</v>
      </c>
      <c r="G827" s="4">
        <f>Lease!K839</f>
        <v>0</v>
      </c>
      <c r="H827" s="3">
        <f t="shared" si="121"/>
        <v>0</v>
      </c>
      <c r="I827" s="11">
        <f t="shared" si="122"/>
        <v>0</v>
      </c>
      <c r="J827" s="20">
        <f t="shared" si="123"/>
        <v>343026</v>
      </c>
      <c r="K827" s="3">
        <f t="shared" si="124"/>
        <v>0</v>
      </c>
    </row>
    <row r="828" spans="1:11" x14ac:dyDescent="0.25">
      <c r="A828" s="9">
        <f>IF(Lease!$H$4="Monthly",DATE(YEAR(Monthly!A827),MONTH(Monthly!A827)+1,DAY(Monthly!A827)),IF(Lease!$H$4="Quarterly",DATE(YEAR(Monthly!A827),MONTH(Monthly!A827)+3,DAY(Monthly!A827)),DATE(YEAR(Monthly!A827)+1,MONTH(Monthly!A827),DAY(Monthly!A827))))</f>
        <v>343392</v>
      </c>
      <c r="B828" s="28">
        <f t="shared" si="116"/>
        <v>2840</v>
      </c>
      <c r="C828" s="9">
        <f t="shared" si="117"/>
        <v>343390</v>
      </c>
      <c r="D828" s="9">
        <f t="shared" si="118"/>
        <v>343420</v>
      </c>
      <c r="E828" s="3">
        <f t="shared" si="119"/>
        <v>31</v>
      </c>
      <c r="F828" s="10">
        <f t="shared" si="120"/>
        <v>29</v>
      </c>
      <c r="G828" s="4">
        <f>Lease!K840</f>
        <v>0</v>
      </c>
      <c r="H828" s="3">
        <f t="shared" si="121"/>
        <v>0</v>
      </c>
      <c r="I828" s="11">
        <f t="shared" si="122"/>
        <v>0</v>
      </c>
      <c r="J828" s="20">
        <f t="shared" si="123"/>
        <v>343392</v>
      </c>
      <c r="K828" s="3">
        <f t="shared" si="124"/>
        <v>0</v>
      </c>
    </row>
    <row r="829" spans="1:11" x14ac:dyDescent="0.25">
      <c r="A829" s="9">
        <f>IF(Lease!$H$4="Monthly",DATE(YEAR(Monthly!A828),MONTH(Monthly!A828)+1,DAY(Monthly!A828)),IF(Lease!$H$4="Quarterly",DATE(YEAR(Monthly!A828),MONTH(Monthly!A828)+3,DAY(Monthly!A828)),DATE(YEAR(Monthly!A828)+1,MONTH(Monthly!A828),DAY(Monthly!A828))))</f>
        <v>343757</v>
      </c>
      <c r="B829" s="28">
        <f t="shared" si="116"/>
        <v>2841</v>
      </c>
      <c r="C829" s="9">
        <f t="shared" si="117"/>
        <v>343755</v>
      </c>
      <c r="D829" s="9">
        <f t="shared" si="118"/>
        <v>343785</v>
      </c>
      <c r="E829" s="3">
        <f t="shared" si="119"/>
        <v>31</v>
      </c>
      <c r="F829" s="10">
        <f t="shared" si="120"/>
        <v>29</v>
      </c>
      <c r="G829" s="4">
        <f>Lease!K841</f>
        <v>0</v>
      </c>
      <c r="H829" s="3">
        <f t="shared" si="121"/>
        <v>0</v>
      </c>
      <c r="I829" s="11">
        <f t="shared" si="122"/>
        <v>0</v>
      </c>
      <c r="J829" s="20">
        <f t="shared" si="123"/>
        <v>343757</v>
      </c>
      <c r="K829" s="3">
        <f t="shared" si="124"/>
        <v>0</v>
      </c>
    </row>
    <row r="830" spans="1:11" x14ac:dyDescent="0.25">
      <c r="A830" s="9">
        <f>IF(Lease!$H$4="Monthly",DATE(YEAR(Monthly!A829),MONTH(Monthly!A829)+1,DAY(Monthly!A829)),IF(Lease!$H$4="Quarterly",DATE(YEAR(Monthly!A829),MONTH(Monthly!A829)+3,DAY(Monthly!A829)),DATE(YEAR(Monthly!A829)+1,MONTH(Monthly!A829),DAY(Monthly!A829))))</f>
        <v>344122</v>
      </c>
      <c r="B830" s="28">
        <f t="shared" si="116"/>
        <v>2842</v>
      </c>
      <c r="C830" s="9">
        <f t="shared" si="117"/>
        <v>344120</v>
      </c>
      <c r="D830" s="9">
        <f t="shared" si="118"/>
        <v>344150</v>
      </c>
      <c r="E830" s="3">
        <f t="shared" si="119"/>
        <v>31</v>
      </c>
      <c r="F830" s="10">
        <f t="shared" si="120"/>
        <v>29</v>
      </c>
      <c r="G830" s="4">
        <f>Lease!K842</f>
        <v>0</v>
      </c>
      <c r="H830" s="3">
        <f t="shared" si="121"/>
        <v>0</v>
      </c>
      <c r="I830" s="11">
        <f t="shared" si="122"/>
        <v>0</v>
      </c>
      <c r="J830" s="20">
        <f t="shared" si="123"/>
        <v>344122</v>
      </c>
      <c r="K830" s="3">
        <f t="shared" si="124"/>
        <v>0</v>
      </c>
    </row>
    <row r="831" spans="1:11" x14ac:dyDescent="0.25">
      <c r="A831" s="9">
        <f>IF(Lease!$H$4="Monthly",DATE(YEAR(Monthly!A830),MONTH(Monthly!A830)+1,DAY(Monthly!A830)),IF(Lease!$H$4="Quarterly",DATE(YEAR(Monthly!A830),MONTH(Monthly!A830)+3,DAY(Monthly!A830)),DATE(YEAR(Monthly!A830)+1,MONTH(Monthly!A830),DAY(Monthly!A830))))</f>
        <v>344487</v>
      </c>
      <c r="B831" s="28">
        <f t="shared" si="116"/>
        <v>2843</v>
      </c>
      <c r="C831" s="9">
        <f t="shared" si="117"/>
        <v>344485</v>
      </c>
      <c r="D831" s="9">
        <f t="shared" si="118"/>
        <v>344515</v>
      </c>
      <c r="E831" s="3">
        <f t="shared" si="119"/>
        <v>31</v>
      </c>
      <c r="F831" s="10">
        <f t="shared" si="120"/>
        <v>29</v>
      </c>
      <c r="G831" s="4">
        <f>Lease!K843</f>
        <v>0</v>
      </c>
      <c r="H831" s="3">
        <f t="shared" si="121"/>
        <v>0</v>
      </c>
      <c r="I831" s="11">
        <f t="shared" si="122"/>
        <v>0</v>
      </c>
      <c r="J831" s="20">
        <f t="shared" si="123"/>
        <v>344487</v>
      </c>
      <c r="K831" s="3">
        <f t="shared" si="124"/>
        <v>0</v>
      </c>
    </row>
    <row r="832" spans="1:11" x14ac:dyDescent="0.25">
      <c r="A832" s="9">
        <f>IF(Lease!$H$4="Monthly",DATE(YEAR(Monthly!A831),MONTH(Monthly!A831)+1,DAY(Monthly!A831)),IF(Lease!$H$4="Quarterly",DATE(YEAR(Monthly!A831),MONTH(Monthly!A831)+3,DAY(Monthly!A831)),DATE(YEAR(Monthly!A831)+1,MONTH(Monthly!A831),DAY(Monthly!A831))))</f>
        <v>344853</v>
      </c>
      <c r="B832" s="28">
        <f t="shared" si="116"/>
        <v>2844</v>
      </c>
      <c r="C832" s="9">
        <f t="shared" si="117"/>
        <v>344851</v>
      </c>
      <c r="D832" s="9">
        <f t="shared" si="118"/>
        <v>344881</v>
      </c>
      <c r="E832" s="3">
        <f t="shared" si="119"/>
        <v>31</v>
      </c>
      <c r="F832" s="10">
        <f t="shared" si="120"/>
        <v>29</v>
      </c>
      <c r="G832" s="4">
        <f>Lease!K844</f>
        <v>0</v>
      </c>
      <c r="H832" s="3">
        <f t="shared" si="121"/>
        <v>0</v>
      </c>
      <c r="I832" s="11">
        <f t="shared" si="122"/>
        <v>0</v>
      </c>
      <c r="J832" s="20">
        <f t="shared" si="123"/>
        <v>344853</v>
      </c>
      <c r="K832" s="3">
        <f t="shared" si="124"/>
        <v>0</v>
      </c>
    </row>
    <row r="833" spans="1:11" x14ac:dyDescent="0.25">
      <c r="A833" s="9">
        <f>IF(Lease!$H$4="Monthly",DATE(YEAR(Monthly!A832),MONTH(Monthly!A832)+1,DAY(Monthly!A832)),IF(Lease!$H$4="Quarterly",DATE(YEAR(Monthly!A832),MONTH(Monthly!A832)+3,DAY(Monthly!A832)),DATE(YEAR(Monthly!A832)+1,MONTH(Monthly!A832),DAY(Monthly!A832))))</f>
        <v>345218</v>
      </c>
      <c r="B833" s="28">
        <f t="shared" si="116"/>
        <v>2845</v>
      </c>
      <c r="C833" s="9">
        <f t="shared" si="117"/>
        <v>345216</v>
      </c>
      <c r="D833" s="9">
        <f t="shared" si="118"/>
        <v>345246</v>
      </c>
      <c r="E833" s="3">
        <f t="shared" si="119"/>
        <v>31</v>
      </c>
      <c r="F833" s="10">
        <f t="shared" si="120"/>
        <v>29</v>
      </c>
      <c r="G833" s="4">
        <f>Lease!K845</f>
        <v>0</v>
      </c>
      <c r="H833" s="3">
        <f t="shared" si="121"/>
        <v>0</v>
      </c>
      <c r="I833" s="11">
        <f t="shared" si="122"/>
        <v>0</v>
      </c>
      <c r="J833" s="20">
        <f t="shared" si="123"/>
        <v>345218</v>
      </c>
      <c r="K833" s="3">
        <f t="shared" si="124"/>
        <v>0</v>
      </c>
    </row>
    <row r="834" spans="1:11" x14ac:dyDescent="0.25">
      <c r="A834" s="9">
        <f>IF(Lease!$H$4="Monthly",DATE(YEAR(Monthly!A833),MONTH(Monthly!A833)+1,DAY(Monthly!A833)),IF(Lease!$H$4="Quarterly",DATE(YEAR(Monthly!A833),MONTH(Monthly!A833)+3,DAY(Monthly!A833)),DATE(YEAR(Monthly!A833)+1,MONTH(Monthly!A833),DAY(Monthly!A833))))</f>
        <v>345583</v>
      </c>
      <c r="B834" s="28">
        <f t="shared" si="116"/>
        <v>2846</v>
      </c>
      <c r="C834" s="9">
        <f t="shared" si="117"/>
        <v>345581</v>
      </c>
      <c r="D834" s="9">
        <f t="shared" si="118"/>
        <v>345611</v>
      </c>
      <c r="E834" s="3">
        <f t="shared" si="119"/>
        <v>31</v>
      </c>
      <c r="F834" s="10">
        <f t="shared" si="120"/>
        <v>29</v>
      </c>
      <c r="G834" s="4">
        <f>Lease!K846</f>
        <v>0</v>
      </c>
      <c r="H834" s="3">
        <f t="shared" si="121"/>
        <v>0</v>
      </c>
      <c r="I834" s="11">
        <f t="shared" si="122"/>
        <v>0</v>
      </c>
      <c r="J834" s="20">
        <f t="shared" si="123"/>
        <v>345583</v>
      </c>
      <c r="K834" s="3">
        <f t="shared" si="124"/>
        <v>0</v>
      </c>
    </row>
    <row r="835" spans="1:11" x14ac:dyDescent="0.25">
      <c r="A835" s="9">
        <f>IF(Lease!$H$4="Monthly",DATE(YEAR(Monthly!A834),MONTH(Monthly!A834)+1,DAY(Monthly!A834)),IF(Lease!$H$4="Quarterly",DATE(YEAR(Monthly!A834),MONTH(Monthly!A834)+3,DAY(Monthly!A834)),DATE(YEAR(Monthly!A834)+1,MONTH(Monthly!A834),DAY(Monthly!A834))))</f>
        <v>345948</v>
      </c>
      <c r="B835" s="28">
        <f t="shared" si="116"/>
        <v>2847</v>
      </c>
      <c r="C835" s="9">
        <f t="shared" si="117"/>
        <v>345946</v>
      </c>
      <c r="D835" s="9">
        <f t="shared" si="118"/>
        <v>345976</v>
      </c>
      <c r="E835" s="3">
        <f t="shared" si="119"/>
        <v>31</v>
      </c>
      <c r="F835" s="10">
        <f t="shared" si="120"/>
        <v>29</v>
      </c>
      <c r="G835" s="4">
        <f>Lease!K847</f>
        <v>0</v>
      </c>
      <c r="H835" s="3">
        <f t="shared" si="121"/>
        <v>0</v>
      </c>
      <c r="I835" s="11">
        <f t="shared" si="122"/>
        <v>0</v>
      </c>
      <c r="J835" s="20">
        <f t="shared" si="123"/>
        <v>345948</v>
      </c>
      <c r="K835" s="3">
        <f t="shared" si="124"/>
        <v>0</v>
      </c>
    </row>
    <row r="836" spans="1:11" x14ac:dyDescent="0.25">
      <c r="A836" s="9">
        <f>IF(Lease!$H$4="Monthly",DATE(YEAR(Monthly!A835),MONTH(Monthly!A835)+1,DAY(Monthly!A835)),IF(Lease!$H$4="Quarterly",DATE(YEAR(Monthly!A835),MONTH(Monthly!A835)+3,DAY(Monthly!A835)),DATE(YEAR(Monthly!A835)+1,MONTH(Monthly!A835),DAY(Monthly!A835))))</f>
        <v>346314</v>
      </c>
      <c r="B836" s="28">
        <f t="shared" si="116"/>
        <v>2848</v>
      </c>
      <c r="C836" s="9">
        <f t="shared" si="117"/>
        <v>346312</v>
      </c>
      <c r="D836" s="9">
        <f t="shared" si="118"/>
        <v>346342</v>
      </c>
      <c r="E836" s="3">
        <f t="shared" si="119"/>
        <v>31</v>
      </c>
      <c r="F836" s="10">
        <f t="shared" si="120"/>
        <v>29</v>
      </c>
      <c r="G836" s="4">
        <f>Lease!K848</f>
        <v>0</v>
      </c>
      <c r="H836" s="3">
        <f t="shared" si="121"/>
        <v>0</v>
      </c>
      <c r="I836" s="11">
        <f t="shared" si="122"/>
        <v>0</v>
      </c>
      <c r="J836" s="20">
        <f t="shared" si="123"/>
        <v>346314</v>
      </c>
      <c r="K836" s="3">
        <f t="shared" si="124"/>
        <v>0</v>
      </c>
    </row>
    <row r="837" spans="1:11" x14ac:dyDescent="0.25">
      <c r="A837" s="9">
        <f>IF(Lease!$H$4="Monthly",DATE(YEAR(Monthly!A836),MONTH(Monthly!A836)+1,DAY(Monthly!A836)),IF(Lease!$H$4="Quarterly",DATE(YEAR(Monthly!A836),MONTH(Monthly!A836)+3,DAY(Monthly!A836)),DATE(YEAR(Monthly!A836)+1,MONTH(Monthly!A836),DAY(Monthly!A836))))</f>
        <v>346679</v>
      </c>
      <c r="B837" s="28">
        <f t="shared" ref="B837:B900" si="125">YEAR(A837)</f>
        <v>2849</v>
      </c>
      <c r="C837" s="9">
        <f t="shared" si="117"/>
        <v>346677</v>
      </c>
      <c r="D837" s="9">
        <f t="shared" si="118"/>
        <v>346707</v>
      </c>
      <c r="E837" s="3">
        <f t="shared" si="119"/>
        <v>31</v>
      </c>
      <c r="F837" s="10">
        <f t="shared" si="120"/>
        <v>29</v>
      </c>
      <c r="G837" s="4">
        <f>Lease!K849</f>
        <v>0</v>
      </c>
      <c r="H837" s="3">
        <f t="shared" si="121"/>
        <v>0</v>
      </c>
      <c r="I837" s="11">
        <f t="shared" si="122"/>
        <v>0</v>
      </c>
      <c r="J837" s="20">
        <f t="shared" si="123"/>
        <v>346679</v>
      </c>
      <c r="K837" s="3">
        <f t="shared" si="124"/>
        <v>0</v>
      </c>
    </row>
    <row r="838" spans="1:11" x14ac:dyDescent="0.25">
      <c r="A838" s="9">
        <f>IF(Lease!$H$4="Monthly",DATE(YEAR(Monthly!A837),MONTH(Monthly!A837)+1,DAY(Monthly!A837)),IF(Lease!$H$4="Quarterly",DATE(YEAR(Monthly!A837),MONTH(Monthly!A837)+3,DAY(Monthly!A837)),DATE(YEAR(Monthly!A837)+1,MONTH(Monthly!A837),DAY(Monthly!A837))))</f>
        <v>347044</v>
      </c>
      <c r="B838" s="28">
        <f t="shared" si="125"/>
        <v>2850</v>
      </c>
      <c r="C838" s="9">
        <f t="shared" si="117"/>
        <v>347042</v>
      </c>
      <c r="D838" s="9">
        <f t="shared" si="118"/>
        <v>347072</v>
      </c>
      <c r="E838" s="3">
        <f t="shared" si="119"/>
        <v>31</v>
      </c>
      <c r="F838" s="10">
        <f t="shared" si="120"/>
        <v>29</v>
      </c>
      <c r="G838" s="4">
        <f>Lease!K850</f>
        <v>0</v>
      </c>
      <c r="H838" s="3">
        <f t="shared" si="121"/>
        <v>0</v>
      </c>
      <c r="I838" s="11">
        <f t="shared" si="122"/>
        <v>0</v>
      </c>
      <c r="J838" s="20">
        <f t="shared" si="123"/>
        <v>347044</v>
      </c>
      <c r="K838" s="3">
        <f t="shared" si="124"/>
        <v>0</v>
      </c>
    </row>
    <row r="839" spans="1:11" x14ac:dyDescent="0.25">
      <c r="A839" s="9">
        <f>IF(Lease!$H$4="Monthly",DATE(YEAR(Monthly!A838),MONTH(Monthly!A838)+1,DAY(Monthly!A838)),IF(Lease!$H$4="Quarterly",DATE(YEAR(Monthly!A838),MONTH(Monthly!A838)+3,DAY(Monthly!A838)),DATE(YEAR(Monthly!A838)+1,MONTH(Monthly!A838),DAY(Monthly!A838))))</f>
        <v>347409</v>
      </c>
      <c r="B839" s="28">
        <f t="shared" si="125"/>
        <v>2851</v>
      </c>
      <c r="C839" s="9">
        <f t="shared" si="117"/>
        <v>347407</v>
      </c>
      <c r="D839" s="9">
        <f t="shared" si="118"/>
        <v>347437</v>
      </c>
      <c r="E839" s="3">
        <f t="shared" si="119"/>
        <v>31</v>
      </c>
      <c r="F839" s="10">
        <f t="shared" si="120"/>
        <v>29</v>
      </c>
      <c r="G839" s="4">
        <f>Lease!K851</f>
        <v>0</v>
      </c>
      <c r="H839" s="3">
        <f t="shared" si="121"/>
        <v>0</v>
      </c>
      <c r="I839" s="11">
        <f t="shared" si="122"/>
        <v>0</v>
      </c>
      <c r="J839" s="20">
        <f t="shared" si="123"/>
        <v>347409</v>
      </c>
      <c r="K839" s="3">
        <f t="shared" si="124"/>
        <v>0</v>
      </c>
    </row>
    <row r="840" spans="1:11" x14ac:dyDescent="0.25">
      <c r="A840" s="9">
        <f>IF(Lease!$H$4="Monthly",DATE(YEAR(Monthly!A839),MONTH(Monthly!A839)+1,DAY(Monthly!A839)),IF(Lease!$H$4="Quarterly",DATE(YEAR(Monthly!A839),MONTH(Monthly!A839)+3,DAY(Monthly!A839)),DATE(YEAR(Monthly!A839)+1,MONTH(Monthly!A839),DAY(Monthly!A839))))</f>
        <v>347775</v>
      </c>
      <c r="B840" s="28">
        <f t="shared" si="125"/>
        <v>2852</v>
      </c>
      <c r="C840" s="9">
        <f t="shared" si="117"/>
        <v>347773</v>
      </c>
      <c r="D840" s="9">
        <f t="shared" si="118"/>
        <v>347803</v>
      </c>
      <c r="E840" s="3">
        <f t="shared" si="119"/>
        <v>31</v>
      </c>
      <c r="F840" s="10">
        <f t="shared" si="120"/>
        <v>29</v>
      </c>
      <c r="G840" s="4">
        <f>Lease!K852</f>
        <v>0</v>
      </c>
      <c r="H840" s="3">
        <f t="shared" si="121"/>
        <v>0</v>
      </c>
      <c r="I840" s="11">
        <f t="shared" si="122"/>
        <v>0</v>
      </c>
      <c r="J840" s="20">
        <f t="shared" si="123"/>
        <v>347775</v>
      </c>
      <c r="K840" s="3">
        <f t="shared" si="124"/>
        <v>0</v>
      </c>
    </row>
    <row r="841" spans="1:11" x14ac:dyDescent="0.25">
      <c r="A841" s="9">
        <f>IF(Lease!$H$4="Monthly",DATE(YEAR(Monthly!A840),MONTH(Monthly!A840)+1,DAY(Monthly!A840)),IF(Lease!$H$4="Quarterly",DATE(YEAR(Monthly!A840),MONTH(Monthly!A840)+3,DAY(Monthly!A840)),DATE(YEAR(Monthly!A840)+1,MONTH(Monthly!A840),DAY(Monthly!A840))))</f>
        <v>348140</v>
      </c>
      <c r="B841" s="28">
        <f t="shared" si="125"/>
        <v>2853</v>
      </c>
      <c r="C841" s="9">
        <f t="shared" si="117"/>
        <v>348138</v>
      </c>
      <c r="D841" s="9">
        <f t="shared" si="118"/>
        <v>348168</v>
      </c>
      <c r="E841" s="3">
        <f t="shared" si="119"/>
        <v>31</v>
      </c>
      <c r="F841" s="10">
        <f t="shared" si="120"/>
        <v>29</v>
      </c>
      <c r="G841" s="4">
        <f>Lease!K853</f>
        <v>0</v>
      </c>
      <c r="H841" s="3">
        <f t="shared" si="121"/>
        <v>0</v>
      </c>
      <c r="I841" s="11">
        <f t="shared" si="122"/>
        <v>0</v>
      </c>
      <c r="J841" s="20">
        <f t="shared" si="123"/>
        <v>348140</v>
      </c>
      <c r="K841" s="3">
        <f t="shared" si="124"/>
        <v>0</v>
      </c>
    </row>
    <row r="842" spans="1:11" x14ac:dyDescent="0.25">
      <c r="A842" s="9">
        <f>IF(Lease!$H$4="Monthly",DATE(YEAR(Monthly!A841),MONTH(Monthly!A841)+1,DAY(Monthly!A841)),IF(Lease!$H$4="Quarterly",DATE(YEAR(Monthly!A841),MONTH(Monthly!A841)+3,DAY(Monthly!A841)),DATE(YEAR(Monthly!A841)+1,MONTH(Monthly!A841),DAY(Monthly!A841))))</f>
        <v>348505</v>
      </c>
      <c r="B842" s="28">
        <f t="shared" si="125"/>
        <v>2854</v>
      </c>
      <c r="C842" s="9">
        <f t="shared" si="117"/>
        <v>348503</v>
      </c>
      <c r="D842" s="9">
        <f t="shared" si="118"/>
        <v>348533</v>
      </c>
      <c r="E842" s="3">
        <f t="shared" si="119"/>
        <v>31</v>
      </c>
      <c r="F842" s="10">
        <f t="shared" si="120"/>
        <v>29</v>
      </c>
      <c r="G842" s="4">
        <f>Lease!K854</f>
        <v>0</v>
      </c>
      <c r="H842" s="3">
        <f t="shared" si="121"/>
        <v>0</v>
      </c>
      <c r="I842" s="11">
        <f t="shared" si="122"/>
        <v>0</v>
      </c>
      <c r="J842" s="20">
        <f t="shared" si="123"/>
        <v>348505</v>
      </c>
      <c r="K842" s="3">
        <f t="shared" si="124"/>
        <v>0</v>
      </c>
    </row>
    <row r="843" spans="1:11" x14ac:dyDescent="0.25">
      <c r="A843" s="9">
        <f>IF(Lease!$H$4="Monthly",DATE(YEAR(Monthly!A842),MONTH(Monthly!A842)+1,DAY(Monthly!A842)),IF(Lease!$H$4="Quarterly",DATE(YEAR(Monthly!A842),MONTH(Monthly!A842)+3,DAY(Monthly!A842)),DATE(YEAR(Monthly!A842)+1,MONTH(Monthly!A842),DAY(Monthly!A842))))</f>
        <v>348870</v>
      </c>
      <c r="B843" s="28">
        <f t="shared" si="125"/>
        <v>2855</v>
      </c>
      <c r="C843" s="9">
        <f t="shared" si="117"/>
        <v>348868</v>
      </c>
      <c r="D843" s="9">
        <f t="shared" si="118"/>
        <v>348898</v>
      </c>
      <c r="E843" s="3">
        <f t="shared" si="119"/>
        <v>31</v>
      </c>
      <c r="F843" s="10">
        <f t="shared" si="120"/>
        <v>29</v>
      </c>
      <c r="G843" s="4">
        <f>Lease!K855</f>
        <v>0</v>
      </c>
      <c r="H843" s="3">
        <f t="shared" si="121"/>
        <v>0</v>
      </c>
      <c r="I843" s="11">
        <f t="shared" si="122"/>
        <v>0</v>
      </c>
      <c r="J843" s="20">
        <f t="shared" si="123"/>
        <v>348870</v>
      </c>
      <c r="K843" s="3">
        <f t="shared" si="124"/>
        <v>0</v>
      </c>
    </row>
    <row r="844" spans="1:11" x14ac:dyDescent="0.25">
      <c r="A844" s="9">
        <f>IF(Lease!$H$4="Monthly",DATE(YEAR(Monthly!A843),MONTH(Monthly!A843)+1,DAY(Monthly!A843)),IF(Lease!$H$4="Quarterly",DATE(YEAR(Monthly!A843),MONTH(Monthly!A843)+3,DAY(Monthly!A843)),DATE(YEAR(Monthly!A843)+1,MONTH(Monthly!A843),DAY(Monthly!A843))))</f>
        <v>349236</v>
      </c>
      <c r="B844" s="28">
        <f t="shared" si="125"/>
        <v>2856</v>
      </c>
      <c r="C844" s="9">
        <f t="shared" si="117"/>
        <v>349234</v>
      </c>
      <c r="D844" s="9">
        <f t="shared" si="118"/>
        <v>349264</v>
      </c>
      <c r="E844" s="3">
        <f t="shared" si="119"/>
        <v>31</v>
      </c>
      <c r="F844" s="10">
        <f t="shared" si="120"/>
        <v>29</v>
      </c>
      <c r="G844" s="4">
        <f>Lease!K856</f>
        <v>0</v>
      </c>
      <c r="H844" s="3">
        <f t="shared" si="121"/>
        <v>0</v>
      </c>
      <c r="I844" s="11">
        <f t="shared" si="122"/>
        <v>0</v>
      </c>
      <c r="J844" s="20">
        <f t="shared" si="123"/>
        <v>349236</v>
      </c>
      <c r="K844" s="3">
        <f t="shared" si="124"/>
        <v>0</v>
      </c>
    </row>
    <row r="845" spans="1:11" x14ac:dyDescent="0.25">
      <c r="A845" s="9">
        <f>IF(Lease!$H$4="Monthly",DATE(YEAR(Monthly!A844),MONTH(Monthly!A844)+1,DAY(Monthly!A844)),IF(Lease!$H$4="Quarterly",DATE(YEAR(Monthly!A844),MONTH(Monthly!A844)+3,DAY(Monthly!A844)),DATE(YEAR(Monthly!A844)+1,MONTH(Monthly!A844),DAY(Monthly!A844))))</f>
        <v>349601</v>
      </c>
      <c r="B845" s="28">
        <f t="shared" si="125"/>
        <v>2857</v>
      </c>
      <c r="C845" s="9">
        <f t="shared" si="117"/>
        <v>349599</v>
      </c>
      <c r="D845" s="9">
        <f t="shared" si="118"/>
        <v>349629</v>
      </c>
      <c r="E845" s="3">
        <f t="shared" si="119"/>
        <v>31</v>
      </c>
      <c r="F845" s="10">
        <f t="shared" si="120"/>
        <v>29</v>
      </c>
      <c r="G845" s="4">
        <f>Lease!K857</f>
        <v>0</v>
      </c>
      <c r="H845" s="3">
        <f t="shared" si="121"/>
        <v>0</v>
      </c>
      <c r="I845" s="11">
        <f t="shared" si="122"/>
        <v>0</v>
      </c>
      <c r="J845" s="20">
        <f t="shared" si="123"/>
        <v>349601</v>
      </c>
      <c r="K845" s="3">
        <f t="shared" si="124"/>
        <v>0</v>
      </c>
    </row>
    <row r="846" spans="1:11" x14ac:dyDescent="0.25">
      <c r="A846" s="9">
        <f>IF(Lease!$H$4="Monthly",DATE(YEAR(Monthly!A845),MONTH(Monthly!A845)+1,DAY(Monthly!A845)),IF(Lease!$H$4="Quarterly",DATE(YEAR(Monthly!A845),MONTH(Monthly!A845)+3,DAY(Monthly!A845)),DATE(YEAR(Monthly!A845)+1,MONTH(Monthly!A845),DAY(Monthly!A845))))</f>
        <v>349966</v>
      </c>
      <c r="B846" s="28">
        <f t="shared" si="125"/>
        <v>2858</v>
      </c>
      <c r="C846" s="9">
        <f t="shared" si="117"/>
        <v>349964</v>
      </c>
      <c r="D846" s="9">
        <f t="shared" si="118"/>
        <v>349994</v>
      </c>
      <c r="E846" s="3">
        <f t="shared" si="119"/>
        <v>31</v>
      </c>
      <c r="F846" s="10">
        <f t="shared" si="120"/>
        <v>29</v>
      </c>
      <c r="G846" s="4">
        <f>Lease!K858</f>
        <v>0</v>
      </c>
      <c r="H846" s="3">
        <f t="shared" si="121"/>
        <v>0</v>
      </c>
      <c r="I846" s="11">
        <f t="shared" si="122"/>
        <v>0</v>
      </c>
      <c r="J846" s="20">
        <f t="shared" si="123"/>
        <v>349966</v>
      </c>
      <c r="K846" s="3">
        <f t="shared" si="124"/>
        <v>0</v>
      </c>
    </row>
    <row r="847" spans="1:11" x14ac:dyDescent="0.25">
      <c r="A847" s="9">
        <f>IF(Lease!$H$4="Monthly",DATE(YEAR(Monthly!A846),MONTH(Monthly!A846)+1,DAY(Monthly!A846)),IF(Lease!$H$4="Quarterly",DATE(YEAR(Monthly!A846),MONTH(Monthly!A846)+3,DAY(Monthly!A846)),DATE(YEAR(Monthly!A846)+1,MONTH(Monthly!A846),DAY(Monthly!A846))))</f>
        <v>350331</v>
      </c>
      <c r="B847" s="28">
        <f t="shared" si="125"/>
        <v>2859</v>
      </c>
      <c r="C847" s="9">
        <f t="shared" si="117"/>
        <v>350329</v>
      </c>
      <c r="D847" s="9">
        <f t="shared" si="118"/>
        <v>350359</v>
      </c>
      <c r="E847" s="3">
        <f t="shared" si="119"/>
        <v>31</v>
      </c>
      <c r="F847" s="10">
        <f t="shared" si="120"/>
        <v>29</v>
      </c>
      <c r="G847" s="4">
        <f>Lease!K859</f>
        <v>0</v>
      </c>
      <c r="H847" s="3">
        <f t="shared" si="121"/>
        <v>0</v>
      </c>
      <c r="I847" s="11">
        <f t="shared" si="122"/>
        <v>0</v>
      </c>
      <c r="J847" s="20">
        <f t="shared" si="123"/>
        <v>350331</v>
      </c>
      <c r="K847" s="3">
        <f t="shared" si="124"/>
        <v>0</v>
      </c>
    </row>
    <row r="848" spans="1:11" x14ac:dyDescent="0.25">
      <c r="A848" s="9">
        <f>IF(Lease!$H$4="Monthly",DATE(YEAR(Monthly!A847),MONTH(Monthly!A847)+1,DAY(Monthly!A847)),IF(Lease!$H$4="Quarterly",DATE(YEAR(Monthly!A847),MONTH(Monthly!A847)+3,DAY(Monthly!A847)),DATE(YEAR(Monthly!A847)+1,MONTH(Monthly!A847),DAY(Monthly!A847))))</f>
        <v>350697</v>
      </c>
      <c r="B848" s="28">
        <f t="shared" si="125"/>
        <v>2860</v>
      </c>
      <c r="C848" s="9">
        <f t="shared" si="117"/>
        <v>350695</v>
      </c>
      <c r="D848" s="9">
        <f t="shared" si="118"/>
        <v>350725</v>
      </c>
      <c r="E848" s="3">
        <f t="shared" si="119"/>
        <v>31</v>
      </c>
      <c r="F848" s="10">
        <f t="shared" si="120"/>
        <v>29</v>
      </c>
      <c r="G848" s="4">
        <f>Lease!K860</f>
        <v>0</v>
      </c>
      <c r="H848" s="3">
        <f t="shared" si="121"/>
        <v>0</v>
      </c>
      <c r="I848" s="11">
        <f t="shared" si="122"/>
        <v>0</v>
      </c>
      <c r="J848" s="20">
        <f t="shared" si="123"/>
        <v>350697</v>
      </c>
      <c r="K848" s="3">
        <f t="shared" si="124"/>
        <v>0</v>
      </c>
    </row>
    <row r="849" spans="1:11" x14ac:dyDescent="0.25">
      <c r="A849" s="9">
        <f>IF(Lease!$H$4="Monthly",DATE(YEAR(Monthly!A848),MONTH(Monthly!A848)+1,DAY(Monthly!A848)),IF(Lease!$H$4="Quarterly",DATE(YEAR(Monthly!A848),MONTH(Monthly!A848)+3,DAY(Monthly!A848)),DATE(YEAR(Monthly!A848)+1,MONTH(Monthly!A848),DAY(Monthly!A848))))</f>
        <v>351062</v>
      </c>
      <c r="B849" s="28">
        <f t="shared" si="125"/>
        <v>2861</v>
      </c>
      <c r="C849" s="9">
        <f t="shared" si="117"/>
        <v>351060</v>
      </c>
      <c r="D849" s="9">
        <f t="shared" si="118"/>
        <v>351090</v>
      </c>
      <c r="E849" s="3">
        <f t="shared" si="119"/>
        <v>31</v>
      </c>
      <c r="F849" s="10">
        <f t="shared" si="120"/>
        <v>29</v>
      </c>
      <c r="G849" s="4">
        <f>Lease!K861</f>
        <v>0</v>
      </c>
      <c r="H849" s="3">
        <f t="shared" si="121"/>
        <v>0</v>
      </c>
      <c r="I849" s="11">
        <f t="shared" si="122"/>
        <v>0</v>
      </c>
      <c r="J849" s="20">
        <f t="shared" si="123"/>
        <v>351062</v>
      </c>
      <c r="K849" s="3">
        <f t="shared" si="124"/>
        <v>0</v>
      </c>
    </row>
    <row r="850" spans="1:11" x14ac:dyDescent="0.25">
      <c r="A850" s="9">
        <f>IF(Lease!$H$4="Monthly",DATE(YEAR(Monthly!A849),MONTH(Monthly!A849)+1,DAY(Monthly!A849)),IF(Lease!$H$4="Quarterly",DATE(YEAR(Monthly!A849),MONTH(Monthly!A849)+3,DAY(Monthly!A849)),DATE(YEAR(Monthly!A849)+1,MONTH(Monthly!A849),DAY(Monthly!A849))))</f>
        <v>351427</v>
      </c>
      <c r="B850" s="28">
        <f t="shared" si="125"/>
        <v>2862</v>
      </c>
      <c r="C850" s="9">
        <f t="shared" si="117"/>
        <v>351425</v>
      </c>
      <c r="D850" s="9">
        <f t="shared" si="118"/>
        <v>351455</v>
      </c>
      <c r="E850" s="3">
        <f t="shared" si="119"/>
        <v>31</v>
      </c>
      <c r="F850" s="10">
        <f t="shared" si="120"/>
        <v>29</v>
      </c>
      <c r="G850" s="4">
        <f>Lease!K862</f>
        <v>0</v>
      </c>
      <c r="H850" s="3">
        <f t="shared" si="121"/>
        <v>0</v>
      </c>
      <c r="I850" s="11">
        <f t="shared" si="122"/>
        <v>0</v>
      </c>
      <c r="J850" s="20">
        <f t="shared" si="123"/>
        <v>351427</v>
      </c>
      <c r="K850" s="3">
        <f t="shared" si="124"/>
        <v>0</v>
      </c>
    </row>
    <row r="851" spans="1:11" x14ac:dyDescent="0.25">
      <c r="A851" s="9">
        <f>IF(Lease!$H$4="Monthly",DATE(YEAR(Monthly!A850),MONTH(Monthly!A850)+1,DAY(Monthly!A850)),IF(Lease!$H$4="Quarterly",DATE(YEAR(Monthly!A850),MONTH(Monthly!A850)+3,DAY(Monthly!A850)),DATE(YEAR(Monthly!A850)+1,MONTH(Monthly!A850),DAY(Monthly!A850))))</f>
        <v>351792</v>
      </c>
      <c r="B851" s="28">
        <f t="shared" si="125"/>
        <v>2863</v>
      </c>
      <c r="C851" s="9">
        <f t="shared" si="117"/>
        <v>351790</v>
      </c>
      <c r="D851" s="9">
        <f t="shared" si="118"/>
        <v>351820</v>
      </c>
      <c r="E851" s="3">
        <f t="shared" si="119"/>
        <v>31</v>
      </c>
      <c r="F851" s="10">
        <f t="shared" si="120"/>
        <v>29</v>
      </c>
      <c r="G851" s="4">
        <f>Lease!K863</f>
        <v>0</v>
      </c>
      <c r="H851" s="3">
        <f t="shared" si="121"/>
        <v>0</v>
      </c>
      <c r="I851" s="11">
        <f t="shared" si="122"/>
        <v>0</v>
      </c>
      <c r="J851" s="20">
        <f t="shared" si="123"/>
        <v>351792</v>
      </c>
      <c r="K851" s="3">
        <f t="shared" si="124"/>
        <v>0</v>
      </c>
    </row>
    <row r="852" spans="1:11" x14ac:dyDescent="0.25">
      <c r="A852" s="9">
        <f>IF(Lease!$H$4="Monthly",DATE(YEAR(Monthly!A851),MONTH(Monthly!A851)+1,DAY(Monthly!A851)),IF(Lease!$H$4="Quarterly",DATE(YEAR(Monthly!A851),MONTH(Monthly!A851)+3,DAY(Monthly!A851)),DATE(YEAR(Monthly!A851)+1,MONTH(Monthly!A851),DAY(Monthly!A851))))</f>
        <v>352158</v>
      </c>
      <c r="B852" s="28">
        <f t="shared" si="125"/>
        <v>2864</v>
      </c>
      <c r="C852" s="9">
        <f t="shared" si="117"/>
        <v>352156</v>
      </c>
      <c r="D852" s="9">
        <f t="shared" si="118"/>
        <v>352186</v>
      </c>
      <c r="E852" s="3">
        <f t="shared" si="119"/>
        <v>31</v>
      </c>
      <c r="F852" s="10">
        <f t="shared" si="120"/>
        <v>29</v>
      </c>
      <c r="G852" s="4">
        <f>Lease!K864</f>
        <v>0</v>
      </c>
      <c r="H852" s="3">
        <f t="shared" si="121"/>
        <v>0</v>
      </c>
      <c r="I852" s="11">
        <f t="shared" si="122"/>
        <v>0</v>
      </c>
      <c r="J852" s="20">
        <f t="shared" si="123"/>
        <v>352158</v>
      </c>
      <c r="K852" s="3">
        <f t="shared" si="124"/>
        <v>0</v>
      </c>
    </row>
    <row r="853" spans="1:11" x14ac:dyDescent="0.25">
      <c r="A853" s="9">
        <f>IF(Lease!$H$4="Monthly",DATE(YEAR(Monthly!A852),MONTH(Monthly!A852)+1,DAY(Monthly!A852)),IF(Lease!$H$4="Quarterly",DATE(YEAR(Monthly!A852),MONTH(Monthly!A852)+3,DAY(Monthly!A852)),DATE(YEAR(Monthly!A852)+1,MONTH(Monthly!A852),DAY(Monthly!A852))))</f>
        <v>352523</v>
      </c>
      <c r="B853" s="28">
        <f t="shared" si="125"/>
        <v>2865</v>
      </c>
      <c r="C853" s="9">
        <f t="shared" si="117"/>
        <v>352521</v>
      </c>
      <c r="D853" s="9">
        <f t="shared" si="118"/>
        <v>352551</v>
      </c>
      <c r="E853" s="3">
        <f t="shared" si="119"/>
        <v>31</v>
      </c>
      <c r="F853" s="10">
        <f t="shared" si="120"/>
        <v>29</v>
      </c>
      <c r="G853" s="4">
        <f>Lease!K865</f>
        <v>0</v>
      </c>
      <c r="H853" s="3">
        <f t="shared" si="121"/>
        <v>0</v>
      </c>
      <c r="I853" s="11">
        <f t="shared" si="122"/>
        <v>0</v>
      </c>
      <c r="J853" s="20">
        <f t="shared" si="123"/>
        <v>352523</v>
      </c>
      <c r="K853" s="3">
        <f t="shared" si="124"/>
        <v>0</v>
      </c>
    </row>
    <row r="854" spans="1:11" x14ac:dyDescent="0.25">
      <c r="A854" s="9">
        <f>IF(Lease!$H$4="Monthly",DATE(YEAR(Monthly!A853),MONTH(Monthly!A853)+1,DAY(Monthly!A853)),IF(Lease!$H$4="Quarterly",DATE(YEAR(Monthly!A853),MONTH(Monthly!A853)+3,DAY(Monthly!A853)),DATE(YEAR(Monthly!A853)+1,MONTH(Monthly!A853),DAY(Monthly!A853))))</f>
        <v>352888</v>
      </c>
      <c r="B854" s="28">
        <f t="shared" si="125"/>
        <v>2866</v>
      </c>
      <c r="C854" s="9">
        <f t="shared" si="117"/>
        <v>352886</v>
      </c>
      <c r="D854" s="9">
        <f t="shared" si="118"/>
        <v>352916</v>
      </c>
      <c r="E854" s="3">
        <f t="shared" si="119"/>
        <v>31</v>
      </c>
      <c r="F854" s="10">
        <f t="shared" si="120"/>
        <v>29</v>
      </c>
      <c r="G854" s="4">
        <f>Lease!K866</f>
        <v>0</v>
      </c>
      <c r="H854" s="3">
        <f t="shared" si="121"/>
        <v>0</v>
      </c>
      <c r="I854" s="11">
        <f t="shared" si="122"/>
        <v>0</v>
      </c>
      <c r="J854" s="20">
        <f t="shared" si="123"/>
        <v>352888</v>
      </c>
      <c r="K854" s="3">
        <f t="shared" si="124"/>
        <v>0</v>
      </c>
    </row>
    <row r="855" spans="1:11" x14ac:dyDescent="0.25">
      <c r="A855" s="9">
        <f>IF(Lease!$H$4="Monthly",DATE(YEAR(Monthly!A854),MONTH(Monthly!A854)+1,DAY(Monthly!A854)),IF(Lease!$H$4="Quarterly",DATE(YEAR(Monthly!A854),MONTH(Monthly!A854)+3,DAY(Monthly!A854)),DATE(YEAR(Monthly!A854)+1,MONTH(Monthly!A854),DAY(Monthly!A854))))</f>
        <v>353253</v>
      </c>
      <c r="B855" s="28">
        <f t="shared" si="125"/>
        <v>2867</v>
      </c>
      <c r="C855" s="9">
        <f t="shared" si="117"/>
        <v>353251</v>
      </c>
      <c r="D855" s="9">
        <f t="shared" si="118"/>
        <v>353281</v>
      </c>
      <c r="E855" s="3">
        <f t="shared" si="119"/>
        <v>31</v>
      </c>
      <c r="F855" s="10">
        <f t="shared" si="120"/>
        <v>29</v>
      </c>
      <c r="G855" s="4">
        <f>Lease!K867</f>
        <v>0</v>
      </c>
      <c r="H855" s="3">
        <f t="shared" si="121"/>
        <v>0</v>
      </c>
      <c r="I855" s="11">
        <f t="shared" si="122"/>
        <v>0</v>
      </c>
      <c r="J855" s="20">
        <f t="shared" si="123"/>
        <v>353253</v>
      </c>
      <c r="K855" s="3">
        <f t="shared" si="124"/>
        <v>0</v>
      </c>
    </row>
    <row r="856" spans="1:11" x14ac:dyDescent="0.25">
      <c r="A856" s="9">
        <f>IF(Lease!$H$4="Monthly",DATE(YEAR(Monthly!A855),MONTH(Monthly!A855)+1,DAY(Monthly!A855)),IF(Lease!$H$4="Quarterly",DATE(YEAR(Monthly!A855),MONTH(Monthly!A855)+3,DAY(Monthly!A855)),DATE(YEAR(Monthly!A855)+1,MONTH(Monthly!A855),DAY(Monthly!A855))))</f>
        <v>353619</v>
      </c>
      <c r="B856" s="28">
        <f t="shared" si="125"/>
        <v>2868</v>
      </c>
      <c r="C856" s="9">
        <f t="shared" si="117"/>
        <v>353617</v>
      </c>
      <c r="D856" s="9">
        <f t="shared" si="118"/>
        <v>353647</v>
      </c>
      <c r="E856" s="3">
        <f t="shared" si="119"/>
        <v>31</v>
      </c>
      <c r="F856" s="10">
        <f t="shared" si="120"/>
        <v>29</v>
      </c>
      <c r="G856" s="4">
        <f>Lease!K868</f>
        <v>0</v>
      </c>
      <c r="H856" s="3">
        <f t="shared" si="121"/>
        <v>0</v>
      </c>
      <c r="I856" s="11">
        <f t="shared" si="122"/>
        <v>0</v>
      </c>
      <c r="J856" s="20">
        <f t="shared" si="123"/>
        <v>353619</v>
      </c>
      <c r="K856" s="3">
        <f t="shared" si="124"/>
        <v>0</v>
      </c>
    </row>
    <row r="857" spans="1:11" x14ac:dyDescent="0.25">
      <c r="A857" s="9">
        <f>IF(Lease!$H$4="Monthly",DATE(YEAR(Monthly!A856),MONTH(Monthly!A856)+1,DAY(Monthly!A856)),IF(Lease!$H$4="Quarterly",DATE(YEAR(Monthly!A856),MONTH(Monthly!A856)+3,DAY(Monthly!A856)),DATE(YEAR(Monthly!A856)+1,MONTH(Monthly!A856),DAY(Monthly!A856))))</f>
        <v>353984</v>
      </c>
      <c r="B857" s="28">
        <f t="shared" si="125"/>
        <v>2869</v>
      </c>
      <c r="C857" s="9">
        <f t="shared" si="117"/>
        <v>353982</v>
      </c>
      <c r="D857" s="9">
        <f t="shared" si="118"/>
        <v>354012</v>
      </c>
      <c r="E857" s="3">
        <f t="shared" si="119"/>
        <v>31</v>
      </c>
      <c r="F857" s="10">
        <f t="shared" si="120"/>
        <v>29</v>
      </c>
      <c r="G857" s="4">
        <f>Lease!K869</f>
        <v>0</v>
      </c>
      <c r="H857" s="3">
        <f t="shared" si="121"/>
        <v>0</v>
      </c>
      <c r="I857" s="11">
        <f t="shared" si="122"/>
        <v>0</v>
      </c>
      <c r="J857" s="20">
        <f t="shared" si="123"/>
        <v>353984</v>
      </c>
      <c r="K857" s="3">
        <f t="shared" si="124"/>
        <v>0</v>
      </c>
    </row>
    <row r="858" spans="1:11" x14ac:dyDescent="0.25">
      <c r="A858" s="9">
        <f>IF(Lease!$H$4="Monthly",DATE(YEAR(Monthly!A857),MONTH(Monthly!A857)+1,DAY(Monthly!A857)),IF(Lease!$H$4="Quarterly",DATE(YEAR(Monthly!A857),MONTH(Monthly!A857)+3,DAY(Monthly!A857)),DATE(YEAR(Monthly!A857)+1,MONTH(Monthly!A857),DAY(Monthly!A857))))</f>
        <v>354349</v>
      </c>
      <c r="B858" s="28">
        <f t="shared" si="125"/>
        <v>2870</v>
      </c>
      <c r="C858" s="9">
        <f t="shared" si="117"/>
        <v>354347</v>
      </c>
      <c r="D858" s="9">
        <f t="shared" si="118"/>
        <v>354377</v>
      </c>
      <c r="E858" s="3">
        <f t="shared" si="119"/>
        <v>31</v>
      </c>
      <c r="F858" s="10">
        <f t="shared" si="120"/>
        <v>29</v>
      </c>
      <c r="G858" s="4">
        <f>Lease!K870</f>
        <v>0</v>
      </c>
      <c r="H858" s="3">
        <f t="shared" si="121"/>
        <v>0</v>
      </c>
      <c r="I858" s="11">
        <f t="shared" si="122"/>
        <v>0</v>
      </c>
      <c r="J858" s="20">
        <f t="shared" si="123"/>
        <v>354349</v>
      </c>
      <c r="K858" s="3">
        <f t="shared" si="124"/>
        <v>0</v>
      </c>
    </row>
    <row r="859" spans="1:11" x14ac:dyDescent="0.25">
      <c r="A859" s="9">
        <f>IF(Lease!$H$4="Monthly",DATE(YEAR(Monthly!A858),MONTH(Monthly!A858)+1,DAY(Monthly!A858)),IF(Lease!$H$4="Quarterly",DATE(YEAR(Monthly!A858),MONTH(Monthly!A858)+3,DAY(Monthly!A858)),DATE(YEAR(Monthly!A858)+1,MONTH(Monthly!A858),DAY(Monthly!A858))))</f>
        <v>354714</v>
      </c>
      <c r="B859" s="28">
        <f t="shared" si="125"/>
        <v>2871</v>
      </c>
      <c r="C859" s="9">
        <f t="shared" si="117"/>
        <v>354712</v>
      </c>
      <c r="D859" s="9">
        <f t="shared" si="118"/>
        <v>354742</v>
      </c>
      <c r="E859" s="3">
        <f t="shared" si="119"/>
        <v>31</v>
      </c>
      <c r="F859" s="10">
        <f t="shared" si="120"/>
        <v>29</v>
      </c>
      <c r="G859" s="4">
        <f>Lease!K871</f>
        <v>0</v>
      </c>
      <c r="H859" s="3">
        <f t="shared" si="121"/>
        <v>0</v>
      </c>
      <c r="I859" s="11">
        <f t="shared" si="122"/>
        <v>0</v>
      </c>
      <c r="J859" s="20">
        <f t="shared" si="123"/>
        <v>354714</v>
      </c>
      <c r="K859" s="3">
        <f t="shared" si="124"/>
        <v>0</v>
      </c>
    </row>
    <row r="860" spans="1:11" x14ac:dyDescent="0.25">
      <c r="A860" s="9">
        <f>IF(Lease!$H$4="Monthly",DATE(YEAR(Monthly!A859),MONTH(Monthly!A859)+1,DAY(Monthly!A859)),IF(Lease!$H$4="Quarterly",DATE(YEAR(Monthly!A859),MONTH(Monthly!A859)+3,DAY(Monthly!A859)),DATE(YEAR(Monthly!A859)+1,MONTH(Monthly!A859),DAY(Monthly!A859))))</f>
        <v>355080</v>
      </c>
      <c r="B860" s="28">
        <f t="shared" si="125"/>
        <v>2872</v>
      </c>
      <c r="C860" s="9">
        <f t="shared" si="117"/>
        <v>355078</v>
      </c>
      <c r="D860" s="9">
        <f t="shared" si="118"/>
        <v>355108</v>
      </c>
      <c r="E860" s="3">
        <f t="shared" si="119"/>
        <v>31</v>
      </c>
      <c r="F860" s="10">
        <f t="shared" si="120"/>
        <v>29</v>
      </c>
      <c r="G860" s="4">
        <f>Lease!K872</f>
        <v>0</v>
      </c>
      <c r="H860" s="3">
        <f t="shared" si="121"/>
        <v>0</v>
      </c>
      <c r="I860" s="11">
        <f t="shared" si="122"/>
        <v>0</v>
      </c>
      <c r="J860" s="20">
        <f t="shared" si="123"/>
        <v>355080</v>
      </c>
      <c r="K860" s="3">
        <f t="shared" si="124"/>
        <v>0</v>
      </c>
    </row>
    <row r="861" spans="1:11" x14ac:dyDescent="0.25">
      <c r="A861" s="9">
        <f>IF(Lease!$H$4="Monthly",DATE(YEAR(Monthly!A860),MONTH(Monthly!A860)+1,DAY(Monthly!A860)),IF(Lease!$H$4="Quarterly",DATE(YEAR(Monthly!A860),MONTH(Monthly!A860)+3,DAY(Monthly!A860)),DATE(YEAR(Monthly!A860)+1,MONTH(Monthly!A860),DAY(Monthly!A860))))</f>
        <v>355445</v>
      </c>
      <c r="B861" s="28">
        <f t="shared" si="125"/>
        <v>2873</v>
      </c>
      <c r="C861" s="9">
        <f t="shared" si="117"/>
        <v>355443</v>
      </c>
      <c r="D861" s="9">
        <f t="shared" si="118"/>
        <v>355473</v>
      </c>
      <c r="E861" s="3">
        <f t="shared" si="119"/>
        <v>31</v>
      </c>
      <c r="F861" s="10">
        <f t="shared" si="120"/>
        <v>29</v>
      </c>
      <c r="G861" s="4">
        <f>Lease!K873</f>
        <v>0</v>
      </c>
      <c r="H861" s="3">
        <f t="shared" si="121"/>
        <v>0</v>
      </c>
      <c r="I861" s="11">
        <f t="shared" si="122"/>
        <v>0</v>
      </c>
      <c r="J861" s="20">
        <f t="shared" si="123"/>
        <v>355445</v>
      </c>
      <c r="K861" s="3">
        <f t="shared" si="124"/>
        <v>0</v>
      </c>
    </row>
    <row r="862" spans="1:11" x14ac:dyDescent="0.25">
      <c r="A862" s="9">
        <f>IF(Lease!$H$4="Monthly",DATE(YEAR(Monthly!A861),MONTH(Monthly!A861)+1,DAY(Monthly!A861)),IF(Lease!$H$4="Quarterly",DATE(YEAR(Monthly!A861),MONTH(Monthly!A861)+3,DAY(Monthly!A861)),DATE(YEAR(Monthly!A861)+1,MONTH(Monthly!A861),DAY(Monthly!A861))))</f>
        <v>355810</v>
      </c>
      <c r="B862" s="28">
        <f t="shared" si="125"/>
        <v>2874</v>
      </c>
      <c r="C862" s="9">
        <f t="shared" si="117"/>
        <v>355808</v>
      </c>
      <c r="D862" s="9">
        <f t="shared" si="118"/>
        <v>355838</v>
      </c>
      <c r="E862" s="3">
        <f t="shared" si="119"/>
        <v>31</v>
      </c>
      <c r="F862" s="10">
        <f t="shared" si="120"/>
        <v>29</v>
      </c>
      <c r="G862" s="4">
        <f>Lease!K874</f>
        <v>0</v>
      </c>
      <c r="H862" s="3">
        <f t="shared" si="121"/>
        <v>0</v>
      </c>
      <c r="I862" s="11">
        <f t="shared" si="122"/>
        <v>0</v>
      </c>
      <c r="J862" s="20">
        <f t="shared" si="123"/>
        <v>355810</v>
      </c>
      <c r="K862" s="3">
        <f t="shared" si="124"/>
        <v>0</v>
      </c>
    </row>
    <row r="863" spans="1:11" x14ac:dyDescent="0.25">
      <c r="A863" s="9">
        <f>IF(Lease!$H$4="Monthly",DATE(YEAR(Monthly!A862),MONTH(Monthly!A862)+1,DAY(Monthly!A862)),IF(Lease!$H$4="Quarterly",DATE(YEAR(Monthly!A862),MONTH(Monthly!A862)+3,DAY(Monthly!A862)),DATE(YEAR(Monthly!A862)+1,MONTH(Monthly!A862),DAY(Monthly!A862))))</f>
        <v>356175</v>
      </c>
      <c r="B863" s="28">
        <f t="shared" si="125"/>
        <v>2875</v>
      </c>
      <c r="C863" s="9">
        <f t="shared" si="117"/>
        <v>356173</v>
      </c>
      <c r="D863" s="9">
        <f t="shared" si="118"/>
        <v>356203</v>
      </c>
      <c r="E863" s="3">
        <f t="shared" si="119"/>
        <v>31</v>
      </c>
      <c r="F863" s="10">
        <f t="shared" si="120"/>
        <v>29</v>
      </c>
      <c r="G863" s="4">
        <f>Lease!K875</f>
        <v>0</v>
      </c>
      <c r="H863" s="3">
        <f t="shared" si="121"/>
        <v>0</v>
      </c>
      <c r="I863" s="11">
        <f t="shared" si="122"/>
        <v>0</v>
      </c>
      <c r="J863" s="20">
        <f t="shared" si="123"/>
        <v>356175</v>
      </c>
      <c r="K863" s="3">
        <f t="shared" si="124"/>
        <v>0</v>
      </c>
    </row>
    <row r="864" spans="1:11" x14ac:dyDescent="0.25">
      <c r="A864" s="9">
        <f>IF(Lease!$H$4="Monthly",DATE(YEAR(Monthly!A863),MONTH(Monthly!A863)+1,DAY(Monthly!A863)),IF(Lease!$H$4="Quarterly",DATE(YEAR(Monthly!A863),MONTH(Monthly!A863)+3,DAY(Monthly!A863)),DATE(YEAR(Monthly!A863)+1,MONTH(Monthly!A863),DAY(Monthly!A863))))</f>
        <v>356541</v>
      </c>
      <c r="B864" s="28">
        <f t="shared" si="125"/>
        <v>2876</v>
      </c>
      <c r="C864" s="9">
        <f t="shared" si="117"/>
        <v>356539</v>
      </c>
      <c r="D864" s="9">
        <f t="shared" si="118"/>
        <v>356569</v>
      </c>
      <c r="E864" s="3">
        <f t="shared" si="119"/>
        <v>31</v>
      </c>
      <c r="F864" s="10">
        <f t="shared" si="120"/>
        <v>29</v>
      </c>
      <c r="G864" s="4">
        <f>Lease!K876</f>
        <v>0</v>
      </c>
      <c r="H864" s="3">
        <f t="shared" si="121"/>
        <v>0</v>
      </c>
      <c r="I864" s="11">
        <f t="shared" si="122"/>
        <v>0</v>
      </c>
      <c r="J864" s="20">
        <f t="shared" si="123"/>
        <v>356541</v>
      </c>
      <c r="K864" s="3">
        <f t="shared" si="124"/>
        <v>0</v>
      </c>
    </row>
    <row r="865" spans="1:11" x14ac:dyDescent="0.25">
      <c r="A865" s="9">
        <f>IF(Lease!$H$4="Monthly",DATE(YEAR(Monthly!A864),MONTH(Monthly!A864)+1,DAY(Monthly!A864)),IF(Lease!$H$4="Quarterly",DATE(YEAR(Monthly!A864),MONTH(Monthly!A864)+3,DAY(Monthly!A864)),DATE(YEAR(Monthly!A864)+1,MONTH(Monthly!A864),DAY(Monthly!A864))))</f>
        <v>356906</v>
      </c>
      <c r="B865" s="28">
        <f t="shared" si="125"/>
        <v>2877</v>
      </c>
      <c r="C865" s="9">
        <f t="shared" si="117"/>
        <v>356904</v>
      </c>
      <c r="D865" s="9">
        <f t="shared" si="118"/>
        <v>356934</v>
      </c>
      <c r="E865" s="3">
        <f t="shared" si="119"/>
        <v>31</v>
      </c>
      <c r="F865" s="10">
        <f t="shared" si="120"/>
        <v>29</v>
      </c>
      <c r="G865" s="4">
        <f>Lease!K877</f>
        <v>0</v>
      </c>
      <c r="H865" s="3">
        <f t="shared" si="121"/>
        <v>0</v>
      </c>
      <c r="I865" s="11">
        <f t="shared" si="122"/>
        <v>0</v>
      </c>
      <c r="J865" s="20">
        <f t="shared" si="123"/>
        <v>356906</v>
      </c>
      <c r="K865" s="3">
        <f t="shared" si="124"/>
        <v>0</v>
      </c>
    </row>
    <row r="866" spans="1:11" x14ac:dyDescent="0.25">
      <c r="A866" s="9">
        <f>IF(Lease!$H$4="Monthly",DATE(YEAR(Monthly!A865),MONTH(Monthly!A865)+1,DAY(Monthly!A865)),IF(Lease!$H$4="Quarterly",DATE(YEAR(Monthly!A865),MONTH(Monthly!A865)+3,DAY(Monthly!A865)),DATE(YEAR(Monthly!A865)+1,MONTH(Monthly!A865),DAY(Monthly!A865))))</f>
        <v>357271</v>
      </c>
      <c r="B866" s="28">
        <f t="shared" si="125"/>
        <v>2878</v>
      </c>
      <c r="C866" s="9">
        <f t="shared" si="117"/>
        <v>357269</v>
      </c>
      <c r="D866" s="9">
        <f t="shared" si="118"/>
        <v>357299</v>
      </c>
      <c r="E866" s="3">
        <f t="shared" si="119"/>
        <v>31</v>
      </c>
      <c r="F866" s="10">
        <f t="shared" si="120"/>
        <v>29</v>
      </c>
      <c r="G866" s="4">
        <f>Lease!K878</f>
        <v>0</v>
      </c>
      <c r="H866" s="3">
        <f t="shared" si="121"/>
        <v>0</v>
      </c>
      <c r="I866" s="11">
        <f t="shared" si="122"/>
        <v>0</v>
      </c>
      <c r="J866" s="20">
        <f t="shared" si="123"/>
        <v>357271</v>
      </c>
      <c r="K866" s="3">
        <f t="shared" si="124"/>
        <v>0</v>
      </c>
    </row>
    <row r="867" spans="1:11" x14ac:dyDescent="0.25">
      <c r="A867" s="9">
        <f>IF(Lease!$H$4="Monthly",DATE(YEAR(Monthly!A866),MONTH(Monthly!A866)+1,DAY(Monthly!A866)),IF(Lease!$H$4="Quarterly",DATE(YEAR(Monthly!A866),MONTH(Monthly!A866)+3,DAY(Monthly!A866)),DATE(YEAR(Monthly!A866)+1,MONTH(Monthly!A866),DAY(Monthly!A866))))</f>
        <v>357636</v>
      </c>
      <c r="B867" s="28">
        <f t="shared" si="125"/>
        <v>2879</v>
      </c>
      <c r="C867" s="9">
        <f t="shared" si="117"/>
        <v>357634</v>
      </c>
      <c r="D867" s="9">
        <f t="shared" si="118"/>
        <v>357664</v>
      </c>
      <c r="E867" s="3">
        <f t="shared" si="119"/>
        <v>31</v>
      </c>
      <c r="F867" s="10">
        <f t="shared" si="120"/>
        <v>29</v>
      </c>
      <c r="G867" s="4">
        <f>Lease!K879</f>
        <v>0</v>
      </c>
      <c r="H867" s="3">
        <f t="shared" si="121"/>
        <v>0</v>
      </c>
      <c r="I867" s="11">
        <f t="shared" si="122"/>
        <v>0</v>
      </c>
      <c r="J867" s="20">
        <f t="shared" si="123"/>
        <v>357636</v>
      </c>
      <c r="K867" s="3">
        <f t="shared" si="124"/>
        <v>0</v>
      </c>
    </row>
    <row r="868" spans="1:11" x14ac:dyDescent="0.25">
      <c r="A868" s="9">
        <f>IF(Lease!$H$4="Monthly",DATE(YEAR(Monthly!A867),MONTH(Monthly!A867)+1,DAY(Monthly!A867)),IF(Lease!$H$4="Quarterly",DATE(YEAR(Monthly!A867),MONTH(Monthly!A867)+3,DAY(Monthly!A867)),DATE(YEAR(Monthly!A867)+1,MONTH(Monthly!A867),DAY(Monthly!A867))))</f>
        <v>358002</v>
      </c>
      <c r="B868" s="28">
        <f t="shared" si="125"/>
        <v>2880</v>
      </c>
      <c r="C868" s="9">
        <f t="shared" si="117"/>
        <v>358000</v>
      </c>
      <c r="D868" s="9">
        <f t="shared" si="118"/>
        <v>358030</v>
      </c>
      <c r="E868" s="3">
        <f t="shared" si="119"/>
        <v>31</v>
      </c>
      <c r="F868" s="10">
        <f t="shared" si="120"/>
        <v>29</v>
      </c>
      <c r="G868" s="4">
        <f>Lease!K880</f>
        <v>0</v>
      </c>
      <c r="H868" s="3">
        <f t="shared" si="121"/>
        <v>0</v>
      </c>
      <c r="I868" s="11">
        <f t="shared" si="122"/>
        <v>0</v>
      </c>
      <c r="J868" s="20">
        <f t="shared" si="123"/>
        <v>358002</v>
      </c>
      <c r="K868" s="3">
        <f t="shared" si="124"/>
        <v>0</v>
      </c>
    </row>
    <row r="869" spans="1:11" x14ac:dyDescent="0.25">
      <c r="A869" s="9">
        <f>IF(Lease!$H$4="Monthly",DATE(YEAR(Monthly!A868),MONTH(Monthly!A868)+1,DAY(Monthly!A868)),IF(Lease!$H$4="Quarterly",DATE(YEAR(Monthly!A868),MONTH(Monthly!A868)+3,DAY(Monthly!A868)),DATE(YEAR(Monthly!A868)+1,MONTH(Monthly!A868),DAY(Monthly!A868))))</f>
        <v>358367</v>
      </c>
      <c r="B869" s="28">
        <f t="shared" si="125"/>
        <v>2881</v>
      </c>
      <c r="C869" s="9">
        <f t="shared" si="117"/>
        <v>358365</v>
      </c>
      <c r="D869" s="9">
        <f t="shared" si="118"/>
        <v>358395</v>
      </c>
      <c r="E869" s="3">
        <f t="shared" si="119"/>
        <v>31</v>
      </c>
      <c r="F869" s="10">
        <f t="shared" si="120"/>
        <v>29</v>
      </c>
      <c r="G869" s="4">
        <f>Lease!K881</f>
        <v>0</v>
      </c>
      <c r="H869" s="3">
        <f t="shared" si="121"/>
        <v>0</v>
      </c>
      <c r="I869" s="11">
        <f t="shared" si="122"/>
        <v>0</v>
      </c>
      <c r="J869" s="20">
        <f t="shared" si="123"/>
        <v>358367</v>
      </c>
      <c r="K869" s="3">
        <f t="shared" si="124"/>
        <v>0</v>
      </c>
    </row>
    <row r="870" spans="1:11" x14ac:dyDescent="0.25">
      <c r="A870" s="9">
        <f>IF(Lease!$H$4="Monthly",DATE(YEAR(Monthly!A869),MONTH(Monthly!A869)+1,DAY(Monthly!A869)),IF(Lease!$H$4="Quarterly",DATE(YEAR(Monthly!A869),MONTH(Monthly!A869)+3,DAY(Monthly!A869)),DATE(YEAR(Monthly!A869)+1,MONTH(Monthly!A869),DAY(Monthly!A869))))</f>
        <v>358732</v>
      </c>
      <c r="B870" s="28">
        <f t="shared" si="125"/>
        <v>2882</v>
      </c>
      <c r="C870" s="9">
        <f t="shared" si="117"/>
        <v>358730</v>
      </c>
      <c r="D870" s="9">
        <f t="shared" si="118"/>
        <v>358760</v>
      </c>
      <c r="E870" s="3">
        <f t="shared" si="119"/>
        <v>31</v>
      </c>
      <c r="F870" s="10">
        <f t="shared" si="120"/>
        <v>29</v>
      </c>
      <c r="G870" s="4">
        <f>Lease!K882</f>
        <v>0</v>
      </c>
      <c r="H870" s="3">
        <f t="shared" si="121"/>
        <v>0</v>
      </c>
      <c r="I870" s="11">
        <f t="shared" si="122"/>
        <v>0</v>
      </c>
      <c r="J870" s="20">
        <f t="shared" si="123"/>
        <v>358732</v>
      </c>
      <c r="K870" s="3">
        <f t="shared" si="124"/>
        <v>0</v>
      </c>
    </row>
    <row r="871" spans="1:11" x14ac:dyDescent="0.25">
      <c r="A871" s="9">
        <f>IF(Lease!$H$4="Monthly",DATE(YEAR(Monthly!A870),MONTH(Monthly!A870)+1,DAY(Monthly!A870)),IF(Lease!$H$4="Quarterly",DATE(YEAR(Monthly!A870),MONTH(Monthly!A870)+3,DAY(Monthly!A870)),DATE(YEAR(Monthly!A870)+1,MONTH(Monthly!A870),DAY(Monthly!A870))))</f>
        <v>359097</v>
      </c>
      <c r="B871" s="28">
        <f t="shared" si="125"/>
        <v>2883</v>
      </c>
      <c r="C871" s="9">
        <f t="shared" si="117"/>
        <v>359095</v>
      </c>
      <c r="D871" s="9">
        <f t="shared" si="118"/>
        <v>359125</v>
      </c>
      <c r="E871" s="3">
        <f t="shared" si="119"/>
        <v>31</v>
      </c>
      <c r="F871" s="10">
        <f t="shared" si="120"/>
        <v>29</v>
      </c>
      <c r="G871" s="4">
        <f>Lease!K883</f>
        <v>0</v>
      </c>
      <c r="H871" s="3">
        <f t="shared" si="121"/>
        <v>0</v>
      </c>
      <c r="I871" s="11">
        <f t="shared" si="122"/>
        <v>0</v>
      </c>
      <c r="J871" s="20">
        <f t="shared" si="123"/>
        <v>359097</v>
      </c>
      <c r="K871" s="3">
        <f t="shared" si="124"/>
        <v>0</v>
      </c>
    </row>
    <row r="872" spans="1:11" x14ac:dyDescent="0.25">
      <c r="A872" s="9">
        <f>IF(Lease!$H$4="Monthly",DATE(YEAR(Monthly!A871),MONTH(Monthly!A871)+1,DAY(Monthly!A871)),IF(Lease!$H$4="Quarterly",DATE(YEAR(Monthly!A871),MONTH(Monthly!A871)+3,DAY(Monthly!A871)),DATE(YEAR(Monthly!A871)+1,MONTH(Monthly!A871),DAY(Monthly!A871))))</f>
        <v>359463</v>
      </c>
      <c r="B872" s="28">
        <f t="shared" si="125"/>
        <v>2884</v>
      </c>
      <c r="C872" s="9">
        <f t="shared" si="117"/>
        <v>359461</v>
      </c>
      <c r="D872" s="9">
        <f t="shared" si="118"/>
        <v>359491</v>
      </c>
      <c r="E872" s="3">
        <f t="shared" si="119"/>
        <v>31</v>
      </c>
      <c r="F872" s="10">
        <f t="shared" si="120"/>
        <v>29</v>
      </c>
      <c r="G872" s="4">
        <f>Lease!K884</f>
        <v>0</v>
      </c>
      <c r="H872" s="3">
        <f t="shared" si="121"/>
        <v>0</v>
      </c>
      <c r="I872" s="11">
        <f t="shared" si="122"/>
        <v>0</v>
      </c>
      <c r="J872" s="20">
        <f t="shared" si="123"/>
        <v>359463</v>
      </c>
      <c r="K872" s="3">
        <f t="shared" si="124"/>
        <v>0</v>
      </c>
    </row>
    <row r="873" spans="1:11" x14ac:dyDescent="0.25">
      <c r="A873" s="9">
        <f>IF(Lease!$H$4="Monthly",DATE(YEAR(Monthly!A872),MONTH(Monthly!A872)+1,DAY(Monthly!A872)),IF(Lease!$H$4="Quarterly",DATE(YEAR(Monthly!A872),MONTH(Monthly!A872)+3,DAY(Monthly!A872)),DATE(YEAR(Monthly!A872)+1,MONTH(Monthly!A872),DAY(Monthly!A872))))</f>
        <v>359828</v>
      </c>
      <c r="B873" s="28">
        <f t="shared" si="125"/>
        <v>2885</v>
      </c>
      <c r="C873" s="9">
        <f t="shared" si="117"/>
        <v>359826</v>
      </c>
      <c r="D873" s="9">
        <f t="shared" si="118"/>
        <v>359856</v>
      </c>
      <c r="E873" s="3">
        <f t="shared" si="119"/>
        <v>31</v>
      </c>
      <c r="F873" s="10">
        <f t="shared" si="120"/>
        <v>29</v>
      </c>
      <c r="G873" s="4">
        <f>Lease!K885</f>
        <v>0</v>
      </c>
      <c r="H873" s="3">
        <f t="shared" si="121"/>
        <v>0</v>
      </c>
      <c r="I873" s="11">
        <f t="shared" si="122"/>
        <v>0</v>
      </c>
      <c r="J873" s="20">
        <f t="shared" si="123"/>
        <v>359828</v>
      </c>
      <c r="K873" s="3">
        <f t="shared" si="124"/>
        <v>0</v>
      </c>
    </row>
    <row r="874" spans="1:11" x14ac:dyDescent="0.25">
      <c r="A874" s="9">
        <f>IF(Lease!$H$4="Monthly",DATE(YEAR(Monthly!A873),MONTH(Monthly!A873)+1,DAY(Monthly!A873)),IF(Lease!$H$4="Quarterly",DATE(YEAR(Monthly!A873),MONTH(Monthly!A873)+3,DAY(Monthly!A873)),DATE(YEAR(Monthly!A873)+1,MONTH(Monthly!A873),DAY(Monthly!A873))))</f>
        <v>360193</v>
      </c>
      <c r="B874" s="28">
        <f t="shared" si="125"/>
        <v>2886</v>
      </c>
      <c r="C874" s="9">
        <f t="shared" si="117"/>
        <v>360191</v>
      </c>
      <c r="D874" s="9">
        <f t="shared" si="118"/>
        <v>360221</v>
      </c>
      <c r="E874" s="3">
        <f t="shared" si="119"/>
        <v>31</v>
      </c>
      <c r="F874" s="10">
        <f t="shared" si="120"/>
        <v>29</v>
      </c>
      <c r="G874" s="4">
        <f>Lease!K886</f>
        <v>0</v>
      </c>
      <c r="H874" s="3">
        <f t="shared" si="121"/>
        <v>0</v>
      </c>
      <c r="I874" s="11">
        <f t="shared" si="122"/>
        <v>0</v>
      </c>
      <c r="J874" s="20">
        <f t="shared" si="123"/>
        <v>360193</v>
      </c>
      <c r="K874" s="3">
        <f t="shared" si="124"/>
        <v>0</v>
      </c>
    </row>
    <row r="875" spans="1:11" x14ac:dyDescent="0.25">
      <c r="A875" s="9">
        <f>IF(Lease!$H$4="Monthly",DATE(YEAR(Monthly!A874),MONTH(Monthly!A874)+1,DAY(Monthly!A874)),IF(Lease!$H$4="Quarterly",DATE(YEAR(Monthly!A874),MONTH(Monthly!A874)+3,DAY(Monthly!A874)),DATE(YEAR(Monthly!A874)+1,MONTH(Monthly!A874),DAY(Monthly!A874))))</f>
        <v>360558</v>
      </c>
      <c r="B875" s="28">
        <f t="shared" si="125"/>
        <v>2887</v>
      </c>
      <c r="C875" s="9">
        <f t="shared" si="117"/>
        <v>360556</v>
      </c>
      <c r="D875" s="9">
        <f t="shared" si="118"/>
        <v>360586</v>
      </c>
      <c r="E875" s="3">
        <f t="shared" si="119"/>
        <v>31</v>
      </c>
      <c r="F875" s="10">
        <f t="shared" si="120"/>
        <v>29</v>
      </c>
      <c r="G875" s="4">
        <f>Lease!K887</f>
        <v>0</v>
      </c>
      <c r="H875" s="3">
        <f t="shared" si="121"/>
        <v>0</v>
      </c>
      <c r="I875" s="11">
        <f t="shared" si="122"/>
        <v>0</v>
      </c>
      <c r="J875" s="20">
        <f t="shared" si="123"/>
        <v>360558</v>
      </c>
      <c r="K875" s="3">
        <f t="shared" si="124"/>
        <v>0</v>
      </c>
    </row>
    <row r="876" spans="1:11" x14ac:dyDescent="0.25">
      <c r="A876" s="9">
        <f>IF(Lease!$H$4="Monthly",DATE(YEAR(Monthly!A875),MONTH(Monthly!A875)+1,DAY(Monthly!A875)),IF(Lease!$H$4="Quarterly",DATE(YEAR(Monthly!A875),MONTH(Monthly!A875)+3,DAY(Monthly!A875)),DATE(YEAR(Monthly!A875)+1,MONTH(Monthly!A875),DAY(Monthly!A875))))</f>
        <v>360924</v>
      </c>
      <c r="B876" s="28">
        <f t="shared" si="125"/>
        <v>2888</v>
      </c>
      <c r="C876" s="9">
        <f t="shared" si="117"/>
        <v>360922</v>
      </c>
      <c r="D876" s="9">
        <f t="shared" si="118"/>
        <v>360952</v>
      </c>
      <c r="E876" s="3">
        <f t="shared" si="119"/>
        <v>31</v>
      </c>
      <c r="F876" s="10">
        <f t="shared" si="120"/>
        <v>29</v>
      </c>
      <c r="G876" s="4">
        <f>Lease!K888</f>
        <v>0</v>
      </c>
      <c r="H876" s="3">
        <f t="shared" si="121"/>
        <v>0</v>
      </c>
      <c r="I876" s="11">
        <f t="shared" si="122"/>
        <v>0</v>
      </c>
      <c r="J876" s="20">
        <f t="shared" si="123"/>
        <v>360924</v>
      </c>
      <c r="K876" s="3">
        <f t="shared" si="124"/>
        <v>0</v>
      </c>
    </row>
    <row r="877" spans="1:11" x14ac:dyDescent="0.25">
      <c r="A877" s="9">
        <f>IF(Lease!$H$4="Monthly",DATE(YEAR(Monthly!A876),MONTH(Monthly!A876)+1,DAY(Monthly!A876)),IF(Lease!$H$4="Quarterly",DATE(YEAR(Monthly!A876),MONTH(Monthly!A876)+3,DAY(Monthly!A876)),DATE(YEAR(Monthly!A876)+1,MONTH(Monthly!A876),DAY(Monthly!A876))))</f>
        <v>361289</v>
      </c>
      <c r="B877" s="28">
        <f t="shared" si="125"/>
        <v>2889</v>
      </c>
      <c r="C877" s="9">
        <f t="shared" si="117"/>
        <v>361287</v>
      </c>
      <c r="D877" s="9">
        <f t="shared" si="118"/>
        <v>361317</v>
      </c>
      <c r="E877" s="3">
        <f t="shared" si="119"/>
        <v>31</v>
      </c>
      <c r="F877" s="10">
        <f t="shared" si="120"/>
        <v>29</v>
      </c>
      <c r="G877" s="4">
        <f>Lease!K889</f>
        <v>0</v>
      </c>
      <c r="H877" s="3">
        <f t="shared" si="121"/>
        <v>0</v>
      </c>
      <c r="I877" s="11">
        <f t="shared" si="122"/>
        <v>0</v>
      </c>
      <c r="J877" s="20">
        <f t="shared" si="123"/>
        <v>361289</v>
      </c>
      <c r="K877" s="3">
        <f t="shared" si="124"/>
        <v>0</v>
      </c>
    </row>
    <row r="878" spans="1:11" x14ac:dyDescent="0.25">
      <c r="A878" s="9">
        <f>IF(Lease!$H$4="Monthly",DATE(YEAR(Monthly!A877),MONTH(Monthly!A877)+1,DAY(Monthly!A877)),IF(Lease!$H$4="Quarterly",DATE(YEAR(Monthly!A877),MONTH(Monthly!A877)+3,DAY(Monthly!A877)),DATE(YEAR(Monthly!A877)+1,MONTH(Monthly!A877),DAY(Monthly!A877))))</f>
        <v>361654</v>
      </c>
      <c r="B878" s="28">
        <f t="shared" si="125"/>
        <v>2890</v>
      </c>
      <c r="C878" s="9">
        <f t="shared" si="117"/>
        <v>361652</v>
      </c>
      <c r="D878" s="9">
        <f t="shared" si="118"/>
        <v>361682</v>
      </c>
      <c r="E878" s="3">
        <f t="shared" si="119"/>
        <v>31</v>
      </c>
      <c r="F878" s="10">
        <f t="shared" si="120"/>
        <v>29</v>
      </c>
      <c r="G878" s="4">
        <f>Lease!K890</f>
        <v>0</v>
      </c>
      <c r="H878" s="3">
        <f t="shared" si="121"/>
        <v>0</v>
      </c>
      <c r="I878" s="11">
        <f t="shared" si="122"/>
        <v>0</v>
      </c>
      <c r="J878" s="20">
        <f t="shared" si="123"/>
        <v>361654</v>
      </c>
      <c r="K878" s="3">
        <f t="shared" si="124"/>
        <v>0</v>
      </c>
    </row>
    <row r="879" spans="1:11" x14ac:dyDescent="0.25">
      <c r="A879" s="9">
        <f>IF(Lease!$H$4="Monthly",DATE(YEAR(Monthly!A878),MONTH(Monthly!A878)+1,DAY(Monthly!A878)),IF(Lease!$H$4="Quarterly",DATE(YEAR(Monthly!A878),MONTH(Monthly!A878)+3,DAY(Monthly!A878)),DATE(YEAR(Monthly!A878)+1,MONTH(Monthly!A878),DAY(Monthly!A878))))</f>
        <v>362019</v>
      </c>
      <c r="B879" s="28">
        <f t="shared" si="125"/>
        <v>2891</v>
      </c>
      <c r="C879" s="9">
        <f t="shared" si="117"/>
        <v>362017</v>
      </c>
      <c r="D879" s="9">
        <f t="shared" si="118"/>
        <v>362047</v>
      </c>
      <c r="E879" s="3">
        <f t="shared" si="119"/>
        <v>31</v>
      </c>
      <c r="F879" s="10">
        <f t="shared" si="120"/>
        <v>29</v>
      </c>
      <c r="G879" s="4">
        <f>Lease!K891</f>
        <v>0</v>
      </c>
      <c r="H879" s="3">
        <f t="shared" si="121"/>
        <v>0</v>
      </c>
      <c r="I879" s="11">
        <f t="shared" si="122"/>
        <v>0</v>
      </c>
      <c r="J879" s="20">
        <f t="shared" si="123"/>
        <v>362019</v>
      </c>
      <c r="K879" s="3">
        <f t="shared" si="124"/>
        <v>0</v>
      </c>
    </row>
    <row r="880" spans="1:11" x14ac:dyDescent="0.25">
      <c r="A880" s="9">
        <f>IF(Lease!$H$4="Monthly",DATE(YEAR(Monthly!A879),MONTH(Monthly!A879)+1,DAY(Monthly!A879)),IF(Lease!$H$4="Quarterly",DATE(YEAR(Monthly!A879),MONTH(Monthly!A879)+3,DAY(Monthly!A879)),DATE(YEAR(Monthly!A879)+1,MONTH(Monthly!A879),DAY(Monthly!A879))))</f>
        <v>362385</v>
      </c>
      <c r="B880" s="28">
        <f t="shared" si="125"/>
        <v>2892</v>
      </c>
      <c r="C880" s="9">
        <f t="shared" si="117"/>
        <v>362383</v>
      </c>
      <c r="D880" s="9">
        <f t="shared" si="118"/>
        <v>362413</v>
      </c>
      <c r="E880" s="3">
        <f t="shared" si="119"/>
        <v>31</v>
      </c>
      <c r="F880" s="10">
        <f t="shared" si="120"/>
        <v>29</v>
      </c>
      <c r="G880" s="4">
        <f>Lease!K892</f>
        <v>0</v>
      </c>
      <c r="H880" s="3">
        <f t="shared" si="121"/>
        <v>0</v>
      </c>
      <c r="I880" s="11">
        <f t="shared" si="122"/>
        <v>0</v>
      </c>
      <c r="J880" s="20">
        <f t="shared" si="123"/>
        <v>362385</v>
      </c>
      <c r="K880" s="3">
        <f t="shared" si="124"/>
        <v>0</v>
      </c>
    </row>
    <row r="881" spans="1:11" x14ac:dyDescent="0.25">
      <c r="A881" s="9">
        <f>IF(Lease!$H$4="Monthly",DATE(YEAR(Monthly!A880),MONTH(Monthly!A880)+1,DAY(Monthly!A880)),IF(Lease!$H$4="Quarterly",DATE(YEAR(Monthly!A880),MONTH(Monthly!A880)+3,DAY(Monthly!A880)),DATE(YEAR(Monthly!A880)+1,MONTH(Monthly!A880),DAY(Monthly!A880))))</f>
        <v>362750</v>
      </c>
      <c r="B881" s="28">
        <f t="shared" si="125"/>
        <v>2893</v>
      </c>
      <c r="C881" s="9">
        <f t="shared" ref="C881:C944" si="126">EOMONTH(A881,-1)+1</f>
        <v>362748</v>
      </c>
      <c r="D881" s="9">
        <f t="shared" ref="D881:D944" si="127">EOMONTH(A881,0)</f>
        <v>362778</v>
      </c>
      <c r="E881" s="3">
        <f t="shared" ref="E881:E944" si="128">D881-C881+1</f>
        <v>31</v>
      </c>
      <c r="F881" s="10">
        <f t="shared" ref="F881:F944" si="129">D881-A881+1</f>
        <v>29</v>
      </c>
      <c r="G881" s="4">
        <f>Lease!K893</f>
        <v>0</v>
      </c>
      <c r="H881" s="3">
        <f t="shared" ref="H881:H944" si="130">G882/E881*F881</f>
        <v>0</v>
      </c>
      <c r="I881" s="11">
        <f t="shared" ref="I881:I944" si="131">G881-H880</f>
        <v>0</v>
      </c>
      <c r="J881" s="20">
        <f t="shared" ref="J881:J944" si="132">A881</f>
        <v>362750</v>
      </c>
      <c r="K881" s="3">
        <f t="shared" ref="K881:K944" si="133">H881+I881</f>
        <v>0</v>
      </c>
    </row>
    <row r="882" spans="1:11" x14ac:dyDescent="0.25">
      <c r="A882" s="9">
        <f>IF(Lease!$H$4="Monthly",DATE(YEAR(Monthly!A881),MONTH(Monthly!A881)+1,DAY(Monthly!A881)),IF(Lease!$H$4="Quarterly",DATE(YEAR(Monthly!A881),MONTH(Monthly!A881)+3,DAY(Monthly!A881)),DATE(YEAR(Monthly!A881)+1,MONTH(Monthly!A881),DAY(Monthly!A881))))</f>
        <v>363115</v>
      </c>
      <c r="B882" s="28">
        <f t="shared" si="125"/>
        <v>2894</v>
      </c>
      <c r="C882" s="9">
        <f t="shared" si="126"/>
        <v>363113</v>
      </c>
      <c r="D882" s="9">
        <f t="shared" si="127"/>
        <v>363143</v>
      </c>
      <c r="E882" s="3">
        <f t="shared" si="128"/>
        <v>31</v>
      </c>
      <c r="F882" s="10">
        <f t="shared" si="129"/>
        <v>29</v>
      </c>
      <c r="G882" s="4">
        <f>Lease!K894</f>
        <v>0</v>
      </c>
      <c r="H882" s="3">
        <f t="shared" si="130"/>
        <v>0</v>
      </c>
      <c r="I882" s="11">
        <f t="shared" si="131"/>
        <v>0</v>
      </c>
      <c r="J882" s="20">
        <f t="shared" si="132"/>
        <v>363115</v>
      </c>
      <c r="K882" s="3">
        <f t="shared" si="133"/>
        <v>0</v>
      </c>
    </row>
    <row r="883" spans="1:11" x14ac:dyDescent="0.25">
      <c r="A883" s="9">
        <f>IF(Lease!$H$4="Monthly",DATE(YEAR(Monthly!A882),MONTH(Monthly!A882)+1,DAY(Monthly!A882)),IF(Lease!$H$4="Quarterly",DATE(YEAR(Monthly!A882),MONTH(Monthly!A882)+3,DAY(Monthly!A882)),DATE(YEAR(Monthly!A882)+1,MONTH(Monthly!A882),DAY(Monthly!A882))))</f>
        <v>363480</v>
      </c>
      <c r="B883" s="28">
        <f t="shared" si="125"/>
        <v>2895</v>
      </c>
      <c r="C883" s="9">
        <f t="shared" si="126"/>
        <v>363478</v>
      </c>
      <c r="D883" s="9">
        <f t="shared" si="127"/>
        <v>363508</v>
      </c>
      <c r="E883" s="3">
        <f t="shared" si="128"/>
        <v>31</v>
      </c>
      <c r="F883" s="10">
        <f t="shared" si="129"/>
        <v>29</v>
      </c>
      <c r="G883" s="4">
        <f>Lease!K895</f>
        <v>0</v>
      </c>
      <c r="H883" s="3">
        <f t="shared" si="130"/>
        <v>0</v>
      </c>
      <c r="I883" s="11">
        <f t="shared" si="131"/>
        <v>0</v>
      </c>
      <c r="J883" s="20">
        <f t="shared" si="132"/>
        <v>363480</v>
      </c>
      <c r="K883" s="3">
        <f t="shared" si="133"/>
        <v>0</v>
      </c>
    </row>
    <row r="884" spans="1:11" x14ac:dyDescent="0.25">
      <c r="A884" s="9">
        <f>IF(Lease!$H$4="Monthly",DATE(YEAR(Monthly!A883),MONTH(Monthly!A883)+1,DAY(Monthly!A883)),IF(Lease!$H$4="Quarterly",DATE(YEAR(Monthly!A883),MONTH(Monthly!A883)+3,DAY(Monthly!A883)),DATE(YEAR(Monthly!A883)+1,MONTH(Monthly!A883),DAY(Monthly!A883))))</f>
        <v>363846</v>
      </c>
      <c r="B884" s="28">
        <f t="shared" si="125"/>
        <v>2896</v>
      </c>
      <c r="C884" s="9">
        <f t="shared" si="126"/>
        <v>363844</v>
      </c>
      <c r="D884" s="9">
        <f t="shared" si="127"/>
        <v>363874</v>
      </c>
      <c r="E884" s="3">
        <f t="shared" si="128"/>
        <v>31</v>
      </c>
      <c r="F884" s="10">
        <f t="shared" si="129"/>
        <v>29</v>
      </c>
      <c r="G884" s="4">
        <f>Lease!K896</f>
        <v>0</v>
      </c>
      <c r="H884" s="3">
        <f t="shared" si="130"/>
        <v>0</v>
      </c>
      <c r="I884" s="11">
        <f t="shared" si="131"/>
        <v>0</v>
      </c>
      <c r="J884" s="20">
        <f t="shared" si="132"/>
        <v>363846</v>
      </c>
      <c r="K884" s="3">
        <f t="shared" si="133"/>
        <v>0</v>
      </c>
    </row>
    <row r="885" spans="1:11" x14ac:dyDescent="0.25">
      <c r="A885" s="9">
        <f>IF(Lease!$H$4="Monthly",DATE(YEAR(Monthly!A884),MONTH(Monthly!A884)+1,DAY(Monthly!A884)),IF(Lease!$H$4="Quarterly",DATE(YEAR(Monthly!A884),MONTH(Monthly!A884)+3,DAY(Monthly!A884)),DATE(YEAR(Monthly!A884)+1,MONTH(Monthly!A884),DAY(Monthly!A884))))</f>
        <v>364211</v>
      </c>
      <c r="B885" s="28">
        <f t="shared" si="125"/>
        <v>2897</v>
      </c>
      <c r="C885" s="9">
        <f t="shared" si="126"/>
        <v>364209</v>
      </c>
      <c r="D885" s="9">
        <f t="shared" si="127"/>
        <v>364239</v>
      </c>
      <c r="E885" s="3">
        <f t="shared" si="128"/>
        <v>31</v>
      </c>
      <c r="F885" s="10">
        <f t="shared" si="129"/>
        <v>29</v>
      </c>
      <c r="G885" s="4">
        <f>Lease!K897</f>
        <v>0</v>
      </c>
      <c r="H885" s="3">
        <f t="shared" si="130"/>
        <v>0</v>
      </c>
      <c r="I885" s="11">
        <f t="shared" si="131"/>
        <v>0</v>
      </c>
      <c r="J885" s="20">
        <f t="shared" si="132"/>
        <v>364211</v>
      </c>
      <c r="K885" s="3">
        <f t="shared" si="133"/>
        <v>0</v>
      </c>
    </row>
    <row r="886" spans="1:11" x14ac:dyDescent="0.25">
      <c r="A886" s="9">
        <f>IF(Lease!$H$4="Monthly",DATE(YEAR(Monthly!A885),MONTH(Monthly!A885)+1,DAY(Monthly!A885)),IF(Lease!$H$4="Quarterly",DATE(YEAR(Monthly!A885),MONTH(Monthly!A885)+3,DAY(Monthly!A885)),DATE(YEAR(Monthly!A885)+1,MONTH(Monthly!A885),DAY(Monthly!A885))))</f>
        <v>364576</v>
      </c>
      <c r="B886" s="28">
        <f t="shared" si="125"/>
        <v>2898</v>
      </c>
      <c r="C886" s="9">
        <f t="shared" si="126"/>
        <v>364574</v>
      </c>
      <c r="D886" s="9">
        <f t="shared" si="127"/>
        <v>364604</v>
      </c>
      <c r="E886" s="3">
        <f t="shared" si="128"/>
        <v>31</v>
      </c>
      <c r="F886" s="10">
        <f t="shared" si="129"/>
        <v>29</v>
      </c>
      <c r="G886" s="4">
        <f>Lease!K898</f>
        <v>0</v>
      </c>
      <c r="H886" s="3">
        <f t="shared" si="130"/>
        <v>0</v>
      </c>
      <c r="I886" s="11">
        <f t="shared" si="131"/>
        <v>0</v>
      </c>
      <c r="J886" s="20">
        <f t="shared" si="132"/>
        <v>364576</v>
      </c>
      <c r="K886" s="3">
        <f t="shared" si="133"/>
        <v>0</v>
      </c>
    </row>
    <row r="887" spans="1:11" x14ac:dyDescent="0.25">
      <c r="A887" s="9">
        <f>IF(Lease!$H$4="Monthly",DATE(YEAR(Monthly!A886),MONTH(Monthly!A886)+1,DAY(Monthly!A886)),IF(Lease!$H$4="Quarterly",DATE(YEAR(Monthly!A886),MONTH(Monthly!A886)+3,DAY(Monthly!A886)),DATE(YEAR(Monthly!A886)+1,MONTH(Monthly!A886),DAY(Monthly!A886))))</f>
        <v>364941</v>
      </c>
      <c r="B887" s="28">
        <f t="shared" si="125"/>
        <v>2899</v>
      </c>
      <c r="C887" s="9">
        <f t="shared" si="126"/>
        <v>364939</v>
      </c>
      <c r="D887" s="9">
        <f t="shared" si="127"/>
        <v>364969</v>
      </c>
      <c r="E887" s="3">
        <f t="shared" si="128"/>
        <v>31</v>
      </c>
      <c r="F887" s="10">
        <f t="shared" si="129"/>
        <v>29</v>
      </c>
      <c r="G887" s="4">
        <f>Lease!K899</f>
        <v>0</v>
      </c>
      <c r="H887" s="3">
        <f t="shared" si="130"/>
        <v>0</v>
      </c>
      <c r="I887" s="11">
        <f t="shared" si="131"/>
        <v>0</v>
      </c>
      <c r="J887" s="20">
        <f t="shared" si="132"/>
        <v>364941</v>
      </c>
      <c r="K887" s="3">
        <f t="shared" si="133"/>
        <v>0</v>
      </c>
    </row>
    <row r="888" spans="1:11" x14ac:dyDescent="0.25">
      <c r="A888" s="9">
        <f>IF(Lease!$H$4="Monthly",DATE(YEAR(Monthly!A887),MONTH(Monthly!A887)+1,DAY(Monthly!A887)),IF(Lease!$H$4="Quarterly",DATE(YEAR(Monthly!A887),MONTH(Monthly!A887)+3,DAY(Monthly!A887)),DATE(YEAR(Monthly!A887)+1,MONTH(Monthly!A887),DAY(Monthly!A887))))</f>
        <v>365306</v>
      </c>
      <c r="B888" s="28">
        <f t="shared" si="125"/>
        <v>2900</v>
      </c>
      <c r="C888" s="9">
        <f t="shared" si="126"/>
        <v>365304</v>
      </c>
      <c r="D888" s="9">
        <f t="shared" si="127"/>
        <v>365334</v>
      </c>
      <c r="E888" s="3">
        <f t="shared" si="128"/>
        <v>31</v>
      </c>
      <c r="F888" s="10">
        <f t="shared" si="129"/>
        <v>29</v>
      </c>
      <c r="G888" s="4">
        <f>Lease!K900</f>
        <v>0</v>
      </c>
      <c r="H888" s="3">
        <f t="shared" si="130"/>
        <v>0</v>
      </c>
      <c r="I888" s="11">
        <f t="shared" si="131"/>
        <v>0</v>
      </c>
      <c r="J888" s="20">
        <f t="shared" si="132"/>
        <v>365306</v>
      </c>
      <c r="K888" s="3">
        <f t="shared" si="133"/>
        <v>0</v>
      </c>
    </row>
    <row r="889" spans="1:11" x14ac:dyDescent="0.25">
      <c r="A889" s="9">
        <f>IF(Lease!$H$4="Monthly",DATE(YEAR(Monthly!A888),MONTH(Monthly!A888)+1,DAY(Monthly!A888)),IF(Lease!$H$4="Quarterly",DATE(YEAR(Monthly!A888),MONTH(Monthly!A888)+3,DAY(Monthly!A888)),DATE(YEAR(Monthly!A888)+1,MONTH(Monthly!A888),DAY(Monthly!A888))))</f>
        <v>365671</v>
      </c>
      <c r="B889" s="28">
        <f t="shared" si="125"/>
        <v>2901</v>
      </c>
      <c r="C889" s="9">
        <f t="shared" si="126"/>
        <v>365669</v>
      </c>
      <c r="D889" s="9">
        <f t="shared" si="127"/>
        <v>365699</v>
      </c>
      <c r="E889" s="3">
        <f t="shared" si="128"/>
        <v>31</v>
      </c>
      <c r="F889" s="10">
        <f t="shared" si="129"/>
        <v>29</v>
      </c>
      <c r="G889" s="4">
        <f>Lease!K901</f>
        <v>0</v>
      </c>
      <c r="H889" s="3">
        <f t="shared" si="130"/>
        <v>0</v>
      </c>
      <c r="I889" s="11">
        <f t="shared" si="131"/>
        <v>0</v>
      </c>
      <c r="J889" s="20">
        <f t="shared" si="132"/>
        <v>365671</v>
      </c>
      <c r="K889" s="3">
        <f t="shared" si="133"/>
        <v>0</v>
      </c>
    </row>
    <row r="890" spans="1:11" x14ac:dyDescent="0.25">
      <c r="A890" s="9">
        <f>IF(Lease!$H$4="Monthly",DATE(YEAR(Monthly!A889),MONTH(Monthly!A889)+1,DAY(Monthly!A889)),IF(Lease!$H$4="Quarterly",DATE(YEAR(Monthly!A889),MONTH(Monthly!A889)+3,DAY(Monthly!A889)),DATE(YEAR(Monthly!A889)+1,MONTH(Monthly!A889),DAY(Monthly!A889))))</f>
        <v>366036</v>
      </c>
      <c r="B890" s="28">
        <f t="shared" si="125"/>
        <v>2902</v>
      </c>
      <c r="C890" s="9">
        <f t="shared" si="126"/>
        <v>366034</v>
      </c>
      <c r="D890" s="9">
        <f t="shared" si="127"/>
        <v>366064</v>
      </c>
      <c r="E890" s="3">
        <f t="shared" si="128"/>
        <v>31</v>
      </c>
      <c r="F890" s="10">
        <f t="shared" si="129"/>
        <v>29</v>
      </c>
      <c r="G890" s="4">
        <f>Lease!K902</f>
        <v>0</v>
      </c>
      <c r="H890" s="3">
        <f t="shared" si="130"/>
        <v>0</v>
      </c>
      <c r="I890" s="11">
        <f t="shared" si="131"/>
        <v>0</v>
      </c>
      <c r="J890" s="20">
        <f t="shared" si="132"/>
        <v>366036</v>
      </c>
      <c r="K890" s="3">
        <f t="shared" si="133"/>
        <v>0</v>
      </c>
    </row>
    <row r="891" spans="1:11" x14ac:dyDescent="0.25">
      <c r="A891" s="9">
        <f>IF(Lease!$H$4="Monthly",DATE(YEAR(Monthly!A890),MONTH(Monthly!A890)+1,DAY(Monthly!A890)),IF(Lease!$H$4="Quarterly",DATE(YEAR(Monthly!A890),MONTH(Monthly!A890)+3,DAY(Monthly!A890)),DATE(YEAR(Monthly!A890)+1,MONTH(Monthly!A890),DAY(Monthly!A890))))</f>
        <v>366401</v>
      </c>
      <c r="B891" s="28">
        <f t="shared" si="125"/>
        <v>2903</v>
      </c>
      <c r="C891" s="9">
        <f t="shared" si="126"/>
        <v>366399</v>
      </c>
      <c r="D891" s="9">
        <f t="shared" si="127"/>
        <v>366429</v>
      </c>
      <c r="E891" s="3">
        <f t="shared" si="128"/>
        <v>31</v>
      </c>
      <c r="F891" s="10">
        <f t="shared" si="129"/>
        <v>29</v>
      </c>
      <c r="G891" s="4">
        <f>Lease!K903</f>
        <v>0</v>
      </c>
      <c r="H891" s="3">
        <f t="shared" si="130"/>
        <v>0</v>
      </c>
      <c r="I891" s="11">
        <f t="shared" si="131"/>
        <v>0</v>
      </c>
      <c r="J891" s="20">
        <f t="shared" si="132"/>
        <v>366401</v>
      </c>
      <c r="K891" s="3">
        <f t="shared" si="133"/>
        <v>0</v>
      </c>
    </row>
    <row r="892" spans="1:11" x14ac:dyDescent="0.25">
      <c r="A892" s="9">
        <f>IF(Lease!$H$4="Monthly",DATE(YEAR(Monthly!A891),MONTH(Monthly!A891)+1,DAY(Monthly!A891)),IF(Lease!$H$4="Quarterly",DATE(YEAR(Monthly!A891),MONTH(Monthly!A891)+3,DAY(Monthly!A891)),DATE(YEAR(Monthly!A891)+1,MONTH(Monthly!A891),DAY(Monthly!A891))))</f>
        <v>366767</v>
      </c>
      <c r="B892" s="28">
        <f t="shared" si="125"/>
        <v>2904</v>
      </c>
      <c r="C892" s="9">
        <f t="shared" si="126"/>
        <v>366765</v>
      </c>
      <c r="D892" s="9">
        <f t="shared" si="127"/>
        <v>366795</v>
      </c>
      <c r="E892" s="3">
        <f t="shared" si="128"/>
        <v>31</v>
      </c>
      <c r="F892" s="10">
        <f t="shared" si="129"/>
        <v>29</v>
      </c>
      <c r="G892" s="4">
        <f>Lease!K904</f>
        <v>0</v>
      </c>
      <c r="H892" s="3">
        <f t="shared" si="130"/>
        <v>0</v>
      </c>
      <c r="I892" s="11">
        <f t="shared" si="131"/>
        <v>0</v>
      </c>
      <c r="J892" s="20">
        <f t="shared" si="132"/>
        <v>366767</v>
      </c>
      <c r="K892" s="3">
        <f t="shared" si="133"/>
        <v>0</v>
      </c>
    </row>
    <row r="893" spans="1:11" x14ac:dyDescent="0.25">
      <c r="A893" s="9">
        <f>IF(Lease!$H$4="Monthly",DATE(YEAR(Monthly!A892),MONTH(Monthly!A892)+1,DAY(Monthly!A892)),IF(Lease!$H$4="Quarterly",DATE(YEAR(Monthly!A892),MONTH(Monthly!A892)+3,DAY(Monthly!A892)),DATE(YEAR(Monthly!A892)+1,MONTH(Monthly!A892),DAY(Monthly!A892))))</f>
        <v>367132</v>
      </c>
      <c r="B893" s="28">
        <f t="shared" si="125"/>
        <v>2905</v>
      </c>
      <c r="C893" s="9">
        <f t="shared" si="126"/>
        <v>367130</v>
      </c>
      <c r="D893" s="9">
        <f t="shared" si="127"/>
        <v>367160</v>
      </c>
      <c r="E893" s="3">
        <f t="shared" si="128"/>
        <v>31</v>
      </c>
      <c r="F893" s="10">
        <f t="shared" si="129"/>
        <v>29</v>
      </c>
      <c r="G893" s="4">
        <f>Lease!K905</f>
        <v>0</v>
      </c>
      <c r="H893" s="3">
        <f t="shared" si="130"/>
        <v>0</v>
      </c>
      <c r="I893" s="11">
        <f t="shared" si="131"/>
        <v>0</v>
      </c>
      <c r="J893" s="20">
        <f t="shared" si="132"/>
        <v>367132</v>
      </c>
      <c r="K893" s="3">
        <f t="shared" si="133"/>
        <v>0</v>
      </c>
    </row>
    <row r="894" spans="1:11" x14ac:dyDescent="0.25">
      <c r="A894" s="9">
        <f>IF(Lease!$H$4="Monthly",DATE(YEAR(Monthly!A893),MONTH(Monthly!A893)+1,DAY(Monthly!A893)),IF(Lease!$H$4="Quarterly",DATE(YEAR(Monthly!A893),MONTH(Monthly!A893)+3,DAY(Monthly!A893)),DATE(YEAR(Monthly!A893)+1,MONTH(Monthly!A893),DAY(Monthly!A893))))</f>
        <v>367497</v>
      </c>
      <c r="B894" s="28">
        <f t="shared" si="125"/>
        <v>2906</v>
      </c>
      <c r="C894" s="9">
        <f t="shared" si="126"/>
        <v>367495</v>
      </c>
      <c r="D894" s="9">
        <f t="shared" si="127"/>
        <v>367525</v>
      </c>
      <c r="E894" s="3">
        <f t="shared" si="128"/>
        <v>31</v>
      </c>
      <c r="F894" s="10">
        <f t="shared" si="129"/>
        <v>29</v>
      </c>
      <c r="G894" s="4">
        <f>Lease!K906</f>
        <v>0</v>
      </c>
      <c r="H894" s="3">
        <f t="shared" si="130"/>
        <v>0</v>
      </c>
      <c r="I894" s="11">
        <f t="shared" si="131"/>
        <v>0</v>
      </c>
      <c r="J894" s="20">
        <f t="shared" si="132"/>
        <v>367497</v>
      </c>
      <c r="K894" s="3">
        <f t="shared" si="133"/>
        <v>0</v>
      </c>
    </row>
    <row r="895" spans="1:11" x14ac:dyDescent="0.25">
      <c r="A895" s="9">
        <f>IF(Lease!$H$4="Monthly",DATE(YEAR(Monthly!A894),MONTH(Monthly!A894)+1,DAY(Monthly!A894)),IF(Lease!$H$4="Quarterly",DATE(YEAR(Monthly!A894),MONTH(Monthly!A894)+3,DAY(Monthly!A894)),DATE(YEAR(Monthly!A894)+1,MONTH(Monthly!A894),DAY(Monthly!A894))))</f>
        <v>367862</v>
      </c>
      <c r="B895" s="28">
        <f t="shared" si="125"/>
        <v>2907</v>
      </c>
      <c r="C895" s="9">
        <f t="shared" si="126"/>
        <v>367860</v>
      </c>
      <c r="D895" s="9">
        <f t="shared" si="127"/>
        <v>367890</v>
      </c>
      <c r="E895" s="3">
        <f t="shared" si="128"/>
        <v>31</v>
      </c>
      <c r="F895" s="10">
        <f t="shared" si="129"/>
        <v>29</v>
      </c>
      <c r="G895" s="4">
        <f>Lease!K907</f>
        <v>0</v>
      </c>
      <c r="H895" s="3">
        <f t="shared" si="130"/>
        <v>0</v>
      </c>
      <c r="I895" s="11">
        <f t="shared" si="131"/>
        <v>0</v>
      </c>
      <c r="J895" s="20">
        <f t="shared" si="132"/>
        <v>367862</v>
      </c>
      <c r="K895" s="3">
        <f t="shared" si="133"/>
        <v>0</v>
      </c>
    </row>
    <row r="896" spans="1:11" x14ac:dyDescent="0.25">
      <c r="A896" s="9">
        <f>IF(Lease!$H$4="Monthly",DATE(YEAR(Monthly!A895),MONTH(Monthly!A895)+1,DAY(Monthly!A895)),IF(Lease!$H$4="Quarterly",DATE(YEAR(Monthly!A895),MONTH(Monthly!A895)+3,DAY(Monthly!A895)),DATE(YEAR(Monthly!A895)+1,MONTH(Monthly!A895),DAY(Monthly!A895))))</f>
        <v>368228</v>
      </c>
      <c r="B896" s="28">
        <f t="shared" si="125"/>
        <v>2908</v>
      </c>
      <c r="C896" s="9">
        <f t="shared" si="126"/>
        <v>368226</v>
      </c>
      <c r="D896" s="9">
        <f t="shared" si="127"/>
        <v>368256</v>
      </c>
      <c r="E896" s="3">
        <f t="shared" si="128"/>
        <v>31</v>
      </c>
      <c r="F896" s="10">
        <f t="shared" si="129"/>
        <v>29</v>
      </c>
      <c r="G896" s="4">
        <f>Lease!K908</f>
        <v>0</v>
      </c>
      <c r="H896" s="3">
        <f t="shared" si="130"/>
        <v>0</v>
      </c>
      <c r="I896" s="11">
        <f t="shared" si="131"/>
        <v>0</v>
      </c>
      <c r="J896" s="20">
        <f t="shared" si="132"/>
        <v>368228</v>
      </c>
      <c r="K896" s="3">
        <f t="shared" si="133"/>
        <v>0</v>
      </c>
    </row>
    <row r="897" spans="1:11" x14ac:dyDescent="0.25">
      <c r="A897" s="9">
        <f>IF(Lease!$H$4="Monthly",DATE(YEAR(Monthly!A896),MONTH(Monthly!A896)+1,DAY(Monthly!A896)),IF(Lease!$H$4="Quarterly",DATE(YEAR(Monthly!A896),MONTH(Monthly!A896)+3,DAY(Monthly!A896)),DATE(YEAR(Monthly!A896)+1,MONTH(Monthly!A896),DAY(Monthly!A896))))</f>
        <v>368593</v>
      </c>
      <c r="B897" s="28">
        <f t="shared" si="125"/>
        <v>2909</v>
      </c>
      <c r="C897" s="9">
        <f t="shared" si="126"/>
        <v>368591</v>
      </c>
      <c r="D897" s="9">
        <f t="shared" si="127"/>
        <v>368621</v>
      </c>
      <c r="E897" s="3">
        <f t="shared" si="128"/>
        <v>31</v>
      </c>
      <c r="F897" s="10">
        <f t="shared" si="129"/>
        <v>29</v>
      </c>
      <c r="G897" s="4">
        <f>Lease!K909</f>
        <v>0</v>
      </c>
      <c r="H897" s="3">
        <f t="shared" si="130"/>
        <v>0</v>
      </c>
      <c r="I897" s="11">
        <f t="shared" si="131"/>
        <v>0</v>
      </c>
      <c r="J897" s="20">
        <f t="shared" si="132"/>
        <v>368593</v>
      </c>
      <c r="K897" s="3">
        <f t="shared" si="133"/>
        <v>0</v>
      </c>
    </row>
    <row r="898" spans="1:11" x14ac:dyDescent="0.25">
      <c r="A898" s="9">
        <f>IF(Lease!$H$4="Monthly",DATE(YEAR(Monthly!A897),MONTH(Monthly!A897)+1,DAY(Monthly!A897)),IF(Lease!$H$4="Quarterly",DATE(YEAR(Monthly!A897),MONTH(Monthly!A897)+3,DAY(Monthly!A897)),DATE(YEAR(Monthly!A897)+1,MONTH(Monthly!A897),DAY(Monthly!A897))))</f>
        <v>368958</v>
      </c>
      <c r="B898" s="28">
        <f t="shared" si="125"/>
        <v>2910</v>
      </c>
      <c r="C898" s="9">
        <f t="shared" si="126"/>
        <v>368956</v>
      </c>
      <c r="D898" s="9">
        <f t="shared" si="127"/>
        <v>368986</v>
      </c>
      <c r="E898" s="3">
        <f t="shared" si="128"/>
        <v>31</v>
      </c>
      <c r="F898" s="10">
        <f t="shared" si="129"/>
        <v>29</v>
      </c>
      <c r="G898" s="4">
        <f>Lease!K910</f>
        <v>0</v>
      </c>
      <c r="H898" s="3">
        <f t="shared" si="130"/>
        <v>0</v>
      </c>
      <c r="I898" s="11">
        <f t="shared" si="131"/>
        <v>0</v>
      </c>
      <c r="J898" s="20">
        <f t="shared" si="132"/>
        <v>368958</v>
      </c>
      <c r="K898" s="3">
        <f t="shared" si="133"/>
        <v>0</v>
      </c>
    </row>
    <row r="899" spans="1:11" x14ac:dyDescent="0.25">
      <c r="A899" s="9">
        <f>IF(Lease!$H$4="Monthly",DATE(YEAR(Monthly!A898),MONTH(Monthly!A898)+1,DAY(Monthly!A898)),IF(Lease!$H$4="Quarterly",DATE(YEAR(Monthly!A898),MONTH(Monthly!A898)+3,DAY(Monthly!A898)),DATE(YEAR(Monthly!A898)+1,MONTH(Monthly!A898),DAY(Monthly!A898))))</f>
        <v>369323</v>
      </c>
      <c r="B899" s="28">
        <f t="shared" si="125"/>
        <v>2911</v>
      </c>
      <c r="C899" s="9">
        <f t="shared" si="126"/>
        <v>369321</v>
      </c>
      <c r="D899" s="9">
        <f t="shared" si="127"/>
        <v>369351</v>
      </c>
      <c r="E899" s="3">
        <f t="shared" si="128"/>
        <v>31</v>
      </c>
      <c r="F899" s="10">
        <f t="shared" si="129"/>
        <v>29</v>
      </c>
      <c r="G899" s="4">
        <f>Lease!K911</f>
        <v>0</v>
      </c>
      <c r="H899" s="3">
        <f t="shared" si="130"/>
        <v>0</v>
      </c>
      <c r="I899" s="11">
        <f t="shared" si="131"/>
        <v>0</v>
      </c>
      <c r="J899" s="20">
        <f t="shared" si="132"/>
        <v>369323</v>
      </c>
      <c r="K899" s="3">
        <f t="shared" si="133"/>
        <v>0</v>
      </c>
    </row>
    <row r="900" spans="1:11" x14ac:dyDescent="0.25">
      <c r="A900" s="9">
        <f>IF(Lease!$H$4="Monthly",DATE(YEAR(Monthly!A899),MONTH(Monthly!A899)+1,DAY(Monthly!A899)),IF(Lease!$H$4="Quarterly",DATE(YEAR(Monthly!A899),MONTH(Monthly!A899)+3,DAY(Monthly!A899)),DATE(YEAR(Monthly!A899)+1,MONTH(Monthly!A899),DAY(Monthly!A899))))</f>
        <v>369689</v>
      </c>
      <c r="B900" s="28">
        <f t="shared" si="125"/>
        <v>2912</v>
      </c>
      <c r="C900" s="9">
        <f t="shared" si="126"/>
        <v>369687</v>
      </c>
      <c r="D900" s="9">
        <f t="shared" si="127"/>
        <v>369717</v>
      </c>
      <c r="E900" s="3">
        <f t="shared" si="128"/>
        <v>31</v>
      </c>
      <c r="F900" s="10">
        <f t="shared" si="129"/>
        <v>29</v>
      </c>
      <c r="G900" s="4">
        <f>Lease!K912</f>
        <v>0</v>
      </c>
      <c r="H900" s="3">
        <f t="shared" si="130"/>
        <v>0</v>
      </c>
      <c r="I900" s="11">
        <f t="shared" si="131"/>
        <v>0</v>
      </c>
      <c r="J900" s="20">
        <f t="shared" si="132"/>
        <v>369689</v>
      </c>
      <c r="K900" s="3">
        <f t="shared" si="133"/>
        <v>0</v>
      </c>
    </row>
    <row r="901" spans="1:11" x14ac:dyDescent="0.25">
      <c r="A901" s="9">
        <f>IF(Lease!$H$4="Monthly",DATE(YEAR(Monthly!A900),MONTH(Monthly!A900)+1,DAY(Monthly!A900)),IF(Lease!$H$4="Quarterly",DATE(YEAR(Monthly!A900),MONTH(Monthly!A900)+3,DAY(Monthly!A900)),DATE(YEAR(Monthly!A900)+1,MONTH(Monthly!A900),DAY(Monthly!A900))))</f>
        <v>370054</v>
      </c>
      <c r="B901" s="28">
        <f t="shared" ref="B901:B964" si="134">YEAR(A901)</f>
        <v>2913</v>
      </c>
      <c r="C901" s="9">
        <f t="shared" si="126"/>
        <v>370052</v>
      </c>
      <c r="D901" s="9">
        <f t="shared" si="127"/>
        <v>370082</v>
      </c>
      <c r="E901" s="3">
        <f t="shared" si="128"/>
        <v>31</v>
      </c>
      <c r="F901" s="10">
        <f t="shared" si="129"/>
        <v>29</v>
      </c>
      <c r="G901" s="4">
        <f>Lease!K913</f>
        <v>0</v>
      </c>
      <c r="H901" s="3">
        <f t="shared" si="130"/>
        <v>0</v>
      </c>
      <c r="I901" s="11">
        <f t="shared" si="131"/>
        <v>0</v>
      </c>
      <c r="J901" s="20">
        <f t="shared" si="132"/>
        <v>370054</v>
      </c>
      <c r="K901" s="3">
        <f t="shared" si="133"/>
        <v>0</v>
      </c>
    </row>
    <row r="902" spans="1:11" x14ac:dyDescent="0.25">
      <c r="A902" s="9">
        <f>IF(Lease!$H$4="Monthly",DATE(YEAR(Monthly!A901),MONTH(Monthly!A901)+1,DAY(Monthly!A901)),IF(Lease!$H$4="Quarterly",DATE(YEAR(Monthly!A901),MONTH(Monthly!A901)+3,DAY(Monthly!A901)),DATE(YEAR(Monthly!A901)+1,MONTH(Monthly!A901),DAY(Monthly!A901))))</f>
        <v>370419</v>
      </c>
      <c r="B902" s="28">
        <f t="shared" si="134"/>
        <v>2914</v>
      </c>
      <c r="C902" s="9">
        <f t="shared" si="126"/>
        <v>370417</v>
      </c>
      <c r="D902" s="9">
        <f t="shared" si="127"/>
        <v>370447</v>
      </c>
      <c r="E902" s="3">
        <f t="shared" si="128"/>
        <v>31</v>
      </c>
      <c r="F902" s="10">
        <f t="shared" si="129"/>
        <v>29</v>
      </c>
      <c r="G902" s="4">
        <f>Lease!K914</f>
        <v>0</v>
      </c>
      <c r="H902" s="3">
        <f t="shared" si="130"/>
        <v>0</v>
      </c>
      <c r="I902" s="11">
        <f t="shared" si="131"/>
        <v>0</v>
      </c>
      <c r="J902" s="20">
        <f t="shared" si="132"/>
        <v>370419</v>
      </c>
      <c r="K902" s="3">
        <f t="shared" si="133"/>
        <v>0</v>
      </c>
    </row>
    <row r="903" spans="1:11" x14ac:dyDescent="0.25">
      <c r="A903" s="9">
        <f>IF(Lease!$H$4="Monthly",DATE(YEAR(Monthly!A902),MONTH(Monthly!A902)+1,DAY(Monthly!A902)),IF(Lease!$H$4="Quarterly",DATE(YEAR(Monthly!A902),MONTH(Monthly!A902)+3,DAY(Monthly!A902)),DATE(YEAR(Monthly!A902)+1,MONTH(Monthly!A902),DAY(Monthly!A902))))</f>
        <v>370784</v>
      </c>
      <c r="B903" s="28">
        <f t="shared" si="134"/>
        <v>2915</v>
      </c>
      <c r="C903" s="9">
        <f t="shared" si="126"/>
        <v>370782</v>
      </c>
      <c r="D903" s="9">
        <f t="shared" si="127"/>
        <v>370812</v>
      </c>
      <c r="E903" s="3">
        <f t="shared" si="128"/>
        <v>31</v>
      </c>
      <c r="F903" s="10">
        <f t="shared" si="129"/>
        <v>29</v>
      </c>
      <c r="G903" s="4">
        <f>Lease!K915</f>
        <v>0</v>
      </c>
      <c r="H903" s="3">
        <f t="shared" si="130"/>
        <v>0</v>
      </c>
      <c r="I903" s="11">
        <f t="shared" si="131"/>
        <v>0</v>
      </c>
      <c r="J903" s="20">
        <f t="shared" si="132"/>
        <v>370784</v>
      </c>
      <c r="K903" s="3">
        <f t="shared" si="133"/>
        <v>0</v>
      </c>
    </row>
    <row r="904" spans="1:11" x14ac:dyDescent="0.25">
      <c r="A904" s="9">
        <f>IF(Lease!$H$4="Monthly",DATE(YEAR(Monthly!A903),MONTH(Monthly!A903)+1,DAY(Monthly!A903)),IF(Lease!$H$4="Quarterly",DATE(YEAR(Monthly!A903),MONTH(Monthly!A903)+3,DAY(Monthly!A903)),DATE(YEAR(Monthly!A903)+1,MONTH(Monthly!A903),DAY(Monthly!A903))))</f>
        <v>371150</v>
      </c>
      <c r="B904" s="28">
        <f t="shared" si="134"/>
        <v>2916</v>
      </c>
      <c r="C904" s="9">
        <f t="shared" si="126"/>
        <v>371148</v>
      </c>
      <c r="D904" s="9">
        <f t="shared" si="127"/>
        <v>371178</v>
      </c>
      <c r="E904" s="3">
        <f t="shared" si="128"/>
        <v>31</v>
      </c>
      <c r="F904" s="10">
        <f t="shared" si="129"/>
        <v>29</v>
      </c>
      <c r="G904" s="4">
        <f>Lease!K916</f>
        <v>0</v>
      </c>
      <c r="H904" s="3">
        <f t="shared" si="130"/>
        <v>0</v>
      </c>
      <c r="I904" s="11">
        <f t="shared" si="131"/>
        <v>0</v>
      </c>
      <c r="J904" s="20">
        <f t="shared" si="132"/>
        <v>371150</v>
      </c>
      <c r="K904" s="3">
        <f t="shared" si="133"/>
        <v>0</v>
      </c>
    </row>
    <row r="905" spans="1:11" x14ac:dyDescent="0.25">
      <c r="A905" s="9">
        <f>IF(Lease!$H$4="Monthly",DATE(YEAR(Monthly!A904),MONTH(Monthly!A904)+1,DAY(Monthly!A904)),IF(Lease!$H$4="Quarterly",DATE(YEAR(Monthly!A904),MONTH(Monthly!A904)+3,DAY(Monthly!A904)),DATE(YEAR(Monthly!A904)+1,MONTH(Monthly!A904),DAY(Monthly!A904))))</f>
        <v>371515</v>
      </c>
      <c r="B905" s="28">
        <f t="shared" si="134"/>
        <v>2917</v>
      </c>
      <c r="C905" s="9">
        <f t="shared" si="126"/>
        <v>371513</v>
      </c>
      <c r="D905" s="9">
        <f t="shared" si="127"/>
        <v>371543</v>
      </c>
      <c r="E905" s="3">
        <f t="shared" si="128"/>
        <v>31</v>
      </c>
      <c r="F905" s="10">
        <f t="shared" si="129"/>
        <v>29</v>
      </c>
      <c r="G905" s="4">
        <f>Lease!K917</f>
        <v>0</v>
      </c>
      <c r="H905" s="3">
        <f t="shared" si="130"/>
        <v>0</v>
      </c>
      <c r="I905" s="11">
        <f t="shared" si="131"/>
        <v>0</v>
      </c>
      <c r="J905" s="20">
        <f t="shared" si="132"/>
        <v>371515</v>
      </c>
      <c r="K905" s="3">
        <f t="shared" si="133"/>
        <v>0</v>
      </c>
    </row>
    <row r="906" spans="1:11" x14ac:dyDescent="0.25">
      <c r="A906" s="9">
        <f>IF(Lease!$H$4="Monthly",DATE(YEAR(Monthly!A905),MONTH(Monthly!A905)+1,DAY(Monthly!A905)),IF(Lease!$H$4="Quarterly",DATE(YEAR(Monthly!A905),MONTH(Monthly!A905)+3,DAY(Monthly!A905)),DATE(YEAR(Monthly!A905)+1,MONTH(Monthly!A905),DAY(Monthly!A905))))</f>
        <v>371880</v>
      </c>
      <c r="B906" s="28">
        <f t="shared" si="134"/>
        <v>2918</v>
      </c>
      <c r="C906" s="9">
        <f t="shared" si="126"/>
        <v>371878</v>
      </c>
      <c r="D906" s="9">
        <f t="shared" si="127"/>
        <v>371908</v>
      </c>
      <c r="E906" s="3">
        <f t="shared" si="128"/>
        <v>31</v>
      </c>
      <c r="F906" s="10">
        <f t="shared" si="129"/>
        <v>29</v>
      </c>
      <c r="G906" s="4">
        <f>Lease!K918</f>
        <v>0</v>
      </c>
      <c r="H906" s="3">
        <f t="shared" si="130"/>
        <v>0</v>
      </c>
      <c r="I906" s="11">
        <f t="shared" si="131"/>
        <v>0</v>
      </c>
      <c r="J906" s="20">
        <f t="shared" si="132"/>
        <v>371880</v>
      </c>
      <c r="K906" s="3">
        <f t="shared" si="133"/>
        <v>0</v>
      </c>
    </row>
    <row r="907" spans="1:11" x14ac:dyDescent="0.25">
      <c r="A907" s="9">
        <f>IF(Lease!$H$4="Monthly",DATE(YEAR(Monthly!A906),MONTH(Monthly!A906)+1,DAY(Monthly!A906)),IF(Lease!$H$4="Quarterly",DATE(YEAR(Monthly!A906),MONTH(Monthly!A906)+3,DAY(Monthly!A906)),DATE(YEAR(Monthly!A906)+1,MONTH(Monthly!A906),DAY(Monthly!A906))))</f>
        <v>372245</v>
      </c>
      <c r="B907" s="28">
        <f t="shared" si="134"/>
        <v>2919</v>
      </c>
      <c r="C907" s="9">
        <f t="shared" si="126"/>
        <v>372243</v>
      </c>
      <c r="D907" s="9">
        <f t="shared" si="127"/>
        <v>372273</v>
      </c>
      <c r="E907" s="3">
        <f t="shared" si="128"/>
        <v>31</v>
      </c>
      <c r="F907" s="10">
        <f t="shared" si="129"/>
        <v>29</v>
      </c>
      <c r="G907" s="4">
        <f>Lease!K919</f>
        <v>0</v>
      </c>
      <c r="H907" s="3">
        <f t="shared" si="130"/>
        <v>0</v>
      </c>
      <c r="I907" s="11">
        <f t="shared" si="131"/>
        <v>0</v>
      </c>
      <c r="J907" s="20">
        <f t="shared" si="132"/>
        <v>372245</v>
      </c>
      <c r="K907" s="3">
        <f t="shared" si="133"/>
        <v>0</v>
      </c>
    </row>
    <row r="908" spans="1:11" x14ac:dyDescent="0.25">
      <c r="A908" s="9">
        <f>IF(Lease!$H$4="Monthly",DATE(YEAR(Monthly!A907),MONTH(Monthly!A907)+1,DAY(Monthly!A907)),IF(Lease!$H$4="Quarterly",DATE(YEAR(Monthly!A907),MONTH(Monthly!A907)+3,DAY(Monthly!A907)),DATE(YEAR(Monthly!A907)+1,MONTH(Monthly!A907),DAY(Monthly!A907))))</f>
        <v>372611</v>
      </c>
      <c r="B908" s="28">
        <f t="shared" si="134"/>
        <v>2920</v>
      </c>
      <c r="C908" s="9">
        <f t="shared" si="126"/>
        <v>372609</v>
      </c>
      <c r="D908" s="9">
        <f t="shared" si="127"/>
        <v>372639</v>
      </c>
      <c r="E908" s="3">
        <f t="shared" si="128"/>
        <v>31</v>
      </c>
      <c r="F908" s="10">
        <f t="shared" si="129"/>
        <v>29</v>
      </c>
      <c r="G908" s="4">
        <f>Lease!K920</f>
        <v>0</v>
      </c>
      <c r="H908" s="3">
        <f t="shared" si="130"/>
        <v>0</v>
      </c>
      <c r="I908" s="11">
        <f t="shared" si="131"/>
        <v>0</v>
      </c>
      <c r="J908" s="20">
        <f t="shared" si="132"/>
        <v>372611</v>
      </c>
      <c r="K908" s="3">
        <f t="shared" si="133"/>
        <v>0</v>
      </c>
    </row>
    <row r="909" spans="1:11" x14ac:dyDescent="0.25">
      <c r="A909" s="9">
        <f>IF(Lease!$H$4="Monthly",DATE(YEAR(Monthly!A908),MONTH(Monthly!A908)+1,DAY(Monthly!A908)),IF(Lease!$H$4="Quarterly",DATE(YEAR(Monthly!A908),MONTH(Monthly!A908)+3,DAY(Monthly!A908)),DATE(YEAR(Monthly!A908)+1,MONTH(Monthly!A908),DAY(Monthly!A908))))</f>
        <v>372976</v>
      </c>
      <c r="B909" s="28">
        <f t="shared" si="134"/>
        <v>2921</v>
      </c>
      <c r="C909" s="9">
        <f t="shared" si="126"/>
        <v>372974</v>
      </c>
      <c r="D909" s="9">
        <f t="shared" si="127"/>
        <v>373004</v>
      </c>
      <c r="E909" s="3">
        <f t="shared" si="128"/>
        <v>31</v>
      </c>
      <c r="F909" s="10">
        <f t="shared" si="129"/>
        <v>29</v>
      </c>
      <c r="G909" s="4">
        <f>Lease!K921</f>
        <v>0</v>
      </c>
      <c r="H909" s="3">
        <f t="shared" si="130"/>
        <v>0</v>
      </c>
      <c r="I909" s="11">
        <f t="shared" si="131"/>
        <v>0</v>
      </c>
      <c r="J909" s="20">
        <f t="shared" si="132"/>
        <v>372976</v>
      </c>
      <c r="K909" s="3">
        <f t="shared" si="133"/>
        <v>0</v>
      </c>
    </row>
    <row r="910" spans="1:11" x14ac:dyDescent="0.25">
      <c r="A910" s="9">
        <f>IF(Lease!$H$4="Monthly",DATE(YEAR(Monthly!A909),MONTH(Monthly!A909)+1,DAY(Monthly!A909)),IF(Lease!$H$4="Quarterly",DATE(YEAR(Monthly!A909),MONTH(Monthly!A909)+3,DAY(Monthly!A909)),DATE(YEAR(Monthly!A909)+1,MONTH(Monthly!A909),DAY(Monthly!A909))))</f>
        <v>373341</v>
      </c>
      <c r="B910" s="28">
        <f t="shared" si="134"/>
        <v>2922</v>
      </c>
      <c r="C910" s="9">
        <f t="shared" si="126"/>
        <v>373339</v>
      </c>
      <c r="D910" s="9">
        <f t="shared" si="127"/>
        <v>373369</v>
      </c>
      <c r="E910" s="3">
        <f t="shared" si="128"/>
        <v>31</v>
      </c>
      <c r="F910" s="10">
        <f t="shared" si="129"/>
        <v>29</v>
      </c>
      <c r="G910" s="4">
        <f>Lease!K922</f>
        <v>0</v>
      </c>
      <c r="H910" s="3">
        <f t="shared" si="130"/>
        <v>0</v>
      </c>
      <c r="I910" s="11">
        <f t="shared" si="131"/>
        <v>0</v>
      </c>
      <c r="J910" s="20">
        <f t="shared" si="132"/>
        <v>373341</v>
      </c>
      <c r="K910" s="3">
        <f t="shared" si="133"/>
        <v>0</v>
      </c>
    </row>
    <row r="911" spans="1:11" x14ac:dyDescent="0.25">
      <c r="A911" s="9">
        <f>IF(Lease!$H$4="Monthly",DATE(YEAR(Monthly!A910),MONTH(Monthly!A910)+1,DAY(Monthly!A910)),IF(Lease!$H$4="Quarterly",DATE(YEAR(Monthly!A910),MONTH(Monthly!A910)+3,DAY(Monthly!A910)),DATE(YEAR(Monthly!A910)+1,MONTH(Monthly!A910),DAY(Monthly!A910))))</f>
        <v>373706</v>
      </c>
      <c r="B911" s="28">
        <f t="shared" si="134"/>
        <v>2923</v>
      </c>
      <c r="C911" s="9">
        <f t="shared" si="126"/>
        <v>373704</v>
      </c>
      <c r="D911" s="9">
        <f t="shared" si="127"/>
        <v>373734</v>
      </c>
      <c r="E911" s="3">
        <f t="shared" si="128"/>
        <v>31</v>
      </c>
      <c r="F911" s="10">
        <f t="shared" si="129"/>
        <v>29</v>
      </c>
      <c r="G911" s="4">
        <f>Lease!K923</f>
        <v>0</v>
      </c>
      <c r="H911" s="3">
        <f t="shared" si="130"/>
        <v>0</v>
      </c>
      <c r="I911" s="11">
        <f t="shared" si="131"/>
        <v>0</v>
      </c>
      <c r="J911" s="20">
        <f t="shared" si="132"/>
        <v>373706</v>
      </c>
      <c r="K911" s="3">
        <f t="shared" si="133"/>
        <v>0</v>
      </c>
    </row>
    <row r="912" spans="1:11" x14ac:dyDescent="0.25">
      <c r="A912" s="9">
        <f>IF(Lease!$H$4="Monthly",DATE(YEAR(Monthly!A911),MONTH(Monthly!A911)+1,DAY(Monthly!A911)),IF(Lease!$H$4="Quarterly",DATE(YEAR(Monthly!A911),MONTH(Monthly!A911)+3,DAY(Monthly!A911)),DATE(YEAR(Monthly!A911)+1,MONTH(Monthly!A911),DAY(Monthly!A911))))</f>
        <v>374072</v>
      </c>
      <c r="B912" s="28">
        <f t="shared" si="134"/>
        <v>2924</v>
      </c>
      <c r="C912" s="9">
        <f t="shared" si="126"/>
        <v>374070</v>
      </c>
      <c r="D912" s="9">
        <f t="shared" si="127"/>
        <v>374100</v>
      </c>
      <c r="E912" s="3">
        <f t="shared" si="128"/>
        <v>31</v>
      </c>
      <c r="F912" s="10">
        <f t="shared" si="129"/>
        <v>29</v>
      </c>
      <c r="G912" s="4">
        <f>Lease!K924</f>
        <v>0</v>
      </c>
      <c r="H912" s="3">
        <f t="shared" si="130"/>
        <v>0</v>
      </c>
      <c r="I912" s="11">
        <f t="shared" si="131"/>
        <v>0</v>
      </c>
      <c r="J912" s="20">
        <f t="shared" si="132"/>
        <v>374072</v>
      </c>
      <c r="K912" s="3">
        <f t="shared" si="133"/>
        <v>0</v>
      </c>
    </row>
    <row r="913" spans="1:11" x14ac:dyDescent="0.25">
      <c r="A913" s="9">
        <f>IF(Lease!$H$4="Monthly",DATE(YEAR(Monthly!A912),MONTH(Monthly!A912)+1,DAY(Monthly!A912)),IF(Lease!$H$4="Quarterly",DATE(YEAR(Monthly!A912),MONTH(Monthly!A912)+3,DAY(Monthly!A912)),DATE(YEAR(Monthly!A912)+1,MONTH(Monthly!A912),DAY(Monthly!A912))))</f>
        <v>374437</v>
      </c>
      <c r="B913" s="28">
        <f t="shared" si="134"/>
        <v>2925</v>
      </c>
      <c r="C913" s="9">
        <f t="shared" si="126"/>
        <v>374435</v>
      </c>
      <c r="D913" s="9">
        <f t="shared" si="127"/>
        <v>374465</v>
      </c>
      <c r="E913" s="3">
        <f t="shared" si="128"/>
        <v>31</v>
      </c>
      <c r="F913" s="10">
        <f t="shared" si="129"/>
        <v>29</v>
      </c>
      <c r="G913" s="4">
        <f>Lease!K925</f>
        <v>0</v>
      </c>
      <c r="H913" s="3">
        <f t="shared" si="130"/>
        <v>0</v>
      </c>
      <c r="I913" s="11">
        <f t="shared" si="131"/>
        <v>0</v>
      </c>
      <c r="J913" s="20">
        <f t="shared" si="132"/>
        <v>374437</v>
      </c>
      <c r="K913" s="3">
        <f t="shared" si="133"/>
        <v>0</v>
      </c>
    </row>
    <row r="914" spans="1:11" x14ac:dyDescent="0.25">
      <c r="A914" s="9">
        <f>IF(Lease!$H$4="Monthly",DATE(YEAR(Monthly!A913),MONTH(Monthly!A913)+1,DAY(Monthly!A913)),IF(Lease!$H$4="Quarterly",DATE(YEAR(Monthly!A913),MONTH(Monthly!A913)+3,DAY(Monthly!A913)),DATE(YEAR(Monthly!A913)+1,MONTH(Monthly!A913),DAY(Monthly!A913))))</f>
        <v>374802</v>
      </c>
      <c r="B914" s="28">
        <f t="shared" si="134"/>
        <v>2926</v>
      </c>
      <c r="C914" s="9">
        <f t="shared" si="126"/>
        <v>374800</v>
      </c>
      <c r="D914" s="9">
        <f t="shared" si="127"/>
        <v>374830</v>
      </c>
      <c r="E914" s="3">
        <f t="shared" si="128"/>
        <v>31</v>
      </c>
      <c r="F914" s="10">
        <f t="shared" si="129"/>
        <v>29</v>
      </c>
      <c r="G914" s="4">
        <f>Lease!K926</f>
        <v>0</v>
      </c>
      <c r="H914" s="3">
        <f t="shared" si="130"/>
        <v>0</v>
      </c>
      <c r="I914" s="11">
        <f t="shared" si="131"/>
        <v>0</v>
      </c>
      <c r="J914" s="20">
        <f t="shared" si="132"/>
        <v>374802</v>
      </c>
      <c r="K914" s="3">
        <f t="shared" si="133"/>
        <v>0</v>
      </c>
    </row>
    <row r="915" spans="1:11" x14ac:dyDescent="0.25">
      <c r="A915" s="9">
        <f>IF(Lease!$H$4="Monthly",DATE(YEAR(Monthly!A914),MONTH(Monthly!A914)+1,DAY(Monthly!A914)),IF(Lease!$H$4="Quarterly",DATE(YEAR(Monthly!A914),MONTH(Monthly!A914)+3,DAY(Monthly!A914)),DATE(YEAR(Monthly!A914)+1,MONTH(Monthly!A914),DAY(Monthly!A914))))</f>
        <v>375167</v>
      </c>
      <c r="B915" s="28">
        <f t="shared" si="134"/>
        <v>2927</v>
      </c>
      <c r="C915" s="9">
        <f t="shared" si="126"/>
        <v>375165</v>
      </c>
      <c r="D915" s="9">
        <f t="shared" si="127"/>
        <v>375195</v>
      </c>
      <c r="E915" s="3">
        <f t="shared" si="128"/>
        <v>31</v>
      </c>
      <c r="F915" s="10">
        <f t="shared" si="129"/>
        <v>29</v>
      </c>
      <c r="G915" s="4">
        <f>Lease!K927</f>
        <v>0</v>
      </c>
      <c r="H915" s="3">
        <f t="shared" si="130"/>
        <v>0</v>
      </c>
      <c r="I915" s="11">
        <f t="shared" si="131"/>
        <v>0</v>
      </c>
      <c r="J915" s="20">
        <f t="shared" si="132"/>
        <v>375167</v>
      </c>
      <c r="K915" s="3">
        <f t="shared" si="133"/>
        <v>0</v>
      </c>
    </row>
    <row r="916" spans="1:11" x14ac:dyDescent="0.25">
      <c r="A916" s="9">
        <f>IF(Lease!$H$4="Monthly",DATE(YEAR(Monthly!A915),MONTH(Monthly!A915)+1,DAY(Monthly!A915)),IF(Lease!$H$4="Quarterly",DATE(YEAR(Monthly!A915),MONTH(Monthly!A915)+3,DAY(Monthly!A915)),DATE(YEAR(Monthly!A915)+1,MONTH(Monthly!A915),DAY(Monthly!A915))))</f>
        <v>375533</v>
      </c>
      <c r="B916" s="28">
        <f t="shared" si="134"/>
        <v>2928</v>
      </c>
      <c r="C916" s="9">
        <f t="shared" si="126"/>
        <v>375531</v>
      </c>
      <c r="D916" s="9">
        <f t="shared" si="127"/>
        <v>375561</v>
      </c>
      <c r="E916" s="3">
        <f t="shared" si="128"/>
        <v>31</v>
      </c>
      <c r="F916" s="10">
        <f t="shared" si="129"/>
        <v>29</v>
      </c>
      <c r="G916" s="4">
        <f>Lease!K928</f>
        <v>0</v>
      </c>
      <c r="H916" s="3">
        <f t="shared" si="130"/>
        <v>0</v>
      </c>
      <c r="I916" s="11">
        <f t="shared" si="131"/>
        <v>0</v>
      </c>
      <c r="J916" s="20">
        <f t="shared" si="132"/>
        <v>375533</v>
      </c>
      <c r="K916" s="3">
        <f t="shared" si="133"/>
        <v>0</v>
      </c>
    </row>
    <row r="917" spans="1:11" x14ac:dyDescent="0.25">
      <c r="A917" s="9">
        <f>IF(Lease!$H$4="Monthly",DATE(YEAR(Monthly!A916),MONTH(Monthly!A916)+1,DAY(Monthly!A916)),IF(Lease!$H$4="Quarterly",DATE(YEAR(Monthly!A916),MONTH(Monthly!A916)+3,DAY(Monthly!A916)),DATE(YEAR(Monthly!A916)+1,MONTH(Monthly!A916),DAY(Monthly!A916))))</f>
        <v>375898</v>
      </c>
      <c r="B917" s="28">
        <f t="shared" si="134"/>
        <v>2929</v>
      </c>
      <c r="C917" s="9">
        <f t="shared" si="126"/>
        <v>375896</v>
      </c>
      <c r="D917" s="9">
        <f t="shared" si="127"/>
        <v>375926</v>
      </c>
      <c r="E917" s="3">
        <f t="shared" si="128"/>
        <v>31</v>
      </c>
      <c r="F917" s="10">
        <f t="shared" si="129"/>
        <v>29</v>
      </c>
      <c r="G917" s="4">
        <f>Lease!K929</f>
        <v>0</v>
      </c>
      <c r="H917" s="3">
        <f t="shared" si="130"/>
        <v>0</v>
      </c>
      <c r="I917" s="11">
        <f t="shared" si="131"/>
        <v>0</v>
      </c>
      <c r="J917" s="20">
        <f t="shared" si="132"/>
        <v>375898</v>
      </c>
      <c r="K917" s="3">
        <f t="shared" si="133"/>
        <v>0</v>
      </c>
    </row>
    <row r="918" spans="1:11" x14ac:dyDescent="0.25">
      <c r="A918" s="9">
        <f>IF(Lease!$H$4="Monthly",DATE(YEAR(Monthly!A917),MONTH(Monthly!A917)+1,DAY(Monthly!A917)),IF(Lease!$H$4="Quarterly",DATE(YEAR(Monthly!A917),MONTH(Monthly!A917)+3,DAY(Monthly!A917)),DATE(YEAR(Monthly!A917)+1,MONTH(Monthly!A917),DAY(Monthly!A917))))</f>
        <v>376263</v>
      </c>
      <c r="B918" s="28">
        <f t="shared" si="134"/>
        <v>2930</v>
      </c>
      <c r="C918" s="9">
        <f t="shared" si="126"/>
        <v>376261</v>
      </c>
      <c r="D918" s="9">
        <f t="shared" si="127"/>
        <v>376291</v>
      </c>
      <c r="E918" s="3">
        <f t="shared" si="128"/>
        <v>31</v>
      </c>
      <c r="F918" s="10">
        <f t="shared" si="129"/>
        <v>29</v>
      </c>
      <c r="G918" s="4">
        <f>Lease!K930</f>
        <v>0</v>
      </c>
      <c r="H918" s="3">
        <f t="shared" si="130"/>
        <v>0</v>
      </c>
      <c r="I918" s="11">
        <f t="shared" si="131"/>
        <v>0</v>
      </c>
      <c r="J918" s="20">
        <f t="shared" si="132"/>
        <v>376263</v>
      </c>
      <c r="K918" s="3">
        <f t="shared" si="133"/>
        <v>0</v>
      </c>
    </row>
    <row r="919" spans="1:11" x14ac:dyDescent="0.25">
      <c r="A919" s="9">
        <f>IF(Lease!$H$4="Monthly",DATE(YEAR(Monthly!A918),MONTH(Monthly!A918)+1,DAY(Monthly!A918)),IF(Lease!$H$4="Quarterly",DATE(YEAR(Monthly!A918),MONTH(Monthly!A918)+3,DAY(Monthly!A918)),DATE(YEAR(Monthly!A918)+1,MONTH(Monthly!A918),DAY(Monthly!A918))))</f>
        <v>376628</v>
      </c>
      <c r="B919" s="28">
        <f t="shared" si="134"/>
        <v>2931</v>
      </c>
      <c r="C919" s="9">
        <f t="shared" si="126"/>
        <v>376626</v>
      </c>
      <c r="D919" s="9">
        <f t="shared" si="127"/>
        <v>376656</v>
      </c>
      <c r="E919" s="3">
        <f t="shared" si="128"/>
        <v>31</v>
      </c>
      <c r="F919" s="10">
        <f t="shared" si="129"/>
        <v>29</v>
      </c>
      <c r="G919" s="4">
        <f>Lease!K931</f>
        <v>0</v>
      </c>
      <c r="H919" s="3">
        <f t="shared" si="130"/>
        <v>0</v>
      </c>
      <c r="I919" s="11">
        <f t="shared" si="131"/>
        <v>0</v>
      </c>
      <c r="J919" s="20">
        <f t="shared" si="132"/>
        <v>376628</v>
      </c>
      <c r="K919" s="3">
        <f t="shared" si="133"/>
        <v>0</v>
      </c>
    </row>
    <row r="920" spans="1:11" x14ac:dyDescent="0.25">
      <c r="A920" s="9">
        <f>IF(Lease!$H$4="Monthly",DATE(YEAR(Monthly!A919),MONTH(Monthly!A919)+1,DAY(Monthly!A919)),IF(Lease!$H$4="Quarterly",DATE(YEAR(Monthly!A919),MONTH(Monthly!A919)+3,DAY(Monthly!A919)),DATE(YEAR(Monthly!A919)+1,MONTH(Monthly!A919),DAY(Monthly!A919))))</f>
        <v>376994</v>
      </c>
      <c r="B920" s="28">
        <f t="shared" si="134"/>
        <v>2932</v>
      </c>
      <c r="C920" s="9">
        <f t="shared" si="126"/>
        <v>376992</v>
      </c>
      <c r="D920" s="9">
        <f t="shared" si="127"/>
        <v>377022</v>
      </c>
      <c r="E920" s="3">
        <f t="shared" si="128"/>
        <v>31</v>
      </c>
      <c r="F920" s="10">
        <f t="shared" si="129"/>
        <v>29</v>
      </c>
      <c r="G920" s="4">
        <f>Lease!K932</f>
        <v>0</v>
      </c>
      <c r="H920" s="3">
        <f t="shared" si="130"/>
        <v>0</v>
      </c>
      <c r="I920" s="11">
        <f t="shared" si="131"/>
        <v>0</v>
      </c>
      <c r="J920" s="20">
        <f t="shared" si="132"/>
        <v>376994</v>
      </c>
      <c r="K920" s="3">
        <f t="shared" si="133"/>
        <v>0</v>
      </c>
    </row>
    <row r="921" spans="1:11" x14ac:dyDescent="0.25">
      <c r="A921" s="9">
        <f>IF(Lease!$H$4="Monthly",DATE(YEAR(Monthly!A920),MONTH(Monthly!A920)+1,DAY(Monthly!A920)),IF(Lease!$H$4="Quarterly",DATE(YEAR(Monthly!A920),MONTH(Monthly!A920)+3,DAY(Monthly!A920)),DATE(YEAR(Monthly!A920)+1,MONTH(Monthly!A920),DAY(Monthly!A920))))</f>
        <v>377359</v>
      </c>
      <c r="B921" s="28">
        <f t="shared" si="134"/>
        <v>2933</v>
      </c>
      <c r="C921" s="9">
        <f t="shared" si="126"/>
        <v>377357</v>
      </c>
      <c r="D921" s="9">
        <f t="shared" si="127"/>
        <v>377387</v>
      </c>
      <c r="E921" s="3">
        <f t="shared" si="128"/>
        <v>31</v>
      </c>
      <c r="F921" s="10">
        <f t="shared" si="129"/>
        <v>29</v>
      </c>
      <c r="G921" s="4">
        <f>Lease!K933</f>
        <v>0</v>
      </c>
      <c r="H921" s="3">
        <f t="shared" si="130"/>
        <v>0</v>
      </c>
      <c r="I921" s="11">
        <f t="shared" si="131"/>
        <v>0</v>
      </c>
      <c r="J921" s="20">
        <f t="shared" si="132"/>
        <v>377359</v>
      </c>
      <c r="K921" s="3">
        <f t="shared" si="133"/>
        <v>0</v>
      </c>
    </row>
    <row r="922" spans="1:11" x14ac:dyDescent="0.25">
      <c r="A922" s="9">
        <f>IF(Lease!$H$4="Monthly",DATE(YEAR(Monthly!A921),MONTH(Monthly!A921)+1,DAY(Monthly!A921)),IF(Lease!$H$4="Quarterly",DATE(YEAR(Monthly!A921),MONTH(Monthly!A921)+3,DAY(Monthly!A921)),DATE(YEAR(Monthly!A921)+1,MONTH(Monthly!A921),DAY(Monthly!A921))))</f>
        <v>377724</v>
      </c>
      <c r="B922" s="28">
        <f t="shared" si="134"/>
        <v>2934</v>
      </c>
      <c r="C922" s="9">
        <f t="shared" si="126"/>
        <v>377722</v>
      </c>
      <c r="D922" s="9">
        <f t="shared" si="127"/>
        <v>377752</v>
      </c>
      <c r="E922" s="3">
        <f t="shared" si="128"/>
        <v>31</v>
      </c>
      <c r="F922" s="10">
        <f t="shared" si="129"/>
        <v>29</v>
      </c>
      <c r="G922" s="4">
        <f>Lease!K934</f>
        <v>0</v>
      </c>
      <c r="H922" s="3">
        <f t="shared" si="130"/>
        <v>0</v>
      </c>
      <c r="I922" s="11">
        <f t="shared" si="131"/>
        <v>0</v>
      </c>
      <c r="J922" s="20">
        <f t="shared" si="132"/>
        <v>377724</v>
      </c>
      <c r="K922" s="3">
        <f t="shared" si="133"/>
        <v>0</v>
      </c>
    </row>
    <row r="923" spans="1:11" x14ac:dyDescent="0.25">
      <c r="A923" s="9">
        <f>IF(Lease!$H$4="Monthly",DATE(YEAR(Monthly!A922),MONTH(Monthly!A922)+1,DAY(Monthly!A922)),IF(Lease!$H$4="Quarterly",DATE(YEAR(Monthly!A922),MONTH(Monthly!A922)+3,DAY(Monthly!A922)),DATE(YEAR(Monthly!A922)+1,MONTH(Monthly!A922),DAY(Monthly!A922))))</f>
        <v>378089</v>
      </c>
      <c r="B923" s="28">
        <f t="shared" si="134"/>
        <v>2935</v>
      </c>
      <c r="C923" s="9">
        <f t="shared" si="126"/>
        <v>378087</v>
      </c>
      <c r="D923" s="9">
        <f t="shared" si="127"/>
        <v>378117</v>
      </c>
      <c r="E923" s="3">
        <f t="shared" si="128"/>
        <v>31</v>
      </c>
      <c r="F923" s="10">
        <f t="shared" si="129"/>
        <v>29</v>
      </c>
      <c r="G923" s="4">
        <f>Lease!K935</f>
        <v>0</v>
      </c>
      <c r="H923" s="3">
        <f t="shared" si="130"/>
        <v>0</v>
      </c>
      <c r="I923" s="11">
        <f t="shared" si="131"/>
        <v>0</v>
      </c>
      <c r="J923" s="20">
        <f t="shared" si="132"/>
        <v>378089</v>
      </c>
      <c r="K923" s="3">
        <f t="shared" si="133"/>
        <v>0</v>
      </c>
    </row>
    <row r="924" spans="1:11" x14ac:dyDescent="0.25">
      <c r="A924" s="9">
        <f>IF(Lease!$H$4="Monthly",DATE(YEAR(Monthly!A923),MONTH(Monthly!A923)+1,DAY(Monthly!A923)),IF(Lease!$H$4="Quarterly",DATE(YEAR(Monthly!A923),MONTH(Monthly!A923)+3,DAY(Monthly!A923)),DATE(YEAR(Monthly!A923)+1,MONTH(Monthly!A923),DAY(Monthly!A923))))</f>
        <v>378455</v>
      </c>
      <c r="B924" s="28">
        <f t="shared" si="134"/>
        <v>2936</v>
      </c>
      <c r="C924" s="9">
        <f t="shared" si="126"/>
        <v>378453</v>
      </c>
      <c r="D924" s="9">
        <f t="shared" si="127"/>
        <v>378483</v>
      </c>
      <c r="E924" s="3">
        <f t="shared" si="128"/>
        <v>31</v>
      </c>
      <c r="F924" s="10">
        <f t="shared" si="129"/>
        <v>29</v>
      </c>
      <c r="G924" s="4">
        <f>Lease!K936</f>
        <v>0</v>
      </c>
      <c r="H924" s="3">
        <f t="shared" si="130"/>
        <v>0</v>
      </c>
      <c r="I924" s="11">
        <f t="shared" si="131"/>
        <v>0</v>
      </c>
      <c r="J924" s="20">
        <f t="shared" si="132"/>
        <v>378455</v>
      </c>
      <c r="K924" s="3">
        <f t="shared" si="133"/>
        <v>0</v>
      </c>
    </row>
    <row r="925" spans="1:11" x14ac:dyDescent="0.25">
      <c r="A925" s="9">
        <f>IF(Lease!$H$4="Monthly",DATE(YEAR(Monthly!A924),MONTH(Monthly!A924)+1,DAY(Monthly!A924)),IF(Lease!$H$4="Quarterly",DATE(YEAR(Monthly!A924),MONTH(Monthly!A924)+3,DAY(Monthly!A924)),DATE(YEAR(Monthly!A924)+1,MONTH(Monthly!A924),DAY(Monthly!A924))))</f>
        <v>378820</v>
      </c>
      <c r="B925" s="28">
        <f t="shared" si="134"/>
        <v>2937</v>
      </c>
      <c r="C925" s="9">
        <f t="shared" si="126"/>
        <v>378818</v>
      </c>
      <c r="D925" s="9">
        <f t="shared" si="127"/>
        <v>378848</v>
      </c>
      <c r="E925" s="3">
        <f t="shared" si="128"/>
        <v>31</v>
      </c>
      <c r="F925" s="10">
        <f t="shared" si="129"/>
        <v>29</v>
      </c>
      <c r="G925" s="4">
        <f>Lease!K937</f>
        <v>0</v>
      </c>
      <c r="H925" s="3">
        <f t="shared" si="130"/>
        <v>0</v>
      </c>
      <c r="I925" s="11">
        <f t="shared" si="131"/>
        <v>0</v>
      </c>
      <c r="J925" s="20">
        <f t="shared" si="132"/>
        <v>378820</v>
      </c>
      <c r="K925" s="3">
        <f t="shared" si="133"/>
        <v>0</v>
      </c>
    </row>
    <row r="926" spans="1:11" x14ac:dyDescent="0.25">
      <c r="A926" s="9">
        <f>IF(Lease!$H$4="Monthly",DATE(YEAR(Monthly!A925),MONTH(Monthly!A925)+1,DAY(Monthly!A925)),IF(Lease!$H$4="Quarterly",DATE(YEAR(Monthly!A925),MONTH(Monthly!A925)+3,DAY(Monthly!A925)),DATE(YEAR(Monthly!A925)+1,MONTH(Monthly!A925),DAY(Monthly!A925))))</f>
        <v>379185</v>
      </c>
      <c r="B926" s="28">
        <f t="shared" si="134"/>
        <v>2938</v>
      </c>
      <c r="C926" s="9">
        <f t="shared" si="126"/>
        <v>379183</v>
      </c>
      <c r="D926" s="9">
        <f t="shared" si="127"/>
        <v>379213</v>
      </c>
      <c r="E926" s="3">
        <f t="shared" si="128"/>
        <v>31</v>
      </c>
      <c r="F926" s="10">
        <f t="shared" si="129"/>
        <v>29</v>
      </c>
      <c r="G926" s="4">
        <f>Lease!K938</f>
        <v>0</v>
      </c>
      <c r="H926" s="3">
        <f t="shared" si="130"/>
        <v>0</v>
      </c>
      <c r="I926" s="11">
        <f t="shared" si="131"/>
        <v>0</v>
      </c>
      <c r="J926" s="20">
        <f t="shared" si="132"/>
        <v>379185</v>
      </c>
      <c r="K926" s="3">
        <f t="shared" si="133"/>
        <v>0</v>
      </c>
    </row>
    <row r="927" spans="1:11" x14ac:dyDescent="0.25">
      <c r="A927" s="9">
        <f>IF(Lease!$H$4="Monthly",DATE(YEAR(Monthly!A926),MONTH(Monthly!A926)+1,DAY(Monthly!A926)),IF(Lease!$H$4="Quarterly",DATE(YEAR(Monthly!A926),MONTH(Monthly!A926)+3,DAY(Monthly!A926)),DATE(YEAR(Monthly!A926)+1,MONTH(Monthly!A926),DAY(Monthly!A926))))</f>
        <v>379550</v>
      </c>
      <c r="B927" s="28">
        <f t="shared" si="134"/>
        <v>2939</v>
      </c>
      <c r="C927" s="9">
        <f t="shared" si="126"/>
        <v>379548</v>
      </c>
      <c r="D927" s="9">
        <f t="shared" si="127"/>
        <v>379578</v>
      </c>
      <c r="E927" s="3">
        <f t="shared" si="128"/>
        <v>31</v>
      </c>
      <c r="F927" s="10">
        <f t="shared" si="129"/>
        <v>29</v>
      </c>
      <c r="G927" s="4">
        <f>Lease!K939</f>
        <v>0</v>
      </c>
      <c r="H927" s="3">
        <f t="shared" si="130"/>
        <v>0</v>
      </c>
      <c r="I927" s="11">
        <f t="shared" si="131"/>
        <v>0</v>
      </c>
      <c r="J927" s="20">
        <f t="shared" si="132"/>
        <v>379550</v>
      </c>
      <c r="K927" s="3">
        <f t="shared" si="133"/>
        <v>0</v>
      </c>
    </row>
    <row r="928" spans="1:11" x14ac:dyDescent="0.25">
      <c r="A928" s="9">
        <f>IF(Lease!$H$4="Monthly",DATE(YEAR(Monthly!A927),MONTH(Monthly!A927)+1,DAY(Monthly!A927)),IF(Lease!$H$4="Quarterly",DATE(YEAR(Monthly!A927),MONTH(Monthly!A927)+3,DAY(Monthly!A927)),DATE(YEAR(Monthly!A927)+1,MONTH(Monthly!A927),DAY(Monthly!A927))))</f>
        <v>379916</v>
      </c>
      <c r="B928" s="28">
        <f t="shared" si="134"/>
        <v>2940</v>
      </c>
      <c r="C928" s="9">
        <f t="shared" si="126"/>
        <v>379914</v>
      </c>
      <c r="D928" s="9">
        <f t="shared" si="127"/>
        <v>379944</v>
      </c>
      <c r="E928" s="3">
        <f t="shared" si="128"/>
        <v>31</v>
      </c>
      <c r="F928" s="10">
        <f t="shared" si="129"/>
        <v>29</v>
      </c>
      <c r="G928" s="4">
        <f>Lease!K940</f>
        <v>0</v>
      </c>
      <c r="H928" s="3">
        <f t="shared" si="130"/>
        <v>0</v>
      </c>
      <c r="I928" s="11">
        <f t="shared" si="131"/>
        <v>0</v>
      </c>
      <c r="J928" s="20">
        <f t="shared" si="132"/>
        <v>379916</v>
      </c>
      <c r="K928" s="3">
        <f t="shared" si="133"/>
        <v>0</v>
      </c>
    </row>
    <row r="929" spans="1:11" x14ac:dyDescent="0.25">
      <c r="A929" s="9">
        <f>IF(Lease!$H$4="Monthly",DATE(YEAR(Monthly!A928),MONTH(Monthly!A928)+1,DAY(Monthly!A928)),IF(Lease!$H$4="Quarterly",DATE(YEAR(Monthly!A928),MONTH(Monthly!A928)+3,DAY(Monthly!A928)),DATE(YEAR(Monthly!A928)+1,MONTH(Monthly!A928),DAY(Monthly!A928))))</f>
        <v>380281</v>
      </c>
      <c r="B929" s="28">
        <f t="shared" si="134"/>
        <v>2941</v>
      </c>
      <c r="C929" s="9">
        <f t="shared" si="126"/>
        <v>380279</v>
      </c>
      <c r="D929" s="9">
        <f t="shared" si="127"/>
        <v>380309</v>
      </c>
      <c r="E929" s="3">
        <f t="shared" si="128"/>
        <v>31</v>
      </c>
      <c r="F929" s="10">
        <f t="shared" si="129"/>
        <v>29</v>
      </c>
      <c r="G929" s="4">
        <f>Lease!K941</f>
        <v>0</v>
      </c>
      <c r="H929" s="3">
        <f t="shared" si="130"/>
        <v>0</v>
      </c>
      <c r="I929" s="11">
        <f t="shared" si="131"/>
        <v>0</v>
      </c>
      <c r="J929" s="20">
        <f t="shared" si="132"/>
        <v>380281</v>
      </c>
      <c r="K929" s="3">
        <f t="shared" si="133"/>
        <v>0</v>
      </c>
    </row>
    <row r="930" spans="1:11" x14ac:dyDescent="0.25">
      <c r="A930" s="9">
        <f>IF(Lease!$H$4="Monthly",DATE(YEAR(Monthly!A929),MONTH(Monthly!A929)+1,DAY(Monthly!A929)),IF(Lease!$H$4="Quarterly",DATE(YEAR(Monthly!A929),MONTH(Monthly!A929)+3,DAY(Monthly!A929)),DATE(YEAR(Monthly!A929)+1,MONTH(Monthly!A929),DAY(Monthly!A929))))</f>
        <v>380646</v>
      </c>
      <c r="B930" s="28">
        <f t="shared" si="134"/>
        <v>2942</v>
      </c>
      <c r="C930" s="9">
        <f t="shared" si="126"/>
        <v>380644</v>
      </c>
      <c r="D930" s="9">
        <f t="shared" si="127"/>
        <v>380674</v>
      </c>
      <c r="E930" s="3">
        <f t="shared" si="128"/>
        <v>31</v>
      </c>
      <c r="F930" s="10">
        <f t="shared" si="129"/>
        <v>29</v>
      </c>
      <c r="G930" s="4">
        <f>Lease!K942</f>
        <v>0</v>
      </c>
      <c r="H930" s="3">
        <f t="shared" si="130"/>
        <v>0</v>
      </c>
      <c r="I930" s="11">
        <f t="shared" si="131"/>
        <v>0</v>
      </c>
      <c r="J930" s="20">
        <f t="shared" si="132"/>
        <v>380646</v>
      </c>
      <c r="K930" s="3">
        <f t="shared" si="133"/>
        <v>0</v>
      </c>
    </row>
    <row r="931" spans="1:11" x14ac:dyDescent="0.25">
      <c r="A931" s="9">
        <f>IF(Lease!$H$4="Monthly",DATE(YEAR(Monthly!A930),MONTH(Monthly!A930)+1,DAY(Monthly!A930)),IF(Lease!$H$4="Quarterly",DATE(YEAR(Monthly!A930),MONTH(Monthly!A930)+3,DAY(Monthly!A930)),DATE(YEAR(Monthly!A930)+1,MONTH(Monthly!A930),DAY(Monthly!A930))))</f>
        <v>381011</v>
      </c>
      <c r="B931" s="28">
        <f t="shared" si="134"/>
        <v>2943</v>
      </c>
      <c r="C931" s="9">
        <f t="shared" si="126"/>
        <v>381009</v>
      </c>
      <c r="D931" s="9">
        <f t="shared" si="127"/>
        <v>381039</v>
      </c>
      <c r="E931" s="3">
        <f t="shared" si="128"/>
        <v>31</v>
      </c>
      <c r="F931" s="10">
        <f t="shared" si="129"/>
        <v>29</v>
      </c>
      <c r="G931" s="4">
        <f>Lease!K943</f>
        <v>0</v>
      </c>
      <c r="H931" s="3">
        <f t="shared" si="130"/>
        <v>0</v>
      </c>
      <c r="I931" s="11">
        <f t="shared" si="131"/>
        <v>0</v>
      </c>
      <c r="J931" s="20">
        <f t="shared" si="132"/>
        <v>381011</v>
      </c>
      <c r="K931" s="3">
        <f t="shared" si="133"/>
        <v>0</v>
      </c>
    </row>
    <row r="932" spans="1:11" x14ac:dyDescent="0.25">
      <c r="A932" s="9">
        <f>IF(Lease!$H$4="Monthly",DATE(YEAR(Monthly!A931),MONTH(Monthly!A931)+1,DAY(Monthly!A931)),IF(Lease!$H$4="Quarterly",DATE(YEAR(Monthly!A931),MONTH(Monthly!A931)+3,DAY(Monthly!A931)),DATE(YEAR(Monthly!A931)+1,MONTH(Monthly!A931),DAY(Monthly!A931))))</f>
        <v>381377</v>
      </c>
      <c r="B932" s="28">
        <f t="shared" si="134"/>
        <v>2944</v>
      </c>
      <c r="C932" s="9">
        <f t="shared" si="126"/>
        <v>381375</v>
      </c>
      <c r="D932" s="9">
        <f t="shared" si="127"/>
        <v>381405</v>
      </c>
      <c r="E932" s="3">
        <f t="shared" si="128"/>
        <v>31</v>
      </c>
      <c r="F932" s="10">
        <f t="shared" si="129"/>
        <v>29</v>
      </c>
      <c r="G932" s="4">
        <f>Lease!K944</f>
        <v>0</v>
      </c>
      <c r="H932" s="3">
        <f t="shared" si="130"/>
        <v>0</v>
      </c>
      <c r="I932" s="11">
        <f t="shared" si="131"/>
        <v>0</v>
      </c>
      <c r="J932" s="20">
        <f t="shared" si="132"/>
        <v>381377</v>
      </c>
      <c r="K932" s="3">
        <f t="shared" si="133"/>
        <v>0</v>
      </c>
    </row>
    <row r="933" spans="1:11" x14ac:dyDescent="0.25">
      <c r="A933" s="9">
        <f>IF(Lease!$H$4="Monthly",DATE(YEAR(Monthly!A932),MONTH(Monthly!A932)+1,DAY(Monthly!A932)),IF(Lease!$H$4="Quarterly",DATE(YEAR(Monthly!A932),MONTH(Monthly!A932)+3,DAY(Monthly!A932)),DATE(YEAR(Monthly!A932)+1,MONTH(Monthly!A932),DAY(Monthly!A932))))</f>
        <v>381742</v>
      </c>
      <c r="B933" s="28">
        <f t="shared" si="134"/>
        <v>2945</v>
      </c>
      <c r="C933" s="9">
        <f t="shared" si="126"/>
        <v>381740</v>
      </c>
      <c r="D933" s="9">
        <f t="shared" si="127"/>
        <v>381770</v>
      </c>
      <c r="E933" s="3">
        <f t="shared" si="128"/>
        <v>31</v>
      </c>
      <c r="F933" s="10">
        <f t="shared" si="129"/>
        <v>29</v>
      </c>
      <c r="G933" s="4">
        <f>Lease!K945</f>
        <v>0</v>
      </c>
      <c r="H933" s="3">
        <f t="shared" si="130"/>
        <v>0</v>
      </c>
      <c r="I933" s="11">
        <f t="shared" si="131"/>
        <v>0</v>
      </c>
      <c r="J933" s="20">
        <f t="shared" si="132"/>
        <v>381742</v>
      </c>
      <c r="K933" s="3">
        <f t="shared" si="133"/>
        <v>0</v>
      </c>
    </row>
    <row r="934" spans="1:11" x14ac:dyDescent="0.25">
      <c r="A934" s="9">
        <f>IF(Lease!$H$4="Monthly",DATE(YEAR(Monthly!A933),MONTH(Monthly!A933)+1,DAY(Monthly!A933)),IF(Lease!$H$4="Quarterly",DATE(YEAR(Monthly!A933),MONTH(Monthly!A933)+3,DAY(Monthly!A933)),DATE(YEAR(Monthly!A933)+1,MONTH(Monthly!A933),DAY(Monthly!A933))))</f>
        <v>382107</v>
      </c>
      <c r="B934" s="28">
        <f t="shared" si="134"/>
        <v>2946</v>
      </c>
      <c r="C934" s="9">
        <f t="shared" si="126"/>
        <v>382105</v>
      </c>
      <c r="D934" s="9">
        <f t="shared" si="127"/>
        <v>382135</v>
      </c>
      <c r="E934" s="3">
        <f t="shared" si="128"/>
        <v>31</v>
      </c>
      <c r="F934" s="10">
        <f t="shared" si="129"/>
        <v>29</v>
      </c>
      <c r="G934" s="4">
        <f>Lease!K946</f>
        <v>0</v>
      </c>
      <c r="H934" s="3">
        <f t="shared" si="130"/>
        <v>0</v>
      </c>
      <c r="I934" s="11">
        <f t="shared" si="131"/>
        <v>0</v>
      </c>
      <c r="J934" s="20">
        <f t="shared" si="132"/>
        <v>382107</v>
      </c>
      <c r="K934" s="3">
        <f t="shared" si="133"/>
        <v>0</v>
      </c>
    </row>
    <row r="935" spans="1:11" x14ac:dyDescent="0.25">
      <c r="A935" s="9">
        <f>IF(Lease!$H$4="Monthly",DATE(YEAR(Monthly!A934),MONTH(Monthly!A934)+1,DAY(Monthly!A934)),IF(Lease!$H$4="Quarterly",DATE(YEAR(Monthly!A934),MONTH(Monthly!A934)+3,DAY(Monthly!A934)),DATE(YEAR(Monthly!A934)+1,MONTH(Monthly!A934),DAY(Monthly!A934))))</f>
        <v>382472</v>
      </c>
      <c r="B935" s="28">
        <f t="shared" si="134"/>
        <v>2947</v>
      </c>
      <c r="C935" s="9">
        <f t="shared" si="126"/>
        <v>382470</v>
      </c>
      <c r="D935" s="9">
        <f t="shared" si="127"/>
        <v>382500</v>
      </c>
      <c r="E935" s="3">
        <f t="shared" si="128"/>
        <v>31</v>
      </c>
      <c r="F935" s="10">
        <f t="shared" si="129"/>
        <v>29</v>
      </c>
      <c r="G935" s="4">
        <f>Lease!K947</f>
        <v>0</v>
      </c>
      <c r="H935" s="3">
        <f t="shared" si="130"/>
        <v>0</v>
      </c>
      <c r="I935" s="11">
        <f t="shared" si="131"/>
        <v>0</v>
      </c>
      <c r="J935" s="20">
        <f t="shared" si="132"/>
        <v>382472</v>
      </c>
      <c r="K935" s="3">
        <f t="shared" si="133"/>
        <v>0</v>
      </c>
    </row>
    <row r="936" spans="1:11" x14ac:dyDescent="0.25">
      <c r="A936" s="9">
        <f>IF(Lease!$H$4="Monthly",DATE(YEAR(Monthly!A935),MONTH(Monthly!A935)+1,DAY(Monthly!A935)),IF(Lease!$H$4="Quarterly",DATE(YEAR(Monthly!A935),MONTH(Monthly!A935)+3,DAY(Monthly!A935)),DATE(YEAR(Monthly!A935)+1,MONTH(Monthly!A935),DAY(Monthly!A935))))</f>
        <v>382838</v>
      </c>
      <c r="B936" s="28">
        <f t="shared" si="134"/>
        <v>2948</v>
      </c>
      <c r="C936" s="9">
        <f t="shared" si="126"/>
        <v>382836</v>
      </c>
      <c r="D936" s="9">
        <f t="shared" si="127"/>
        <v>382866</v>
      </c>
      <c r="E936" s="3">
        <f t="shared" si="128"/>
        <v>31</v>
      </c>
      <c r="F936" s="10">
        <f t="shared" si="129"/>
        <v>29</v>
      </c>
      <c r="G936" s="4">
        <f>Lease!K948</f>
        <v>0</v>
      </c>
      <c r="H936" s="3">
        <f t="shared" si="130"/>
        <v>0</v>
      </c>
      <c r="I936" s="11">
        <f t="shared" si="131"/>
        <v>0</v>
      </c>
      <c r="J936" s="20">
        <f t="shared" si="132"/>
        <v>382838</v>
      </c>
      <c r="K936" s="3">
        <f t="shared" si="133"/>
        <v>0</v>
      </c>
    </row>
    <row r="937" spans="1:11" x14ac:dyDescent="0.25">
      <c r="A937" s="9">
        <f>IF(Lease!$H$4="Monthly",DATE(YEAR(Monthly!A936),MONTH(Monthly!A936)+1,DAY(Monthly!A936)),IF(Lease!$H$4="Quarterly",DATE(YEAR(Monthly!A936),MONTH(Monthly!A936)+3,DAY(Monthly!A936)),DATE(YEAR(Monthly!A936)+1,MONTH(Monthly!A936),DAY(Monthly!A936))))</f>
        <v>383203</v>
      </c>
      <c r="B937" s="28">
        <f t="shared" si="134"/>
        <v>2949</v>
      </c>
      <c r="C937" s="9">
        <f t="shared" si="126"/>
        <v>383201</v>
      </c>
      <c r="D937" s="9">
        <f t="shared" si="127"/>
        <v>383231</v>
      </c>
      <c r="E937" s="3">
        <f t="shared" si="128"/>
        <v>31</v>
      </c>
      <c r="F937" s="10">
        <f t="shared" si="129"/>
        <v>29</v>
      </c>
      <c r="G937" s="4">
        <f>Lease!K949</f>
        <v>0</v>
      </c>
      <c r="H937" s="3">
        <f t="shared" si="130"/>
        <v>0</v>
      </c>
      <c r="I937" s="11">
        <f t="shared" si="131"/>
        <v>0</v>
      </c>
      <c r="J937" s="20">
        <f t="shared" si="132"/>
        <v>383203</v>
      </c>
      <c r="K937" s="3">
        <f t="shared" si="133"/>
        <v>0</v>
      </c>
    </row>
    <row r="938" spans="1:11" x14ac:dyDescent="0.25">
      <c r="A938" s="9">
        <f>IF(Lease!$H$4="Monthly",DATE(YEAR(Monthly!A937),MONTH(Monthly!A937)+1,DAY(Monthly!A937)),IF(Lease!$H$4="Quarterly",DATE(YEAR(Monthly!A937),MONTH(Monthly!A937)+3,DAY(Monthly!A937)),DATE(YEAR(Monthly!A937)+1,MONTH(Monthly!A937),DAY(Monthly!A937))))</f>
        <v>383568</v>
      </c>
      <c r="B938" s="28">
        <f t="shared" si="134"/>
        <v>2950</v>
      </c>
      <c r="C938" s="9">
        <f t="shared" si="126"/>
        <v>383566</v>
      </c>
      <c r="D938" s="9">
        <f t="shared" si="127"/>
        <v>383596</v>
      </c>
      <c r="E938" s="3">
        <f t="shared" si="128"/>
        <v>31</v>
      </c>
      <c r="F938" s="10">
        <f t="shared" si="129"/>
        <v>29</v>
      </c>
      <c r="G938" s="4">
        <f>Lease!K950</f>
        <v>0</v>
      </c>
      <c r="H938" s="3">
        <f t="shared" si="130"/>
        <v>0</v>
      </c>
      <c r="I938" s="11">
        <f t="shared" si="131"/>
        <v>0</v>
      </c>
      <c r="J938" s="20">
        <f t="shared" si="132"/>
        <v>383568</v>
      </c>
      <c r="K938" s="3">
        <f t="shared" si="133"/>
        <v>0</v>
      </c>
    </row>
    <row r="939" spans="1:11" x14ac:dyDescent="0.25">
      <c r="A939" s="9">
        <f>IF(Lease!$H$4="Monthly",DATE(YEAR(Monthly!A938),MONTH(Monthly!A938)+1,DAY(Monthly!A938)),IF(Lease!$H$4="Quarterly",DATE(YEAR(Monthly!A938),MONTH(Monthly!A938)+3,DAY(Monthly!A938)),DATE(YEAR(Monthly!A938)+1,MONTH(Monthly!A938),DAY(Monthly!A938))))</f>
        <v>383933</v>
      </c>
      <c r="B939" s="28">
        <f t="shared" si="134"/>
        <v>2951</v>
      </c>
      <c r="C939" s="9">
        <f t="shared" si="126"/>
        <v>383931</v>
      </c>
      <c r="D939" s="9">
        <f t="shared" si="127"/>
        <v>383961</v>
      </c>
      <c r="E939" s="3">
        <f t="shared" si="128"/>
        <v>31</v>
      </c>
      <c r="F939" s="10">
        <f t="shared" si="129"/>
        <v>29</v>
      </c>
      <c r="G939" s="4">
        <f>Lease!K951</f>
        <v>0</v>
      </c>
      <c r="H939" s="3">
        <f t="shared" si="130"/>
        <v>0</v>
      </c>
      <c r="I939" s="11">
        <f t="shared" si="131"/>
        <v>0</v>
      </c>
      <c r="J939" s="20">
        <f t="shared" si="132"/>
        <v>383933</v>
      </c>
      <c r="K939" s="3">
        <f t="shared" si="133"/>
        <v>0</v>
      </c>
    </row>
    <row r="940" spans="1:11" x14ac:dyDescent="0.25">
      <c r="A940" s="9">
        <f>IF(Lease!$H$4="Monthly",DATE(YEAR(Monthly!A939),MONTH(Monthly!A939)+1,DAY(Monthly!A939)),IF(Lease!$H$4="Quarterly",DATE(YEAR(Monthly!A939),MONTH(Monthly!A939)+3,DAY(Monthly!A939)),DATE(YEAR(Monthly!A939)+1,MONTH(Monthly!A939),DAY(Monthly!A939))))</f>
        <v>384299</v>
      </c>
      <c r="B940" s="28">
        <f t="shared" si="134"/>
        <v>2952</v>
      </c>
      <c r="C940" s="9">
        <f t="shared" si="126"/>
        <v>384297</v>
      </c>
      <c r="D940" s="9">
        <f t="shared" si="127"/>
        <v>384327</v>
      </c>
      <c r="E940" s="3">
        <f t="shared" si="128"/>
        <v>31</v>
      </c>
      <c r="F940" s="10">
        <f t="shared" si="129"/>
        <v>29</v>
      </c>
      <c r="G940" s="4">
        <f>Lease!K952</f>
        <v>0</v>
      </c>
      <c r="H940" s="3">
        <f t="shared" si="130"/>
        <v>0</v>
      </c>
      <c r="I940" s="11">
        <f t="shared" si="131"/>
        <v>0</v>
      </c>
      <c r="J940" s="20">
        <f t="shared" si="132"/>
        <v>384299</v>
      </c>
      <c r="K940" s="3">
        <f t="shared" si="133"/>
        <v>0</v>
      </c>
    </row>
    <row r="941" spans="1:11" x14ac:dyDescent="0.25">
      <c r="A941" s="9">
        <f>IF(Lease!$H$4="Monthly",DATE(YEAR(Monthly!A940),MONTH(Monthly!A940)+1,DAY(Monthly!A940)),IF(Lease!$H$4="Quarterly",DATE(YEAR(Monthly!A940),MONTH(Monthly!A940)+3,DAY(Monthly!A940)),DATE(YEAR(Monthly!A940)+1,MONTH(Monthly!A940),DAY(Monthly!A940))))</f>
        <v>384664</v>
      </c>
      <c r="B941" s="28">
        <f t="shared" si="134"/>
        <v>2953</v>
      </c>
      <c r="C941" s="9">
        <f t="shared" si="126"/>
        <v>384662</v>
      </c>
      <c r="D941" s="9">
        <f t="shared" si="127"/>
        <v>384692</v>
      </c>
      <c r="E941" s="3">
        <f t="shared" si="128"/>
        <v>31</v>
      </c>
      <c r="F941" s="10">
        <f t="shared" si="129"/>
        <v>29</v>
      </c>
      <c r="G941" s="4">
        <f>Lease!K953</f>
        <v>0</v>
      </c>
      <c r="H941" s="3">
        <f t="shared" si="130"/>
        <v>0</v>
      </c>
      <c r="I941" s="11">
        <f t="shared" si="131"/>
        <v>0</v>
      </c>
      <c r="J941" s="20">
        <f t="shared" si="132"/>
        <v>384664</v>
      </c>
      <c r="K941" s="3">
        <f t="shared" si="133"/>
        <v>0</v>
      </c>
    </row>
    <row r="942" spans="1:11" x14ac:dyDescent="0.25">
      <c r="A942" s="9">
        <f>IF(Lease!$H$4="Monthly",DATE(YEAR(Monthly!A941),MONTH(Monthly!A941)+1,DAY(Monthly!A941)),IF(Lease!$H$4="Quarterly",DATE(YEAR(Monthly!A941),MONTH(Monthly!A941)+3,DAY(Monthly!A941)),DATE(YEAR(Monthly!A941)+1,MONTH(Monthly!A941),DAY(Monthly!A941))))</f>
        <v>385029</v>
      </c>
      <c r="B942" s="28">
        <f t="shared" si="134"/>
        <v>2954</v>
      </c>
      <c r="C942" s="9">
        <f t="shared" si="126"/>
        <v>385027</v>
      </c>
      <c r="D942" s="9">
        <f t="shared" si="127"/>
        <v>385057</v>
      </c>
      <c r="E942" s="3">
        <f t="shared" si="128"/>
        <v>31</v>
      </c>
      <c r="F942" s="10">
        <f t="shared" si="129"/>
        <v>29</v>
      </c>
      <c r="G942" s="4">
        <f>Lease!K954</f>
        <v>0</v>
      </c>
      <c r="H942" s="3">
        <f t="shared" si="130"/>
        <v>0</v>
      </c>
      <c r="I942" s="11">
        <f t="shared" si="131"/>
        <v>0</v>
      </c>
      <c r="J942" s="20">
        <f t="shared" si="132"/>
        <v>385029</v>
      </c>
      <c r="K942" s="3">
        <f t="shared" si="133"/>
        <v>0</v>
      </c>
    </row>
    <row r="943" spans="1:11" x14ac:dyDescent="0.25">
      <c r="A943" s="9">
        <f>IF(Lease!$H$4="Monthly",DATE(YEAR(Monthly!A942),MONTH(Monthly!A942)+1,DAY(Monthly!A942)),IF(Lease!$H$4="Quarterly",DATE(YEAR(Monthly!A942),MONTH(Monthly!A942)+3,DAY(Monthly!A942)),DATE(YEAR(Monthly!A942)+1,MONTH(Monthly!A942),DAY(Monthly!A942))))</f>
        <v>385394</v>
      </c>
      <c r="B943" s="28">
        <f t="shared" si="134"/>
        <v>2955</v>
      </c>
      <c r="C943" s="9">
        <f t="shared" si="126"/>
        <v>385392</v>
      </c>
      <c r="D943" s="9">
        <f t="shared" si="127"/>
        <v>385422</v>
      </c>
      <c r="E943" s="3">
        <f t="shared" si="128"/>
        <v>31</v>
      </c>
      <c r="F943" s="10">
        <f t="shared" si="129"/>
        <v>29</v>
      </c>
      <c r="G943" s="4">
        <f>Lease!K955</f>
        <v>0</v>
      </c>
      <c r="H943" s="3">
        <f t="shared" si="130"/>
        <v>0</v>
      </c>
      <c r="I943" s="11">
        <f t="shared" si="131"/>
        <v>0</v>
      </c>
      <c r="J943" s="20">
        <f t="shared" si="132"/>
        <v>385394</v>
      </c>
      <c r="K943" s="3">
        <f t="shared" si="133"/>
        <v>0</v>
      </c>
    </row>
    <row r="944" spans="1:11" x14ac:dyDescent="0.25">
      <c r="A944" s="9">
        <f>IF(Lease!$H$4="Monthly",DATE(YEAR(Monthly!A943),MONTH(Monthly!A943)+1,DAY(Monthly!A943)),IF(Lease!$H$4="Quarterly",DATE(YEAR(Monthly!A943),MONTH(Monthly!A943)+3,DAY(Monthly!A943)),DATE(YEAR(Monthly!A943)+1,MONTH(Monthly!A943),DAY(Monthly!A943))))</f>
        <v>385760</v>
      </c>
      <c r="B944" s="28">
        <f t="shared" si="134"/>
        <v>2956</v>
      </c>
      <c r="C944" s="9">
        <f t="shared" si="126"/>
        <v>385758</v>
      </c>
      <c r="D944" s="9">
        <f t="shared" si="127"/>
        <v>385788</v>
      </c>
      <c r="E944" s="3">
        <f t="shared" si="128"/>
        <v>31</v>
      </c>
      <c r="F944" s="10">
        <f t="shared" si="129"/>
        <v>29</v>
      </c>
      <c r="G944" s="4">
        <f>Lease!K956</f>
        <v>0</v>
      </c>
      <c r="H944" s="3">
        <f t="shared" si="130"/>
        <v>0</v>
      </c>
      <c r="I944" s="11">
        <f t="shared" si="131"/>
        <v>0</v>
      </c>
      <c r="J944" s="20">
        <f t="shared" si="132"/>
        <v>385760</v>
      </c>
      <c r="K944" s="3">
        <f t="shared" si="133"/>
        <v>0</v>
      </c>
    </row>
    <row r="945" spans="1:11" x14ac:dyDescent="0.25">
      <c r="A945" s="9">
        <f>IF(Lease!$H$4="Monthly",DATE(YEAR(Monthly!A944),MONTH(Monthly!A944)+1,DAY(Monthly!A944)),IF(Lease!$H$4="Quarterly",DATE(YEAR(Monthly!A944),MONTH(Monthly!A944)+3,DAY(Monthly!A944)),DATE(YEAR(Monthly!A944)+1,MONTH(Monthly!A944),DAY(Monthly!A944))))</f>
        <v>386125</v>
      </c>
      <c r="B945" s="28">
        <f t="shared" si="134"/>
        <v>2957</v>
      </c>
      <c r="C945" s="9">
        <f t="shared" ref="C945:C1008" si="135">EOMONTH(A945,-1)+1</f>
        <v>386123</v>
      </c>
      <c r="D945" s="9">
        <f t="shared" ref="D945:D1008" si="136">EOMONTH(A945,0)</f>
        <v>386153</v>
      </c>
      <c r="E945" s="3">
        <f t="shared" ref="E945:E1008" si="137">D945-C945+1</f>
        <v>31</v>
      </c>
      <c r="F945" s="10">
        <f t="shared" ref="F945:F1008" si="138">D945-A945+1</f>
        <v>29</v>
      </c>
      <c r="G945" s="4">
        <f>Lease!K957</f>
        <v>0</v>
      </c>
      <c r="H945" s="3">
        <f t="shared" ref="H945:H1008" si="139">G946/E945*F945</f>
        <v>0</v>
      </c>
      <c r="I945" s="11">
        <f t="shared" ref="I945:I1008" si="140">G945-H944</f>
        <v>0</v>
      </c>
      <c r="J945" s="20">
        <f t="shared" ref="J945:J1008" si="141">A945</f>
        <v>386125</v>
      </c>
      <c r="K945" s="3">
        <f t="shared" ref="K945:K1008" si="142">H945+I945</f>
        <v>0</v>
      </c>
    </row>
    <row r="946" spans="1:11" x14ac:dyDescent="0.25">
      <c r="A946" s="9">
        <f>IF(Lease!$H$4="Monthly",DATE(YEAR(Monthly!A945),MONTH(Monthly!A945)+1,DAY(Monthly!A945)),IF(Lease!$H$4="Quarterly",DATE(YEAR(Monthly!A945),MONTH(Monthly!A945)+3,DAY(Monthly!A945)),DATE(YEAR(Monthly!A945)+1,MONTH(Monthly!A945),DAY(Monthly!A945))))</f>
        <v>386490</v>
      </c>
      <c r="B946" s="28">
        <f t="shared" si="134"/>
        <v>2958</v>
      </c>
      <c r="C946" s="9">
        <f t="shared" si="135"/>
        <v>386488</v>
      </c>
      <c r="D946" s="9">
        <f t="shared" si="136"/>
        <v>386518</v>
      </c>
      <c r="E946" s="3">
        <f t="shared" si="137"/>
        <v>31</v>
      </c>
      <c r="F946" s="10">
        <f t="shared" si="138"/>
        <v>29</v>
      </c>
      <c r="G946" s="4">
        <f>Lease!K958</f>
        <v>0</v>
      </c>
      <c r="H946" s="3">
        <f t="shared" si="139"/>
        <v>0</v>
      </c>
      <c r="I946" s="11">
        <f t="shared" si="140"/>
        <v>0</v>
      </c>
      <c r="J946" s="20">
        <f t="shared" si="141"/>
        <v>386490</v>
      </c>
      <c r="K946" s="3">
        <f t="shared" si="142"/>
        <v>0</v>
      </c>
    </row>
    <row r="947" spans="1:11" x14ac:dyDescent="0.25">
      <c r="A947" s="9">
        <f>IF(Lease!$H$4="Monthly",DATE(YEAR(Monthly!A946),MONTH(Monthly!A946)+1,DAY(Monthly!A946)),IF(Lease!$H$4="Quarterly",DATE(YEAR(Monthly!A946),MONTH(Monthly!A946)+3,DAY(Monthly!A946)),DATE(YEAR(Monthly!A946)+1,MONTH(Monthly!A946),DAY(Monthly!A946))))</f>
        <v>386855</v>
      </c>
      <c r="B947" s="28">
        <f t="shared" si="134"/>
        <v>2959</v>
      </c>
      <c r="C947" s="9">
        <f t="shared" si="135"/>
        <v>386853</v>
      </c>
      <c r="D947" s="9">
        <f t="shared" si="136"/>
        <v>386883</v>
      </c>
      <c r="E947" s="3">
        <f t="shared" si="137"/>
        <v>31</v>
      </c>
      <c r="F947" s="10">
        <f t="shared" si="138"/>
        <v>29</v>
      </c>
      <c r="G947" s="4">
        <f>Lease!K959</f>
        <v>0</v>
      </c>
      <c r="H947" s="3">
        <f t="shared" si="139"/>
        <v>0</v>
      </c>
      <c r="I947" s="11">
        <f t="shared" si="140"/>
        <v>0</v>
      </c>
      <c r="J947" s="20">
        <f t="shared" si="141"/>
        <v>386855</v>
      </c>
      <c r="K947" s="3">
        <f t="shared" si="142"/>
        <v>0</v>
      </c>
    </row>
    <row r="948" spans="1:11" x14ac:dyDescent="0.25">
      <c r="A948" s="9">
        <f>IF(Lease!$H$4="Monthly",DATE(YEAR(Monthly!A947),MONTH(Monthly!A947)+1,DAY(Monthly!A947)),IF(Lease!$H$4="Quarterly",DATE(YEAR(Monthly!A947),MONTH(Monthly!A947)+3,DAY(Monthly!A947)),DATE(YEAR(Monthly!A947)+1,MONTH(Monthly!A947),DAY(Monthly!A947))))</f>
        <v>387221</v>
      </c>
      <c r="B948" s="28">
        <f t="shared" si="134"/>
        <v>2960</v>
      </c>
      <c r="C948" s="9">
        <f t="shared" si="135"/>
        <v>387219</v>
      </c>
      <c r="D948" s="9">
        <f t="shared" si="136"/>
        <v>387249</v>
      </c>
      <c r="E948" s="3">
        <f t="shared" si="137"/>
        <v>31</v>
      </c>
      <c r="F948" s="10">
        <f t="shared" si="138"/>
        <v>29</v>
      </c>
      <c r="G948" s="4">
        <f>Lease!K960</f>
        <v>0</v>
      </c>
      <c r="H948" s="3">
        <f t="shared" si="139"/>
        <v>0</v>
      </c>
      <c r="I948" s="11">
        <f t="shared" si="140"/>
        <v>0</v>
      </c>
      <c r="J948" s="20">
        <f t="shared" si="141"/>
        <v>387221</v>
      </c>
      <c r="K948" s="3">
        <f t="shared" si="142"/>
        <v>0</v>
      </c>
    </row>
    <row r="949" spans="1:11" x14ac:dyDescent="0.25">
      <c r="A949" s="9">
        <f>IF(Lease!$H$4="Monthly",DATE(YEAR(Monthly!A948),MONTH(Monthly!A948)+1,DAY(Monthly!A948)),IF(Lease!$H$4="Quarterly",DATE(YEAR(Monthly!A948),MONTH(Monthly!A948)+3,DAY(Monthly!A948)),DATE(YEAR(Monthly!A948)+1,MONTH(Monthly!A948),DAY(Monthly!A948))))</f>
        <v>387586</v>
      </c>
      <c r="B949" s="28">
        <f t="shared" si="134"/>
        <v>2961</v>
      </c>
      <c r="C949" s="9">
        <f t="shared" si="135"/>
        <v>387584</v>
      </c>
      <c r="D949" s="9">
        <f t="shared" si="136"/>
        <v>387614</v>
      </c>
      <c r="E949" s="3">
        <f t="shared" si="137"/>
        <v>31</v>
      </c>
      <c r="F949" s="10">
        <f t="shared" si="138"/>
        <v>29</v>
      </c>
      <c r="G949" s="4">
        <f>Lease!K961</f>
        <v>0</v>
      </c>
      <c r="H949" s="3">
        <f t="shared" si="139"/>
        <v>0</v>
      </c>
      <c r="I949" s="11">
        <f t="shared" si="140"/>
        <v>0</v>
      </c>
      <c r="J949" s="20">
        <f t="shared" si="141"/>
        <v>387586</v>
      </c>
      <c r="K949" s="3">
        <f t="shared" si="142"/>
        <v>0</v>
      </c>
    </row>
    <row r="950" spans="1:11" x14ac:dyDescent="0.25">
      <c r="A950" s="9">
        <f>IF(Lease!$H$4="Monthly",DATE(YEAR(Monthly!A949),MONTH(Monthly!A949)+1,DAY(Monthly!A949)),IF(Lease!$H$4="Quarterly",DATE(YEAR(Monthly!A949),MONTH(Monthly!A949)+3,DAY(Monthly!A949)),DATE(YEAR(Monthly!A949)+1,MONTH(Monthly!A949),DAY(Monthly!A949))))</f>
        <v>387951</v>
      </c>
      <c r="B950" s="28">
        <f t="shared" si="134"/>
        <v>2962</v>
      </c>
      <c r="C950" s="9">
        <f t="shared" si="135"/>
        <v>387949</v>
      </c>
      <c r="D950" s="9">
        <f t="shared" si="136"/>
        <v>387979</v>
      </c>
      <c r="E950" s="3">
        <f t="shared" si="137"/>
        <v>31</v>
      </c>
      <c r="F950" s="10">
        <f t="shared" si="138"/>
        <v>29</v>
      </c>
      <c r="G950" s="4">
        <f>Lease!K962</f>
        <v>0</v>
      </c>
      <c r="H950" s="3">
        <f t="shared" si="139"/>
        <v>0</v>
      </c>
      <c r="I950" s="11">
        <f t="shared" si="140"/>
        <v>0</v>
      </c>
      <c r="J950" s="20">
        <f t="shared" si="141"/>
        <v>387951</v>
      </c>
      <c r="K950" s="3">
        <f t="shared" si="142"/>
        <v>0</v>
      </c>
    </row>
    <row r="951" spans="1:11" x14ac:dyDescent="0.25">
      <c r="A951" s="9">
        <f>IF(Lease!$H$4="Monthly",DATE(YEAR(Monthly!A950),MONTH(Monthly!A950)+1,DAY(Monthly!A950)),IF(Lease!$H$4="Quarterly",DATE(YEAR(Monthly!A950),MONTH(Monthly!A950)+3,DAY(Monthly!A950)),DATE(YEAR(Monthly!A950)+1,MONTH(Monthly!A950),DAY(Monthly!A950))))</f>
        <v>388316</v>
      </c>
      <c r="B951" s="28">
        <f t="shared" si="134"/>
        <v>2963</v>
      </c>
      <c r="C951" s="9">
        <f t="shared" si="135"/>
        <v>388314</v>
      </c>
      <c r="D951" s="9">
        <f t="shared" si="136"/>
        <v>388344</v>
      </c>
      <c r="E951" s="3">
        <f t="shared" si="137"/>
        <v>31</v>
      </c>
      <c r="F951" s="10">
        <f t="shared" si="138"/>
        <v>29</v>
      </c>
      <c r="G951" s="4">
        <f>Lease!K963</f>
        <v>0</v>
      </c>
      <c r="H951" s="3">
        <f t="shared" si="139"/>
        <v>0</v>
      </c>
      <c r="I951" s="11">
        <f t="shared" si="140"/>
        <v>0</v>
      </c>
      <c r="J951" s="20">
        <f t="shared" si="141"/>
        <v>388316</v>
      </c>
      <c r="K951" s="3">
        <f t="shared" si="142"/>
        <v>0</v>
      </c>
    </row>
    <row r="952" spans="1:11" x14ac:dyDescent="0.25">
      <c r="A952" s="9">
        <f>IF(Lease!$H$4="Monthly",DATE(YEAR(Monthly!A951),MONTH(Monthly!A951)+1,DAY(Monthly!A951)),IF(Lease!$H$4="Quarterly",DATE(YEAR(Monthly!A951),MONTH(Monthly!A951)+3,DAY(Monthly!A951)),DATE(YEAR(Monthly!A951)+1,MONTH(Monthly!A951),DAY(Monthly!A951))))</f>
        <v>388682</v>
      </c>
      <c r="B952" s="28">
        <f t="shared" si="134"/>
        <v>2964</v>
      </c>
      <c r="C952" s="9">
        <f t="shared" si="135"/>
        <v>388680</v>
      </c>
      <c r="D952" s="9">
        <f t="shared" si="136"/>
        <v>388710</v>
      </c>
      <c r="E952" s="3">
        <f t="shared" si="137"/>
        <v>31</v>
      </c>
      <c r="F952" s="10">
        <f t="shared" si="138"/>
        <v>29</v>
      </c>
      <c r="G952" s="4">
        <f>Lease!K964</f>
        <v>0</v>
      </c>
      <c r="H952" s="3">
        <f t="shared" si="139"/>
        <v>0</v>
      </c>
      <c r="I952" s="11">
        <f t="shared" si="140"/>
        <v>0</v>
      </c>
      <c r="J952" s="20">
        <f t="shared" si="141"/>
        <v>388682</v>
      </c>
      <c r="K952" s="3">
        <f t="shared" si="142"/>
        <v>0</v>
      </c>
    </row>
    <row r="953" spans="1:11" x14ac:dyDescent="0.25">
      <c r="A953" s="9">
        <f>IF(Lease!$H$4="Monthly",DATE(YEAR(Monthly!A952),MONTH(Monthly!A952)+1,DAY(Monthly!A952)),IF(Lease!$H$4="Quarterly",DATE(YEAR(Monthly!A952),MONTH(Monthly!A952)+3,DAY(Monthly!A952)),DATE(YEAR(Monthly!A952)+1,MONTH(Monthly!A952),DAY(Monthly!A952))))</f>
        <v>389047</v>
      </c>
      <c r="B953" s="28">
        <f t="shared" si="134"/>
        <v>2965</v>
      </c>
      <c r="C953" s="9">
        <f t="shared" si="135"/>
        <v>389045</v>
      </c>
      <c r="D953" s="9">
        <f t="shared" si="136"/>
        <v>389075</v>
      </c>
      <c r="E953" s="3">
        <f t="shared" si="137"/>
        <v>31</v>
      </c>
      <c r="F953" s="10">
        <f t="shared" si="138"/>
        <v>29</v>
      </c>
      <c r="G953" s="4">
        <f>Lease!K965</f>
        <v>0</v>
      </c>
      <c r="H953" s="3">
        <f t="shared" si="139"/>
        <v>0</v>
      </c>
      <c r="I953" s="11">
        <f t="shared" si="140"/>
        <v>0</v>
      </c>
      <c r="J953" s="20">
        <f t="shared" si="141"/>
        <v>389047</v>
      </c>
      <c r="K953" s="3">
        <f t="shared" si="142"/>
        <v>0</v>
      </c>
    </row>
    <row r="954" spans="1:11" x14ac:dyDescent="0.25">
      <c r="A954" s="9">
        <f>IF(Lease!$H$4="Monthly",DATE(YEAR(Monthly!A953),MONTH(Monthly!A953)+1,DAY(Monthly!A953)),IF(Lease!$H$4="Quarterly",DATE(YEAR(Monthly!A953),MONTH(Monthly!A953)+3,DAY(Monthly!A953)),DATE(YEAR(Monthly!A953)+1,MONTH(Monthly!A953),DAY(Monthly!A953))))</f>
        <v>389412</v>
      </c>
      <c r="B954" s="28">
        <f t="shared" si="134"/>
        <v>2966</v>
      </c>
      <c r="C954" s="9">
        <f t="shared" si="135"/>
        <v>389410</v>
      </c>
      <c r="D954" s="9">
        <f t="shared" si="136"/>
        <v>389440</v>
      </c>
      <c r="E954" s="3">
        <f t="shared" si="137"/>
        <v>31</v>
      </c>
      <c r="F954" s="10">
        <f t="shared" si="138"/>
        <v>29</v>
      </c>
      <c r="G954" s="4">
        <f>Lease!K966</f>
        <v>0</v>
      </c>
      <c r="H954" s="3">
        <f t="shared" si="139"/>
        <v>0</v>
      </c>
      <c r="I954" s="11">
        <f t="shared" si="140"/>
        <v>0</v>
      </c>
      <c r="J954" s="20">
        <f t="shared" si="141"/>
        <v>389412</v>
      </c>
      <c r="K954" s="3">
        <f t="shared" si="142"/>
        <v>0</v>
      </c>
    </row>
    <row r="955" spans="1:11" x14ac:dyDescent="0.25">
      <c r="A955" s="9">
        <f>IF(Lease!$H$4="Monthly",DATE(YEAR(Monthly!A954),MONTH(Monthly!A954)+1,DAY(Monthly!A954)),IF(Lease!$H$4="Quarterly",DATE(YEAR(Monthly!A954),MONTH(Monthly!A954)+3,DAY(Monthly!A954)),DATE(YEAR(Monthly!A954)+1,MONTH(Monthly!A954),DAY(Monthly!A954))))</f>
        <v>389777</v>
      </c>
      <c r="B955" s="28">
        <f t="shared" si="134"/>
        <v>2967</v>
      </c>
      <c r="C955" s="9">
        <f t="shared" si="135"/>
        <v>389775</v>
      </c>
      <c r="D955" s="9">
        <f t="shared" si="136"/>
        <v>389805</v>
      </c>
      <c r="E955" s="3">
        <f t="shared" si="137"/>
        <v>31</v>
      </c>
      <c r="F955" s="10">
        <f t="shared" si="138"/>
        <v>29</v>
      </c>
      <c r="G955" s="4">
        <f>Lease!K967</f>
        <v>0</v>
      </c>
      <c r="H955" s="3">
        <f t="shared" si="139"/>
        <v>0</v>
      </c>
      <c r="I955" s="11">
        <f t="shared" si="140"/>
        <v>0</v>
      </c>
      <c r="J955" s="20">
        <f t="shared" si="141"/>
        <v>389777</v>
      </c>
      <c r="K955" s="3">
        <f t="shared" si="142"/>
        <v>0</v>
      </c>
    </row>
    <row r="956" spans="1:11" x14ac:dyDescent="0.25">
      <c r="A956" s="9">
        <f>IF(Lease!$H$4="Monthly",DATE(YEAR(Monthly!A955),MONTH(Monthly!A955)+1,DAY(Monthly!A955)),IF(Lease!$H$4="Quarterly",DATE(YEAR(Monthly!A955),MONTH(Monthly!A955)+3,DAY(Monthly!A955)),DATE(YEAR(Monthly!A955)+1,MONTH(Monthly!A955),DAY(Monthly!A955))))</f>
        <v>390143</v>
      </c>
      <c r="B956" s="28">
        <f t="shared" si="134"/>
        <v>2968</v>
      </c>
      <c r="C956" s="9">
        <f t="shared" si="135"/>
        <v>390141</v>
      </c>
      <c r="D956" s="9">
        <f t="shared" si="136"/>
        <v>390171</v>
      </c>
      <c r="E956" s="3">
        <f t="shared" si="137"/>
        <v>31</v>
      </c>
      <c r="F956" s="10">
        <f t="shared" si="138"/>
        <v>29</v>
      </c>
      <c r="G956" s="4">
        <f>Lease!K968</f>
        <v>0</v>
      </c>
      <c r="H956" s="3">
        <f t="shared" si="139"/>
        <v>0</v>
      </c>
      <c r="I956" s="11">
        <f t="shared" si="140"/>
        <v>0</v>
      </c>
      <c r="J956" s="20">
        <f t="shared" si="141"/>
        <v>390143</v>
      </c>
      <c r="K956" s="3">
        <f t="shared" si="142"/>
        <v>0</v>
      </c>
    </row>
    <row r="957" spans="1:11" x14ac:dyDescent="0.25">
      <c r="A957" s="9">
        <f>IF(Lease!$H$4="Monthly",DATE(YEAR(Monthly!A956),MONTH(Monthly!A956)+1,DAY(Monthly!A956)),IF(Lease!$H$4="Quarterly",DATE(YEAR(Monthly!A956),MONTH(Monthly!A956)+3,DAY(Monthly!A956)),DATE(YEAR(Monthly!A956)+1,MONTH(Monthly!A956),DAY(Monthly!A956))))</f>
        <v>390508</v>
      </c>
      <c r="B957" s="28">
        <f t="shared" si="134"/>
        <v>2969</v>
      </c>
      <c r="C957" s="9">
        <f t="shared" si="135"/>
        <v>390506</v>
      </c>
      <c r="D957" s="9">
        <f t="shared" si="136"/>
        <v>390536</v>
      </c>
      <c r="E957" s="3">
        <f t="shared" si="137"/>
        <v>31</v>
      </c>
      <c r="F957" s="10">
        <f t="shared" si="138"/>
        <v>29</v>
      </c>
      <c r="G957" s="4">
        <f>Lease!K969</f>
        <v>0</v>
      </c>
      <c r="H957" s="3">
        <f t="shared" si="139"/>
        <v>0</v>
      </c>
      <c r="I957" s="11">
        <f t="shared" si="140"/>
        <v>0</v>
      </c>
      <c r="J957" s="20">
        <f t="shared" si="141"/>
        <v>390508</v>
      </c>
      <c r="K957" s="3">
        <f t="shared" si="142"/>
        <v>0</v>
      </c>
    </row>
    <row r="958" spans="1:11" x14ac:dyDescent="0.25">
      <c r="A958" s="9">
        <f>IF(Lease!$H$4="Monthly",DATE(YEAR(Monthly!A957),MONTH(Monthly!A957)+1,DAY(Monthly!A957)),IF(Lease!$H$4="Quarterly",DATE(YEAR(Monthly!A957),MONTH(Monthly!A957)+3,DAY(Monthly!A957)),DATE(YEAR(Monthly!A957)+1,MONTH(Monthly!A957),DAY(Monthly!A957))))</f>
        <v>390873</v>
      </c>
      <c r="B958" s="28">
        <f t="shared" si="134"/>
        <v>2970</v>
      </c>
      <c r="C958" s="9">
        <f t="shared" si="135"/>
        <v>390871</v>
      </c>
      <c r="D958" s="9">
        <f t="shared" si="136"/>
        <v>390901</v>
      </c>
      <c r="E958" s="3">
        <f t="shared" si="137"/>
        <v>31</v>
      </c>
      <c r="F958" s="10">
        <f t="shared" si="138"/>
        <v>29</v>
      </c>
      <c r="G958" s="4">
        <f>Lease!K970</f>
        <v>0</v>
      </c>
      <c r="H958" s="3">
        <f t="shared" si="139"/>
        <v>0</v>
      </c>
      <c r="I958" s="11">
        <f t="shared" si="140"/>
        <v>0</v>
      </c>
      <c r="J958" s="20">
        <f t="shared" si="141"/>
        <v>390873</v>
      </c>
      <c r="K958" s="3">
        <f t="shared" si="142"/>
        <v>0</v>
      </c>
    </row>
    <row r="959" spans="1:11" x14ac:dyDescent="0.25">
      <c r="A959" s="9">
        <f>IF(Lease!$H$4="Monthly",DATE(YEAR(Monthly!A958),MONTH(Monthly!A958)+1,DAY(Monthly!A958)),IF(Lease!$H$4="Quarterly",DATE(YEAR(Monthly!A958),MONTH(Monthly!A958)+3,DAY(Monthly!A958)),DATE(YEAR(Monthly!A958)+1,MONTH(Monthly!A958),DAY(Monthly!A958))))</f>
        <v>391238</v>
      </c>
      <c r="B959" s="28">
        <f t="shared" si="134"/>
        <v>2971</v>
      </c>
      <c r="C959" s="9">
        <f t="shared" si="135"/>
        <v>391236</v>
      </c>
      <c r="D959" s="9">
        <f t="shared" si="136"/>
        <v>391266</v>
      </c>
      <c r="E959" s="3">
        <f t="shared" si="137"/>
        <v>31</v>
      </c>
      <c r="F959" s="10">
        <f t="shared" si="138"/>
        <v>29</v>
      </c>
      <c r="G959" s="4">
        <f>Lease!K971</f>
        <v>0</v>
      </c>
      <c r="H959" s="3">
        <f t="shared" si="139"/>
        <v>0</v>
      </c>
      <c r="I959" s="11">
        <f t="shared" si="140"/>
        <v>0</v>
      </c>
      <c r="J959" s="20">
        <f t="shared" si="141"/>
        <v>391238</v>
      </c>
      <c r="K959" s="3">
        <f t="shared" si="142"/>
        <v>0</v>
      </c>
    </row>
    <row r="960" spans="1:11" x14ac:dyDescent="0.25">
      <c r="A960" s="9">
        <f>IF(Lease!$H$4="Monthly",DATE(YEAR(Monthly!A959),MONTH(Monthly!A959)+1,DAY(Monthly!A959)),IF(Lease!$H$4="Quarterly",DATE(YEAR(Monthly!A959),MONTH(Monthly!A959)+3,DAY(Monthly!A959)),DATE(YEAR(Monthly!A959)+1,MONTH(Monthly!A959),DAY(Monthly!A959))))</f>
        <v>391604</v>
      </c>
      <c r="B960" s="28">
        <f t="shared" si="134"/>
        <v>2972</v>
      </c>
      <c r="C960" s="9">
        <f t="shared" si="135"/>
        <v>391602</v>
      </c>
      <c r="D960" s="9">
        <f t="shared" si="136"/>
        <v>391632</v>
      </c>
      <c r="E960" s="3">
        <f t="shared" si="137"/>
        <v>31</v>
      </c>
      <c r="F960" s="10">
        <f t="shared" si="138"/>
        <v>29</v>
      </c>
      <c r="G960" s="4">
        <f>Lease!K972</f>
        <v>0</v>
      </c>
      <c r="H960" s="3">
        <f t="shared" si="139"/>
        <v>0</v>
      </c>
      <c r="I960" s="11">
        <f t="shared" si="140"/>
        <v>0</v>
      </c>
      <c r="J960" s="20">
        <f t="shared" si="141"/>
        <v>391604</v>
      </c>
      <c r="K960" s="3">
        <f t="shared" si="142"/>
        <v>0</v>
      </c>
    </row>
    <row r="961" spans="1:11" x14ac:dyDescent="0.25">
      <c r="A961" s="9">
        <f>IF(Lease!$H$4="Monthly",DATE(YEAR(Monthly!A960),MONTH(Monthly!A960)+1,DAY(Monthly!A960)),IF(Lease!$H$4="Quarterly",DATE(YEAR(Monthly!A960),MONTH(Monthly!A960)+3,DAY(Monthly!A960)),DATE(YEAR(Monthly!A960)+1,MONTH(Monthly!A960),DAY(Monthly!A960))))</f>
        <v>391969</v>
      </c>
      <c r="B961" s="28">
        <f t="shared" si="134"/>
        <v>2973</v>
      </c>
      <c r="C961" s="9">
        <f t="shared" si="135"/>
        <v>391967</v>
      </c>
      <c r="D961" s="9">
        <f t="shared" si="136"/>
        <v>391997</v>
      </c>
      <c r="E961" s="3">
        <f t="shared" si="137"/>
        <v>31</v>
      </c>
      <c r="F961" s="10">
        <f t="shared" si="138"/>
        <v>29</v>
      </c>
      <c r="G961" s="4">
        <f>Lease!K973</f>
        <v>0</v>
      </c>
      <c r="H961" s="3">
        <f t="shared" si="139"/>
        <v>0</v>
      </c>
      <c r="I961" s="11">
        <f t="shared" si="140"/>
        <v>0</v>
      </c>
      <c r="J961" s="20">
        <f t="shared" si="141"/>
        <v>391969</v>
      </c>
      <c r="K961" s="3">
        <f t="shared" si="142"/>
        <v>0</v>
      </c>
    </row>
    <row r="962" spans="1:11" x14ac:dyDescent="0.25">
      <c r="A962" s="9">
        <f>IF(Lease!$H$4="Monthly",DATE(YEAR(Monthly!A961),MONTH(Monthly!A961)+1,DAY(Monthly!A961)),IF(Lease!$H$4="Quarterly",DATE(YEAR(Monthly!A961),MONTH(Monthly!A961)+3,DAY(Monthly!A961)),DATE(YEAR(Monthly!A961)+1,MONTH(Monthly!A961),DAY(Monthly!A961))))</f>
        <v>392334</v>
      </c>
      <c r="B962" s="28">
        <f t="shared" si="134"/>
        <v>2974</v>
      </c>
      <c r="C962" s="9">
        <f t="shared" si="135"/>
        <v>392332</v>
      </c>
      <c r="D962" s="9">
        <f t="shared" si="136"/>
        <v>392362</v>
      </c>
      <c r="E962" s="3">
        <f t="shared" si="137"/>
        <v>31</v>
      </c>
      <c r="F962" s="10">
        <f t="shared" si="138"/>
        <v>29</v>
      </c>
      <c r="G962" s="4">
        <f>Lease!K974</f>
        <v>0</v>
      </c>
      <c r="H962" s="3">
        <f t="shared" si="139"/>
        <v>0</v>
      </c>
      <c r="I962" s="11">
        <f t="shared" si="140"/>
        <v>0</v>
      </c>
      <c r="J962" s="20">
        <f t="shared" si="141"/>
        <v>392334</v>
      </c>
      <c r="K962" s="3">
        <f t="shared" si="142"/>
        <v>0</v>
      </c>
    </row>
    <row r="963" spans="1:11" x14ac:dyDescent="0.25">
      <c r="A963" s="9">
        <f>IF(Lease!$H$4="Monthly",DATE(YEAR(Monthly!A962),MONTH(Monthly!A962)+1,DAY(Monthly!A962)),IF(Lease!$H$4="Quarterly",DATE(YEAR(Monthly!A962),MONTH(Monthly!A962)+3,DAY(Monthly!A962)),DATE(YEAR(Monthly!A962)+1,MONTH(Monthly!A962),DAY(Monthly!A962))))</f>
        <v>392699</v>
      </c>
      <c r="B963" s="28">
        <f t="shared" si="134"/>
        <v>2975</v>
      </c>
      <c r="C963" s="9">
        <f t="shared" si="135"/>
        <v>392697</v>
      </c>
      <c r="D963" s="9">
        <f t="shared" si="136"/>
        <v>392727</v>
      </c>
      <c r="E963" s="3">
        <f t="shared" si="137"/>
        <v>31</v>
      </c>
      <c r="F963" s="10">
        <f t="shared" si="138"/>
        <v>29</v>
      </c>
      <c r="G963" s="4">
        <f>Lease!K975</f>
        <v>0</v>
      </c>
      <c r="H963" s="3">
        <f t="shared" si="139"/>
        <v>0</v>
      </c>
      <c r="I963" s="11">
        <f t="shared" si="140"/>
        <v>0</v>
      </c>
      <c r="J963" s="20">
        <f t="shared" si="141"/>
        <v>392699</v>
      </c>
      <c r="K963" s="3">
        <f t="shared" si="142"/>
        <v>0</v>
      </c>
    </row>
    <row r="964" spans="1:11" x14ac:dyDescent="0.25">
      <c r="A964" s="9">
        <f>IF(Lease!$H$4="Monthly",DATE(YEAR(Monthly!A963),MONTH(Monthly!A963)+1,DAY(Monthly!A963)),IF(Lease!$H$4="Quarterly",DATE(YEAR(Monthly!A963),MONTH(Monthly!A963)+3,DAY(Monthly!A963)),DATE(YEAR(Monthly!A963)+1,MONTH(Monthly!A963),DAY(Monthly!A963))))</f>
        <v>393065</v>
      </c>
      <c r="B964" s="28">
        <f t="shared" si="134"/>
        <v>2976</v>
      </c>
      <c r="C964" s="9">
        <f t="shared" si="135"/>
        <v>393063</v>
      </c>
      <c r="D964" s="9">
        <f t="shared" si="136"/>
        <v>393093</v>
      </c>
      <c r="E964" s="3">
        <f t="shared" si="137"/>
        <v>31</v>
      </c>
      <c r="F964" s="10">
        <f t="shared" si="138"/>
        <v>29</v>
      </c>
      <c r="G964" s="4">
        <f>Lease!K976</f>
        <v>0</v>
      </c>
      <c r="H964" s="3">
        <f t="shared" si="139"/>
        <v>0</v>
      </c>
      <c r="I964" s="11">
        <f t="shared" si="140"/>
        <v>0</v>
      </c>
      <c r="J964" s="20">
        <f t="shared" si="141"/>
        <v>393065</v>
      </c>
      <c r="K964" s="3">
        <f t="shared" si="142"/>
        <v>0</v>
      </c>
    </row>
    <row r="965" spans="1:11" x14ac:dyDescent="0.25">
      <c r="A965" s="9">
        <f>IF(Lease!$H$4="Monthly",DATE(YEAR(Monthly!A964),MONTH(Monthly!A964)+1,DAY(Monthly!A964)),IF(Lease!$H$4="Quarterly",DATE(YEAR(Monthly!A964),MONTH(Monthly!A964)+3,DAY(Monthly!A964)),DATE(YEAR(Monthly!A964)+1,MONTH(Monthly!A964),DAY(Monthly!A964))))</f>
        <v>393430</v>
      </c>
      <c r="B965" s="28">
        <f t="shared" ref="B965:B1028" si="143">YEAR(A965)</f>
        <v>2977</v>
      </c>
      <c r="C965" s="9">
        <f t="shared" si="135"/>
        <v>393428</v>
      </c>
      <c r="D965" s="9">
        <f t="shared" si="136"/>
        <v>393458</v>
      </c>
      <c r="E965" s="3">
        <f t="shared" si="137"/>
        <v>31</v>
      </c>
      <c r="F965" s="10">
        <f t="shared" si="138"/>
        <v>29</v>
      </c>
      <c r="G965" s="4">
        <f>Lease!K977</f>
        <v>0</v>
      </c>
      <c r="H965" s="3">
        <f t="shared" si="139"/>
        <v>0</v>
      </c>
      <c r="I965" s="11">
        <f t="shared" si="140"/>
        <v>0</v>
      </c>
      <c r="J965" s="20">
        <f t="shared" si="141"/>
        <v>393430</v>
      </c>
      <c r="K965" s="3">
        <f t="shared" si="142"/>
        <v>0</v>
      </c>
    </row>
    <row r="966" spans="1:11" x14ac:dyDescent="0.25">
      <c r="A966" s="9">
        <f>IF(Lease!$H$4="Monthly",DATE(YEAR(Monthly!A965),MONTH(Monthly!A965)+1,DAY(Monthly!A965)),IF(Lease!$H$4="Quarterly",DATE(YEAR(Monthly!A965),MONTH(Monthly!A965)+3,DAY(Monthly!A965)),DATE(YEAR(Monthly!A965)+1,MONTH(Monthly!A965),DAY(Monthly!A965))))</f>
        <v>393795</v>
      </c>
      <c r="B966" s="28">
        <f t="shared" si="143"/>
        <v>2978</v>
      </c>
      <c r="C966" s="9">
        <f t="shared" si="135"/>
        <v>393793</v>
      </c>
      <c r="D966" s="9">
        <f t="shared" si="136"/>
        <v>393823</v>
      </c>
      <c r="E966" s="3">
        <f t="shared" si="137"/>
        <v>31</v>
      </c>
      <c r="F966" s="10">
        <f t="shared" si="138"/>
        <v>29</v>
      </c>
      <c r="G966" s="4">
        <f>Lease!K978</f>
        <v>0</v>
      </c>
      <c r="H966" s="3">
        <f t="shared" si="139"/>
        <v>0</v>
      </c>
      <c r="I966" s="11">
        <f t="shared" si="140"/>
        <v>0</v>
      </c>
      <c r="J966" s="20">
        <f t="shared" si="141"/>
        <v>393795</v>
      </c>
      <c r="K966" s="3">
        <f t="shared" si="142"/>
        <v>0</v>
      </c>
    </row>
    <row r="967" spans="1:11" x14ac:dyDescent="0.25">
      <c r="A967" s="9">
        <f>IF(Lease!$H$4="Monthly",DATE(YEAR(Monthly!A966),MONTH(Monthly!A966)+1,DAY(Monthly!A966)),IF(Lease!$H$4="Quarterly",DATE(YEAR(Monthly!A966),MONTH(Monthly!A966)+3,DAY(Monthly!A966)),DATE(YEAR(Monthly!A966)+1,MONTH(Monthly!A966),DAY(Monthly!A966))))</f>
        <v>394160</v>
      </c>
      <c r="B967" s="28">
        <f t="shared" si="143"/>
        <v>2979</v>
      </c>
      <c r="C967" s="9">
        <f t="shared" si="135"/>
        <v>394158</v>
      </c>
      <c r="D967" s="9">
        <f t="shared" si="136"/>
        <v>394188</v>
      </c>
      <c r="E967" s="3">
        <f t="shared" si="137"/>
        <v>31</v>
      </c>
      <c r="F967" s="10">
        <f t="shared" si="138"/>
        <v>29</v>
      </c>
      <c r="G967" s="4">
        <f>Lease!K979</f>
        <v>0</v>
      </c>
      <c r="H967" s="3">
        <f t="shared" si="139"/>
        <v>0</v>
      </c>
      <c r="I967" s="11">
        <f t="shared" si="140"/>
        <v>0</v>
      </c>
      <c r="J967" s="20">
        <f t="shared" si="141"/>
        <v>394160</v>
      </c>
      <c r="K967" s="3">
        <f t="shared" si="142"/>
        <v>0</v>
      </c>
    </row>
    <row r="968" spans="1:11" x14ac:dyDescent="0.25">
      <c r="A968" s="9">
        <f>IF(Lease!$H$4="Monthly",DATE(YEAR(Monthly!A967),MONTH(Monthly!A967)+1,DAY(Monthly!A967)),IF(Lease!$H$4="Quarterly",DATE(YEAR(Monthly!A967),MONTH(Monthly!A967)+3,DAY(Monthly!A967)),DATE(YEAR(Monthly!A967)+1,MONTH(Monthly!A967),DAY(Monthly!A967))))</f>
        <v>394526</v>
      </c>
      <c r="B968" s="28">
        <f t="shared" si="143"/>
        <v>2980</v>
      </c>
      <c r="C968" s="9">
        <f t="shared" si="135"/>
        <v>394524</v>
      </c>
      <c r="D968" s="9">
        <f t="shared" si="136"/>
        <v>394554</v>
      </c>
      <c r="E968" s="3">
        <f t="shared" si="137"/>
        <v>31</v>
      </c>
      <c r="F968" s="10">
        <f t="shared" si="138"/>
        <v>29</v>
      </c>
      <c r="G968" s="4">
        <f>Lease!K980</f>
        <v>0</v>
      </c>
      <c r="H968" s="3">
        <f t="shared" si="139"/>
        <v>0</v>
      </c>
      <c r="I968" s="11">
        <f t="shared" si="140"/>
        <v>0</v>
      </c>
      <c r="J968" s="20">
        <f t="shared" si="141"/>
        <v>394526</v>
      </c>
      <c r="K968" s="3">
        <f t="shared" si="142"/>
        <v>0</v>
      </c>
    </row>
    <row r="969" spans="1:11" x14ac:dyDescent="0.25">
      <c r="A969" s="9">
        <f>IF(Lease!$H$4="Monthly",DATE(YEAR(Monthly!A968),MONTH(Monthly!A968)+1,DAY(Monthly!A968)),IF(Lease!$H$4="Quarterly",DATE(YEAR(Monthly!A968),MONTH(Monthly!A968)+3,DAY(Monthly!A968)),DATE(YEAR(Monthly!A968)+1,MONTH(Monthly!A968),DAY(Monthly!A968))))</f>
        <v>394891</v>
      </c>
      <c r="B969" s="28">
        <f t="shared" si="143"/>
        <v>2981</v>
      </c>
      <c r="C969" s="9">
        <f t="shared" si="135"/>
        <v>394889</v>
      </c>
      <c r="D969" s="9">
        <f t="shared" si="136"/>
        <v>394919</v>
      </c>
      <c r="E969" s="3">
        <f t="shared" si="137"/>
        <v>31</v>
      </c>
      <c r="F969" s="10">
        <f t="shared" si="138"/>
        <v>29</v>
      </c>
      <c r="G969" s="4">
        <f>Lease!K981</f>
        <v>0</v>
      </c>
      <c r="H969" s="3">
        <f t="shared" si="139"/>
        <v>0</v>
      </c>
      <c r="I969" s="11">
        <f t="shared" si="140"/>
        <v>0</v>
      </c>
      <c r="J969" s="20">
        <f t="shared" si="141"/>
        <v>394891</v>
      </c>
      <c r="K969" s="3">
        <f t="shared" si="142"/>
        <v>0</v>
      </c>
    </row>
    <row r="970" spans="1:11" x14ac:dyDescent="0.25">
      <c r="A970" s="9">
        <f>IF(Lease!$H$4="Monthly",DATE(YEAR(Monthly!A969),MONTH(Monthly!A969)+1,DAY(Monthly!A969)),IF(Lease!$H$4="Quarterly",DATE(YEAR(Monthly!A969),MONTH(Monthly!A969)+3,DAY(Monthly!A969)),DATE(YEAR(Monthly!A969)+1,MONTH(Monthly!A969),DAY(Monthly!A969))))</f>
        <v>395256</v>
      </c>
      <c r="B970" s="28">
        <f t="shared" si="143"/>
        <v>2982</v>
      </c>
      <c r="C970" s="9">
        <f t="shared" si="135"/>
        <v>395254</v>
      </c>
      <c r="D970" s="9">
        <f t="shared" si="136"/>
        <v>395284</v>
      </c>
      <c r="E970" s="3">
        <f t="shared" si="137"/>
        <v>31</v>
      </c>
      <c r="F970" s="10">
        <f t="shared" si="138"/>
        <v>29</v>
      </c>
      <c r="G970" s="4">
        <f>Lease!K982</f>
        <v>0</v>
      </c>
      <c r="H970" s="3">
        <f t="shared" si="139"/>
        <v>0</v>
      </c>
      <c r="I970" s="11">
        <f t="shared" si="140"/>
        <v>0</v>
      </c>
      <c r="J970" s="20">
        <f t="shared" si="141"/>
        <v>395256</v>
      </c>
      <c r="K970" s="3">
        <f t="shared" si="142"/>
        <v>0</v>
      </c>
    </row>
    <row r="971" spans="1:11" x14ac:dyDescent="0.25">
      <c r="A971" s="9">
        <f>IF(Lease!$H$4="Monthly",DATE(YEAR(Monthly!A970),MONTH(Monthly!A970)+1,DAY(Monthly!A970)),IF(Lease!$H$4="Quarterly",DATE(YEAR(Monthly!A970),MONTH(Monthly!A970)+3,DAY(Monthly!A970)),DATE(YEAR(Monthly!A970)+1,MONTH(Monthly!A970),DAY(Monthly!A970))))</f>
        <v>395621</v>
      </c>
      <c r="B971" s="28">
        <f t="shared" si="143"/>
        <v>2983</v>
      </c>
      <c r="C971" s="9">
        <f t="shared" si="135"/>
        <v>395619</v>
      </c>
      <c r="D971" s="9">
        <f t="shared" si="136"/>
        <v>395649</v>
      </c>
      <c r="E971" s="3">
        <f t="shared" si="137"/>
        <v>31</v>
      </c>
      <c r="F971" s="10">
        <f t="shared" si="138"/>
        <v>29</v>
      </c>
      <c r="G971" s="4">
        <f>Lease!K983</f>
        <v>0</v>
      </c>
      <c r="H971" s="3">
        <f t="shared" si="139"/>
        <v>0</v>
      </c>
      <c r="I971" s="11">
        <f t="shared" si="140"/>
        <v>0</v>
      </c>
      <c r="J971" s="20">
        <f t="shared" si="141"/>
        <v>395621</v>
      </c>
      <c r="K971" s="3">
        <f t="shared" si="142"/>
        <v>0</v>
      </c>
    </row>
    <row r="972" spans="1:11" x14ac:dyDescent="0.25">
      <c r="A972" s="9">
        <f>IF(Lease!$H$4="Monthly",DATE(YEAR(Monthly!A971),MONTH(Monthly!A971)+1,DAY(Monthly!A971)),IF(Lease!$H$4="Quarterly",DATE(YEAR(Monthly!A971),MONTH(Monthly!A971)+3,DAY(Monthly!A971)),DATE(YEAR(Monthly!A971)+1,MONTH(Monthly!A971),DAY(Monthly!A971))))</f>
        <v>395987</v>
      </c>
      <c r="B972" s="28">
        <f t="shared" si="143"/>
        <v>2984</v>
      </c>
      <c r="C972" s="9">
        <f t="shared" si="135"/>
        <v>395985</v>
      </c>
      <c r="D972" s="9">
        <f t="shared" si="136"/>
        <v>396015</v>
      </c>
      <c r="E972" s="3">
        <f t="shared" si="137"/>
        <v>31</v>
      </c>
      <c r="F972" s="10">
        <f t="shared" si="138"/>
        <v>29</v>
      </c>
      <c r="G972" s="4">
        <f>Lease!K984</f>
        <v>0</v>
      </c>
      <c r="H972" s="3">
        <f t="shared" si="139"/>
        <v>0</v>
      </c>
      <c r="I972" s="11">
        <f t="shared" si="140"/>
        <v>0</v>
      </c>
      <c r="J972" s="20">
        <f t="shared" si="141"/>
        <v>395987</v>
      </c>
      <c r="K972" s="3">
        <f t="shared" si="142"/>
        <v>0</v>
      </c>
    </row>
    <row r="973" spans="1:11" x14ac:dyDescent="0.25">
      <c r="A973" s="9">
        <f>IF(Lease!$H$4="Monthly",DATE(YEAR(Monthly!A972),MONTH(Monthly!A972)+1,DAY(Monthly!A972)),IF(Lease!$H$4="Quarterly",DATE(YEAR(Monthly!A972),MONTH(Monthly!A972)+3,DAY(Monthly!A972)),DATE(YEAR(Monthly!A972)+1,MONTH(Monthly!A972),DAY(Monthly!A972))))</f>
        <v>396352</v>
      </c>
      <c r="B973" s="28">
        <f t="shared" si="143"/>
        <v>2985</v>
      </c>
      <c r="C973" s="9">
        <f t="shared" si="135"/>
        <v>396350</v>
      </c>
      <c r="D973" s="9">
        <f t="shared" si="136"/>
        <v>396380</v>
      </c>
      <c r="E973" s="3">
        <f t="shared" si="137"/>
        <v>31</v>
      </c>
      <c r="F973" s="10">
        <f t="shared" si="138"/>
        <v>29</v>
      </c>
      <c r="G973" s="4">
        <f>Lease!K985</f>
        <v>0</v>
      </c>
      <c r="H973" s="3">
        <f t="shared" si="139"/>
        <v>0</v>
      </c>
      <c r="I973" s="11">
        <f t="shared" si="140"/>
        <v>0</v>
      </c>
      <c r="J973" s="20">
        <f t="shared" si="141"/>
        <v>396352</v>
      </c>
      <c r="K973" s="3">
        <f t="shared" si="142"/>
        <v>0</v>
      </c>
    </row>
    <row r="974" spans="1:11" x14ac:dyDescent="0.25">
      <c r="A974" s="9">
        <f>IF(Lease!$H$4="Monthly",DATE(YEAR(Monthly!A973),MONTH(Monthly!A973)+1,DAY(Monthly!A973)),IF(Lease!$H$4="Quarterly",DATE(YEAR(Monthly!A973),MONTH(Monthly!A973)+3,DAY(Monthly!A973)),DATE(YEAR(Monthly!A973)+1,MONTH(Monthly!A973),DAY(Monthly!A973))))</f>
        <v>396717</v>
      </c>
      <c r="B974" s="28">
        <f t="shared" si="143"/>
        <v>2986</v>
      </c>
      <c r="C974" s="9">
        <f t="shared" si="135"/>
        <v>396715</v>
      </c>
      <c r="D974" s="9">
        <f t="shared" si="136"/>
        <v>396745</v>
      </c>
      <c r="E974" s="3">
        <f t="shared" si="137"/>
        <v>31</v>
      </c>
      <c r="F974" s="10">
        <f t="shared" si="138"/>
        <v>29</v>
      </c>
      <c r="G974" s="4">
        <f>Lease!K986</f>
        <v>0</v>
      </c>
      <c r="H974" s="3">
        <f t="shared" si="139"/>
        <v>0</v>
      </c>
      <c r="I974" s="11">
        <f t="shared" si="140"/>
        <v>0</v>
      </c>
      <c r="J974" s="20">
        <f t="shared" si="141"/>
        <v>396717</v>
      </c>
      <c r="K974" s="3">
        <f t="shared" si="142"/>
        <v>0</v>
      </c>
    </row>
    <row r="975" spans="1:11" x14ac:dyDescent="0.25">
      <c r="A975" s="9">
        <f>IF(Lease!$H$4="Monthly",DATE(YEAR(Monthly!A974),MONTH(Monthly!A974)+1,DAY(Monthly!A974)),IF(Lease!$H$4="Quarterly",DATE(YEAR(Monthly!A974),MONTH(Monthly!A974)+3,DAY(Monthly!A974)),DATE(YEAR(Monthly!A974)+1,MONTH(Monthly!A974),DAY(Monthly!A974))))</f>
        <v>397082</v>
      </c>
      <c r="B975" s="28">
        <f t="shared" si="143"/>
        <v>2987</v>
      </c>
      <c r="C975" s="9">
        <f t="shared" si="135"/>
        <v>397080</v>
      </c>
      <c r="D975" s="9">
        <f t="shared" si="136"/>
        <v>397110</v>
      </c>
      <c r="E975" s="3">
        <f t="shared" si="137"/>
        <v>31</v>
      </c>
      <c r="F975" s="10">
        <f t="shared" si="138"/>
        <v>29</v>
      </c>
      <c r="G975" s="4">
        <f>Lease!K987</f>
        <v>0</v>
      </c>
      <c r="H975" s="3">
        <f t="shared" si="139"/>
        <v>0</v>
      </c>
      <c r="I975" s="11">
        <f t="shared" si="140"/>
        <v>0</v>
      </c>
      <c r="J975" s="20">
        <f t="shared" si="141"/>
        <v>397082</v>
      </c>
      <c r="K975" s="3">
        <f t="shared" si="142"/>
        <v>0</v>
      </c>
    </row>
    <row r="976" spans="1:11" x14ac:dyDescent="0.25">
      <c r="A976" s="9">
        <f>IF(Lease!$H$4="Monthly",DATE(YEAR(Monthly!A975),MONTH(Monthly!A975)+1,DAY(Monthly!A975)),IF(Lease!$H$4="Quarterly",DATE(YEAR(Monthly!A975),MONTH(Monthly!A975)+3,DAY(Monthly!A975)),DATE(YEAR(Monthly!A975)+1,MONTH(Monthly!A975),DAY(Monthly!A975))))</f>
        <v>397448</v>
      </c>
      <c r="B976" s="28">
        <f t="shared" si="143"/>
        <v>2988</v>
      </c>
      <c r="C976" s="9">
        <f t="shared" si="135"/>
        <v>397446</v>
      </c>
      <c r="D976" s="9">
        <f t="shared" si="136"/>
        <v>397476</v>
      </c>
      <c r="E976" s="3">
        <f t="shared" si="137"/>
        <v>31</v>
      </c>
      <c r="F976" s="10">
        <f t="shared" si="138"/>
        <v>29</v>
      </c>
      <c r="G976" s="4">
        <f>Lease!K988</f>
        <v>0</v>
      </c>
      <c r="H976" s="3">
        <f t="shared" si="139"/>
        <v>0</v>
      </c>
      <c r="I976" s="11">
        <f t="shared" si="140"/>
        <v>0</v>
      </c>
      <c r="J976" s="20">
        <f t="shared" si="141"/>
        <v>397448</v>
      </c>
      <c r="K976" s="3">
        <f t="shared" si="142"/>
        <v>0</v>
      </c>
    </row>
    <row r="977" spans="1:11" x14ac:dyDescent="0.25">
      <c r="A977" s="9">
        <f>IF(Lease!$H$4="Monthly",DATE(YEAR(Monthly!A976),MONTH(Monthly!A976)+1,DAY(Monthly!A976)),IF(Lease!$H$4="Quarterly",DATE(YEAR(Monthly!A976),MONTH(Monthly!A976)+3,DAY(Monthly!A976)),DATE(YEAR(Monthly!A976)+1,MONTH(Monthly!A976),DAY(Monthly!A976))))</f>
        <v>397813</v>
      </c>
      <c r="B977" s="28">
        <f t="shared" si="143"/>
        <v>2989</v>
      </c>
      <c r="C977" s="9">
        <f t="shared" si="135"/>
        <v>397811</v>
      </c>
      <c r="D977" s="9">
        <f t="shared" si="136"/>
        <v>397841</v>
      </c>
      <c r="E977" s="3">
        <f t="shared" si="137"/>
        <v>31</v>
      </c>
      <c r="F977" s="10">
        <f t="shared" si="138"/>
        <v>29</v>
      </c>
      <c r="G977" s="4">
        <f>Lease!K989</f>
        <v>0</v>
      </c>
      <c r="H977" s="3">
        <f t="shared" si="139"/>
        <v>0</v>
      </c>
      <c r="I977" s="11">
        <f t="shared" si="140"/>
        <v>0</v>
      </c>
      <c r="J977" s="20">
        <f t="shared" si="141"/>
        <v>397813</v>
      </c>
      <c r="K977" s="3">
        <f t="shared" si="142"/>
        <v>0</v>
      </c>
    </row>
    <row r="978" spans="1:11" x14ac:dyDescent="0.25">
      <c r="A978" s="9">
        <f>IF(Lease!$H$4="Monthly",DATE(YEAR(Monthly!A977),MONTH(Monthly!A977)+1,DAY(Monthly!A977)),IF(Lease!$H$4="Quarterly",DATE(YEAR(Monthly!A977),MONTH(Monthly!A977)+3,DAY(Monthly!A977)),DATE(YEAR(Monthly!A977)+1,MONTH(Monthly!A977),DAY(Monthly!A977))))</f>
        <v>398178</v>
      </c>
      <c r="B978" s="28">
        <f t="shared" si="143"/>
        <v>2990</v>
      </c>
      <c r="C978" s="9">
        <f t="shared" si="135"/>
        <v>398176</v>
      </c>
      <c r="D978" s="9">
        <f t="shared" si="136"/>
        <v>398206</v>
      </c>
      <c r="E978" s="3">
        <f t="shared" si="137"/>
        <v>31</v>
      </c>
      <c r="F978" s="10">
        <f t="shared" si="138"/>
        <v>29</v>
      </c>
      <c r="G978" s="4">
        <f>Lease!K990</f>
        <v>0</v>
      </c>
      <c r="H978" s="3">
        <f t="shared" si="139"/>
        <v>0</v>
      </c>
      <c r="I978" s="11">
        <f t="shared" si="140"/>
        <v>0</v>
      </c>
      <c r="J978" s="20">
        <f t="shared" si="141"/>
        <v>398178</v>
      </c>
      <c r="K978" s="3">
        <f t="shared" si="142"/>
        <v>0</v>
      </c>
    </row>
    <row r="979" spans="1:11" x14ac:dyDescent="0.25">
      <c r="A979" s="9">
        <f>IF(Lease!$H$4="Monthly",DATE(YEAR(Monthly!A978),MONTH(Monthly!A978)+1,DAY(Monthly!A978)),IF(Lease!$H$4="Quarterly",DATE(YEAR(Monthly!A978),MONTH(Monthly!A978)+3,DAY(Monthly!A978)),DATE(YEAR(Monthly!A978)+1,MONTH(Monthly!A978),DAY(Monthly!A978))))</f>
        <v>398543</v>
      </c>
      <c r="B979" s="28">
        <f t="shared" si="143"/>
        <v>2991</v>
      </c>
      <c r="C979" s="9">
        <f t="shared" si="135"/>
        <v>398541</v>
      </c>
      <c r="D979" s="9">
        <f t="shared" si="136"/>
        <v>398571</v>
      </c>
      <c r="E979" s="3">
        <f t="shared" si="137"/>
        <v>31</v>
      </c>
      <c r="F979" s="10">
        <f t="shared" si="138"/>
        <v>29</v>
      </c>
      <c r="G979" s="4">
        <f>Lease!K991</f>
        <v>0</v>
      </c>
      <c r="H979" s="3">
        <f t="shared" si="139"/>
        <v>0</v>
      </c>
      <c r="I979" s="11">
        <f t="shared" si="140"/>
        <v>0</v>
      </c>
      <c r="J979" s="20">
        <f t="shared" si="141"/>
        <v>398543</v>
      </c>
      <c r="K979" s="3">
        <f t="shared" si="142"/>
        <v>0</v>
      </c>
    </row>
    <row r="980" spans="1:11" x14ac:dyDescent="0.25">
      <c r="A980" s="9">
        <f>IF(Lease!$H$4="Monthly",DATE(YEAR(Monthly!A979),MONTH(Monthly!A979)+1,DAY(Monthly!A979)),IF(Lease!$H$4="Quarterly",DATE(YEAR(Monthly!A979),MONTH(Monthly!A979)+3,DAY(Monthly!A979)),DATE(YEAR(Monthly!A979)+1,MONTH(Monthly!A979),DAY(Monthly!A979))))</f>
        <v>398909</v>
      </c>
      <c r="B980" s="28">
        <f t="shared" si="143"/>
        <v>2992</v>
      </c>
      <c r="C980" s="9">
        <f t="shared" si="135"/>
        <v>398907</v>
      </c>
      <c r="D980" s="9">
        <f t="shared" si="136"/>
        <v>398937</v>
      </c>
      <c r="E980" s="3">
        <f t="shared" si="137"/>
        <v>31</v>
      </c>
      <c r="F980" s="10">
        <f t="shared" si="138"/>
        <v>29</v>
      </c>
      <c r="G980" s="4">
        <f>Lease!K992</f>
        <v>0</v>
      </c>
      <c r="H980" s="3">
        <f t="shared" si="139"/>
        <v>0</v>
      </c>
      <c r="I980" s="11">
        <f t="shared" si="140"/>
        <v>0</v>
      </c>
      <c r="J980" s="20">
        <f t="shared" si="141"/>
        <v>398909</v>
      </c>
      <c r="K980" s="3">
        <f t="shared" si="142"/>
        <v>0</v>
      </c>
    </row>
    <row r="981" spans="1:11" x14ac:dyDescent="0.25">
      <c r="A981" s="9">
        <f>IF(Lease!$H$4="Monthly",DATE(YEAR(Monthly!A980),MONTH(Monthly!A980)+1,DAY(Monthly!A980)),IF(Lease!$H$4="Quarterly",DATE(YEAR(Monthly!A980),MONTH(Monthly!A980)+3,DAY(Monthly!A980)),DATE(YEAR(Monthly!A980)+1,MONTH(Monthly!A980),DAY(Monthly!A980))))</f>
        <v>399274</v>
      </c>
      <c r="B981" s="28">
        <f t="shared" si="143"/>
        <v>2993</v>
      </c>
      <c r="C981" s="9">
        <f t="shared" si="135"/>
        <v>399272</v>
      </c>
      <c r="D981" s="9">
        <f t="shared" si="136"/>
        <v>399302</v>
      </c>
      <c r="E981" s="3">
        <f t="shared" si="137"/>
        <v>31</v>
      </c>
      <c r="F981" s="10">
        <f t="shared" si="138"/>
        <v>29</v>
      </c>
      <c r="G981" s="4">
        <f>Lease!K993</f>
        <v>0</v>
      </c>
      <c r="H981" s="3">
        <f t="shared" si="139"/>
        <v>0</v>
      </c>
      <c r="I981" s="11">
        <f t="shared" si="140"/>
        <v>0</v>
      </c>
      <c r="J981" s="20">
        <f t="shared" si="141"/>
        <v>399274</v>
      </c>
      <c r="K981" s="3">
        <f t="shared" si="142"/>
        <v>0</v>
      </c>
    </row>
    <row r="982" spans="1:11" x14ac:dyDescent="0.25">
      <c r="A982" s="9">
        <f>IF(Lease!$H$4="Monthly",DATE(YEAR(Monthly!A981),MONTH(Monthly!A981)+1,DAY(Monthly!A981)),IF(Lease!$H$4="Quarterly",DATE(YEAR(Monthly!A981),MONTH(Monthly!A981)+3,DAY(Monthly!A981)),DATE(YEAR(Monthly!A981)+1,MONTH(Monthly!A981),DAY(Monthly!A981))))</f>
        <v>399639</v>
      </c>
      <c r="B982" s="28">
        <f t="shared" si="143"/>
        <v>2994</v>
      </c>
      <c r="C982" s="9">
        <f t="shared" si="135"/>
        <v>399637</v>
      </c>
      <c r="D982" s="9">
        <f t="shared" si="136"/>
        <v>399667</v>
      </c>
      <c r="E982" s="3">
        <f t="shared" si="137"/>
        <v>31</v>
      </c>
      <c r="F982" s="10">
        <f t="shared" si="138"/>
        <v>29</v>
      </c>
      <c r="G982" s="4">
        <f>Lease!K994</f>
        <v>0</v>
      </c>
      <c r="H982" s="3">
        <f t="shared" si="139"/>
        <v>0</v>
      </c>
      <c r="I982" s="11">
        <f t="shared" si="140"/>
        <v>0</v>
      </c>
      <c r="J982" s="20">
        <f t="shared" si="141"/>
        <v>399639</v>
      </c>
      <c r="K982" s="3">
        <f t="shared" si="142"/>
        <v>0</v>
      </c>
    </row>
    <row r="983" spans="1:11" x14ac:dyDescent="0.25">
      <c r="A983" s="9">
        <f>IF(Lease!$H$4="Monthly",DATE(YEAR(Monthly!A982),MONTH(Monthly!A982)+1,DAY(Monthly!A982)),IF(Lease!$H$4="Quarterly",DATE(YEAR(Monthly!A982),MONTH(Monthly!A982)+3,DAY(Monthly!A982)),DATE(YEAR(Monthly!A982)+1,MONTH(Monthly!A982),DAY(Monthly!A982))))</f>
        <v>400004</v>
      </c>
      <c r="B983" s="28">
        <f t="shared" si="143"/>
        <v>2995</v>
      </c>
      <c r="C983" s="9">
        <f t="shared" si="135"/>
        <v>400002</v>
      </c>
      <c r="D983" s="9">
        <f t="shared" si="136"/>
        <v>400032</v>
      </c>
      <c r="E983" s="3">
        <f t="shared" si="137"/>
        <v>31</v>
      </c>
      <c r="F983" s="10">
        <f t="shared" si="138"/>
        <v>29</v>
      </c>
      <c r="G983" s="4">
        <f>Lease!K995</f>
        <v>0</v>
      </c>
      <c r="H983" s="3">
        <f t="shared" si="139"/>
        <v>0</v>
      </c>
      <c r="I983" s="11">
        <f t="shared" si="140"/>
        <v>0</v>
      </c>
      <c r="J983" s="20">
        <f t="shared" si="141"/>
        <v>400004</v>
      </c>
      <c r="K983" s="3">
        <f t="shared" si="142"/>
        <v>0</v>
      </c>
    </row>
    <row r="984" spans="1:11" x14ac:dyDescent="0.25">
      <c r="A984" s="9">
        <f>IF(Lease!$H$4="Monthly",DATE(YEAR(Monthly!A983),MONTH(Monthly!A983)+1,DAY(Monthly!A983)),IF(Lease!$H$4="Quarterly",DATE(YEAR(Monthly!A983),MONTH(Monthly!A983)+3,DAY(Monthly!A983)),DATE(YEAR(Monthly!A983)+1,MONTH(Monthly!A983),DAY(Monthly!A983))))</f>
        <v>400370</v>
      </c>
      <c r="B984" s="28">
        <f t="shared" si="143"/>
        <v>2996</v>
      </c>
      <c r="C984" s="9">
        <f t="shared" si="135"/>
        <v>400368</v>
      </c>
      <c r="D984" s="9">
        <f t="shared" si="136"/>
        <v>400398</v>
      </c>
      <c r="E984" s="3">
        <f t="shared" si="137"/>
        <v>31</v>
      </c>
      <c r="F984" s="10">
        <f t="shared" si="138"/>
        <v>29</v>
      </c>
      <c r="G984" s="4">
        <f>Lease!K996</f>
        <v>0</v>
      </c>
      <c r="H984" s="3">
        <f t="shared" si="139"/>
        <v>0</v>
      </c>
      <c r="I984" s="11">
        <f t="shared" si="140"/>
        <v>0</v>
      </c>
      <c r="J984" s="20">
        <f t="shared" si="141"/>
        <v>400370</v>
      </c>
      <c r="K984" s="3">
        <f t="shared" si="142"/>
        <v>0</v>
      </c>
    </row>
    <row r="985" spans="1:11" x14ac:dyDescent="0.25">
      <c r="A985" s="9">
        <f>IF(Lease!$H$4="Monthly",DATE(YEAR(Monthly!A984),MONTH(Monthly!A984)+1,DAY(Monthly!A984)),IF(Lease!$H$4="Quarterly",DATE(YEAR(Monthly!A984),MONTH(Monthly!A984)+3,DAY(Monthly!A984)),DATE(YEAR(Monthly!A984)+1,MONTH(Monthly!A984),DAY(Monthly!A984))))</f>
        <v>400735</v>
      </c>
      <c r="B985" s="28">
        <f t="shared" si="143"/>
        <v>2997</v>
      </c>
      <c r="C985" s="9">
        <f t="shared" si="135"/>
        <v>400733</v>
      </c>
      <c r="D985" s="9">
        <f t="shared" si="136"/>
        <v>400763</v>
      </c>
      <c r="E985" s="3">
        <f t="shared" si="137"/>
        <v>31</v>
      </c>
      <c r="F985" s="10">
        <f t="shared" si="138"/>
        <v>29</v>
      </c>
      <c r="G985" s="4">
        <f>Lease!K997</f>
        <v>0</v>
      </c>
      <c r="H985" s="3">
        <f t="shared" si="139"/>
        <v>0</v>
      </c>
      <c r="I985" s="11">
        <f t="shared" si="140"/>
        <v>0</v>
      </c>
      <c r="J985" s="20">
        <f t="shared" si="141"/>
        <v>400735</v>
      </c>
      <c r="K985" s="3">
        <f t="shared" si="142"/>
        <v>0</v>
      </c>
    </row>
    <row r="986" spans="1:11" x14ac:dyDescent="0.25">
      <c r="A986" s="9">
        <f>IF(Lease!$H$4="Monthly",DATE(YEAR(Monthly!A985),MONTH(Monthly!A985)+1,DAY(Monthly!A985)),IF(Lease!$H$4="Quarterly",DATE(YEAR(Monthly!A985),MONTH(Monthly!A985)+3,DAY(Monthly!A985)),DATE(YEAR(Monthly!A985)+1,MONTH(Monthly!A985),DAY(Monthly!A985))))</f>
        <v>401100</v>
      </c>
      <c r="B986" s="28">
        <f t="shared" si="143"/>
        <v>2998</v>
      </c>
      <c r="C986" s="9">
        <f t="shared" si="135"/>
        <v>401098</v>
      </c>
      <c r="D986" s="9">
        <f t="shared" si="136"/>
        <v>401128</v>
      </c>
      <c r="E986" s="3">
        <f t="shared" si="137"/>
        <v>31</v>
      </c>
      <c r="F986" s="10">
        <f t="shared" si="138"/>
        <v>29</v>
      </c>
      <c r="G986" s="4">
        <f>Lease!K998</f>
        <v>0</v>
      </c>
      <c r="H986" s="3">
        <f t="shared" si="139"/>
        <v>0</v>
      </c>
      <c r="I986" s="11">
        <f t="shared" si="140"/>
        <v>0</v>
      </c>
      <c r="J986" s="20">
        <f t="shared" si="141"/>
        <v>401100</v>
      </c>
      <c r="K986" s="3">
        <f t="shared" si="142"/>
        <v>0</v>
      </c>
    </row>
    <row r="987" spans="1:11" x14ac:dyDescent="0.25">
      <c r="A987" s="9">
        <f>IF(Lease!$H$4="Monthly",DATE(YEAR(Monthly!A986),MONTH(Monthly!A986)+1,DAY(Monthly!A986)),IF(Lease!$H$4="Quarterly",DATE(YEAR(Monthly!A986),MONTH(Monthly!A986)+3,DAY(Monthly!A986)),DATE(YEAR(Monthly!A986)+1,MONTH(Monthly!A986),DAY(Monthly!A986))))</f>
        <v>401465</v>
      </c>
      <c r="B987" s="28">
        <f t="shared" si="143"/>
        <v>2999</v>
      </c>
      <c r="C987" s="9">
        <f t="shared" si="135"/>
        <v>401463</v>
      </c>
      <c r="D987" s="9">
        <f t="shared" si="136"/>
        <v>401493</v>
      </c>
      <c r="E987" s="3">
        <f t="shared" si="137"/>
        <v>31</v>
      </c>
      <c r="F987" s="10">
        <f t="shared" si="138"/>
        <v>29</v>
      </c>
      <c r="G987" s="4">
        <f>Lease!K999</f>
        <v>0</v>
      </c>
      <c r="H987" s="3">
        <f t="shared" si="139"/>
        <v>0</v>
      </c>
      <c r="I987" s="11">
        <f t="shared" si="140"/>
        <v>0</v>
      </c>
      <c r="J987" s="20">
        <f t="shared" si="141"/>
        <v>401465</v>
      </c>
      <c r="K987" s="3">
        <f t="shared" si="142"/>
        <v>0</v>
      </c>
    </row>
    <row r="988" spans="1:11" x14ac:dyDescent="0.25">
      <c r="A988" s="9">
        <f>IF(Lease!$H$4="Monthly",DATE(YEAR(Monthly!A987),MONTH(Monthly!A987)+1,DAY(Monthly!A987)),IF(Lease!$H$4="Quarterly",DATE(YEAR(Monthly!A987),MONTH(Monthly!A987)+3,DAY(Monthly!A987)),DATE(YEAR(Monthly!A987)+1,MONTH(Monthly!A987),DAY(Monthly!A987))))</f>
        <v>401830</v>
      </c>
      <c r="B988" s="28">
        <f t="shared" si="143"/>
        <v>3000</v>
      </c>
      <c r="C988" s="9">
        <f t="shared" si="135"/>
        <v>401828</v>
      </c>
      <c r="D988" s="9">
        <f t="shared" si="136"/>
        <v>401858</v>
      </c>
      <c r="E988" s="3">
        <f t="shared" si="137"/>
        <v>31</v>
      </c>
      <c r="F988" s="10">
        <f t="shared" si="138"/>
        <v>29</v>
      </c>
      <c r="G988" s="4">
        <f>Lease!K1000</f>
        <v>0</v>
      </c>
      <c r="H988" s="3">
        <f t="shared" si="139"/>
        <v>0</v>
      </c>
      <c r="I988" s="11">
        <f t="shared" si="140"/>
        <v>0</v>
      </c>
      <c r="J988" s="20">
        <f t="shared" si="141"/>
        <v>401830</v>
      </c>
      <c r="K988" s="3">
        <f t="shared" si="142"/>
        <v>0</v>
      </c>
    </row>
    <row r="989" spans="1:11" x14ac:dyDescent="0.25">
      <c r="A989" s="9">
        <f>IF(Lease!$H$4="Monthly",DATE(YEAR(Monthly!A988),MONTH(Monthly!A988)+1,DAY(Monthly!A988)),IF(Lease!$H$4="Quarterly",DATE(YEAR(Monthly!A988),MONTH(Monthly!A988)+3,DAY(Monthly!A988)),DATE(YEAR(Monthly!A988)+1,MONTH(Monthly!A988),DAY(Monthly!A988))))</f>
        <v>402195</v>
      </c>
      <c r="B989" s="28">
        <f t="shared" si="143"/>
        <v>3001</v>
      </c>
      <c r="C989" s="9">
        <f t="shared" si="135"/>
        <v>402193</v>
      </c>
      <c r="D989" s="9">
        <f t="shared" si="136"/>
        <v>402223</v>
      </c>
      <c r="E989" s="3">
        <f t="shared" si="137"/>
        <v>31</v>
      </c>
      <c r="F989" s="10">
        <f t="shared" si="138"/>
        <v>29</v>
      </c>
      <c r="G989" s="4">
        <f>Lease!K1001</f>
        <v>0</v>
      </c>
      <c r="H989" s="3">
        <f t="shared" si="139"/>
        <v>0</v>
      </c>
      <c r="I989" s="11">
        <f t="shared" si="140"/>
        <v>0</v>
      </c>
      <c r="J989" s="20">
        <f t="shared" si="141"/>
        <v>402195</v>
      </c>
      <c r="K989" s="3">
        <f t="shared" si="142"/>
        <v>0</v>
      </c>
    </row>
    <row r="990" spans="1:11" x14ac:dyDescent="0.25">
      <c r="A990" s="9">
        <f>IF(Lease!$H$4="Monthly",DATE(YEAR(Monthly!A989),MONTH(Monthly!A989)+1,DAY(Monthly!A989)),IF(Lease!$H$4="Quarterly",DATE(YEAR(Monthly!A989),MONTH(Monthly!A989)+3,DAY(Monthly!A989)),DATE(YEAR(Monthly!A989)+1,MONTH(Monthly!A989),DAY(Monthly!A989))))</f>
        <v>402560</v>
      </c>
      <c r="B990" s="28">
        <f t="shared" si="143"/>
        <v>3002</v>
      </c>
      <c r="C990" s="9">
        <f t="shared" si="135"/>
        <v>402558</v>
      </c>
      <c r="D990" s="9">
        <f t="shared" si="136"/>
        <v>402588</v>
      </c>
      <c r="E990" s="3">
        <f t="shared" si="137"/>
        <v>31</v>
      </c>
      <c r="F990" s="10">
        <f t="shared" si="138"/>
        <v>29</v>
      </c>
      <c r="G990" s="4">
        <f>Lease!K1002</f>
        <v>0</v>
      </c>
      <c r="H990" s="3">
        <f t="shared" si="139"/>
        <v>0</v>
      </c>
      <c r="I990" s="11">
        <f t="shared" si="140"/>
        <v>0</v>
      </c>
      <c r="J990" s="20">
        <f t="shared" si="141"/>
        <v>402560</v>
      </c>
      <c r="K990" s="3">
        <f t="shared" si="142"/>
        <v>0</v>
      </c>
    </row>
    <row r="991" spans="1:11" x14ac:dyDescent="0.25">
      <c r="A991" s="9">
        <f>IF(Lease!$H$4="Monthly",DATE(YEAR(Monthly!A990),MONTH(Monthly!A990)+1,DAY(Monthly!A990)),IF(Lease!$H$4="Quarterly",DATE(YEAR(Monthly!A990),MONTH(Monthly!A990)+3,DAY(Monthly!A990)),DATE(YEAR(Monthly!A990)+1,MONTH(Monthly!A990),DAY(Monthly!A990))))</f>
        <v>402925</v>
      </c>
      <c r="B991" s="28">
        <f t="shared" si="143"/>
        <v>3003</v>
      </c>
      <c r="C991" s="9">
        <f t="shared" si="135"/>
        <v>402923</v>
      </c>
      <c r="D991" s="9">
        <f t="shared" si="136"/>
        <v>402953</v>
      </c>
      <c r="E991" s="3">
        <f t="shared" si="137"/>
        <v>31</v>
      </c>
      <c r="F991" s="10">
        <f t="shared" si="138"/>
        <v>29</v>
      </c>
      <c r="G991" s="4">
        <f>Lease!K1003</f>
        <v>0</v>
      </c>
      <c r="H991" s="3">
        <f t="shared" si="139"/>
        <v>0</v>
      </c>
      <c r="I991" s="11">
        <f t="shared" si="140"/>
        <v>0</v>
      </c>
      <c r="J991" s="20">
        <f t="shared" si="141"/>
        <v>402925</v>
      </c>
      <c r="K991" s="3">
        <f t="shared" si="142"/>
        <v>0</v>
      </c>
    </row>
    <row r="992" spans="1:11" x14ac:dyDescent="0.25">
      <c r="A992" s="9">
        <f>IF(Lease!$H$4="Monthly",DATE(YEAR(Monthly!A991),MONTH(Monthly!A991)+1,DAY(Monthly!A991)),IF(Lease!$H$4="Quarterly",DATE(YEAR(Monthly!A991),MONTH(Monthly!A991)+3,DAY(Monthly!A991)),DATE(YEAR(Monthly!A991)+1,MONTH(Monthly!A991),DAY(Monthly!A991))))</f>
        <v>403291</v>
      </c>
      <c r="B992" s="28">
        <f t="shared" si="143"/>
        <v>3004</v>
      </c>
      <c r="C992" s="9">
        <f t="shared" si="135"/>
        <v>403289</v>
      </c>
      <c r="D992" s="9">
        <f t="shared" si="136"/>
        <v>403319</v>
      </c>
      <c r="E992" s="3">
        <f t="shared" si="137"/>
        <v>31</v>
      </c>
      <c r="F992" s="10">
        <f t="shared" si="138"/>
        <v>29</v>
      </c>
      <c r="G992" s="4">
        <f>Lease!K1004</f>
        <v>0</v>
      </c>
      <c r="H992" s="3">
        <f t="shared" si="139"/>
        <v>0</v>
      </c>
      <c r="I992" s="11">
        <f t="shared" si="140"/>
        <v>0</v>
      </c>
      <c r="J992" s="20">
        <f t="shared" si="141"/>
        <v>403291</v>
      </c>
      <c r="K992" s="3">
        <f t="shared" si="142"/>
        <v>0</v>
      </c>
    </row>
    <row r="993" spans="1:11" x14ac:dyDescent="0.25">
      <c r="A993" s="9">
        <f>IF(Lease!$H$4="Monthly",DATE(YEAR(Monthly!A992),MONTH(Monthly!A992)+1,DAY(Monthly!A992)),IF(Lease!$H$4="Quarterly",DATE(YEAR(Monthly!A992),MONTH(Monthly!A992)+3,DAY(Monthly!A992)),DATE(YEAR(Monthly!A992)+1,MONTH(Monthly!A992),DAY(Monthly!A992))))</f>
        <v>403656</v>
      </c>
      <c r="B993" s="28">
        <f t="shared" si="143"/>
        <v>3005</v>
      </c>
      <c r="C993" s="9">
        <f t="shared" si="135"/>
        <v>403654</v>
      </c>
      <c r="D993" s="9">
        <f t="shared" si="136"/>
        <v>403684</v>
      </c>
      <c r="E993" s="3">
        <f t="shared" si="137"/>
        <v>31</v>
      </c>
      <c r="F993" s="10">
        <f t="shared" si="138"/>
        <v>29</v>
      </c>
      <c r="G993" s="4">
        <f>Lease!K1005</f>
        <v>0</v>
      </c>
      <c r="H993" s="3">
        <f t="shared" si="139"/>
        <v>0</v>
      </c>
      <c r="I993" s="11">
        <f t="shared" si="140"/>
        <v>0</v>
      </c>
      <c r="J993" s="20">
        <f t="shared" si="141"/>
        <v>403656</v>
      </c>
      <c r="K993" s="3">
        <f t="shared" si="142"/>
        <v>0</v>
      </c>
    </row>
    <row r="994" spans="1:11" x14ac:dyDescent="0.25">
      <c r="A994" s="9">
        <f>IF(Lease!$H$4="Monthly",DATE(YEAR(Monthly!A993),MONTH(Monthly!A993)+1,DAY(Monthly!A993)),IF(Lease!$H$4="Quarterly",DATE(YEAR(Monthly!A993),MONTH(Monthly!A993)+3,DAY(Monthly!A993)),DATE(YEAR(Monthly!A993)+1,MONTH(Monthly!A993),DAY(Monthly!A993))))</f>
        <v>404021</v>
      </c>
      <c r="B994" s="28">
        <f t="shared" si="143"/>
        <v>3006</v>
      </c>
      <c r="C994" s="9">
        <f t="shared" si="135"/>
        <v>404019</v>
      </c>
      <c r="D994" s="9">
        <f t="shared" si="136"/>
        <v>404049</v>
      </c>
      <c r="E994" s="3">
        <f t="shared" si="137"/>
        <v>31</v>
      </c>
      <c r="F994" s="10">
        <f t="shared" si="138"/>
        <v>29</v>
      </c>
      <c r="G994" s="4">
        <f>Lease!K1006</f>
        <v>0</v>
      </c>
      <c r="H994" s="3">
        <f t="shared" si="139"/>
        <v>0</v>
      </c>
      <c r="I994" s="11">
        <f t="shared" si="140"/>
        <v>0</v>
      </c>
      <c r="J994" s="20">
        <f t="shared" si="141"/>
        <v>404021</v>
      </c>
      <c r="K994" s="3">
        <f t="shared" si="142"/>
        <v>0</v>
      </c>
    </row>
    <row r="995" spans="1:11" x14ac:dyDescent="0.25">
      <c r="A995" s="9">
        <f>IF(Lease!$H$4="Monthly",DATE(YEAR(Monthly!A994),MONTH(Monthly!A994)+1,DAY(Monthly!A994)),IF(Lease!$H$4="Quarterly",DATE(YEAR(Monthly!A994),MONTH(Monthly!A994)+3,DAY(Monthly!A994)),DATE(YEAR(Monthly!A994)+1,MONTH(Monthly!A994),DAY(Monthly!A994))))</f>
        <v>404386</v>
      </c>
      <c r="B995" s="28">
        <f t="shared" si="143"/>
        <v>3007</v>
      </c>
      <c r="C995" s="9">
        <f t="shared" si="135"/>
        <v>404384</v>
      </c>
      <c r="D995" s="9">
        <f t="shared" si="136"/>
        <v>404414</v>
      </c>
      <c r="E995" s="3">
        <f t="shared" si="137"/>
        <v>31</v>
      </c>
      <c r="F995" s="10">
        <f t="shared" si="138"/>
        <v>29</v>
      </c>
      <c r="G995" s="4">
        <f>Lease!K1007</f>
        <v>0</v>
      </c>
      <c r="H995" s="3">
        <f t="shared" si="139"/>
        <v>0</v>
      </c>
      <c r="I995" s="11">
        <f t="shared" si="140"/>
        <v>0</v>
      </c>
      <c r="J995" s="20">
        <f t="shared" si="141"/>
        <v>404386</v>
      </c>
      <c r="K995" s="3">
        <f t="shared" si="142"/>
        <v>0</v>
      </c>
    </row>
    <row r="996" spans="1:11" x14ac:dyDescent="0.25">
      <c r="A996" s="9">
        <f>IF(Lease!$H$4="Monthly",DATE(YEAR(Monthly!A995),MONTH(Monthly!A995)+1,DAY(Monthly!A995)),IF(Lease!$H$4="Quarterly",DATE(YEAR(Monthly!A995),MONTH(Monthly!A995)+3,DAY(Monthly!A995)),DATE(YEAR(Monthly!A995)+1,MONTH(Monthly!A995),DAY(Monthly!A995))))</f>
        <v>404752</v>
      </c>
      <c r="B996" s="28">
        <f t="shared" si="143"/>
        <v>3008</v>
      </c>
      <c r="C996" s="9">
        <f t="shared" si="135"/>
        <v>404750</v>
      </c>
      <c r="D996" s="9">
        <f t="shared" si="136"/>
        <v>404780</v>
      </c>
      <c r="E996" s="3">
        <f t="shared" si="137"/>
        <v>31</v>
      </c>
      <c r="F996" s="10">
        <f t="shared" si="138"/>
        <v>29</v>
      </c>
      <c r="G996" s="4">
        <f>Lease!K1008</f>
        <v>0</v>
      </c>
      <c r="H996" s="3">
        <f t="shared" si="139"/>
        <v>0</v>
      </c>
      <c r="I996" s="11">
        <f t="shared" si="140"/>
        <v>0</v>
      </c>
      <c r="J996" s="20">
        <f t="shared" si="141"/>
        <v>404752</v>
      </c>
      <c r="K996" s="3">
        <f t="shared" si="142"/>
        <v>0</v>
      </c>
    </row>
    <row r="997" spans="1:11" x14ac:dyDescent="0.25">
      <c r="A997" s="9">
        <f>IF(Lease!$H$4="Monthly",DATE(YEAR(Monthly!A996),MONTH(Monthly!A996)+1,DAY(Monthly!A996)),IF(Lease!$H$4="Quarterly",DATE(YEAR(Monthly!A996),MONTH(Monthly!A996)+3,DAY(Monthly!A996)),DATE(YEAR(Monthly!A996)+1,MONTH(Monthly!A996),DAY(Monthly!A996))))</f>
        <v>405117</v>
      </c>
      <c r="B997" s="28">
        <f t="shared" si="143"/>
        <v>3009</v>
      </c>
      <c r="C997" s="9">
        <f t="shared" si="135"/>
        <v>405115</v>
      </c>
      <c r="D997" s="9">
        <f t="shared" si="136"/>
        <v>405145</v>
      </c>
      <c r="E997" s="3">
        <f t="shared" si="137"/>
        <v>31</v>
      </c>
      <c r="F997" s="10">
        <f t="shared" si="138"/>
        <v>29</v>
      </c>
      <c r="G997" s="4">
        <f>Lease!K1009</f>
        <v>0</v>
      </c>
      <c r="H997" s="3">
        <f t="shared" si="139"/>
        <v>0</v>
      </c>
      <c r="I997" s="11">
        <f t="shared" si="140"/>
        <v>0</v>
      </c>
      <c r="J997" s="20">
        <f t="shared" si="141"/>
        <v>405117</v>
      </c>
      <c r="K997" s="3">
        <f t="shared" si="142"/>
        <v>0</v>
      </c>
    </row>
    <row r="998" spans="1:11" x14ac:dyDescent="0.25">
      <c r="A998" s="9">
        <f>IF(Lease!$H$4="Monthly",DATE(YEAR(Monthly!A997),MONTH(Monthly!A997)+1,DAY(Monthly!A997)),IF(Lease!$H$4="Quarterly",DATE(YEAR(Monthly!A997),MONTH(Monthly!A997)+3,DAY(Monthly!A997)),DATE(YEAR(Monthly!A997)+1,MONTH(Monthly!A997),DAY(Monthly!A997))))</f>
        <v>405482</v>
      </c>
      <c r="B998" s="28">
        <f t="shared" si="143"/>
        <v>3010</v>
      </c>
      <c r="C998" s="9">
        <f t="shared" si="135"/>
        <v>405480</v>
      </c>
      <c r="D998" s="9">
        <f t="shared" si="136"/>
        <v>405510</v>
      </c>
      <c r="E998" s="3">
        <f t="shared" si="137"/>
        <v>31</v>
      </c>
      <c r="F998" s="10">
        <f t="shared" si="138"/>
        <v>29</v>
      </c>
      <c r="G998" s="4">
        <f>Lease!K1010</f>
        <v>0</v>
      </c>
      <c r="H998" s="3">
        <f t="shared" si="139"/>
        <v>0</v>
      </c>
      <c r="I998" s="11">
        <f t="shared" si="140"/>
        <v>0</v>
      </c>
      <c r="J998" s="20">
        <f t="shared" si="141"/>
        <v>405482</v>
      </c>
      <c r="K998" s="3">
        <f t="shared" si="142"/>
        <v>0</v>
      </c>
    </row>
    <row r="999" spans="1:11" x14ac:dyDescent="0.25">
      <c r="A999" s="9">
        <f>IF(Lease!$H$4="Monthly",DATE(YEAR(Monthly!A998),MONTH(Monthly!A998)+1,DAY(Monthly!A998)),IF(Lease!$H$4="Quarterly",DATE(YEAR(Monthly!A998),MONTH(Monthly!A998)+3,DAY(Monthly!A998)),DATE(YEAR(Monthly!A998)+1,MONTH(Monthly!A998),DAY(Monthly!A998))))</f>
        <v>405847</v>
      </c>
      <c r="B999" s="28">
        <f t="shared" si="143"/>
        <v>3011</v>
      </c>
      <c r="C999" s="9">
        <f t="shared" si="135"/>
        <v>405845</v>
      </c>
      <c r="D999" s="9">
        <f t="shared" si="136"/>
        <v>405875</v>
      </c>
      <c r="E999" s="3">
        <f t="shared" si="137"/>
        <v>31</v>
      </c>
      <c r="F999" s="10">
        <f t="shared" si="138"/>
        <v>29</v>
      </c>
      <c r="G999" s="4">
        <f>Lease!K1011</f>
        <v>0</v>
      </c>
      <c r="H999" s="3">
        <f t="shared" si="139"/>
        <v>0</v>
      </c>
      <c r="I999" s="11">
        <f t="shared" si="140"/>
        <v>0</v>
      </c>
      <c r="J999" s="20">
        <f t="shared" si="141"/>
        <v>405847</v>
      </c>
      <c r="K999" s="3">
        <f t="shared" si="142"/>
        <v>0</v>
      </c>
    </row>
    <row r="1000" spans="1:11" x14ac:dyDescent="0.25">
      <c r="A1000" s="9">
        <f>IF(Lease!$H$4="Monthly",DATE(YEAR(Monthly!A999),MONTH(Monthly!A999)+1,DAY(Monthly!A999)),IF(Lease!$H$4="Quarterly",DATE(YEAR(Monthly!A999),MONTH(Monthly!A999)+3,DAY(Monthly!A999)),DATE(YEAR(Monthly!A999)+1,MONTH(Monthly!A999),DAY(Monthly!A999))))</f>
        <v>406213</v>
      </c>
      <c r="B1000" s="28">
        <f t="shared" si="143"/>
        <v>3012</v>
      </c>
      <c r="C1000" s="9">
        <f t="shared" si="135"/>
        <v>406211</v>
      </c>
      <c r="D1000" s="9">
        <f t="shared" si="136"/>
        <v>406241</v>
      </c>
      <c r="E1000" s="3">
        <f t="shared" si="137"/>
        <v>31</v>
      </c>
      <c r="F1000" s="10">
        <f t="shared" si="138"/>
        <v>29</v>
      </c>
      <c r="G1000" s="4">
        <f>Lease!K1012</f>
        <v>0</v>
      </c>
      <c r="H1000" s="3">
        <f t="shared" si="139"/>
        <v>0</v>
      </c>
      <c r="I1000" s="11">
        <f t="shared" si="140"/>
        <v>0</v>
      </c>
      <c r="J1000" s="20">
        <f t="shared" si="141"/>
        <v>406213</v>
      </c>
      <c r="K1000" s="3">
        <f t="shared" si="142"/>
        <v>0</v>
      </c>
    </row>
    <row r="1001" spans="1:11" x14ac:dyDescent="0.25">
      <c r="A1001" s="9">
        <f>IF(Lease!$H$4="Monthly",DATE(YEAR(Monthly!A1000),MONTH(Monthly!A1000)+1,DAY(Monthly!A1000)),IF(Lease!$H$4="Quarterly",DATE(YEAR(Monthly!A1000),MONTH(Monthly!A1000)+3,DAY(Monthly!A1000)),DATE(YEAR(Monthly!A1000)+1,MONTH(Monthly!A1000),DAY(Monthly!A1000))))</f>
        <v>406578</v>
      </c>
      <c r="B1001" s="28">
        <f t="shared" si="143"/>
        <v>3013</v>
      </c>
      <c r="C1001" s="9">
        <f t="shared" si="135"/>
        <v>406576</v>
      </c>
      <c r="D1001" s="9">
        <f t="shared" si="136"/>
        <v>406606</v>
      </c>
      <c r="E1001" s="3">
        <f t="shared" si="137"/>
        <v>31</v>
      </c>
      <c r="F1001" s="10">
        <f t="shared" si="138"/>
        <v>29</v>
      </c>
      <c r="G1001" s="4">
        <f>Lease!K1013</f>
        <v>0</v>
      </c>
      <c r="H1001" s="3">
        <f t="shared" si="139"/>
        <v>0</v>
      </c>
      <c r="I1001" s="11">
        <f t="shared" si="140"/>
        <v>0</v>
      </c>
      <c r="J1001" s="20">
        <f t="shared" si="141"/>
        <v>406578</v>
      </c>
      <c r="K1001" s="3">
        <f t="shared" si="142"/>
        <v>0</v>
      </c>
    </row>
    <row r="1002" spans="1:11" x14ac:dyDescent="0.25">
      <c r="A1002" s="9">
        <f>IF(Lease!$H$4="Monthly",DATE(YEAR(Monthly!A1001),MONTH(Monthly!A1001)+1,DAY(Monthly!A1001)),IF(Lease!$H$4="Quarterly",DATE(YEAR(Monthly!A1001),MONTH(Monthly!A1001)+3,DAY(Monthly!A1001)),DATE(YEAR(Monthly!A1001)+1,MONTH(Monthly!A1001),DAY(Monthly!A1001))))</f>
        <v>406943</v>
      </c>
      <c r="B1002" s="28">
        <f t="shared" si="143"/>
        <v>3014</v>
      </c>
      <c r="C1002" s="9">
        <f t="shared" si="135"/>
        <v>406941</v>
      </c>
      <c r="D1002" s="9">
        <f t="shared" si="136"/>
        <v>406971</v>
      </c>
      <c r="E1002" s="3">
        <f t="shared" si="137"/>
        <v>31</v>
      </c>
      <c r="F1002" s="10">
        <f t="shared" si="138"/>
        <v>29</v>
      </c>
      <c r="G1002" s="4">
        <f>Lease!K1014</f>
        <v>0</v>
      </c>
      <c r="H1002" s="3">
        <f t="shared" si="139"/>
        <v>0</v>
      </c>
      <c r="I1002" s="11">
        <f t="shared" si="140"/>
        <v>0</v>
      </c>
      <c r="J1002" s="20">
        <f t="shared" si="141"/>
        <v>406943</v>
      </c>
      <c r="K1002" s="3">
        <f t="shared" si="142"/>
        <v>0</v>
      </c>
    </row>
    <row r="1003" spans="1:11" x14ac:dyDescent="0.25">
      <c r="A1003" s="9">
        <f>IF(Lease!$H$4="Monthly",DATE(YEAR(Monthly!A1002),MONTH(Monthly!A1002)+1,DAY(Monthly!A1002)),IF(Lease!$H$4="Quarterly",DATE(YEAR(Monthly!A1002),MONTH(Monthly!A1002)+3,DAY(Monthly!A1002)),DATE(YEAR(Monthly!A1002)+1,MONTH(Monthly!A1002),DAY(Monthly!A1002))))</f>
        <v>407308</v>
      </c>
      <c r="B1003" s="28">
        <f t="shared" si="143"/>
        <v>3015</v>
      </c>
      <c r="C1003" s="9">
        <f t="shared" si="135"/>
        <v>407306</v>
      </c>
      <c r="D1003" s="9">
        <f t="shared" si="136"/>
        <v>407336</v>
      </c>
      <c r="E1003" s="3">
        <f t="shared" si="137"/>
        <v>31</v>
      </c>
      <c r="F1003" s="10">
        <f t="shared" si="138"/>
        <v>29</v>
      </c>
      <c r="G1003" s="4">
        <f>Lease!K1015</f>
        <v>0</v>
      </c>
      <c r="H1003" s="3">
        <f t="shared" si="139"/>
        <v>0</v>
      </c>
      <c r="I1003" s="11">
        <f t="shared" si="140"/>
        <v>0</v>
      </c>
      <c r="J1003" s="20">
        <f t="shared" si="141"/>
        <v>407308</v>
      </c>
      <c r="K1003" s="3">
        <f t="shared" si="142"/>
        <v>0</v>
      </c>
    </row>
    <row r="1004" spans="1:11" x14ac:dyDescent="0.25">
      <c r="A1004" s="9">
        <f>IF(Lease!$H$4="Monthly",DATE(YEAR(Monthly!A1003),MONTH(Monthly!A1003)+1,DAY(Monthly!A1003)),IF(Lease!$H$4="Quarterly",DATE(YEAR(Monthly!A1003),MONTH(Monthly!A1003)+3,DAY(Monthly!A1003)),DATE(YEAR(Monthly!A1003)+1,MONTH(Monthly!A1003),DAY(Monthly!A1003))))</f>
        <v>407674</v>
      </c>
      <c r="B1004" s="28">
        <f t="shared" si="143"/>
        <v>3016</v>
      </c>
      <c r="C1004" s="9">
        <f t="shared" si="135"/>
        <v>407672</v>
      </c>
      <c r="D1004" s="9">
        <f t="shared" si="136"/>
        <v>407702</v>
      </c>
      <c r="E1004" s="3">
        <f t="shared" si="137"/>
        <v>31</v>
      </c>
      <c r="F1004" s="10">
        <f t="shared" si="138"/>
        <v>29</v>
      </c>
      <c r="G1004" s="4">
        <f>Lease!K1016</f>
        <v>0</v>
      </c>
      <c r="H1004" s="3">
        <f t="shared" si="139"/>
        <v>0</v>
      </c>
      <c r="I1004" s="11">
        <f t="shared" si="140"/>
        <v>0</v>
      </c>
      <c r="J1004" s="20">
        <f t="shared" si="141"/>
        <v>407674</v>
      </c>
      <c r="K1004" s="3">
        <f t="shared" si="142"/>
        <v>0</v>
      </c>
    </row>
    <row r="1005" spans="1:11" x14ac:dyDescent="0.25">
      <c r="A1005" s="9">
        <f>IF(Lease!$H$4="Monthly",DATE(YEAR(Monthly!A1004),MONTH(Monthly!A1004)+1,DAY(Monthly!A1004)),IF(Lease!$H$4="Quarterly",DATE(YEAR(Monthly!A1004),MONTH(Monthly!A1004)+3,DAY(Monthly!A1004)),DATE(YEAR(Monthly!A1004)+1,MONTH(Monthly!A1004),DAY(Monthly!A1004))))</f>
        <v>408039</v>
      </c>
      <c r="B1005" s="28">
        <f t="shared" si="143"/>
        <v>3017</v>
      </c>
      <c r="C1005" s="9">
        <f t="shared" si="135"/>
        <v>408037</v>
      </c>
      <c r="D1005" s="9">
        <f t="shared" si="136"/>
        <v>408067</v>
      </c>
      <c r="E1005" s="3">
        <f t="shared" si="137"/>
        <v>31</v>
      </c>
      <c r="F1005" s="10">
        <f t="shared" si="138"/>
        <v>29</v>
      </c>
      <c r="G1005" s="4">
        <f>Lease!K1017</f>
        <v>0</v>
      </c>
      <c r="H1005" s="3">
        <f t="shared" si="139"/>
        <v>0</v>
      </c>
      <c r="I1005" s="11">
        <f t="shared" si="140"/>
        <v>0</v>
      </c>
      <c r="J1005" s="20">
        <f t="shared" si="141"/>
        <v>408039</v>
      </c>
      <c r="K1005" s="3">
        <f t="shared" si="142"/>
        <v>0</v>
      </c>
    </row>
    <row r="1006" spans="1:11" x14ac:dyDescent="0.25">
      <c r="A1006" s="9">
        <f>IF(Lease!$H$4="Monthly",DATE(YEAR(Monthly!A1005),MONTH(Monthly!A1005)+1,DAY(Monthly!A1005)),IF(Lease!$H$4="Quarterly",DATE(YEAR(Monthly!A1005),MONTH(Monthly!A1005)+3,DAY(Monthly!A1005)),DATE(YEAR(Monthly!A1005)+1,MONTH(Monthly!A1005),DAY(Monthly!A1005))))</f>
        <v>408404</v>
      </c>
      <c r="B1006" s="28">
        <f t="shared" si="143"/>
        <v>3018</v>
      </c>
      <c r="C1006" s="9">
        <f t="shared" si="135"/>
        <v>408402</v>
      </c>
      <c r="D1006" s="9">
        <f t="shared" si="136"/>
        <v>408432</v>
      </c>
      <c r="E1006" s="3">
        <f t="shared" si="137"/>
        <v>31</v>
      </c>
      <c r="F1006" s="10">
        <f t="shared" si="138"/>
        <v>29</v>
      </c>
      <c r="G1006" s="4">
        <f>Lease!K1018</f>
        <v>0</v>
      </c>
      <c r="H1006" s="3">
        <f t="shared" si="139"/>
        <v>0</v>
      </c>
      <c r="I1006" s="11">
        <f t="shared" si="140"/>
        <v>0</v>
      </c>
      <c r="J1006" s="20">
        <f t="shared" si="141"/>
        <v>408404</v>
      </c>
      <c r="K1006" s="3">
        <f t="shared" si="142"/>
        <v>0</v>
      </c>
    </row>
    <row r="1007" spans="1:11" x14ac:dyDescent="0.25">
      <c r="A1007" s="9">
        <f>IF(Lease!$H$4="Monthly",DATE(YEAR(Monthly!A1006),MONTH(Monthly!A1006)+1,DAY(Monthly!A1006)),IF(Lease!$H$4="Quarterly",DATE(YEAR(Monthly!A1006),MONTH(Monthly!A1006)+3,DAY(Monthly!A1006)),DATE(YEAR(Monthly!A1006)+1,MONTH(Monthly!A1006),DAY(Monthly!A1006))))</f>
        <v>408769</v>
      </c>
      <c r="B1007" s="28">
        <f t="shared" si="143"/>
        <v>3019</v>
      </c>
      <c r="C1007" s="9">
        <f t="shared" si="135"/>
        <v>408767</v>
      </c>
      <c r="D1007" s="9">
        <f t="shared" si="136"/>
        <v>408797</v>
      </c>
      <c r="E1007" s="3">
        <f t="shared" si="137"/>
        <v>31</v>
      </c>
      <c r="F1007" s="10">
        <f t="shared" si="138"/>
        <v>29</v>
      </c>
      <c r="G1007" s="4">
        <f>Lease!K1019</f>
        <v>0</v>
      </c>
      <c r="H1007" s="3">
        <f t="shared" si="139"/>
        <v>0</v>
      </c>
      <c r="I1007" s="11">
        <f t="shared" si="140"/>
        <v>0</v>
      </c>
      <c r="J1007" s="20">
        <f t="shared" si="141"/>
        <v>408769</v>
      </c>
      <c r="K1007" s="3">
        <f t="shared" si="142"/>
        <v>0</v>
      </c>
    </row>
    <row r="1008" spans="1:11" x14ac:dyDescent="0.25">
      <c r="A1008" s="9">
        <f>IF(Lease!$H$4="Monthly",DATE(YEAR(Monthly!A1007),MONTH(Monthly!A1007)+1,DAY(Monthly!A1007)),IF(Lease!$H$4="Quarterly",DATE(YEAR(Monthly!A1007),MONTH(Monthly!A1007)+3,DAY(Monthly!A1007)),DATE(YEAR(Monthly!A1007)+1,MONTH(Monthly!A1007),DAY(Monthly!A1007))))</f>
        <v>409135</v>
      </c>
      <c r="B1008" s="28">
        <f t="shared" si="143"/>
        <v>3020</v>
      </c>
      <c r="C1008" s="9">
        <f t="shared" si="135"/>
        <v>409133</v>
      </c>
      <c r="D1008" s="9">
        <f t="shared" si="136"/>
        <v>409163</v>
      </c>
      <c r="E1008" s="3">
        <f t="shared" si="137"/>
        <v>31</v>
      </c>
      <c r="F1008" s="10">
        <f t="shared" si="138"/>
        <v>29</v>
      </c>
      <c r="G1008" s="4">
        <f>Lease!K1020</f>
        <v>0</v>
      </c>
      <c r="H1008" s="3">
        <f t="shared" si="139"/>
        <v>0</v>
      </c>
      <c r="I1008" s="11">
        <f t="shared" si="140"/>
        <v>0</v>
      </c>
      <c r="J1008" s="20">
        <f t="shared" si="141"/>
        <v>409135</v>
      </c>
      <c r="K1008" s="3">
        <f t="shared" si="142"/>
        <v>0</v>
      </c>
    </row>
    <row r="1009" spans="1:11" x14ac:dyDescent="0.25">
      <c r="A1009" s="9">
        <f>IF(Lease!$H$4="Monthly",DATE(YEAR(Monthly!A1008),MONTH(Monthly!A1008)+1,DAY(Monthly!A1008)),IF(Lease!$H$4="Quarterly",DATE(YEAR(Monthly!A1008),MONTH(Monthly!A1008)+3,DAY(Monthly!A1008)),DATE(YEAR(Monthly!A1008)+1,MONTH(Monthly!A1008),DAY(Monthly!A1008))))</f>
        <v>409500</v>
      </c>
      <c r="B1009" s="28">
        <f t="shared" si="143"/>
        <v>3021</v>
      </c>
      <c r="C1009" s="9">
        <f t="shared" ref="C1009:C1072" si="144">EOMONTH(A1009,-1)+1</f>
        <v>409498</v>
      </c>
      <c r="D1009" s="9">
        <f t="shared" ref="D1009:D1072" si="145">EOMONTH(A1009,0)</f>
        <v>409528</v>
      </c>
      <c r="E1009" s="3">
        <f t="shared" ref="E1009:E1072" si="146">D1009-C1009+1</f>
        <v>31</v>
      </c>
      <c r="F1009" s="10">
        <f t="shared" ref="F1009:F1072" si="147">D1009-A1009+1</f>
        <v>29</v>
      </c>
      <c r="G1009" s="4">
        <f>Lease!K1021</f>
        <v>0</v>
      </c>
      <c r="H1009" s="3">
        <f t="shared" ref="H1009:H1072" si="148">G1010/E1009*F1009</f>
        <v>0</v>
      </c>
      <c r="I1009" s="11">
        <f t="shared" ref="I1009:I1072" si="149">G1009-H1008</f>
        <v>0</v>
      </c>
      <c r="J1009" s="20">
        <f t="shared" ref="J1009:J1072" si="150">A1009</f>
        <v>409500</v>
      </c>
      <c r="K1009" s="3">
        <f t="shared" ref="K1009:K1072" si="151">H1009+I1009</f>
        <v>0</v>
      </c>
    </row>
    <row r="1010" spans="1:11" x14ac:dyDescent="0.25">
      <c r="A1010" s="9">
        <f>IF(Lease!$H$4="Monthly",DATE(YEAR(Monthly!A1009),MONTH(Monthly!A1009)+1,DAY(Monthly!A1009)),IF(Lease!$H$4="Quarterly",DATE(YEAR(Monthly!A1009),MONTH(Monthly!A1009)+3,DAY(Monthly!A1009)),DATE(YEAR(Monthly!A1009)+1,MONTH(Monthly!A1009),DAY(Monthly!A1009))))</f>
        <v>409865</v>
      </c>
      <c r="B1010" s="28">
        <f t="shared" si="143"/>
        <v>3022</v>
      </c>
      <c r="C1010" s="9">
        <f t="shared" si="144"/>
        <v>409863</v>
      </c>
      <c r="D1010" s="9">
        <f t="shared" si="145"/>
        <v>409893</v>
      </c>
      <c r="E1010" s="3">
        <f t="shared" si="146"/>
        <v>31</v>
      </c>
      <c r="F1010" s="10">
        <f t="shared" si="147"/>
        <v>29</v>
      </c>
      <c r="G1010" s="4">
        <f>Lease!K1022</f>
        <v>0</v>
      </c>
      <c r="H1010" s="3">
        <f t="shared" si="148"/>
        <v>0</v>
      </c>
      <c r="I1010" s="11">
        <f t="shared" si="149"/>
        <v>0</v>
      </c>
      <c r="J1010" s="20">
        <f t="shared" si="150"/>
        <v>409865</v>
      </c>
      <c r="K1010" s="3">
        <f t="shared" si="151"/>
        <v>0</v>
      </c>
    </row>
    <row r="1011" spans="1:11" x14ac:dyDescent="0.25">
      <c r="A1011" s="9">
        <f>IF(Lease!$H$4="Monthly",DATE(YEAR(Monthly!A1010),MONTH(Monthly!A1010)+1,DAY(Monthly!A1010)),IF(Lease!$H$4="Quarterly",DATE(YEAR(Monthly!A1010),MONTH(Monthly!A1010)+3,DAY(Monthly!A1010)),DATE(YEAR(Monthly!A1010)+1,MONTH(Monthly!A1010),DAY(Monthly!A1010))))</f>
        <v>410230</v>
      </c>
      <c r="B1011" s="28">
        <f t="shared" si="143"/>
        <v>3023</v>
      </c>
      <c r="C1011" s="9">
        <f t="shared" si="144"/>
        <v>410228</v>
      </c>
      <c r="D1011" s="9">
        <f t="shared" si="145"/>
        <v>410258</v>
      </c>
      <c r="E1011" s="3">
        <f t="shared" si="146"/>
        <v>31</v>
      </c>
      <c r="F1011" s="10">
        <f t="shared" si="147"/>
        <v>29</v>
      </c>
      <c r="G1011" s="4">
        <f>Lease!K1023</f>
        <v>0</v>
      </c>
      <c r="H1011" s="3">
        <f t="shared" si="148"/>
        <v>0</v>
      </c>
      <c r="I1011" s="11">
        <f t="shared" si="149"/>
        <v>0</v>
      </c>
      <c r="J1011" s="20">
        <f t="shared" si="150"/>
        <v>410230</v>
      </c>
      <c r="K1011" s="3">
        <f t="shared" si="151"/>
        <v>0</v>
      </c>
    </row>
    <row r="1012" spans="1:11" x14ac:dyDescent="0.25">
      <c r="A1012" s="9">
        <f>IF(Lease!$H$4="Monthly",DATE(YEAR(Monthly!A1011),MONTH(Monthly!A1011)+1,DAY(Monthly!A1011)),IF(Lease!$H$4="Quarterly",DATE(YEAR(Monthly!A1011),MONTH(Monthly!A1011)+3,DAY(Monthly!A1011)),DATE(YEAR(Monthly!A1011)+1,MONTH(Monthly!A1011),DAY(Monthly!A1011))))</f>
        <v>410596</v>
      </c>
      <c r="B1012" s="28">
        <f t="shared" si="143"/>
        <v>3024</v>
      </c>
      <c r="C1012" s="9">
        <f t="shared" si="144"/>
        <v>410594</v>
      </c>
      <c r="D1012" s="9">
        <f t="shared" si="145"/>
        <v>410624</v>
      </c>
      <c r="E1012" s="3">
        <f t="shared" si="146"/>
        <v>31</v>
      </c>
      <c r="F1012" s="10">
        <f t="shared" si="147"/>
        <v>29</v>
      </c>
      <c r="G1012" s="4">
        <f>Lease!K1024</f>
        <v>0</v>
      </c>
      <c r="H1012" s="3">
        <f t="shared" si="148"/>
        <v>0</v>
      </c>
      <c r="I1012" s="11">
        <f t="shared" si="149"/>
        <v>0</v>
      </c>
      <c r="J1012" s="20">
        <f t="shared" si="150"/>
        <v>410596</v>
      </c>
      <c r="K1012" s="3">
        <f t="shared" si="151"/>
        <v>0</v>
      </c>
    </row>
    <row r="1013" spans="1:11" x14ac:dyDescent="0.25">
      <c r="A1013" s="9">
        <f>IF(Lease!$H$4="Monthly",DATE(YEAR(Monthly!A1012),MONTH(Monthly!A1012)+1,DAY(Monthly!A1012)),IF(Lease!$H$4="Quarterly",DATE(YEAR(Monthly!A1012),MONTH(Monthly!A1012)+3,DAY(Monthly!A1012)),DATE(YEAR(Monthly!A1012)+1,MONTH(Monthly!A1012),DAY(Monthly!A1012))))</f>
        <v>410961</v>
      </c>
      <c r="B1013" s="28">
        <f t="shared" si="143"/>
        <v>3025</v>
      </c>
      <c r="C1013" s="9">
        <f t="shared" si="144"/>
        <v>410959</v>
      </c>
      <c r="D1013" s="9">
        <f t="shared" si="145"/>
        <v>410989</v>
      </c>
      <c r="E1013" s="3">
        <f t="shared" si="146"/>
        <v>31</v>
      </c>
      <c r="F1013" s="10">
        <f t="shared" si="147"/>
        <v>29</v>
      </c>
      <c r="G1013" s="4">
        <f>Lease!K1025</f>
        <v>0</v>
      </c>
      <c r="H1013" s="3">
        <f t="shared" si="148"/>
        <v>0</v>
      </c>
      <c r="I1013" s="11">
        <f t="shared" si="149"/>
        <v>0</v>
      </c>
      <c r="J1013" s="20">
        <f t="shared" si="150"/>
        <v>410961</v>
      </c>
      <c r="K1013" s="3">
        <f t="shared" si="151"/>
        <v>0</v>
      </c>
    </row>
    <row r="1014" spans="1:11" x14ac:dyDescent="0.25">
      <c r="A1014" s="9">
        <f>IF(Lease!$H$4="Monthly",DATE(YEAR(Monthly!A1013),MONTH(Monthly!A1013)+1,DAY(Monthly!A1013)),IF(Lease!$H$4="Quarterly",DATE(YEAR(Monthly!A1013),MONTH(Monthly!A1013)+3,DAY(Monthly!A1013)),DATE(YEAR(Monthly!A1013)+1,MONTH(Monthly!A1013),DAY(Monthly!A1013))))</f>
        <v>411326</v>
      </c>
      <c r="B1014" s="28">
        <f t="shared" si="143"/>
        <v>3026</v>
      </c>
      <c r="C1014" s="9">
        <f t="shared" si="144"/>
        <v>411324</v>
      </c>
      <c r="D1014" s="9">
        <f t="shared" si="145"/>
        <v>411354</v>
      </c>
      <c r="E1014" s="3">
        <f t="shared" si="146"/>
        <v>31</v>
      </c>
      <c r="F1014" s="10">
        <f t="shared" si="147"/>
        <v>29</v>
      </c>
      <c r="G1014" s="4">
        <f>Lease!K1026</f>
        <v>0</v>
      </c>
      <c r="H1014" s="3">
        <f t="shared" si="148"/>
        <v>0</v>
      </c>
      <c r="I1014" s="11">
        <f t="shared" si="149"/>
        <v>0</v>
      </c>
      <c r="J1014" s="20">
        <f t="shared" si="150"/>
        <v>411326</v>
      </c>
      <c r="K1014" s="3">
        <f t="shared" si="151"/>
        <v>0</v>
      </c>
    </row>
    <row r="1015" spans="1:11" x14ac:dyDescent="0.25">
      <c r="A1015" s="9">
        <f>IF(Lease!$H$4="Monthly",DATE(YEAR(Monthly!A1014),MONTH(Monthly!A1014)+1,DAY(Monthly!A1014)),IF(Lease!$H$4="Quarterly",DATE(YEAR(Monthly!A1014),MONTH(Monthly!A1014)+3,DAY(Monthly!A1014)),DATE(YEAR(Monthly!A1014)+1,MONTH(Monthly!A1014),DAY(Monthly!A1014))))</f>
        <v>411691</v>
      </c>
      <c r="B1015" s="28">
        <f t="shared" si="143"/>
        <v>3027</v>
      </c>
      <c r="C1015" s="9">
        <f t="shared" si="144"/>
        <v>411689</v>
      </c>
      <c r="D1015" s="9">
        <f t="shared" si="145"/>
        <v>411719</v>
      </c>
      <c r="E1015" s="3">
        <f t="shared" si="146"/>
        <v>31</v>
      </c>
      <c r="F1015" s="10">
        <f t="shared" si="147"/>
        <v>29</v>
      </c>
      <c r="G1015" s="4">
        <f>Lease!K1027</f>
        <v>0</v>
      </c>
      <c r="H1015" s="3">
        <f t="shared" si="148"/>
        <v>0</v>
      </c>
      <c r="I1015" s="11">
        <f t="shared" si="149"/>
        <v>0</v>
      </c>
      <c r="J1015" s="20">
        <f t="shared" si="150"/>
        <v>411691</v>
      </c>
      <c r="K1015" s="3">
        <f t="shared" si="151"/>
        <v>0</v>
      </c>
    </row>
    <row r="1016" spans="1:11" x14ac:dyDescent="0.25">
      <c r="A1016" s="9">
        <f>IF(Lease!$H$4="Monthly",DATE(YEAR(Monthly!A1015),MONTH(Monthly!A1015)+1,DAY(Monthly!A1015)),IF(Lease!$H$4="Quarterly",DATE(YEAR(Monthly!A1015),MONTH(Monthly!A1015)+3,DAY(Monthly!A1015)),DATE(YEAR(Monthly!A1015)+1,MONTH(Monthly!A1015),DAY(Monthly!A1015))))</f>
        <v>412057</v>
      </c>
      <c r="B1016" s="28">
        <f t="shared" si="143"/>
        <v>3028</v>
      </c>
      <c r="C1016" s="9">
        <f t="shared" si="144"/>
        <v>412055</v>
      </c>
      <c r="D1016" s="9">
        <f t="shared" si="145"/>
        <v>412085</v>
      </c>
      <c r="E1016" s="3">
        <f t="shared" si="146"/>
        <v>31</v>
      </c>
      <c r="F1016" s="10">
        <f t="shared" si="147"/>
        <v>29</v>
      </c>
      <c r="G1016" s="4">
        <f>Lease!K1028</f>
        <v>0</v>
      </c>
      <c r="H1016" s="3">
        <f t="shared" si="148"/>
        <v>0</v>
      </c>
      <c r="I1016" s="11">
        <f t="shared" si="149"/>
        <v>0</v>
      </c>
      <c r="J1016" s="20">
        <f t="shared" si="150"/>
        <v>412057</v>
      </c>
      <c r="K1016" s="3">
        <f t="shared" si="151"/>
        <v>0</v>
      </c>
    </row>
    <row r="1017" spans="1:11" x14ac:dyDescent="0.25">
      <c r="A1017" s="9">
        <f>IF(Lease!$H$4="Monthly",DATE(YEAR(Monthly!A1016),MONTH(Monthly!A1016)+1,DAY(Monthly!A1016)),IF(Lease!$H$4="Quarterly",DATE(YEAR(Monthly!A1016),MONTH(Monthly!A1016)+3,DAY(Monthly!A1016)),DATE(YEAR(Monthly!A1016)+1,MONTH(Monthly!A1016),DAY(Monthly!A1016))))</f>
        <v>412422</v>
      </c>
      <c r="B1017" s="28">
        <f t="shared" si="143"/>
        <v>3029</v>
      </c>
      <c r="C1017" s="9">
        <f t="shared" si="144"/>
        <v>412420</v>
      </c>
      <c r="D1017" s="9">
        <f t="shared" si="145"/>
        <v>412450</v>
      </c>
      <c r="E1017" s="3">
        <f t="shared" si="146"/>
        <v>31</v>
      </c>
      <c r="F1017" s="10">
        <f t="shared" si="147"/>
        <v>29</v>
      </c>
      <c r="G1017" s="4">
        <f>Lease!K1029</f>
        <v>0</v>
      </c>
      <c r="H1017" s="3">
        <f t="shared" si="148"/>
        <v>0</v>
      </c>
      <c r="I1017" s="11">
        <f t="shared" si="149"/>
        <v>0</v>
      </c>
      <c r="J1017" s="20">
        <f t="shared" si="150"/>
        <v>412422</v>
      </c>
      <c r="K1017" s="3">
        <f t="shared" si="151"/>
        <v>0</v>
      </c>
    </row>
    <row r="1018" spans="1:11" x14ac:dyDescent="0.25">
      <c r="A1018" s="9">
        <f>IF(Lease!$H$4="Monthly",DATE(YEAR(Monthly!A1017),MONTH(Monthly!A1017)+1,DAY(Monthly!A1017)),IF(Lease!$H$4="Quarterly",DATE(YEAR(Monthly!A1017),MONTH(Monthly!A1017)+3,DAY(Monthly!A1017)),DATE(YEAR(Monthly!A1017)+1,MONTH(Monthly!A1017),DAY(Monthly!A1017))))</f>
        <v>412787</v>
      </c>
      <c r="B1018" s="28">
        <f t="shared" si="143"/>
        <v>3030</v>
      </c>
      <c r="C1018" s="9">
        <f t="shared" si="144"/>
        <v>412785</v>
      </c>
      <c r="D1018" s="9">
        <f t="shared" si="145"/>
        <v>412815</v>
      </c>
      <c r="E1018" s="3">
        <f t="shared" si="146"/>
        <v>31</v>
      </c>
      <c r="F1018" s="10">
        <f t="shared" si="147"/>
        <v>29</v>
      </c>
      <c r="G1018" s="4">
        <f>Lease!K1030</f>
        <v>0</v>
      </c>
      <c r="H1018" s="3">
        <f t="shared" si="148"/>
        <v>0</v>
      </c>
      <c r="I1018" s="11">
        <f t="shared" si="149"/>
        <v>0</v>
      </c>
      <c r="J1018" s="20">
        <f t="shared" si="150"/>
        <v>412787</v>
      </c>
      <c r="K1018" s="3">
        <f t="shared" si="151"/>
        <v>0</v>
      </c>
    </row>
    <row r="1019" spans="1:11" x14ac:dyDescent="0.25">
      <c r="A1019" s="9">
        <f>IF(Lease!$H$4="Monthly",DATE(YEAR(Monthly!A1018),MONTH(Monthly!A1018)+1,DAY(Monthly!A1018)),IF(Lease!$H$4="Quarterly",DATE(YEAR(Monthly!A1018),MONTH(Monthly!A1018)+3,DAY(Monthly!A1018)),DATE(YEAR(Monthly!A1018)+1,MONTH(Monthly!A1018),DAY(Monthly!A1018))))</f>
        <v>413152</v>
      </c>
      <c r="B1019" s="28">
        <f t="shared" si="143"/>
        <v>3031</v>
      </c>
      <c r="C1019" s="9">
        <f t="shared" si="144"/>
        <v>413150</v>
      </c>
      <c r="D1019" s="9">
        <f t="shared" si="145"/>
        <v>413180</v>
      </c>
      <c r="E1019" s="3">
        <f t="shared" si="146"/>
        <v>31</v>
      </c>
      <c r="F1019" s="10">
        <f t="shared" si="147"/>
        <v>29</v>
      </c>
      <c r="G1019" s="4">
        <f>Lease!K1031</f>
        <v>0</v>
      </c>
      <c r="H1019" s="3">
        <f t="shared" si="148"/>
        <v>0</v>
      </c>
      <c r="I1019" s="11">
        <f t="shared" si="149"/>
        <v>0</v>
      </c>
      <c r="J1019" s="20">
        <f t="shared" si="150"/>
        <v>413152</v>
      </c>
      <c r="K1019" s="3">
        <f t="shared" si="151"/>
        <v>0</v>
      </c>
    </row>
    <row r="1020" spans="1:11" x14ac:dyDescent="0.25">
      <c r="A1020" s="9">
        <f>IF(Lease!$H$4="Monthly",DATE(YEAR(Monthly!A1019),MONTH(Monthly!A1019)+1,DAY(Monthly!A1019)),IF(Lease!$H$4="Quarterly",DATE(YEAR(Monthly!A1019),MONTH(Monthly!A1019)+3,DAY(Monthly!A1019)),DATE(YEAR(Monthly!A1019)+1,MONTH(Monthly!A1019),DAY(Monthly!A1019))))</f>
        <v>413518</v>
      </c>
      <c r="B1020" s="28">
        <f t="shared" si="143"/>
        <v>3032</v>
      </c>
      <c r="C1020" s="9">
        <f t="shared" si="144"/>
        <v>413516</v>
      </c>
      <c r="D1020" s="9">
        <f t="shared" si="145"/>
        <v>413546</v>
      </c>
      <c r="E1020" s="3">
        <f t="shared" si="146"/>
        <v>31</v>
      </c>
      <c r="F1020" s="10">
        <f t="shared" si="147"/>
        <v>29</v>
      </c>
      <c r="G1020" s="4">
        <f>Lease!K1032</f>
        <v>0</v>
      </c>
      <c r="H1020" s="3">
        <f t="shared" si="148"/>
        <v>0</v>
      </c>
      <c r="I1020" s="11">
        <f t="shared" si="149"/>
        <v>0</v>
      </c>
      <c r="J1020" s="20">
        <f t="shared" si="150"/>
        <v>413518</v>
      </c>
      <c r="K1020" s="3">
        <f t="shared" si="151"/>
        <v>0</v>
      </c>
    </row>
    <row r="1021" spans="1:11" x14ac:dyDescent="0.25">
      <c r="A1021" s="9">
        <f>IF(Lease!$H$4="Monthly",DATE(YEAR(Monthly!A1020),MONTH(Monthly!A1020)+1,DAY(Monthly!A1020)),IF(Lease!$H$4="Quarterly",DATE(YEAR(Monthly!A1020),MONTH(Monthly!A1020)+3,DAY(Monthly!A1020)),DATE(YEAR(Monthly!A1020)+1,MONTH(Monthly!A1020),DAY(Monthly!A1020))))</f>
        <v>413883</v>
      </c>
      <c r="B1021" s="28">
        <f t="shared" si="143"/>
        <v>3033</v>
      </c>
      <c r="C1021" s="9">
        <f t="shared" si="144"/>
        <v>413881</v>
      </c>
      <c r="D1021" s="9">
        <f t="shared" si="145"/>
        <v>413911</v>
      </c>
      <c r="E1021" s="3">
        <f t="shared" si="146"/>
        <v>31</v>
      </c>
      <c r="F1021" s="10">
        <f t="shared" si="147"/>
        <v>29</v>
      </c>
      <c r="G1021" s="4">
        <f>Lease!K1033</f>
        <v>0</v>
      </c>
      <c r="H1021" s="3">
        <f t="shared" si="148"/>
        <v>0</v>
      </c>
      <c r="I1021" s="11">
        <f t="shared" si="149"/>
        <v>0</v>
      </c>
      <c r="J1021" s="20">
        <f t="shared" si="150"/>
        <v>413883</v>
      </c>
      <c r="K1021" s="3">
        <f t="shared" si="151"/>
        <v>0</v>
      </c>
    </row>
    <row r="1022" spans="1:11" x14ac:dyDescent="0.25">
      <c r="A1022" s="9">
        <f>IF(Lease!$H$4="Monthly",DATE(YEAR(Monthly!A1021),MONTH(Monthly!A1021)+1,DAY(Monthly!A1021)),IF(Lease!$H$4="Quarterly",DATE(YEAR(Monthly!A1021),MONTH(Monthly!A1021)+3,DAY(Monthly!A1021)),DATE(YEAR(Monthly!A1021)+1,MONTH(Monthly!A1021),DAY(Monthly!A1021))))</f>
        <v>414248</v>
      </c>
      <c r="B1022" s="28">
        <f t="shared" si="143"/>
        <v>3034</v>
      </c>
      <c r="C1022" s="9">
        <f t="shared" si="144"/>
        <v>414246</v>
      </c>
      <c r="D1022" s="9">
        <f t="shared" si="145"/>
        <v>414276</v>
      </c>
      <c r="E1022" s="3">
        <f t="shared" si="146"/>
        <v>31</v>
      </c>
      <c r="F1022" s="10">
        <f t="shared" si="147"/>
        <v>29</v>
      </c>
      <c r="G1022" s="4">
        <f>Lease!K1034</f>
        <v>0</v>
      </c>
      <c r="H1022" s="3">
        <f t="shared" si="148"/>
        <v>0</v>
      </c>
      <c r="I1022" s="11">
        <f t="shared" si="149"/>
        <v>0</v>
      </c>
      <c r="J1022" s="20">
        <f t="shared" si="150"/>
        <v>414248</v>
      </c>
      <c r="K1022" s="3">
        <f t="shared" si="151"/>
        <v>0</v>
      </c>
    </row>
    <row r="1023" spans="1:11" x14ac:dyDescent="0.25">
      <c r="A1023" s="9">
        <f>IF(Lease!$H$4="Monthly",DATE(YEAR(Monthly!A1022),MONTH(Monthly!A1022)+1,DAY(Monthly!A1022)),IF(Lease!$H$4="Quarterly",DATE(YEAR(Monthly!A1022),MONTH(Monthly!A1022)+3,DAY(Monthly!A1022)),DATE(YEAR(Monthly!A1022)+1,MONTH(Monthly!A1022),DAY(Monthly!A1022))))</f>
        <v>414613</v>
      </c>
      <c r="B1023" s="28">
        <f t="shared" si="143"/>
        <v>3035</v>
      </c>
      <c r="C1023" s="9">
        <f t="shared" si="144"/>
        <v>414611</v>
      </c>
      <c r="D1023" s="9">
        <f t="shared" si="145"/>
        <v>414641</v>
      </c>
      <c r="E1023" s="3">
        <f t="shared" si="146"/>
        <v>31</v>
      </c>
      <c r="F1023" s="10">
        <f t="shared" si="147"/>
        <v>29</v>
      </c>
      <c r="G1023" s="4">
        <f>Lease!K1035</f>
        <v>0</v>
      </c>
      <c r="H1023" s="3">
        <f t="shared" si="148"/>
        <v>0</v>
      </c>
      <c r="I1023" s="11">
        <f t="shared" si="149"/>
        <v>0</v>
      </c>
      <c r="J1023" s="20">
        <f t="shared" si="150"/>
        <v>414613</v>
      </c>
      <c r="K1023" s="3">
        <f t="shared" si="151"/>
        <v>0</v>
      </c>
    </row>
    <row r="1024" spans="1:11" x14ac:dyDescent="0.25">
      <c r="A1024" s="9">
        <f>IF(Lease!$H$4="Monthly",DATE(YEAR(Monthly!A1023),MONTH(Monthly!A1023)+1,DAY(Monthly!A1023)),IF(Lease!$H$4="Quarterly",DATE(YEAR(Monthly!A1023),MONTH(Monthly!A1023)+3,DAY(Monthly!A1023)),DATE(YEAR(Monthly!A1023)+1,MONTH(Monthly!A1023),DAY(Monthly!A1023))))</f>
        <v>414979</v>
      </c>
      <c r="B1024" s="28">
        <f t="shared" si="143"/>
        <v>3036</v>
      </c>
      <c r="C1024" s="9">
        <f t="shared" si="144"/>
        <v>414977</v>
      </c>
      <c r="D1024" s="9">
        <f t="shared" si="145"/>
        <v>415007</v>
      </c>
      <c r="E1024" s="3">
        <f t="shared" si="146"/>
        <v>31</v>
      </c>
      <c r="F1024" s="10">
        <f t="shared" si="147"/>
        <v>29</v>
      </c>
      <c r="G1024" s="4">
        <f>Lease!K1036</f>
        <v>0</v>
      </c>
      <c r="H1024" s="3">
        <f t="shared" si="148"/>
        <v>0</v>
      </c>
      <c r="I1024" s="11">
        <f t="shared" si="149"/>
        <v>0</v>
      </c>
      <c r="J1024" s="20">
        <f t="shared" si="150"/>
        <v>414979</v>
      </c>
      <c r="K1024" s="3">
        <f t="shared" si="151"/>
        <v>0</v>
      </c>
    </row>
    <row r="1025" spans="1:11" x14ac:dyDescent="0.25">
      <c r="A1025" s="9">
        <f>IF(Lease!$H$4="Monthly",DATE(YEAR(Monthly!A1024),MONTH(Monthly!A1024)+1,DAY(Monthly!A1024)),IF(Lease!$H$4="Quarterly",DATE(YEAR(Monthly!A1024),MONTH(Monthly!A1024)+3,DAY(Monthly!A1024)),DATE(YEAR(Monthly!A1024)+1,MONTH(Monthly!A1024),DAY(Monthly!A1024))))</f>
        <v>415344</v>
      </c>
      <c r="B1025" s="28">
        <f t="shared" si="143"/>
        <v>3037</v>
      </c>
      <c r="C1025" s="9">
        <f t="shared" si="144"/>
        <v>415342</v>
      </c>
      <c r="D1025" s="9">
        <f t="shared" si="145"/>
        <v>415372</v>
      </c>
      <c r="E1025" s="3">
        <f t="shared" si="146"/>
        <v>31</v>
      </c>
      <c r="F1025" s="10">
        <f t="shared" si="147"/>
        <v>29</v>
      </c>
      <c r="G1025" s="4">
        <f>Lease!K1037</f>
        <v>0</v>
      </c>
      <c r="H1025" s="3">
        <f t="shared" si="148"/>
        <v>0</v>
      </c>
      <c r="I1025" s="11">
        <f t="shared" si="149"/>
        <v>0</v>
      </c>
      <c r="J1025" s="20">
        <f t="shared" si="150"/>
        <v>415344</v>
      </c>
      <c r="K1025" s="3">
        <f t="shared" si="151"/>
        <v>0</v>
      </c>
    </row>
    <row r="1026" spans="1:11" x14ac:dyDescent="0.25">
      <c r="A1026" s="9">
        <f>IF(Lease!$H$4="Monthly",DATE(YEAR(Monthly!A1025),MONTH(Monthly!A1025)+1,DAY(Monthly!A1025)),IF(Lease!$H$4="Quarterly",DATE(YEAR(Monthly!A1025),MONTH(Monthly!A1025)+3,DAY(Monthly!A1025)),DATE(YEAR(Monthly!A1025)+1,MONTH(Monthly!A1025),DAY(Monthly!A1025))))</f>
        <v>415709</v>
      </c>
      <c r="B1026" s="28">
        <f t="shared" si="143"/>
        <v>3038</v>
      </c>
      <c r="C1026" s="9">
        <f t="shared" si="144"/>
        <v>415707</v>
      </c>
      <c r="D1026" s="9">
        <f t="shared" si="145"/>
        <v>415737</v>
      </c>
      <c r="E1026" s="3">
        <f t="shared" si="146"/>
        <v>31</v>
      </c>
      <c r="F1026" s="10">
        <f t="shared" si="147"/>
        <v>29</v>
      </c>
      <c r="G1026" s="4">
        <f>Lease!K1038</f>
        <v>0</v>
      </c>
      <c r="H1026" s="3">
        <f t="shared" si="148"/>
        <v>0</v>
      </c>
      <c r="I1026" s="11">
        <f t="shared" si="149"/>
        <v>0</v>
      </c>
      <c r="J1026" s="20">
        <f t="shared" si="150"/>
        <v>415709</v>
      </c>
      <c r="K1026" s="3">
        <f t="shared" si="151"/>
        <v>0</v>
      </c>
    </row>
    <row r="1027" spans="1:11" x14ac:dyDescent="0.25">
      <c r="A1027" s="9">
        <f>IF(Lease!$H$4="Monthly",DATE(YEAR(Monthly!A1026),MONTH(Monthly!A1026)+1,DAY(Monthly!A1026)),IF(Lease!$H$4="Quarterly",DATE(YEAR(Monthly!A1026),MONTH(Monthly!A1026)+3,DAY(Monthly!A1026)),DATE(YEAR(Monthly!A1026)+1,MONTH(Monthly!A1026),DAY(Monthly!A1026))))</f>
        <v>416074</v>
      </c>
      <c r="B1027" s="28">
        <f t="shared" si="143"/>
        <v>3039</v>
      </c>
      <c r="C1027" s="9">
        <f t="shared" si="144"/>
        <v>416072</v>
      </c>
      <c r="D1027" s="9">
        <f t="shared" si="145"/>
        <v>416102</v>
      </c>
      <c r="E1027" s="3">
        <f t="shared" si="146"/>
        <v>31</v>
      </c>
      <c r="F1027" s="10">
        <f t="shared" si="147"/>
        <v>29</v>
      </c>
      <c r="G1027" s="4">
        <f>Lease!K1039</f>
        <v>0</v>
      </c>
      <c r="H1027" s="3">
        <f t="shared" si="148"/>
        <v>0</v>
      </c>
      <c r="I1027" s="11">
        <f t="shared" si="149"/>
        <v>0</v>
      </c>
      <c r="J1027" s="20">
        <f t="shared" si="150"/>
        <v>416074</v>
      </c>
      <c r="K1027" s="3">
        <f t="shared" si="151"/>
        <v>0</v>
      </c>
    </row>
    <row r="1028" spans="1:11" x14ac:dyDescent="0.25">
      <c r="A1028" s="9">
        <f>IF(Lease!$H$4="Monthly",DATE(YEAR(Monthly!A1027),MONTH(Monthly!A1027)+1,DAY(Monthly!A1027)),IF(Lease!$H$4="Quarterly",DATE(YEAR(Monthly!A1027),MONTH(Monthly!A1027)+3,DAY(Monthly!A1027)),DATE(YEAR(Monthly!A1027)+1,MONTH(Monthly!A1027),DAY(Monthly!A1027))))</f>
        <v>416440</v>
      </c>
      <c r="B1028" s="28">
        <f t="shared" si="143"/>
        <v>3040</v>
      </c>
      <c r="C1028" s="9">
        <f t="shared" si="144"/>
        <v>416438</v>
      </c>
      <c r="D1028" s="9">
        <f t="shared" si="145"/>
        <v>416468</v>
      </c>
      <c r="E1028" s="3">
        <f t="shared" si="146"/>
        <v>31</v>
      </c>
      <c r="F1028" s="10">
        <f t="shared" si="147"/>
        <v>29</v>
      </c>
      <c r="G1028" s="4">
        <f>Lease!K1040</f>
        <v>0</v>
      </c>
      <c r="H1028" s="3">
        <f t="shared" si="148"/>
        <v>0</v>
      </c>
      <c r="I1028" s="11">
        <f t="shared" si="149"/>
        <v>0</v>
      </c>
      <c r="J1028" s="20">
        <f t="shared" si="150"/>
        <v>416440</v>
      </c>
      <c r="K1028" s="3">
        <f t="shared" si="151"/>
        <v>0</v>
      </c>
    </row>
    <row r="1029" spans="1:11" x14ac:dyDescent="0.25">
      <c r="A1029" s="9">
        <f>IF(Lease!$H$4="Monthly",DATE(YEAR(Monthly!A1028),MONTH(Monthly!A1028)+1,DAY(Monthly!A1028)),IF(Lease!$H$4="Quarterly",DATE(YEAR(Monthly!A1028),MONTH(Monthly!A1028)+3,DAY(Monthly!A1028)),DATE(YEAR(Monthly!A1028)+1,MONTH(Monthly!A1028),DAY(Monthly!A1028))))</f>
        <v>416805</v>
      </c>
      <c r="B1029" s="28">
        <f t="shared" ref="B1029:B1092" si="152">YEAR(A1029)</f>
        <v>3041</v>
      </c>
      <c r="C1029" s="9">
        <f t="shared" si="144"/>
        <v>416803</v>
      </c>
      <c r="D1029" s="9">
        <f t="shared" si="145"/>
        <v>416833</v>
      </c>
      <c r="E1029" s="3">
        <f t="shared" si="146"/>
        <v>31</v>
      </c>
      <c r="F1029" s="10">
        <f t="shared" si="147"/>
        <v>29</v>
      </c>
      <c r="G1029" s="4">
        <f>Lease!K1041</f>
        <v>0</v>
      </c>
      <c r="H1029" s="3">
        <f t="shared" si="148"/>
        <v>0</v>
      </c>
      <c r="I1029" s="11">
        <f t="shared" si="149"/>
        <v>0</v>
      </c>
      <c r="J1029" s="20">
        <f t="shared" si="150"/>
        <v>416805</v>
      </c>
      <c r="K1029" s="3">
        <f t="shared" si="151"/>
        <v>0</v>
      </c>
    </row>
    <row r="1030" spans="1:11" x14ac:dyDescent="0.25">
      <c r="A1030" s="9">
        <f>IF(Lease!$H$4="Monthly",DATE(YEAR(Monthly!A1029),MONTH(Monthly!A1029)+1,DAY(Monthly!A1029)),IF(Lease!$H$4="Quarterly",DATE(YEAR(Monthly!A1029),MONTH(Monthly!A1029)+3,DAY(Monthly!A1029)),DATE(YEAR(Monthly!A1029)+1,MONTH(Monthly!A1029),DAY(Monthly!A1029))))</f>
        <v>417170</v>
      </c>
      <c r="B1030" s="28">
        <f t="shared" si="152"/>
        <v>3042</v>
      </c>
      <c r="C1030" s="9">
        <f t="shared" si="144"/>
        <v>417168</v>
      </c>
      <c r="D1030" s="9">
        <f t="shared" si="145"/>
        <v>417198</v>
      </c>
      <c r="E1030" s="3">
        <f t="shared" si="146"/>
        <v>31</v>
      </c>
      <c r="F1030" s="10">
        <f t="shared" si="147"/>
        <v>29</v>
      </c>
      <c r="G1030" s="4">
        <f>Lease!K1042</f>
        <v>0</v>
      </c>
      <c r="H1030" s="3">
        <f t="shared" si="148"/>
        <v>0</v>
      </c>
      <c r="I1030" s="11">
        <f t="shared" si="149"/>
        <v>0</v>
      </c>
      <c r="J1030" s="20">
        <f t="shared" si="150"/>
        <v>417170</v>
      </c>
      <c r="K1030" s="3">
        <f t="shared" si="151"/>
        <v>0</v>
      </c>
    </row>
    <row r="1031" spans="1:11" x14ac:dyDescent="0.25">
      <c r="A1031" s="9">
        <f>IF(Lease!$H$4="Monthly",DATE(YEAR(Monthly!A1030),MONTH(Monthly!A1030)+1,DAY(Monthly!A1030)),IF(Lease!$H$4="Quarterly",DATE(YEAR(Monthly!A1030),MONTH(Monthly!A1030)+3,DAY(Monthly!A1030)),DATE(YEAR(Monthly!A1030)+1,MONTH(Monthly!A1030),DAY(Monthly!A1030))))</f>
        <v>417535</v>
      </c>
      <c r="B1031" s="28">
        <f t="shared" si="152"/>
        <v>3043</v>
      </c>
      <c r="C1031" s="9">
        <f t="shared" si="144"/>
        <v>417533</v>
      </c>
      <c r="D1031" s="9">
        <f t="shared" si="145"/>
        <v>417563</v>
      </c>
      <c r="E1031" s="3">
        <f t="shared" si="146"/>
        <v>31</v>
      </c>
      <c r="F1031" s="10">
        <f t="shared" si="147"/>
        <v>29</v>
      </c>
      <c r="G1031" s="4">
        <f>Lease!K1043</f>
        <v>0</v>
      </c>
      <c r="H1031" s="3">
        <f t="shared" si="148"/>
        <v>0</v>
      </c>
      <c r="I1031" s="11">
        <f t="shared" si="149"/>
        <v>0</v>
      </c>
      <c r="J1031" s="20">
        <f t="shared" si="150"/>
        <v>417535</v>
      </c>
      <c r="K1031" s="3">
        <f t="shared" si="151"/>
        <v>0</v>
      </c>
    </row>
    <row r="1032" spans="1:11" x14ac:dyDescent="0.25">
      <c r="A1032" s="9">
        <f>IF(Lease!$H$4="Monthly",DATE(YEAR(Monthly!A1031),MONTH(Monthly!A1031)+1,DAY(Monthly!A1031)),IF(Lease!$H$4="Quarterly",DATE(YEAR(Monthly!A1031),MONTH(Monthly!A1031)+3,DAY(Monthly!A1031)),DATE(YEAR(Monthly!A1031)+1,MONTH(Monthly!A1031),DAY(Monthly!A1031))))</f>
        <v>417901</v>
      </c>
      <c r="B1032" s="28">
        <f t="shared" si="152"/>
        <v>3044</v>
      </c>
      <c r="C1032" s="9">
        <f t="shared" si="144"/>
        <v>417899</v>
      </c>
      <c r="D1032" s="9">
        <f t="shared" si="145"/>
        <v>417929</v>
      </c>
      <c r="E1032" s="3">
        <f t="shared" si="146"/>
        <v>31</v>
      </c>
      <c r="F1032" s="10">
        <f t="shared" si="147"/>
        <v>29</v>
      </c>
      <c r="G1032" s="4">
        <f>Lease!K1044</f>
        <v>0</v>
      </c>
      <c r="H1032" s="3">
        <f t="shared" si="148"/>
        <v>0</v>
      </c>
      <c r="I1032" s="11">
        <f t="shared" si="149"/>
        <v>0</v>
      </c>
      <c r="J1032" s="20">
        <f t="shared" si="150"/>
        <v>417901</v>
      </c>
      <c r="K1032" s="3">
        <f t="shared" si="151"/>
        <v>0</v>
      </c>
    </row>
    <row r="1033" spans="1:11" x14ac:dyDescent="0.25">
      <c r="A1033" s="9">
        <f>IF(Lease!$H$4="Monthly",DATE(YEAR(Monthly!A1032),MONTH(Monthly!A1032)+1,DAY(Monthly!A1032)),IF(Lease!$H$4="Quarterly",DATE(YEAR(Monthly!A1032),MONTH(Monthly!A1032)+3,DAY(Monthly!A1032)),DATE(YEAR(Monthly!A1032)+1,MONTH(Monthly!A1032),DAY(Monthly!A1032))))</f>
        <v>418266</v>
      </c>
      <c r="B1033" s="28">
        <f t="shared" si="152"/>
        <v>3045</v>
      </c>
      <c r="C1033" s="9">
        <f t="shared" si="144"/>
        <v>418264</v>
      </c>
      <c r="D1033" s="9">
        <f t="shared" si="145"/>
        <v>418294</v>
      </c>
      <c r="E1033" s="3">
        <f t="shared" si="146"/>
        <v>31</v>
      </c>
      <c r="F1033" s="10">
        <f t="shared" si="147"/>
        <v>29</v>
      </c>
      <c r="G1033" s="4">
        <f>Lease!K1045</f>
        <v>0</v>
      </c>
      <c r="H1033" s="3">
        <f t="shared" si="148"/>
        <v>0</v>
      </c>
      <c r="I1033" s="11">
        <f t="shared" si="149"/>
        <v>0</v>
      </c>
      <c r="J1033" s="20">
        <f t="shared" si="150"/>
        <v>418266</v>
      </c>
      <c r="K1033" s="3">
        <f t="shared" si="151"/>
        <v>0</v>
      </c>
    </row>
    <row r="1034" spans="1:11" x14ac:dyDescent="0.25">
      <c r="A1034" s="9">
        <f>IF(Lease!$H$4="Monthly",DATE(YEAR(Monthly!A1033),MONTH(Monthly!A1033)+1,DAY(Monthly!A1033)),IF(Lease!$H$4="Quarterly",DATE(YEAR(Monthly!A1033),MONTH(Monthly!A1033)+3,DAY(Monthly!A1033)),DATE(YEAR(Monthly!A1033)+1,MONTH(Monthly!A1033),DAY(Monthly!A1033))))</f>
        <v>418631</v>
      </c>
      <c r="B1034" s="28">
        <f t="shared" si="152"/>
        <v>3046</v>
      </c>
      <c r="C1034" s="9">
        <f t="shared" si="144"/>
        <v>418629</v>
      </c>
      <c r="D1034" s="9">
        <f t="shared" si="145"/>
        <v>418659</v>
      </c>
      <c r="E1034" s="3">
        <f t="shared" si="146"/>
        <v>31</v>
      </c>
      <c r="F1034" s="10">
        <f t="shared" si="147"/>
        <v>29</v>
      </c>
      <c r="G1034" s="4">
        <f>Lease!K1046</f>
        <v>0</v>
      </c>
      <c r="H1034" s="3">
        <f t="shared" si="148"/>
        <v>0</v>
      </c>
      <c r="I1034" s="11">
        <f t="shared" si="149"/>
        <v>0</v>
      </c>
      <c r="J1034" s="20">
        <f t="shared" si="150"/>
        <v>418631</v>
      </c>
      <c r="K1034" s="3">
        <f t="shared" si="151"/>
        <v>0</v>
      </c>
    </row>
    <row r="1035" spans="1:11" x14ac:dyDescent="0.25">
      <c r="A1035" s="9">
        <f>IF(Lease!$H$4="Monthly",DATE(YEAR(Monthly!A1034),MONTH(Monthly!A1034)+1,DAY(Monthly!A1034)),IF(Lease!$H$4="Quarterly",DATE(YEAR(Monthly!A1034),MONTH(Monthly!A1034)+3,DAY(Monthly!A1034)),DATE(YEAR(Monthly!A1034)+1,MONTH(Monthly!A1034),DAY(Monthly!A1034))))</f>
        <v>418996</v>
      </c>
      <c r="B1035" s="28">
        <f t="shared" si="152"/>
        <v>3047</v>
      </c>
      <c r="C1035" s="9">
        <f t="shared" si="144"/>
        <v>418994</v>
      </c>
      <c r="D1035" s="9">
        <f t="shared" si="145"/>
        <v>419024</v>
      </c>
      <c r="E1035" s="3">
        <f t="shared" si="146"/>
        <v>31</v>
      </c>
      <c r="F1035" s="10">
        <f t="shared" si="147"/>
        <v>29</v>
      </c>
      <c r="G1035" s="4">
        <f>Lease!K1047</f>
        <v>0</v>
      </c>
      <c r="H1035" s="3">
        <f t="shared" si="148"/>
        <v>0</v>
      </c>
      <c r="I1035" s="11">
        <f t="shared" si="149"/>
        <v>0</v>
      </c>
      <c r="J1035" s="20">
        <f t="shared" si="150"/>
        <v>418996</v>
      </c>
      <c r="K1035" s="3">
        <f t="shared" si="151"/>
        <v>0</v>
      </c>
    </row>
    <row r="1036" spans="1:11" x14ac:dyDescent="0.25">
      <c r="A1036" s="9">
        <f>IF(Lease!$H$4="Monthly",DATE(YEAR(Monthly!A1035),MONTH(Monthly!A1035)+1,DAY(Monthly!A1035)),IF(Lease!$H$4="Quarterly",DATE(YEAR(Monthly!A1035),MONTH(Monthly!A1035)+3,DAY(Monthly!A1035)),DATE(YEAR(Monthly!A1035)+1,MONTH(Monthly!A1035),DAY(Monthly!A1035))))</f>
        <v>419362</v>
      </c>
      <c r="B1036" s="28">
        <f t="shared" si="152"/>
        <v>3048</v>
      </c>
      <c r="C1036" s="9">
        <f t="shared" si="144"/>
        <v>419360</v>
      </c>
      <c r="D1036" s="9">
        <f t="shared" si="145"/>
        <v>419390</v>
      </c>
      <c r="E1036" s="3">
        <f t="shared" si="146"/>
        <v>31</v>
      </c>
      <c r="F1036" s="10">
        <f t="shared" si="147"/>
        <v>29</v>
      </c>
      <c r="G1036" s="4">
        <f>Lease!K1048</f>
        <v>0</v>
      </c>
      <c r="H1036" s="3">
        <f t="shared" si="148"/>
        <v>0</v>
      </c>
      <c r="I1036" s="11">
        <f t="shared" si="149"/>
        <v>0</v>
      </c>
      <c r="J1036" s="20">
        <f t="shared" si="150"/>
        <v>419362</v>
      </c>
      <c r="K1036" s="3">
        <f t="shared" si="151"/>
        <v>0</v>
      </c>
    </row>
    <row r="1037" spans="1:11" x14ac:dyDescent="0.25">
      <c r="A1037" s="9">
        <f>IF(Lease!$H$4="Monthly",DATE(YEAR(Monthly!A1036),MONTH(Monthly!A1036)+1,DAY(Monthly!A1036)),IF(Lease!$H$4="Quarterly",DATE(YEAR(Monthly!A1036),MONTH(Monthly!A1036)+3,DAY(Monthly!A1036)),DATE(YEAR(Monthly!A1036)+1,MONTH(Monthly!A1036),DAY(Monthly!A1036))))</f>
        <v>419727</v>
      </c>
      <c r="B1037" s="28">
        <f t="shared" si="152"/>
        <v>3049</v>
      </c>
      <c r="C1037" s="9">
        <f t="shared" si="144"/>
        <v>419725</v>
      </c>
      <c r="D1037" s="9">
        <f t="shared" si="145"/>
        <v>419755</v>
      </c>
      <c r="E1037" s="3">
        <f t="shared" si="146"/>
        <v>31</v>
      </c>
      <c r="F1037" s="10">
        <f t="shared" si="147"/>
        <v>29</v>
      </c>
      <c r="G1037" s="4">
        <f>Lease!K1049</f>
        <v>0</v>
      </c>
      <c r="H1037" s="3">
        <f t="shared" si="148"/>
        <v>0</v>
      </c>
      <c r="I1037" s="11">
        <f t="shared" si="149"/>
        <v>0</v>
      </c>
      <c r="J1037" s="20">
        <f t="shared" si="150"/>
        <v>419727</v>
      </c>
      <c r="K1037" s="3">
        <f t="shared" si="151"/>
        <v>0</v>
      </c>
    </row>
    <row r="1038" spans="1:11" x14ac:dyDescent="0.25">
      <c r="A1038" s="9">
        <f>IF(Lease!$H$4="Monthly",DATE(YEAR(Monthly!A1037),MONTH(Monthly!A1037)+1,DAY(Monthly!A1037)),IF(Lease!$H$4="Quarterly",DATE(YEAR(Monthly!A1037),MONTH(Monthly!A1037)+3,DAY(Monthly!A1037)),DATE(YEAR(Monthly!A1037)+1,MONTH(Monthly!A1037),DAY(Monthly!A1037))))</f>
        <v>420092</v>
      </c>
      <c r="B1038" s="28">
        <f t="shared" si="152"/>
        <v>3050</v>
      </c>
      <c r="C1038" s="9">
        <f t="shared" si="144"/>
        <v>420090</v>
      </c>
      <c r="D1038" s="9">
        <f t="shared" si="145"/>
        <v>420120</v>
      </c>
      <c r="E1038" s="3">
        <f t="shared" si="146"/>
        <v>31</v>
      </c>
      <c r="F1038" s="10">
        <f t="shared" si="147"/>
        <v>29</v>
      </c>
      <c r="G1038" s="4">
        <f>Lease!K1050</f>
        <v>0</v>
      </c>
      <c r="H1038" s="3">
        <f t="shared" si="148"/>
        <v>0</v>
      </c>
      <c r="I1038" s="11">
        <f t="shared" si="149"/>
        <v>0</v>
      </c>
      <c r="J1038" s="20">
        <f t="shared" si="150"/>
        <v>420092</v>
      </c>
      <c r="K1038" s="3">
        <f t="shared" si="151"/>
        <v>0</v>
      </c>
    </row>
    <row r="1039" spans="1:11" x14ac:dyDescent="0.25">
      <c r="A1039" s="9">
        <f>IF(Lease!$H$4="Monthly",DATE(YEAR(Monthly!A1038),MONTH(Monthly!A1038)+1,DAY(Monthly!A1038)),IF(Lease!$H$4="Quarterly",DATE(YEAR(Monthly!A1038),MONTH(Monthly!A1038)+3,DAY(Monthly!A1038)),DATE(YEAR(Monthly!A1038)+1,MONTH(Monthly!A1038),DAY(Monthly!A1038))))</f>
        <v>420457</v>
      </c>
      <c r="B1039" s="28">
        <f t="shared" si="152"/>
        <v>3051</v>
      </c>
      <c r="C1039" s="9">
        <f t="shared" si="144"/>
        <v>420455</v>
      </c>
      <c r="D1039" s="9">
        <f t="shared" si="145"/>
        <v>420485</v>
      </c>
      <c r="E1039" s="3">
        <f t="shared" si="146"/>
        <v>31</v>
      </c>
      <c r="F1039" s="10">
        <f t="shared" si="147"/>
        <v>29</v>
      </c>
      <c r="G1039" s="4">
        <f>Lease!K1051</f>
        <v>0</v>
      </c>
      <c r="H1039" s="3">
        <f t="shared" si="148"/>
        <v>0</v>
      </c>
      <c r="I1039" s="11">
        <f t="shared" si="149"/>
        <v>0</v>
      </c>
      <c r="J1039" s="20">
        <f t="shared" si="150"/>
        <v>420457</v>
      </c>
      <c r="K1039" s="3">
        <f t="shared" si="151"/>
        <v>0</v>
      </c>
    </row>
    <row r="1040" spans="1:11" x14ac:dyDescent="0.25">
      <c r="A1040" s="9">
        <f>IF(Lease!$H$4="Monthly",DATE(YEAR(Monthly!A1039),MONTH(Monthly!A1039)+1,DAY(Monthly!A1039)),IF(Lease!$H$4="Quarterly",DATE(YEAR(Monthly!A1039),MONTH(Monthly!A1039)+3,DAY(Monthly!A1039)),DATE(YEAR(Monthly!A1039)+1,MONTH(Monthly!A1039),DAY(Monthly!A1039))))</f>
        <v>420823</v>
      </c>
      <c r="B1040" s="28">
        <f t="shared" si="152"/>
        <v>3052</v>
      </c>
      <c r="C1040" s="9">
        <f t="shared" si="144"/>
        <v>420821</v>
      </c>
      <c r="D1040" s="9">
        <f t="shared" si="145"/>
        <v>420851</v>
      </c>
      <c r="E1040" s="3">
        <f t="shared" si="146"/>
        <v>31</v>
      </c>
      <c r="F1040" s="10">
        <f t="shared" si="147"/>
        <v>29</v>
      </c>
      <c r="G1040" s="4">
        <f>Lease!K1052</f>
        <v>0</v>
      </c>
      <c r="H1040" s="3">
        <f t="shared" si="148"/>
        <v>0</v>
      </c>
      <c r="I1040" s="11">
        <f t="shared" si="149"/>
        <v>0</v>
      </c>
      <c r="J1040" s="20">
        <f t="shared" si="150"/>
        <v>420823</v>
      </c>
      <c r="K1040" s="3">
        <f t="shared" si="151"/>
        <v>0</v>
      </c>
    </row>
    <row r="1041" spans="1:11" x14ac:dyDescent="0.25">
      <c r="A1041" s="9">
        <f>IF(Lease!$H$4="Monthly",DATE(YEAR(Monthly!A1040),MONTH(Monthly!A1040)+1,DAY(Monthly!A1040)),IF(Lease!$H$4="Quarterly",DATE(YEAR(Monthly!A1040),MONTH(Monthly!A1040)+3,DAY(Monthly!A1040)),DATE(YEAR(Monthly!A1040)+1,MONTH(Monthly!A1040),DAY(Monthly!A1040))))</f>
        <v>421188</v>
      </c>
      <c r="B1041" s="28">
        <f t="shared" si="152"/>
        <v>3053</v>
      </c>
      <c r="C1041" s="9">
        <f t="shared" si="144"/>
        <v>421186</v>
      </c>
      <c r="D1041" s="9">
        <f t="shared" si="145"/>
        <v>421216</v>
      </c>
      <c r="E1041" s="3">
        <f t="shared" si="146"/>
        <v>31</v>
      </c>
      <c r="F1041" s="10">
        <f t="shared" si="147"/>
        <v>29</v>
      </c>
      <c r="G1041" s="4">
        <f>Lease!K1053</f>
        <v>0</v>
      </c>
      <c r="H1041" s="3">
        <f t="shared" si="148"/>
        <v>0</v>
      </c>
      <c r="I1041" s="11">
        <f t="shared" si="149"/>
        <v>0</v>
      </c>
      <c r="J1041" s="20">
        <f t="shared" si="150"/>
        <v>421188</v>
      </c>
      <c r="K1041" s="3">
        <f t="shared" si="151"/>
        <v>0</v>
      </c>
    </row>
    <row r="1042" spans="1:11" x14ac:dyDescent="0.25">
      <c r="A1042" s="9">
        <f>IF(Lease!$H$4="Monthly",DATE(YEAR(Monthly!A1041),MONTH(Monthly!A1041)+1,DAY(Monthly!A1041)),IF(Lease!$H$4="Quarterly",DATE(YEAR(Monthly!A1041),MONTH(Monthly!A1041)+3,DAY(Monthly!A1041)),DATE(YEAR(Monthly!A1041)+1,MONTH(Monthly!A1041),DAY(Monthly!A1041))))</f>
        <v>421553</v>
      </c>
      <c r="B1042" s="28">
        <f t="shared" si="152"/>
        <v>3054</v>
      </c>
      <c r="C1042" s="9">
        <f t="shared" si="144"/>
        <v>421551</v>
      </c>
      <c r="D1042" s="9">
        <f t="shared" si="145"/>
        <v>421581</v>
      </c>
      <c r="E1042" s="3">
        <f t="shared" si="146"/>
        <v>31</v>
      </c>
      <c r="F1042" s="10">
        <f t="shared" si="147"/>
        <v>29</v>
      </c>
      <c r="G1042" s="4">
        <f>Lease!K1054</f>
        <v>0</v>
      </c>
      <c r="H1042" s="3">
        <f t="shared" si="148"/>
        <v>0</v>
      </c>
      <c r="I1042" s="11">
        <f t="shared" si="149"/>
        <v>0</v>
      </c>
      <c r="J1042" s="20">
        <f t="shared" si="150"/>
        <v>421553</v>
      </c>
      <c r="K1042" s="3">
        <f t="shared" si="151"/>
        <v>0</v>
      </c>
    </row>
    <row r="1043" spans="1:11" x14ac:dyDescent="0.25">
      <c r="A1043" s="9">
        <f>IF(Lease!$H$4="Monthly",DATE(YEAR(Monthly!A1042),MONTH(Monthly!A1042)+1,DAY(Monthly!A1042)),IF(Lease!$H$4="Quarterly",DATE(YEAR(Monthly!A1042),MONTH(Monthly!A1042)+3,DAY(Monthly!A1042)),DATE(YEAR(Monthly!A1042)+1,MONTH(Monthly!A1042),DAY(Monthly!A1042))))</f>
        <v>421918</v>
      </c>
      <c r="B1043" s="28">
        <f t="shared" si="152"/>
        <v>3055</v>
      </c>
      <c r="C1043" s="9">
        <f t="shared" si="144"/>
        <v>421916</v>
      </c>
      <c r="D1043" s="9">
        <f t="shared" si="145"/>
        <v>421946</v>
      </c>
      <c r="E1043" s="3">
        <f t="shared" si="146"/>
        <v>31</v>
      </c>
      <c r="F1043" s="10">
        <f t="shared" si="147"/>
        <v>29</v>
      </c>
      <c r="G1043" s="4">
        <f>Lease!K1055</f>
        <v>0</v>
      </c>
      <c r="H1043" s="3">
        <f t="shared" si="148"/>
        <v>0</v>
      </c>
      <c r="I1043" s="11">
        <f t="shared" si="149"/>
        <v>0</v>
      </c>
      <c r="J1043" s="20">
        <f t="shared" si="150"/>
        <v>421918</v>
      </c>
      <c r="K1043" s="3">
        <f t="shared" si="151"/>
        <v>0</v>
      </c>
    </row>
    <row r="1044" spans="1:11" x14ac:dyDescent="0.25">
      <c r="A1044" s="9">
        <f>IF(Lease!$H$4="Monthly",DATE(YEAR(Monthly!A1043),MONTH(Monthly!A1043)+1,DAY(Monthly!A1043)),IF(Lease!$H$4="Quarterly",DATE(YEAR(Monthly!A1043),MONTH(Monthly!A1043)+3,DAY(Monthly!A1043)),DATE(YEAR(Monthly!A1043)+1,MONTH(Monthly!A1043),DAY(Monthly!A1043))))</f>
        <v>422284</v>
      </c>
      <c r="B1044" s="28">
        <f t="shared" si="152"/>
        <v>3056</v>
      </c>
      <c r="C1044" s="9">
        <f t="shared" si="144"/>
        <v>422282</v>
      </c>
      <c r="D1044" s="9">
        <f t="shared" si="145"/>
        <v>422312</v>
      </c>
      <c r="E1044" s="3">
        <f t="shared" si="146"/>
        <v>31</v>
      </c>
      <c r="F1044" s="10">
        <f t="shared" si="147"/>
        <v>29</v>
      </c>
      <c r="G1044" s="4">
        <f>Lease!K1056</f>
        <v>0</v>
      </c>
      <c r="H1044" s="3">
        <f t="shared" si="148"/>
        <v>0</v>
      </c>
      <c r="I1044" s="11">
        <f t="shared" si="149"/>
        <v>0</v>
      </c>
      <c r="J1044" s="20">
        <f t="shared" si="150"/>
        <v>422284</v>
      </c>
      <c r="K1044" s="3">
        <f t="shared" si="151"/>
        <v>0</v>
      </c>
    </row>
    <row r="1045" spans="1:11" x14ac:dyDescent="0.25">
      <c r="A1045" s="9">
        <f>IF(Lease!$H$4="Monthly",DATE(YEAR(Monthly!A1044),MONTH(Monthly!A1044)+1,DAY(Monthly!A1044)),IF(Lease!$H$4="Quarterly",DATE(YEAR(Monthly!A1044),MONTH(Monthly!A1044)+3,DAY(Monthly!A1044)),DATE(YEAR(Monthly!A1044)+1,MONTH(Monthly!A1044),DAY(Monthly!A1044))))</f>
        <v>422649</v>
      </c>
      <c r="B1045" s="28">
        <f t="shared" si="152"/>
        <v>3057</v>
      </c>
      <c r="C1045" s="9">
        <f t="shared" si="144"/>
        <v>422647</v>
      </c>
      <c r="D1045" s="9">
        <f t="shared" si="145"/>
        <v>422677</v>
      </c>
      <c r="E1045" s="3">
        <f t="shared" si="146"/>
        <v>31</v>
      </c>
      <c r="F1045" s="10">
        <f t="shared" si="147"/>
        <v>29</v>
      </c>
      <c r="G1045" s="4">
        <f>Lease!K1057</f>
        <v>0</v>
      </c>
      <c r="H1045" s="3">
        <f t="shared" si="148"/>
        <v>0</v>
      </c>
      <c r="I1045" s="11">
        <f t="shared" si="149"/>
        <v>0</v>
      </c>
      <c r="J1045" s="20">
        <f t="shared" si="150"/>
        <v>422649</v>
      </c>
      <c r="K1045" s="3">
        <f t="shared" si="151"/>
        <v>0</v>
      </c>
    </row>
    <row r="1046" spans="1:11" x14ac:dyDescent="0.25">
      <c r="A1046" s="9">
        <f>IF(Lease!$H$4="Monthly",DATE(YEAR(Monthly!A1045),MONTH(Monthly!A1045)+1,DAY(Monthly!A1045)),IF(Lease!$H$4="Quarterly",DATE(YEAR(Monthly!A1045),MONTH(Monthly!A1045)+3,DAY(Monthly!A1045)),DATE(YEAR(Monthly!A1045)+1,MONTH(Monthly!A1045),DAY(Monthly!A1045))))</f>
        <v>423014</v>
      </c>
      <c r="B1046" s="28">
        <f t="shared" si="152"/>
        <v>3058</v>
      </c>
      <c r="C1046" s="9">
        <f t="shared" si="144"/>
        <v>423012</v>
      </c>
      <c r="D1046" s="9">
        <f t="shared" si="145"/>
        <v>423042</v>
      </c>
      <c r="E1046" s="3">
        <f t="shared" si="146"/>
        <v>31</v>
      </c>
      <c r="F1046" s="10">
        <f t="shared" si="147"/>
        <v>29</v>
      </c>
      <c r="G1046" s="4">
        <f>Lease!K1058</f>
        <v>0</v>
      </c>
      <c r="H1046" s="3">
        <f t="shared" si="148"/>
        <v>0</v>
      </c>
      <c r="I1046" s="11">
        <f t="shared" si="149"/>
        <v>0</v>
      </c>
      <c r="J1046" s="20">
        <f t="shared" si="150"/>
        <v>423014</v>
      </c>
      <c r="K1046" s="3">
        <f t="shared" si="151"/>
        <v>0</v>
      </c>
    </row>
    <row r="1047" spans="1:11" x14ac:dyDescent="0.25">
      <c r="A1047" s="9">
        <f>IF(Lease!$H$4="Monthly",DATE(YEAR(Monthly!A1046),MONTH(Monthly!A1046)+1,DAY(Monthly!A1046)),IF(Lease!$H$4="Quarterly",DATE(YEAR(Monthly!A1046),MONTH(Monthly!A1046)+3,DAY(Monthly!A1046)),DATE(YEAR(Monthly!A1046)+1,MONTH(Monthly!A1046),DAY(Monthly!A1046))))</f>
        <v>423379</v>
      </c>
      <c r="B1047" s="28">
        <f t="shared" si="152"/>
        <v>3059</v>
      </c>
      <c r="C1047" s="9">
        <f t="shared" si="144"/>
        <v>423377</v>
      </c>
      <c r="D1047" s="9">
        <f t="shared" si="145"/>
        <v>423407</v>
      </c>
      <c r="E1047" s="3">
        <f t="shared" si="146"/>
        <v>31</v>
      </c>
      <c r="F1047" s="10">
        <f t="shared" si="147"/>
        <v>29</v>
      </c>
      <c r="G1047" s="4">
        <f>Lease!K1059</f>
        <v>0</v>
      </c>
      <c r="H1047" s="3">
        <f t="shared" si="148"/>
        <v>0</v>
      </c>
      <c r="I1047" s="11">
        <f t="shared" si="149"/>
        <v>0</v>
      </c>
      <c r="J1047" s="20">
        <f t="shared" si="150"/>
        <v>423379</v>
      </c>
      <c r="K1047" s="3">
        <f t="shared" si="151"/>
        <v>0</v>
      </c>
    </row>
    <row r="1048" spans="1:11" x14ac:dyDescent="0.25">
      <c r="A1048" s="9">
        <f>IF(Lease!$H$4="Monthly",DATE(YEAR(Monthly!A1047),MONTH(Monthly!A1047)+1,DAY(Monthly!A1047)),IF(Lease!$H$4="Quarterly",DATE(YEAR(Monthly!A1047),MONTH(Monthly!A1047)+3,DAY(Monthly!A1047)),DATE(YEAR(Monthly!A1047)+1,MONTH(Monthly!A1047),DAY(Monthly!A1047))))</f>
        <v>423745</v>
      </c>
      <c r="B1048" s="28">
        <f t="shared" si="152"/>
        <v>3060</v>
      </c>
      <c r="C1048" s="9">
        <f t="shared" si="144"/>
        <v>423743</v>
      </c>
      <c r="D1048" s="9">
        <f t="shared" si="145"/>
        <v>423773</v>
      </c>
      <c r="E1048" s="3">
        <f t="shared" si="146"/>
        <v>31</v>
      </c>
      <c r="F1048" s="10">
        <f t="shared" si="147"/>
        <v>29</v>
      </c>
      <c r="G1048" s="4">
        <f>Lease!K1060</f>
        <v>0</v>
      </c>
      <c r="H1048" s="3">
        <f t="shared" si="148"/>
        <v>0</v>
      </c>
      <c r="I1048" s="11">
        <f t="shared" si="149"/>
        <v>0</v>
      </c>
      <c r="J1048" s="20">
        <f t="shared" si="150"/>
        <v>423745</v>
      </c>
      <c r="K1048" s="3">
        <f t="shared" si="151"/>
        <v>0</v>
      </c>
    </row>
    <row r="1049" spans="1:11" x14ac:dyDescent="0.25">
      <c r="A1049" s="9">
        <f>IF(Lease!$H$4="Monthly",DATE(YEAR(Monthly!A1048),MONTH(Monthly!A1048)+1,DAY(Monthly!A1048)),IF(Lease!$H$4="Quarterly",DATE(YEAR(Monthly!A1048),MONTH(Monthly!A1048)+3,DAY(Monthly!A1048)),DATE(YEAR(Monthly!A1048)+1,MONTH(Monthly!A1048),DAY(Monthly!A1048))))</f>
        <v>424110</v>
      </c>
      <c r="B1049" s="28">
        <f t="shared" si="152"/>
        <v>3061</v>
      </c>
      <c r="C1049" s="9">
        <f t="shared" si="144"/>
        <v>424108</v>
      </c>
      <c r="D1049" s="9">
        <f t="shared" si="145"/>
        <v>424138</v>
      </c>
      <c r="E1049" s="3">
        <f t="shared" si="146"/>
        <v>31</v>
      </c>
      <c r="F1049" s="10">
        <f t="shared" si="147"/>
        <v>29</v>
      </c>
      <c r="G1049" s="4">
        <f>Lease!K1061</f>
        <v>0</v>
      </c>
      <c r="H1049" s="3">
        <f t="shared" si="148"/>
        <v>0</v>
      </c>
      <c r="I1049" s="11">
        <f t="shared" si="149"/>
        <v>0</v>
      </c>
      <c r="J1049" s="20">
        <f t="shared" si="150"/>
        <v>424110</v>
      </c>
      <c r="K1049" s="3">
        <f t="shared" si="151"/>
        <v>0</v>
      </c>
    </row>
    <row r="1050" spans="1:11" x14ac:dyDescent="0.25">
      <c r="A1050" s="9">
        <f>IF(Lease!$H$4="Monthly",DATE(YEAR(Monthly!A1049),MONTH(Monthly!A1049)+1,DAY(Monthly!A1049)),IF(Lease!$H$4="Quarterly",DATE(YEAR(Monthly!A1049),MONTH(Monthly!A1049)+3,DAY(Monthly!A1049)),DATE(YEAR(Monthly!A1049)+1,MONTH(Monthly!A1049),DAY(Monthly!A1049))))</f>
        <v>424475</v>
      </c>
      <c r="B1050" s="28">
        <f t="shared" si="152"/>
        <v>3062</v>
      </c>
      <c r="C1050" s="9">
        <f t="shared" si="144"/>
        <v>424473</v>
      </c>
      <c r="D1050" s="9">
        <f t="shared" si="145"/>
        <v>424503</v>
      </c>
      <c r="E1050" s="3">
        <f t="shared" si="146"/>
        <v>31</v>
      </c>
      <c r="F1050" s="10">
        <f t="shared" si="147"/>
        <v>29</v>
      </c>
      <c r="G1050" s="4">
        <f>Lease!K1062</f>
        <v>0</v>
      </c>
      <c r="H1050" s="3">
        <f t="shared" si="148"/>
        <v>0</v>
      </c>
      <c r="I1050" s="11">
        <f t="shared" si="149"/>
        <v>0</v>
      </c>
      <c r="J1050" s="20">
        <f t="shared" si="150"/>
        <v>424475</v>
      </c>
      <c r="K1050" s="3">
        <f t="shared" si="151"/>
        <v>0</v>
      </c>
    </row>
    <row r="1051" spans="1:11" x14ac:dyDescent="0.25">
      <c r="A1051" s="9">
        <f>IF(Lease!$H$4="Monthly",DATE(YEAR(Monthly!A1050),MONTH(Monthly!A1050)+1,DAY(Monthly!A1050)),IF(Lease!$H$4="Quarterly",DATE(YEAR(Monthly!A1050),MONTH(Monthly!A1050)+3,DAY(Monthly!A1050)),DATE(YEAR(Monthly!A1050)+1,MONTH(Monthly!A1050),DAY(Monthly!A1050))))</f>
        <v>424840</v>
      </c>
      <c r="B1051" s="28">
        <f t="shared" si="152"/>
        <v>3063</v>
      </c>
      <c r="C1051" s="9">
        <f t="shared" si="144"/>
        <v>424838</v>
      </c>
      <c r="D1051" s="9">
        <f t="shared" si="145"/>
        <v>424868</v>
      </c>
      <c r="E1051" s="3">
        <f t="shared" si="146"/>
        <v>31</v>
      </c>
      <c r="F1051" s="10">
        <f t="shared" si="147"/>
        <v>29</v>
      </c>
      <c r="G1051" s="4">
        <f>Lease!K1063</f>
        <v>0</v>
      </c>
      <c r="H1051" s="3">
        <f t="shared" si="148"/>
        <v>0</v>
      </c>
      <c r="I1051" s="11">
        <f t="shared" si="149"/>
        <v>0</v>
      </c>
      <c r="J1051" s="20">
        <f t="shared" si="150"/>
        <v>424840</v>
      </c>
      <c r="K1051" s="3">
        <f t="shared" si="151"/>
        <v>0</v>
      </c>
    </row>
    <row r="1052" spans="1:11" x14ac:dyDescent="0.25">
      <c r="A1052" s="9">
        <f>IF(Lease!$H$4="Monthly",DATE(YEAR(Monthly!A1051),MONTH(Monthly!A1051)+1,DAY(Monthly!A1051)),IF(Lease!$H$4="Quarterly",DATE(YEAR(Monthly!A1051),MONTH(Monthly!A1051)+3,DAY(Monthly!A1051)),DATE(YEAR(Monthly!A1051)+1,MONTH(Monthly!A1051),DAY(Monthly!A1051))))</f>
        <v>425206</v>
      </c>
      <c r="B1052" s="28">
        <f t="shared" si="152"/>
        <v>3064</v>
      </c>
      <c r="C1052" s="9">
        <f t="shared" si="144"/>
        <v>425204</v>
      </c>
      <c r="D1052" s="9">
        <f t="shared" si="145"/>
        <v>425234</v>
      </c>
      <c r="E1052" s="3">
        <f t="shared" si="146"/>
        <v>31</v>
      </c>
      <c r="F1052" s="10">
        <f t="shared" si="147"/>
        <v>29</v>
      </c>
      <c r="G1052" s="4">
        <f>Lease!K1064</f>
        <v>0</v>
      </c>
      <c r="H1052" s="3">
        <f t="shared" si="148"/>
        <v>0</v>
      </c>
      <c r="I1052" s="11">
        <f t="shared" si="149"/>
        <v>0</v>
      </c>
      <c r="J1052" s="20">
        <f t="shared" si="150"/>
        <v>425206</v>
      </c>
      <c r="K1052" s="3">
        <f t="shared" si="151"/>
        <v>0</v>
      </c>
    </row>
    <row r="1053" spans="1:11" x14ac:dyDescent="0.25">
      <c r="A1053" s="9">
        <f>IF(Lease!$H$4="Monthly",DATE(YEAR(Monthly!A1052),MONTH(Monthly!A1052)+1,DAY(Monthly!A1052)),IF(Lease!$H$4="Quarterly",DATE(YEAR(Monthly!A1052),MONTH(Monthly!A1052)+3,DAY(Monthly!A1052)),DATE(YEAR(Monthly!A1052)+1,MONTH(Monthly!A1052),DAY(Monthly!A1052))))</f>
        <v>425571</v>
      </c>
      <c r="B1053" s="28">
        <f t="shared" si="152"/>
        <v>3065</v>
      </c>
      <c r="C1053" s="9">
        <f t="shared" si="144"/>
        <v>425569</v>
      </c>
      <c r="D1053" s="9">
        <f t="shared" si="145"/>
        <v>425599</v>
      </c>
      <c r="E1053" s="3">
        <f t="shared" si="146"/>
        <v>31</v>
      </c>
      <c r="F1053" s="10">
        <f t="shared" si="147"/>
        <v>29</v>
      </c>
      <c r="G1053" s="4">
        <f>Lease!K1065</f>
        <v>0</v>
      </c>
      <c r="H1053" s="3">
        <f t="shared" si="148"/>
        <v>0</v>
      </c>
      <c r="I1053" s="11">
        <f t="shared" si="149"/>
        <v>0</v>
      </c>
      <c r="J1053" s="20">
        <f t="shared" si="150"/>
        <v>425571</v>
      </c>
      <c r="K1053" s="3">
        <f t="shared" si="151"/>
        <v>0</v>
      </c>
    </row>
    <row r="1054" spans="1:11" x14ac:dyDescent="0.25">
      <c r="A1054" s="9">
        <f>IF(Lease!$H$4="Monthly",DATE(YEAR(Monthly!A1053),MONTH(Monthly!A1053)+1,DAY(Monthly!A1053)),IF(Lease!$H$4="Quarterly",DATE(YEAR(Monthly!A1053),MONTH(Monthly!A1053)+3,DAY(Monthly!A1053)),DATE(YEAR(Monthly!A1053)+1,MONTH(Monthly!A1053),DAY(Monthly!A1053))))</f>
        <v>425936</v>
      </c>
      <c r="B1054" s="28">
        <f t="shared" si="152"/>
        <v>3066</v>
      </c>
      <c r="C1054" s="9">
        <f t="shared" si="144"/>
        <v>425934</v>
      </c>
      <c r="D1054" s="9">
        <f t="shared" si="145"/>
        <v>425964</v>
      </c>
      <c r="E1054" s="3">
        <f t="shared" si="146"/>
        <v>31</v>
      </c>
      <c r="F1054" s="10">
        <f t="shared" si="147"/>
        <v>29</v>
      </c>
      <c r="G1054" s="4">
        <f>Lease!K1066</f>
        <v>0</v>
      </c>
      <c r="H1054" s="3">
        <f t="shared" si="148"/>
        <v>0</v>
      </c>
      <c r="I1054" s="11">
        <f t="shared" si="149"/>
        <v>0</v>
      </c>
      <c r="J1054" s="20">
        <f t="shared" si="150"/>
        <v>425936</v>
      </c>
      <c r="K1054" s="3">
        <f t="shared" si="151"/>
        <v>0</v>
      </c>
    </row>
    <row r="1055" spans="1:11" x14ac:dyDescent="0.25">
      <c r="A1055" s="9">
        <f>IF(Lease!$H$4="Monthly",DATE(YEAR(Monthly!A1054),MONTH(Monthly!A1054)+1,DAY(Monthly!A1054)),IF(Lease!$H$4="Quarterly",DATE(YEAR(Monthly!A1054),MONTH(Monthly!A1054)+3,DAY(Monthly!A1054)),DATE(YEAR(Monthly!A1054)+1,MONTH(Monthly!A1054),DAY(Monthly!A1054))))</f>
        <v>426301</v>
      </c>
      <c r="B1055" s="28">
        <f t="shared" si="152"/>
        <v>3067</v>
      </c>
      <c r="C1055" s="9">
        <f t="shared" si="144"/>
        <v>426299</v>
      </c>
      <c r="D1055" s="9">
        <f t="shared" si="145"/>
        <v>426329</v>
      </c>
      <c r="E1055" s="3">
        <f t="shared" si="146"/>
        <v>31</v>
      </c>
      <c r="F1055" s="10">
        <f t="shared" si="147"/>
        <v>29</v>
      </c>
      <c r="G1055" s="4">
        <f>Lease!K1067</f>
        <v>0</v>
      </c>
      <c r="H1055" s="3">
        <f t="shared" si="148"/>
        <v>0</v>
      </c>
      <c r="I1055" s="11">
        <f t="shared" si="149"/>
        <v>0</v>
      </c>
      <c r="J1055" s="20">
        <f t="shared" si="150"/>
        <v>426301</v>
      </c>
      <c r="K1055" s="3">
        <f t="shared" si="151"/>
        <v>0</v>
      </c>
    </row>
    <row r="1056" spans="1:11" x14ac:dyDescent="0.25">
      <c r="A1056" s="9">
        <f>IF(Lease!$H$4="Monthly",DATE(YEAR(Monthly!A1055),MONTH(Monthly!A1055)+1,DAY(Monthly!A1055)),IF(Lease!$H$4="Quarterly",DATE(YEAR(Monthly!A1055),MONTH(Monthly!A1055)+3,DAY(Monthly!A1055)),DATE(YEAR(Monthly!A1055)+1,MONTH(Monthly!A1055),DAY(Monthly!A1055))))</f>
        <v>426667</v>
      </c>
      <c r="B1056" s="28">
        <f t="shared" si="152"/>
        <v>3068</v>
      </c>
      <c r="C1056" s="9">
        <f t="shared" si="144"/>
        <v>426665</v>
      </c>
      <c r="D1056" s="9">
        <f t="shared" si="145"/>
        <v>426695</v>
      </c>
      <c r="E1056" s="3">
        <f t="shared" si="146"/>
        <v>31</v>
      </c>
      <c r="F1056" s="10">
        <f t="shared" si="147"/>
        <v>29</v>
      </c>
      <c r="G1056" s="4">
        <f>Lease!K1068</f>
        <v>0</v>
      </c>
      <c r="H1056" s="3">
        <f t="shared" si="148"/>
        <v>0</v>
      </c>
      <c r="I1056" s="11">
        <f t="shared" si="149"/>
        <v>0</v>
      </c>
      <c r="J1056" s="20">
        <f t="shared" si="150"/>
        <v>426667</v>
      </c>
      <c r="K1056" s="3">
        <f t="shared" si="151"/>
        <v>0</v>
      </c>
    </row>
    <row r="1057" spans="1:11" x14ac:dyDescent="0.25">
      <c r="A1057" s="9">
        <f>IF(Lease!$H$4="Monthly",DATE(YEAR(Monthly!A1056),MONTH(Monthly!A1056)+1,DAY(Monthly!A1056)),IF(Lease!$H$4="Quarterly",DATE(YEAR(Monthly!A1056),MONTH(Monthly!A1056)+3,DAY(Monthly!A1056)),DATE(YEAR(Monthly!A1056)+1,MONTH(Monthly!A1056),DAY(Monthly!A1056))))</f>
        <v>427032</v>
      </c>
      <c r="B1057" s="28">
        <f t="shared" si="152"/>
        <v>3069</v>
      </c>
      <c r="C1057" s="9">
        <f t="shared" si="144"/>
        <v>427030</v>
      </c>
      <c r="D1057" s="9">
        <f t="shared" si="145"/>
        <v>427060</v>
      </c>
      <c r="E1057" s="3">
        <f t="shared" si="146"/>
        <v>31</v>
      </c>
      <c r="F1057" s="10">
        <f t="shared" si="147"/>
        <v>29</v>
      </c>
      <c r="G1057" s="4">
        <f>Lease!K1069</f>
        <v>0</v>
      </c>
      <c r="H1057" s="3">
        <f t="shared" si="148"/>
        <v>0</v>
      </c>
      <c r="I1057" s="11">
        <f t="shared" si="149"/>
        <v>0</v>
      </c>
      <c r="J1057" s="20">
        <f t="shared" si="150"/>
        <v>427032</v>
      </c>
      <c r="K1057" s="3">
        <f t="shared" si="151"/>
        <v>0</v>
      </c>
    </row>
    <row r="1058" spans="1:11" x14ac:dyDescent="0.25">
      <c r="A1058" s="9">
        <f>IF(Lease!$H$4="Monthly",DATE(YEAR(Monthly!A1057),MONTH(Monthly!A1057)+1,DAY(Monthly!A1057)),IF(Lease!$H$4="Quarterly",DATE(YEAR(Monthly!A1057),MONTH(Monthly!A1057)+3,DAY(Monthly!A1057)),DATE(YEAR(Monthly!A1057)+1,MONTH(Monthly!A1057),DAY(Monthly!A1057))))</f>
        <v>427397</v>
      </c>
      <c r="B1058" s="28">
        <f t="shared" si="152"/>
        <v>3070</v>
      </c>
      <c r="C1058" s="9">
        <f t="shared" si="144"/>
        <v>427395</v>
      </c>
      <c r="D1058" s="9">
        <f t="shared" si="145"/>
        <v>427425</v>
      </c>
      <c r="E1058" s="3">
        <f t="shared" si="146"/>
        <v>31</v>
      </c>
      <c r="F1058" s="10">
        <f t="shared" si="147"/>
        <v>29</v>
      </c>
      <c r="G1058" s="4">
        <f>Lease!K1070</f>
        <v>0</v>
      </c>
      <c r="H1058" s="3">
        <f t="shared" si="148"/>
        <v>0</v>
      </c>
      <c r="I1058" s="11">
        <f t="shared" si="149"/>
        <v>0</v>
      </c>
      <c r="J1058" s="20">
        <f t="shared" si="150"/>
        <v>427397</v>
      </c>
      <c r="K1058" s="3">
        <f t="shared" si="151"/>
        <v>0</v>
      </c>
    </row>
    <row r="1059" spans="1:11" x14ac:dyDescent="0.25">
      <c r="A1059" s="9">
        <f>IF(Lease!$H$4="Monthly",DATE(YEAR(Monthly!A1058),MONTH(Monthly!A1058)+1,DAY(Monthly!A1058)),IF(Lease!$H$4="Quarterly",DATE(YEAR(Monthly!A1058),MONTH(Monthly!A1058)+3,DAY(Monthly!A1058)),DATE(YEAR(Monthly!A1058)+1,MONTH(Monthly!A1058),DAY(Monthly!A1058))))</f>
        <v>427762</v>
      </c>
      <c r="B1059" s="28">
        <f t="shared" si="152"/>
        <v>3071</v>
      </c>
      <c r="C1059" s="9">
        <f t="shared" si="144"/>
        <v>427760</v>
      </c>
      <c r="D1059" s="9">
        <f t="shared" si="145"/>
        <v>427790</v>
      </c>
      <c r="E1059" s="3">
        <f t="shared" si="146"/>
        <v>31</v>
      </c>
      <c r="F1059" s="10">
        <f t="shared" si="147"/>
        <v>29</v>
      </c>
      <c r="G1059" s="4">
        <f>Lease!K1071</f>
        <v>0</v>
      </c>
      <c r="H1059" s="3">
        <f t="shared" si="148"/>
        <v>0</v>
      </c>
      <c r="I1059" s="11">
        <f t="shared" si="149"/>
        <v>0</v>
      </c>
      <c r="J1059" s="20">
        <f t="shared" si="150"/>
        <v>427762</v>
      </c>
      <c r="K1059" s="3">
        <f t="shared" si="151"/>
        <v>0</v>
      </c>
    </row>
    <row r="1060" spans="1:11" x14ac:dyDescent="0.25">
      <c r="A1060" s="9">
        <f>IF(Lease!$H$4="Monthly",DATE(YEAR(Monthly!A1059),MONTH(Monthly!A1059)+1,DAY(Monthly!A1059)),IF(Lease!$H$4="Quarterly",DATE(YEAR(Monthly!A1059),MONTH(Monthly!A1059)+3,DAY(Monthly!A1059)),DATE(YEAR(Monthly!A1059)+1,MONTH(Monthly!A1059),DAY(Monthly!A1059))))</f>
        <v>428128</v>
      </c>
      <c r="B1060" s="28">
        <f t="shared" si="152"/>
        <v>3072</v>
      </c>
      <c r="C1060" s="9">
        <f t="shared" si="144"/>
        <v>428126</v>
      </c>
      <c r="D1060" s="9">
        <f t="shared" si="145"/>
        <v>428156</v>
      </c>
      <c r="E1060" s="3">
        <f t="shared" si="146"/>
        <v>31</v>
      </c>
      <c r="F1060" s="10">
        <f t="shared" si="147"/>
        <v>29</v>
      </c>
      <c r="G1060" s="4">
        <f>Lease!K1072</f>
        <v>0</v>
      </c>
      <c r="H1060" s="3">
        <f t="shared" si="148"/>
        <v>0</v>
      </c>
      <c r="I1060" s="11">
        <f t="shared" si="149"/>
        <v>0</v>
      </c>
      <c r="J1060" s="20">
        <f t="shared" si="150"/>
        <v>428128</v>
      </c>
      <c r="K1060" s="3">
        <f t="shared" si="151"/>
        <v>0</v>
      </c>
    </row>
    <row r="1061" spans="1:11" x14ac:dyDescent="0.25">
      <c r="A1061" s="9">
        <f>IF(Lease!$H$4="Monthly",DATE(YEAR(Monthly!A1060),MONTH(Monthly!A1060)+1,DAY(Monthly!A1060)),IF(Lease!$H$4="Quarterly",DATE(YEAR(Monthly!A1060),MONTH(Monthly!A1060)+3,DAY(Monthly!A1060)),DATE(YEAR(Monthly!A1060)+1,MONTH(Monthly!A1060),DAY(Monthly!A1060))))</f>
        <v>428493</v>
      </c>
      <c r="B1061" s="28">
        <f t="shared" si="152"/>
        <v>3073</v>
      </c>
      <c r="C1061" s="9">
        <f t="shared" si="144"/>
        <v>428491</v>
      </c>
      <c r="D1061" s="9">
        <f t="shared" si="145"/>
        <v>428521</v>
      </c>
      <c r="E1061" s="3">
        <f t="shared" si="146"/>
        <v>31</v>
      </c>
      <c r="F1061" s="10">
        <f t="shared" si="147"/>
        <v>29</v>
      </c>
      <c r="G1061" s="4">
        <f>Lease!K1073</f>
        <v>0</v>
      </c>
      <c r="H1061" s="3">
        <f t="shared" si="148"/>
        <v>0</v>
      </c>
      <c r="I1061" s="11">
        <f t="shared" si="149"/>
        <v>0</v>
      </c>
      <c r="J1061" s="20">
        <f t="shared" si="150"/>
        <v>428493</v>
      </c>
      <c r="K1061" s="3">
        <f t="shared" si="151"/>
        <v>0</v>
      </c>
    </row>
    <row r="1062" spans="1:11" x14ac:dyDescent="0.25">
      <c r="A1062" s="9">
        <f>IF(Lease!$H$4="Monthly",DATE(YEAR(Monthly!A1061),MONTH(Monthly!A1061)+1,DAY(Monthly!A1061)),IF(Lease!$H$4="Quarterly",DATE(YEAR(Monthly!A1061),MONTH(Monthly!A1061)+3,DAY(Monthly!A1061)),DATE(YEAR(Monthly!A1061)+1,MONTH(Monthly!A1061),DAY(Monthly!A1061))))</f>
        <v>428858</v>
      </c>
      <c r="B1062" s="28">
        <f t="shared" si="152"/>
        <v>3074</v>
      </c>
      <c r="C1062" s="9">
        <f t="shared" si="144"/>
        <v>428856</v>
      </c>
      <c r="D1062" s="9">
        <f t="shared" si="145"/>
        <v>428886</v>
      </c>
      <c r="E1062" s="3">
        <f t="shared" si="146"/>
        <v>31</v>
      </c>
      <c r="F1062" s="10">
        <f t="shared" si="147"/>
        <v>29</v>
      </c>
      <c r="G1062" s="4">
        <f>Lease!K1074</f>
        <v>0</v>
      </c>
      <c r="H1062" s="3">
        <f t="shared" si="148"/>
        <v>0</v>
      </c>
      <c r="I1062" s="11">
        <f t="shared" si="149"/>
        <v>0</v>
      </c>
      <c r="J1062" s="20">
        <f t="shared" si="150"/>
        <v>428858</v>
      </c>
      <c r="K1062" s="3">
        <f t="shared" si="151"/>
        <v>0</v>
      </c>
    </row>
    <row r="1063" spans="1:11" x14ac:dyDescent="0.25">
      <c r="A1063" s="9">
        <f>IF(Lease!$H$4="Monthly",DATE(YEAR(Monthly!A1062),MONTH(Monthly!A1062)+1,DAY(Monthly!A1062)),IF(Lease!$H$4="Quarterly",DATE(YEAR(Monthly!A1062),MONTH(Monthly!A1062)+3,DAY(Monthly!A1062)),DATE(YEAR(Monthly!A1062)+1,MONTH(Monthly!A1062),DAY(Monthly!A1062))))</f>
        <v>429223</v>
      </c>
      <c r="B1063" s="28">
        <f t="shared" si="152"/>
        <v>3075</v>
      </c>
      <c r="C1063" s="9">
        <f t="shared" si="144"/>
        <v>429221</v>
      </c>
      <c r="D1063" s="9">
        <f t="shared" si="145"/>
        <v>429251</v>
      </c>
      <c r="E1063" s="3">
        <f t="shared" si="146"/>
        <v>31</v>
      </c>
      <c r="F1063" s="10">
        <f t="shared" si="147"/>
        <v>29</v>
      </c>
      <c r="G1063" s="4">
        <f>Lease!K1075</f>
        <v>0</v>
      </c>
      <c r="H1063" s="3">
        <f t="shared" si="148"/>
        <v>0</v>
      </c>
      <c r="I1063" s="11">
        <f t="shared" si="149"/>
        <v>0</v>
      </c>
      <c r="J1063" s="20">
        <f t="shared" si="150"/>
        <v>429223</v>
      </c>
      <c r="K1063" s="3">
        <f t="shared" si="151"/>
        <v>0</v>
      </c>
    </row>
    <row r="1064" spans="1:11" x14ac:dyDescent="0.25">
      <c r="A1064" s="9">
        <f>IF(Lease!$H$4="Monthly",DATE(YEAR(Monthly!A1063),MONTH(Monthly!A1063)+1,DAY(Monthly!A1063)),IF(Lease!$H$4="Quarterly",DATE(YEAR(Monthly!A1063),MONTH(Monthly!A1063)+3,DAY(Monthly!A1063)),DATE(YEAR(Monthly!A1063)+1,MONTH(Monthly!A1063),DAY(Monthly!A1063))))</f>
        <v>429589</v>
      </c>
      <c r="B1064" s="28">
        <f t="shared" si="152"/>
        <v>3076</v>
      </c>
      <c r="C1064" s="9">
        <f t="shared" si="144"/>
        <v>429587</v>
      </c>
      <c r="D1064" s="9">
        <f t="shared" si="145"/>
        <v>429617</v>
      </c>
      <c r="E1064" s="3">
        <f t="shared" si="146"/>
        <v>31</v>
      </c>
      <c r="F1064" s="10">
        <f t="shared" si="147"/>
        <v>29</v>
      </c>
      <c r="G1064" s="4">
        <f>Lease!K1076</f>
        <v>0</v>
      </c>
      <c r="H1064" s="3">
        <f t="shared" si="148"/>
        <v>0</v>
      </c>
      <c r="I1064" s="11">
        <f t="shared" si="149"/>
        <v>0</v>
      </c>
      <c r="J1064" s="20">
        <f t="shared" si="150"/>
        <v>429589</v>
      </c>
      <c r="K1064" s="3">
        <f t="shared" si="151"/>
        <v>0</v>
      </c>
    </row>
    <row r="1065" spans="1:11" x14ac:dyDescent="0.25">
      <c r="A1065" s="9">
        <f>IF(Lease!$H$4="Monthly",DATE(YEAR(Monthly!A1064),MONTH(Monthly!A1064)+1,DAY(Monthly!A1064)),IF(Lease!$H$4="Quarterly",DATE(YEAR(Monthly!A1064),MONTH(Monthly!A1064)+3,DAY(Monthly!A1064)),DATE(YEAR(Monthly!A1064)+1,MONTH(Monthly!A1064),DAY(Monthly!A1064))))</f>
        <v>429954</v>
      </c>
      <c r="B1065" s="28">
        <f t="shared" si="152"/>
        <v>3077</v>
      </c>
      <c r="C1065" s="9">
        <f t="shared" si="144"/>
        <v>429952</v>
      </c>
      <c r="D1065" s="9">
        <f t="shared" si="145"/>
        <v>429982</v>
      </c>
      <c r="E1065" s="3">
        <f t="shared" si="146"/>
        <v>31</v>
      </c>
      <c r="F1065" s="10">
        <f t="shared" si="147"/>
        <v>29</v>
      </c>
      <c r="G1065" s="4">
        <f>Lease!K1077</f>
        <v>0</v>
      </c>
      <c r="H1065" s="3">
        <f t="shared" si="148"/>
        <v>0</v>
      </c>
      <c r="I1065" s="11">
        <f t="shared" si="149"/>
        <v>0</v>
      </c>
      <c r="J1065" s="20">
        <f t="shared" si="150"/>
        <v>429954</v>
      </c>
      <c r="K1065" s="3">
        <f t="shared" si="151"/>
        <v>0</v>
      </c>
    </row>
    <row r="1066" spans="1:11" x14ac:dyDescent="0.25">
      <c r="A1066" s="9">
        <f>IF(Lease!$H$4="Monthly",DATE(YEAR(Monthly!A1065),MONTH(Monthly!A1065)+1,DAY(Monthly!A1065)),IF(Lease!$H$4="Quarterly",DATE(YEAR(Monthly!A1065),MONTH(Monthly!A1065)+3,DAY(Monthly!A1065)),DATE(YEAR(Monthly!A1065)+1,MONTH(Monthly!A1065),DAY(Monthly!A1065))))</f>
        <v>430319</v>
      </c>
      <c r="B1066" s="28">
        <f t="shared" si="152"/>
        <v>3078</v>
      </c>
      <c r="C1066" s="9">
        <f t="shared" si="144"/>
        <v>430317</v>
      </c>
      <c r="D1066" s="9">
        <f t="shared" si="145"/>
        <v>430347</v>
      </c>
      <c r="E1066" s="3">
        <f t="shared" si="146"/>
        <v>31</v>
      </c>
      <c r="F1066" s="10">
        <f t="shared" si="147"/>
        <v>29</v>
      </c>
      <c r="G1066" s="4">
        <f>Lease!K1078</f>
        <v>0</v>
      </c>
      <c r="H1066" s="3">
        <f t="shared" si="148"/>
        <v>0</v>
      </c>
      <c r="I1066" s="11">
        <f t="shared" si="149"/>
        <v>0</v>
      </c>
      <c r="J1066" s="20">
        <f t="shared" si="150"/>
        <v>430319</v>
      </c>
      <c r="K1066" s="3">
        <f t="shared" si="151"/>
        <v>0</v>
      </c>
    </row>
    <row r="1067" spans="1:11" x14ac:dyDescent="0.25">
      <c r="A1067" s="9">
        <f>IF(Lease!$H$4="Monthly",DATE(YEAR(Monthly!A1066),MONTH(Monthly!A1066)+1,DAY(Monthly!A1066)),IF(Lease!$H$4="Quarterly",DATE(YEAR(Monthly!A1066),MONTH(Monthly!A1066)+3,DAY(Monthly!A1066)),DATE(YEAR(Monthly!A1066)+1,MONTH(Monthly!A1066),DAY(Monthly!A1066))))</f>
        <v>430684</v>
      </c>
      <c r="B1067" s="28">
        <f t="shared" si="152"/>
        <v>3079</v>
      </c>
      <c r="C1067" s="9">
        <f t="shared" si="144"/>
        <v>430682</v>
      </c>
      <c r="D1067" s="9">
        <f t="shared" si="145"/>
        <v>430712</v>
      </c>
      <c r="E1067" s="3">
        <f t="shared" si="146"/>
        <v>31</v>
      </c>
      <c r="F1067" s="10">
        <f t="shared" si="147"/>
        <v>29</v>
      </c>
      <c r="G1067" s="4">
        <f>Lease!K1079</f>
        <v>0</v>
      </c>
      <c r="H1067" s="3">
        <f t="shared" si="148"/>
        <v>0</v>
      </c>
      <c r="I1067" s="11">
        <f t="shared" si="149"/>
        <v>0</v>
      </c>
      <c r="J1067" s="20">
        <f t="shared" si="150"/>
        <v>430684</v>
      </c>
      <c r="K1067" s="3">
        <f t="shared" si="151"/>
        <v>0</v>
      </c>
    </row>
    <row r="1068" spans="1:11" x14ac:dyDescent="0.25">
      <c r="A1068" s="9">
        <f>IF(Lease!$H$4="Monthly",DATE(YEAR(Monthly!A1067),MONTH(Monthly!A1067)+1,DAY(Monthly!A1067)),IF(Lease!$H$4="Quarterly",DATE(YEAR(Monthly!A1067),MONTH(Monthly!A1067)+3,DAY(Monthly!A1067)),DATE(YEAR(Monthly!A1067)+1,MONTH(Monthly!A1067),DAY(Monthly!A1067))))</f>
        <v>431050</v>
      </c>
      <c r="B1068" s="28">
        <f t="shared" si="152"/>
        <v>3080</v>
      </c>
      <c r="C1068" s="9">
        <f t="shared" si="144"/>
        <v>431048</v>
      </c>
      <c r="D1068" s="9">
        <f t="shared" si="145"/>
        <v>431078</v>
      </c>
      <c r="E1068" s="3">
        <f t="shared" si="146"/>
        <v>31</v>
      </c>
      <c r="F1068" s="10">
        <f t="shared" si="147"/>
        <v>29</v>
      </c>
      <c r="G1068" s="4">
        <f>Lease!K1080</f>
        <v>0</v>
      </c>
      <c r="H1068" s="3">
        <f t="shared" si="148"/>
        <v>0</v>
      </c>
      <c r="I1068" s="11">
        <f t="shared" si="149"/>
        <v>0</v>
      </c>
      <c r="J1068" s="20">
        <f t="shared" si="150"/>
        <v>431050</v>
      </c>
      <c r="K1068" s="3">
        <f t="shared" si="151"/>
        <v>0</v>
      </c>
    </row>
    <row r="1069" spans="1:11" x14ac:dyDescent="0.25">
      <c r="A1069" s="9">
        <f>IF(Lease!$H$4="Monthly",DATE(YEAR(Monthly!A1068),MONTH(Monthly!A1068)+1,DAY(Monthly!A1068)),IF(Lease!$H$4="Quarterly",DATE(YEAR(Monthly!A1068),MONTH(Monthly!A1068)+3,DAY(Monthly!A1068)),DATE(YEAR(Monthly!A1068)+1,MONTH(Monthly!A1068),DAY(Monthly!A1068))))</f>
        <v>431415</v>
      </c>
      <c r="B1069" s="28">
        <f t="shared" si="152"/>
        <v>3081</v>
      </c>
      <c r="C1069" s="9">
        <f t="shared" si="144"/>
        <v>431413</v>
      </c>
      <c r="D1069" s="9">
        <f t="shared" si="145"/>
        <v>431443</v>
      </c>
      <c r="E1069" s="3">
        <f t="shared" si="146"/>
        <v>31</v>
      </c>
      <c r="F1069" s="10">
        <f t="shared" si="147"/>
        <v>29</v>
      </c>
      <c r="G1069" s="4">
        <f>Lease!K1081</f>
        <v>0</v>
      </c>
      <c r="H1069" s="3">
        <f t="shared" si="148"/>
        <v>0</v>
      </c>
      <c r="I1069" s="11">
        <f t="shared" si="149"/>
        <v>0</v>
      </c>
      <c r="J1069" s="20">
        <f t="shared" si="150"/>
        <v>431415</v>
      </c>
      <c r="K1069" s="3">
        <f t="shared" si="151"/>
        <v>0</v>
      </c>
    </row>
    <row r="1070" spans="1:11" x14ac:dyDescent="0.25">
      <c r="A1070" s="9">
        <f>IF(Lease!$H$4="Monthly",DATE(YEAR(Monthly!A1069),MONTH(Monthly!A1069)+1,DAY(Monthly!A1069)),IF(Lease!$H$4="Quarterly",DATE(YEAR(Monthly!A1069),MONTH(Monthly!A1069)+3,DAY(Monthly!A1069)),DATE(YEAR(Monthly!A1069)+1,MONTH(Monthly!A1069),DAY(Monthly!A1069))))</f>
        <v>431780</v>
      </c>
      <c r="B1070" s="28">
        <f t="shared" si="152"/>
        <v>3082</v>
      </c>
      <c r="C1070" s="9">
        <f t="shared" si="144"/>
        <v>431778</v>
      </c>
      <c r="D1070" s="9">
        <f t="shared" si="145"/>
        <v>431808</v>
      </c>
      <c r="E1070" s="3">
        <f t="shared" si="146"/>
        <v>31</v>
      </c>
      <c r="F1070" s="10">
        <f t="shared" si="147"/>
        <v>29</v>
      </c>
      <c r="G1070" s="4">
        <f>Lease!K1082</f>
        <v>0</v>
      </c>
      <c r="H1070" s="3">
        <f t="shared" si="148"/>
        <v>0</v>
      </c>
      <c r="I1070" s="11">
        <f t="shared" si="149"/>
        <v>0</v>
      </c>
      <c r="J1070" s="20">
        <f t="shared" si="150"/>
        <v>431780</v>
      </c>
      <c r="K1070" s="3">
        <f t="shared" si="151"/>
        <v>0</v>
      </c>
    </row>
    <row r="1071" spans="1:11" x14ac:dyDescent="0.25">
      <c r="A1071" s="9">
        <f>IF(Lease!$H$4="Monthly",DATE(YEAR(Monthly!A1070),MONTH(Monthly!A1070)+1,DAY(Monthly!A1070)),IF(Lease!$H$4="Quarterly",DATE(YEAR(Monthly!A1070),MONTH(Monthly!A1070)+3,DAY(Monthly!A1070)),DATE(YEAR(Monthly!A1070)+1,MONTH(Monthly!A1070),DAY(Monthly!A1070))))</f>
        <v>432145</v>
      </c>
      <c r="B1071" s="28">
        <f t="shared" si="152"/>
        <v>3083</v>
      </c>
      <c r="C1071" s="9">
        <f t="shared" si="144"/>
        <v>432143</v>
      </c>
      <c r="D1071" s="9">
        <f t="shared" si="145"/>
        <v>432173</v>
      </c>
      <c r="E1071" s="3">
        <f t="shared" si="146"/>
        <v>31</v>
      </c>
      <c r="F1071" s="10">
        <f t="shared" si="147"/>
        <v>29</v>
      </c>
      <c r="G1071" s="4">
        <f>Lease!K1083</f>
        <v>0</v>
      </c>
      <c r="H1071" s="3">
        <f t="shared" si="148"/>
        <v>0</v>
      </c>
      <c r="I1071" s="11">
        <f t="shared" si="149"/>
        <v>0</v>
      </c>
      <c r="J1071" s="20">
        <f t="shared" si="150"/>
        <v>432145</v>
      </c>
      <c r="K1071" s="3">
        <f t="shared" si="151"/>
        <v>0</v>
      </c>
    </row>
    <row r="1072" spans="1:11" x14ac:dyDescent="0.25">
      <c r="A1072" s="9">
        <f>IF(Lease!$H$4="Monthly",DATE(YEAR(Monthly!A1071),MONTH(Monthly!A1071)+1,DAY(Monthly!A1071)),IF(Lease!$H$4="Quarterly",DATE(YEAR(Monthly!A1071),MONTH(Monthly!A1071)+3,DAY(Monthly!A1071)),DATE(YEAR(Monthly!A1071)+1,MONTH(Monthly!A1071),DAY(Monthly!A1071))))</f>
        <v>432511</v>
      </c>
      <c r="B1072" s="28">
        <f t="shared" si="152"/>
        <v>3084</v>
      </c>
      <c r="C1072" s="9">
        <f t="shared" si="144"/>
        <v>432509</v>
      </c>
      <c r="D1072" s="9">
        <f t="shared" si="145"/>
        <v>432539</v>
      </c>
      <c r="E1072" s="3">
        <f t="shared" si="146"/>
        <v>31</v>
      </c>
      <c r="F1072" s="10">
        <f t="shared" si="147"/>
        <v>29</v>
      </c>
      <c r="G1072" s="4">
        <f>Lease!K1084</f>
        <v>0</v>
      </c>
      <c r="H1072" s="3">
        <f t="shared" si="148"/>
        <v>0</v>
      </c>
      <c r="I1072" s="11">
        <f t="shared" si="149"/>
        <v>0</v>
      </c>
      <c r="J1072" s="20">
        <f t="shared" si="150"/>
        <v>432511</v>
      </c>
      <c r="K1072" s="3">
        <f t="shared" si="151"/>
        <v>0</v>
      </c>
    </row>
    <row r="1073" spans="1:11" x14ac:dyDescent="0.25">
      <c r="A1073" s="9">
        <f>IF(Lease!$H$4="Monthly",DATE(YEAR(Monthly!A1072),MONTH(Monthly!A1072)+1,DAY(Monthly!A1072)),IF(Lease!$H$4="Quarterly",DATE(YEAR(Monthly!A1072),MONTH(Monthly!A1072)+3,DAY(Monthly!A1072)),DATE(YEAR(Monthly!A1072)+1,MONTH(Monthly!A1072),DAY(Monthly!A1072))))</f>
        <v>432876</v>
      </c>
      <c r="B1073" s="28">
        <f t="shared" si="152"/>
        <v>3085</v>
      </c>
      <c r="C1073" s="9">
        <f t="shared" ref="C1073:C1136" si="153">EOMONTH(A1073,-1)+1</f>
        <v>432874</v>
      </c>
      <c r="D1073" s="9">
        <f t="shared" ref="D1073:D1136" si="154">EOMONTH(A1073,0)</f>
        <v>432904</v>
      </c>
      <c r="E1073" s="3">
        <f t="shared" ref="E1073:E1136" si="155">D1073-C1073+1</f>
        <v>31</v>
      </c>
      <c r="F1073" s="10">
        <f t="shared" ref="F1073:F1136" si="156">D1073-A1073+1</f>
        <v>29</v>
      </c>
      <c r="G1073" s="4">
        <f>Lease!K1085</f>
        <v>0</v>
      </c>
      <c r="H1073" s="3">
        <f t="shared" ref="H1073:H1136" si="157">G1074/E1073*F1073</f>
        <v>0</v>
      </c>
      <c r="I1073" s="11">
        <f t="shared" ref="I1073:I1136" si="158">G1073-H1072</f>
        <v>0</v>
      </c>
      <c r="J1073" s="20">
        <f t="shared" ref="J1073:J1136" si="159">A1073</f>
        <v>432876</v>
      </c>
      <c r="K1073" s="3">
        <f t="shared" ref="K1073:K1136" si="160">H1073+I1073</f>
        <v>0</v>
      </c>
    </row>
    <row r="1074" spans="1:11" x14ac:dyDescent="0.25">
      <c r="A1074" s="9">
        <f>IF(Lease!$H$4="Monthly",DATE(YEAR(Monthly!A1073),MONTH(Monthly!A1073)+1,DAY(Monthly!A1073)),IF(Lease!$H$4="Quarterly",DATE(YEAR(Monthly!A1073),MONTH(Monthly!A1073)+3,DAY(Monthly!A1073)),DATE(YEAR(Monthly!A1073)+1,MONTH(Monthly!A1073),DAY(Monthly!A1073))))</f>
        <v>433241</v>
      </c>
      <c r="B1074" s="28">
        <f t="shared" si="152"/>
        <v>3086</v>
      </c>
      <c r="C1074" s="9">
        <f t="shared" si="153"/>
        <v>433239</v>
      </c>
      <c r="D1074" s="9">
        <f t="shared" si="154"/>
        <v>433269</v>
      </c>
      <c r="E1074" s="3">
        <f t="shared" si="155"/>
        <v>31</v>
      </c>
      <c r="F1074" s="10">
        <f t="shared" si="156"/>
        <v>29</v>
      </c>
      <c r="G1074" s="4">
        <f>Lease!K1086</f>
        <v>0</v>
      </c>
      <c r="H1074" s="3">
        <f t="shared" si="157"/>
        <v>0</v>
      </c>
      <c r="I1074" s="11">
        <f t="shared" si="158"/>
        <v>0</v>
      </c>
      <c r="J1074" s="20">
        <f t="shared" si="159"/>
        <v>433241</v>
      </c>
      <c r="K1074" s="3">
        <f t="shared" si="160"/>
        <v>0</v>
      </c>
    </row>
    <row r="1075" spans="1:11" x14ac:dyDescent="0.25">
      <c r="A1075" s="9">
        <f>IF(Lease!$H$4="Monthly",DATE(YEAR(Monthly!A1074),MONTH(Monthly!A1074)+1,DAY(Monthly!A1074)),IF(Lease!$H$4="Quarterly",DATE(YEAR(Monthly!A1074),MONTH(Monthly!A1074)+3,DAY(Monthly!A1074)),DATE(YEAR(Monthly!A1074)+1,MONTH(Monthly!A1074),DAY(Monthly!A1074))))</f>
        <v>433606</v>
      </c>
      <c r="B1075" s="28">
        <f t="shared" si="152"/>
        <v>3087</v>
      </c>
      <c r="C1075" s="9">
        <f t="shared" si="153"/>
        <v>433604</v>
      </c>
      <c r="D1075" s="9">
        <f t="shared" si="154"/>
        <v>433634</v>
      </c>
      <c r="E1075" s="3">
        <f t="shared" si="155"/>
        <v>31</v>
      </c>
      <c r="F1075" s="10">
        <f t="shared" si="156"/>
        <v>29</v>
      </c>
      <c r="G1075" s="4">
        <f>Lease!K1087</f>
        <v>0</v>
      </c>
      <c r="H1075" s="3">
        <f t="shared" si="157"/>
        <v>0</v>
      </c>
      <c r="I1075" s="11">
        <f t="shared" si="158"/>
        <v>0</v>
      </c>
      <c r="J1075" s="20">
        <f t="shared" si="159"/>
        <v>433606</v>
      </c>
      <c r="K1075" s="3">
        <f t="shared" si="160"/>
        <v>0</v>
      </c>
    </row>
    <row r="1076" spans="1:11" x14ac:dyDescent="0.25">
      <c r="A1076" s="9">
        <f>IF(Lease!$H$4="Monthly",DATE(YEAR(Monthly!A1075),MONTH(Monthly!A1075)+1,DAY(Monthly!A1075)),IF(Lease!$H$4="Quarterly",DATE(YEAR(Monthly!A1075),MONTH(Monthly!A1075)+3,DAY(Monthly!A1075)),DATE(YEAR(Monthly!A1075)+1,MONTH(Monthly!A1075),DAY(Monthly!A1075))))</f>
        <v>433972</v>
      </c>
      <c r="B1076" s="28">
        <f t="shared" si="152"/>
        <v>3088</v>
      </c>
      <c r="C1076" s="9">
        <f t="shared" si="153"/>
        <v>433970</v>
      </c>
      <c r="D1076" s="9">
        <f t="shared" si="154"/>
        <v>434000</v>
      </c>
      <c r="E1076" s="3">
        <f t="shared" si="155"/>
        <v>31</v>
      </c>
      <c r="F1076" s="10">
        <f t="shared" si="156"/>
        <v>29</v>
      </c>
      <c r="G1076" s="4">
        <f>Lease!K1088</f>
        <v>0</v>
      </c>
      <c r="H1076" s="3">
        <f t="shared" si="157"/>
        <v>0</v>
      </c>
      <c r="I1076" s="11">
        <f t="shared" si="158"/>
        <v>0</v>
      </c>
      <c r="J1076" s="20">
        <f t="shared" si="159"/>
        <v>433972</v>
      </c>
      <c r="K1076" s="3">
        <f t="shared" si="160"/>
        <v>0</v>
      </c>
    </row>
    <row r="1077" spans="1:11" x14ac:dyDescent="0.25">
      <c r="A1077" s="9">
        <f>IF(Lease!$H$4="Monthly",DATE(YEAR(Monthly!A1076),MONTH(Monthly!A1076)+1,DAY(Monthly!A1076)),IF(Lease!$H$4="Quarterly",DATE(YEAR(Monthly!A1076),MONTH(Monthly!A1076)+3,DAY(Monthly!A1076)),DATE(YEAR(Monthly!A1076)+1,MONTH(Monthly!A1076),DAY(Monthly!A1076))))</f>
        <v>434337</v>
      </c>
      <c r="B1077" s="28">
        <f t="shared" si="152"/>
        <v>3089</v>
      </c>
      <c r="C1077" s="9">
        <f t="shared" si="153"/>
        <v>434335</v>
      </c>
      <c r="D1077" s="9">
        <f t="shared" si="154"/>
        <v>434365</v>
      </c>
      <c r="E1077" s="3">
        <f t="shared" si="155"/>
        <v>31</v>
      </c>
      <c r="F1077" s="10">
        <f t="shared" si="156"/>
        <v>29</v>
      </c>
      <c r="G1077" s="4">
        <f>Lease!K1089</f>
        <v>0</v>
      </c>
      <c r="H1077" s="3">
        <f t="shared" si="157"/>
        <v>0</v>
      </c>
      <c r="I1077" s="11">
        <f t="shared" si="158"/>
        <v>0</v>
      </c>
      <c r="J1077" s="20">
        <f t="shared" si="159"/>
        <v>434337</v>
      </c>
      <c r="K1077" s="3">
        <f t="shared" si="160"/>
        <v>0</v>
      </c>
    </row>
    <row r="1078" spans="1:11" x14ac:dyDescent="0.25">
      <c r="A1078" s="9">
        <f>IF(Lease!$H$4="Monthly",DATE(YEAR(Monthly!A1077),MONTH(Monthly!A1077)+1,DAY(Monthly!A1077)),IF(Lease!$H$4="Quarterly",DATE(YEAR(Monthly!A1077),MONTH(Monthly!A1077)+3,DAY(Monthly!A1077)),DATE(YEAR(Monthly!A1077)+1,MONTH(Monthly!A1077),DAY(Monthly!A1077))))</f>
        <v>434702</v>
      </c>
      <c r="B1078" s="28">
        <f t="shared" si="152"/>
        <v>3090</v>
      </c>
      <c r="C1078" s="9">
        <f t="shared" si="153"/>
        <v>434700</v>
      </c>
      <c r="D1078" s="9">
        <f t="shared" si="154"/>
        <v>434730</v>
      </c>
      <c r="E1078" s="3">
        <f t="shared" si="155"/>
        <v>31</v>
      </c>
      <c r="F1078" s="10">
        <f t="shared" si="156"/>
        <v>29</v>
      </c>
      <c r="G1078" s="4">
        <f>Lease!K1090</f>
        <v>0</v>
      </c>
      <c r="H1078" s="3">
        <f t="shared" si="157"/>
        <v>0</v>
      </c>
      <c r="I1078" s="11">
        <f t="shared" si="158"/>
        <v>0</v>
      </c>
      <c r="J1078" s="20">
        <f t="shared" si="159"/>
        <v>434702</v>
      </c>
      <c r="K1078" s="3">
        <f t="shared" si="160"/>
        <v>0</v>
      </c>
    </row>
    <row r="1079" spans="1:11" x14ac:dyDescent="0.25">
      <c r="A1079" s="9">
        <f>IF(Lease!$H$4="Monthly",DATE(YEAR(Monthly!A1078),MONTH(Monthly!A1078)+1,DAY(Monthly!A1078)),IF(Lease!$H$4="Quarterly",DATE(YEAR(Monthly!A1078),MONTH(Monthly!A1078)+3,DAY(Monthly!A1078)),DATE(YEAR(Monthly!A1078)+1,MONTH(Monthly!A1078),DAY(Monthly!A1078))))</f>
        <v>435067</v>
      </c>
      <c r="B1079" s="28">
        <f t="shared" si="152"/>
        <v>3091</v>
      </c>
      <c r="C1079" s="9">
        <f t="shared" si="153"/>
        <v>435065</v>
      </c>
      <c r="D1079" s="9">
        <f t="shared" si="154"/>
        <v>435095</v>
      </c>
      <c r="E1079" s="3">
        <f t="shared" si="155"/>
        <v>31</v>
      </c>
      <c r="F1079" s="10">
        <f t="shared" si="156"/>
        <v>29</v>
      </c>
      <c r="G1079" s="4">
        <f>Lease!K1091</f>
        <v>0</v>
      </c>
      <c r="H1079" s="3">
        <f t="shared" si="157"/>
        <v>0</v>
      </c>
      <c r="I1079" s="11">
        <f t="shared" si="158"/>
        <v>0</v>
      </c>
      <c r="J1079" s="20">
        <f t="shared" si="159"/>
        <v>435067</v>
      </c>
      <c r="K1079" s="3">
        <f t="shared" si="160"/>
        <v>0</v>
      </c>
    </row>
    <row r="1080" spans="1:11" x14ac:dyDescent="0.25">
      <c r="A1080" s="9">
        <f>IF(Lease!$H$4="Monthly",DATE(YEAR(Monthly!A1079),MONTH(Monthly!A1079)+1,DAY(Monthly!A1079)),IF(Lease!$H$4="Quarterly",DATE(YEAR(Monthly!A1079),MONTH(Monthly!A1079)+3,DAY(Monthly!A1079)),DATE(YEAR(Monthly!A1079)+1,MONTH(Monthly!A1079),DAY(Monthly!A1079))))</f>
        <v>435433</v>
      </c>
      <c r="B1080" s="28">
        <f t="shared" si="152"/>
        <v>3092</v>
      </c>
      <c r="C1080" s="9">
        <f t="shared" si="153"/>
        <v>435431</v>
      </c>
      <c r="D1080" s="9">
        <f t="shared" si="154"/>
        <v>435461</v>
      </c>
      <c r="E1080" s="3">
        <f t="shared" si="155"/>
        <v>31</v>
      </c>
      <c r="F1080" s="10">
        <f t="shared" si="156"/>
        <v>29</v>
      </c>
      <c r="G1080" s="4">
        <f>Lease!K1092</f>
        <v>0</v>
      </c>
      <c r="H1080" s="3">
        <f t="shared" si="157"/>
        <v>0</v>
      </c>
      <c r="I1080" s="11">
        <f t="shared" si="158"/>
        <v>0</v>
      </c>
      <c r="J1080" s="20">
        <f t="shared" si="159"/>
        <v>435433</v>
      </c>
      <c r="K1080" s="3">
        <f t="shared" si="160"/>
        <v>0</v>
      </c>
    </row>
    <row r="1081" spans="1:11" x14ac:dyDescent="0.25">
      <c r="A1081" s="9">
        <f>IF(Lease!$H$4="Monthly",DATE(YEAR(Monthly!A1080),MONTH(Monthly!A1080)+1,DAY(Monthly!A1080)),IF(Lease!$H$4="Quarterly",DATE(YEAR(Monthly!A1080),MONTH(Monthly!A1080)+3,DAY(Monthly!A1080)),DATE(YEAR(Monthly!A1080)+1,MONTH(Monthly!A1080),DAY(Monthly!A1080))))</f>
        <v>435798</v>
      </c>
      <c r="B1081" s="28">
        <f t="shared" si="152"/>
        <v>3093</v>
      </c>
      <c r="C1081" s="9">
        <f t="shared" si="153"/>
        <v>435796</v>
      </c>
      <c r="D1081" s="9">
        <f t="shared" si="154"/>
        <v>435826</v>
      </c>
      <c r="E1081" s="3">
        <f t="shared" si="155"/>
        <v>31</v>
      </c>
      <c r="F1081" s="10">
        <f t="shared" si="156"/>
        <v>29</v>
      </c>
      <c r="G1081" s="4">
        <f>Lease!K1093</f>
        <v>0</v>
      </c>
      <c r="H1081" s="3">
        <f t="shared" si="157"/>
        <v>0</v>
      </c>
      <c r="I1081" s="11">
        <f t="shared" si="158"/>
        <v>0</v>
      </c>
      <c r="J1081" s="20">
        <f t="shared" si="159"/>
        <v>435798</v>
      </c>
      <c r="K1081" s="3">
        <f t="shared" si="160"/>
        <v>0</v>
      </c>
    </row>
    <row r="1082" spans="1:11" x14ac:dyDescent="0.25">
      <c r="A1082" s="9">
        <f>IF(Lease!$H$4="Monthly",DATE(YEAR(Monthly!A1081),MONTH(Monthly!A1081)+1,DAY(Monthly!A1081)),IF(Lease!$H$4="Quarterly",DATE(YEAR(Monthly!A1081),MONTH(Monthly!A1081)+3,DAY(Monthly!A1081)),DATE(YEAR(Monthly!A1081)+1,MONTH(Monthly!A1081),DAY(Monthly!A1081))))</f>
        <v>436163</v>
      </c>
      <c r="B1082" s="28">
        <f t="shared" si="152"/>
        <v>3094</v>
      </c>
      <c r="C1082" s="9">
        <f t="shared" si="153"/>
        <v>436161</v>
      </c>
      <c r="D1082" s="9">
        <f t="shared" si="154"/>
        <v>436191</v>
      </c>
      <c r="E1082" s="3">
        <f t="shared" si="155"/>
        <v>31</v>
      </c>
      <c r="F1082" s="10">
        <f t="shared" si="156"/>
        <v>29</v>
      </c>
      <c r="G1082" s="4">
        <f>Lease!K1094</f>
        <v>0</v>
      </c>
      <c r="H1082" s="3">
        <f t="shared" si="157"/>
        <v>0</v>
      </c>
      <c r="I1082" s="11">
        <f t="shared" si="158"/>
        <v>0</v>
      </c>
      <c r="J1082" s="20">
        <f t="shared" si="159"/>
        <v>436163</v>
      </c>
      <c r="K1082" s="3">
        <f t="shared" si="160"/>
        <v>0</v>
      </c>
    </row>
    <row r="1083" spans="1:11" x14ac:dyDescent="0.25">
      <c r="A1083" s="9">
        <f>IF(Lease!$H$4="Monthly",DATE(YEAR(Monthly!A1082),MONTH(Monthly!A1082)+1,DAY(Monthly!A1082)),IF(Lease!$H$4="Quarterly",DATE(YEAR(Monthly!A1082),MONTH(Monthly!A1082)+3,DAY(Monthly!A1082)),DATE(YEAR(Monthly!A1082)+1,MONTH(Monthly!A1082),DAY(Monthly!A1082))))</f>
        <v>436528</v>
      </c>
      <c r="B1083" s="28">
        <f t="shared" si="152"/>
        <v>3095</v>
      </c>
      <c r="C1083" s="9">
        <f t="shared" si="153"/>
        <v>436526</v>
      </c>
      <c r="D1083" s="9">
        <f t="shared" si="154"/>
        <v>436556</v>
      </c>
      <c r="E1083" s="3">
        <f t="shared" si="155"/>
        <v>31</v>
      </c>
      <c r="F1083" s="10">
        <f t="shared" si="156"/>
        <v>29</v>
      </c>
      <c r="G1083" s="4">
        <f>Lease!K1095</f>
        <v>0</v>
      </c>
      <c r="H1083" s="3">
        <f t="shared" si="157"/>
        <v>0</v>
      </c>
      <c r="I1083" s="11">
        <f t="shared" si="158"/>
        <v>0</v>
      </c>
      <c r="J1083" s="20">
        <f t="shared" si="159"/>
        <v>436528</v>
      </c>
      <c r="K1083" s="3">
        <f t="shared" si="160"/>
        <v>0</v>
      </c>
    </row>
    <row r="1084" spans="1:11" x14ac:dyDescent="0.25">
      <c r="A1084" s="9">
        <f>IF(Lease!$H$4="Monthly",DATE(YEAR(Monthly!A1083),MONTH(Monthly!A1083)+1,DAY(Monthly!A1083)),IF(Lease!$H$4="Quarterly",DATE(YEAR(Monthly!A1083),MONTH(Monthly!A1083)+3,DAY(Monthly!A1083)),DATE(YEAR(Monthly!A1083)+1,MONTH(Monthly!A1083),DAY(Monthly!A1083))))</f>
        <v>436894</v>
      </c>
      <c r="B1084" s="28">
        <f t="shared" si="152"/>
        <v>3096</v>
      </c>
      <c r="C1084" s="9">
        <f t="shared" si="153"/>
        <v>436892</v>
      </c>
      <c r="D1084" s="9">
        <f t="shared" si="154"/>
        <v>436922</v>
      </c>
      <c r="E1084" s="3">
        <f t="shared" si="155"/>
        <v>31</v>
      </c>
      <c r="F1084" s="10">
        <f t="shared" si="156"/>
        <v>29</v>
      </c>
      <c r="G1084" s="4">
        <f>Lease!K1096</f>
        <v>0</v>
      </c>
      <c r="H1084" s="3">
        <f t="shared" si="157"/>
        <v>0</v>
      </c>
      <c r="I1084" s="11">
        <f t="shared" si="158"/>
        <v>0</v>
      </c>
      <c r="J1084" s="20">
        <f t="shared" si="159"/>
        <v>436894</v>
      </c>
      <c r="K1084" s="3">
        <f t="shared" si="160"/>
        <v>0</v>
      </c>
    </row>
    <row r="1085" spans="1:11" x14ac:dyDescent="0.25">
      <c r="A1085" s="9">
        <f>IF(Lease!$H$4="Monthly",DATE(YEAR(Monthly!A1084),MONTH(Monthly!A1084)+1,DAY(Monthly!A1084)),IF(Lease!$H$4="Quarterly",DATE(YEAR(Monthly!A1084),MONTH(Monthly!A1084)+3,DAY(Monthly!A1084)),DATE(YEAR(Monthly!A1084)+1,MONTH(Monthly!A1084),DAY(Monthly!A1084))))</f>
        <v>437259</v>
      </c>
      <c r="B1085" s="28">
        <f t="shared" si="152"/>
        <v>3097</v>
      </c>
      <c r="C1085" s="9">
        <f t="shared" si="153"/>
        <v>437257</v>
      </c>
      <c r="D1085" s="9">
        <f t="shared" si="154"/>
        <v>437287</v>
      </c>
      <c r="E1085" s="3">
        <f t="shared" si="155"/>
        <v>31</v>
      </c>
      <c r="F1085" s="10">
        <f t="shared" si="156"/>
        <v>29</v>
      </c>
      <c r="G1085" s="4">
        <f>Lease!K1097</f>
        <v>0</v>
      </c>
      <c r="H1085" s="3">
        <f t="shared" si="157"/>
        <v>0</v>
      </c>
      <c r="I1085" s="11">
        <f t="shared" si="158"/>
        <v>0</v>
      </c>
      <c r="J1085" s="20">
        <f t="shared" si="159"/>
        <v>437259</v>
      </c>
      <c r="K1085" s="3">
        <f t="shared" si="160"/>
        <v>0</v>
      </c>
    </row>
    <row r="1086" spans="1:11" x14ac:dyDescent="0.25">
      <c r="A1086" s="9">
        <f>IF(Lease!$H$4="Monthly",DATE(YEAR(Monthly!A1085),MONTH(Monthly!A1085)+1,DAY(Monthly!A1085)),IF(Lease!$H$4="Quarterly",DATE(YEAR(Monthly!A1085),MONTH(Monthly!A1085)+3,DAY(Monthly!A1085)),DATE(YEAR(Monthly!A1085)+1,MONTH(Monthly!A1085),DAY(Monthly!A1085))))</f>
        <v>437624</v>
      </c>
      <c r="B1086" s="28">
        <f t="shared" si="152"/>
        <v>3098</v>
      </c>
      <c r="C1086" s="9">
        <f t="shared" si="153"/>
        <v>437622</v>
      </c>
      <c r="D1086" s="9">
        <f t="shared" si="154"/>
        <v>437652</v>
      </c>
      <c r="E1086" s="3">
        <f t="shared" si="155"/>
        <v>31</v>
      </c>
      <c r="F1086" s="10">
        <f t="shared" si="156"/>
        <v>29</v>
      </c>
      <c r="G1086" s="4">
        <f>Lease!K1098</f>
        <v>0</v>
      </c>
      <c r="H1086" s="3">
        <f t="shared" si="157"/>
        <v>0</v>
      </c>
      <c r="I1086" s="11">
        <f t="shared" si="158"/>
        <v>0</v>
      </c>
      <c r="J1086" s="20">
        <f t="shared" si="159"/>
        <v>437624</v>
      </c>
      <c r="K1086" s="3">
        <f t="shared" si="160"/>
        <v>0</v>
      </c>
    </row>
    <row r="1087" spans="1:11" x14ac:dyDescent="0.25">
      <c r="A1087" s="9">
        <f>IF(Lease!$H$4="Monthly",DATE(YEAR(Monthly!A1086),MONTH(Monthly!A1086)+1,DAY(Monthly!A1086)),IF(Lease!$H$4="Quarterly",DATE(YEAR(Monthly!A1086),MONTH(Monthly!A1086)+3,DAY(Monthly!A1086)),DATE(YEAR(Monthly!A1086)+1,MONTH(Monthly!A1086),DAY(Monthly!A1086))))</f>
        <v>437989</v>
      </c>
      <c r="B1087" s="28">
        <f t="shared" si="152"/>
        <v>3099</v>
      </c>
      <c r="C1087" s="9">
        <f t="shared" si="153"/>
        <v>437987</v>
      </c>
      <c r="D1087" s="9">
        <f t="shared" si="154"/>
        <v>438017</v>
      </c>
      <c r="E1087" s="3">
        <f t="shared" si="155"/>
        <v>31</v>
      </c>
      <c r="F1087" s="10">
        <f t="shared" si="156"/>
        <v>29</v>
      </c>
      <c r="G1087" s="4">
        <f>Lease!K1099</f>
        <v>0</v>
      </c>
      <c r="H1087" s="3">
        <f t="shared" si="157"/>
        <v>0</v>
      </c>
      <c r="I1087" s="11">
        <f t="shared" si="158"/>
        <v>0</v>
      </c>
      <c r="J1087" s="20">
        <f t="shared" si="159"/>
        <v>437989</v>
      </c>
      <c r="K1087" s="3">
        <f t="shared" si="160"/>
        <v>0</v>
      </c>
    </row>
    <row r="1088" spans="1:11" x14ac:dyDescent="0.25">
      <c r="A1088" s="9">
        <f>IF(Lease!$H$4="Monthly",DATE(YEAR(Monthly!A1087),MONTH(Monthly!A1087)+1,DAY(Monthly!A1087)),IF(Lease!$H$4="Quarterly",DATE(YEAR(Monthly!A1087),MONTH(Monthly!A1087)+3,DAY(Monthly!A1087)),DATE(YEAR(Monthly!A1087)+1,MONTH(Monthly!A1087),DAY(Monthly!A1087))))</f>
        <v>438354</v>
      </c>
      <c r="B1088" s="28">
        <f t="shared" si="152"/>
        <v>3100</v>
      </c>
      <c r="C1088" s="9">
        <f t="shared" si="153"/>
        <v>438352</v>
      </c>
      <c r="D1088" s="9">
        <f t="shared" si="154"/>
        <v>438382</v>
      </c>
      <c r="E1088" s="3">
        <f t="shared" si="155"/>
        <v>31</v>
      </c>
      <c r="F1088" s="10">
        <f t="shared" si="156"/>
        <v>29</v>
      </c>
      <c r="G1088" s="4">
        <f>Lease!K1100</f>
        <v>0</v>
      </c>
      <c r="H1088" s="3">
        <f t="shared" si="157"/>
        <v>0</v>
      </c>
      <c r="I1088" s="11">
        <f t="shared" si="158"/>
        <v>0</v>
      </c>
      <c r="J1088" s="20">
        <f t="shared" si="159"/>
        <v>438354</v>
      </c>
      <c r="K1088" s="3">
        <f t="shared" si="160"/>
        <v>0</v>
      </c>
    </row>
    <row r="1089" spans="1:11" x14ac:dyDescent="0.25">
      <c r="A1089" s="9">
        <f>IF(Lease!$H$4="Monthly",DATE(YEAR(Monthly!A1088),MONTH(Monthly!A1088)+1,DAY(Monthly!A1088)),IF(Lease!$H$4="Quarterly",DATE(YEAR(Monthly!A1088),MONTH(Monthly!A1088)+3,DAY(Monthly!A1088)),DATE(YEAR(Monthly!A1088)+1,MONTH(Monthly!A1088),DAY(Monthly!A1088))))</f>
        <v>438719</v>
      </c>
      <c r="B1089" s="28">
        <f t="shared" si="152"/>
        <v>3101</v>
      </c>
      <c r="C1089" s="9">
        <f t="shared" si="153"/>
        <v>438717</v>
      </c>
      <c r="D1089" s="9">
        <f t="shared" si="154"/>
        <v>438747</v>
      </c>
      <c r="E1089" s="3">
        <f t="shared" si="155"/>
        <v>31</v>
      </c>
      <c r="F1089" s="10">
        <f t="shared" si="156"/>
        <v>29</v>
      </c>
      <c r="G1089" s="4">
        <f>Lease!K1101</f>
        <v>0</v>
      </c>
      <c r="H1089" s="3">
        <f t="shared" si="157"/>
        <v>0</v>
      </c>
      <c r="I1089" s="11">
        <f t="shared" si="158"/>
        <v>0</v>
      </c>
      <c r="J1089" s="20">
        <f t="shared" si="159"/>
        <v>438719</v>
      </c>
      <c r="K1089" s="3">
        <f t="shared" si="160"/>
        <v>0</v>
      </c>
    </row>
    <row r="1090" spans="1:11" x14ac:dyDescent="0.25">
      <c r="A1090" s="9">
        <f>IF(Lease!$H$4="Monthly",DATE(YEAR(Monthly!A1089),MONTH(Monthly!A1089)+1,DAY(Monthly!A1089)),IF(Lease!$H$4="Quarterly",DATE(YEAR(Monthly!A1089),MONTH(Monthly!A1089)+3,DAY(Monthly!A1089)),DATE(YEAR(Monthly!A1089)+1,MONTH(Monthly!A1089),DAY(Monthly!A1089))))</f>
        <v>439084</v>
      </c>
      <c r="B1090" s="28">
        <f t="shared" si="152"/>
        <v>3102</v>
      </c>
      <c r="C1090" s="9">
        <f t="shared" si="153"/>
        <v>439082</v>
      </c>
      <c r="D1090" s="9">
        <f t="shared" si="154"/>
        <v>439112</v>
      </c>
      <c r="E1090" s="3">
        <f t="shared" si="155"/>
        <v>31</v>
      </c>
      <c r="F1090" s="10">
        <f t="shared" si="156"/>
        <v>29</v>
      </c>
      <c r="G1090" s="4">
        <f>Lease!K1102</f>
        <v>0</v>
      </c>
      <c r="H1090" s="3">
        <f t="shared" si="157"/>
        <v>0</v>
      </c>
      <c r="I1090" s="11">
        <f t="shared" si="158"/>
        <v>0</v>
      </c>
      <c r="J1090" s="20">
        <f t="shared" si="159"/>
        <v>439084</v>
      </c>
      <c r="K1090" s="3">
        <f t="shared" si="160"/>
        <v>0</v>
      </c>
    </row>
    <row r="1091" spans="1:11" x14ac:dyDescent="0.25">
      <c r="A1091" s="9">
        <f>IF(Lease!$H$4="Monthly",DATE(YEAR(Monthly!A1090),MONTH(Monthly!A1090)+1,DAY(Monthly!A1090)),IF(Lease!$H$4="Quarterly",DATE(YEAR(Monthly!A1090),MONTH(Monthly!A1090)+3,DAY(Monthly!A1090)),DATE(YEAR(Monthly!A1090)+1,MONTH(Monthly!A1090),DAY(Monthly!A1090))))</f>
        <v>439449</v>
      </c>
      <c r="B1091" s="28">
        <f t="shared" si="152"/>
        <v>3103</v>
      </c>
      <c r="C1091" s="9">
        <f t="shared" si="153"/>
        <v>439447</v>
      </c>
      <c r="D1091" s="9">
        <f t="shared" si="154"/>
        <v>439477</v>
      </c>
      <c r="E1091" s="3">
        <f t="shared" si="155"/>
        <v>31</v>
      </c>
      <c r="F1091" s="10">
        <f t="shared" si="156"/>
        <v>29</v>
      </c>
      <c r="G1091" s="4">
        <f>Lease!K1103</f>
        <v>0</v>
      </c>
      <c r="H1091" s="3">
        <f t="shared" si="157"/>
        <v>0</v>
      </c>
      <c r="I1091" s="11">
        <f t="shared" si="158"/>
        <v>0</v>
      </c>
      <c r="J1091" s="20">
        <f t="shared" si="159"/>
        <v>439449</v>
      </c>
      <c r="K1091" s="3">
        <f t="shared" si="160"/>
        <v>0</v>
      </c>
    </row>
    <row r="1092" spans="1:11" x14ac:dyDescent="0.25">
      <c r="A1092" s="9">
        <f>IF(Lease!$H$4="Monthly",DATE(YEAR(Monthly!A1091),MONTH(Monthly!A1091)+1,DAY(Monthly!A1091)),IF(Lease!$H$4="Quarterly",DATE(YEAR(Monthly!A1091),MONTH(Monthly!A1091)+3,DAY(Monthly!A1091)),DATE(YEAR(Monthly!A1091)+1,MONTH(Monthly!A1091),DAY(Monthly!A1091))))</f>
        <v>439815</v>
      </c>
      <c r="B1092" s="28">
        <f t="shared" si="152"/>
        <v>3104</v>
      </c>
      <c r="C1092" s="9">
        <f t="shared" si="153"/>
        <v>439813</v>
      </c>
      <c r="D1092" s="9">
        <f t="shared" si="154"/>
        <v>439843</v>
      </c>
      <c r="E1092" s="3">
        <f t="shared" si="155"/>
        <v>31</v>
      </c>
      <c r="F1092" s="10">
        <f t="shared" si="156"/>
        <v>29</v>
      </c>
      <c r="G1092" s="4">
        <f>Lease!K1104</f>
        <v>0</v>
      </c>
      <c r="H1092" s="3">
        <f t="shared" si="157"/>
        <v>0</v>
      </c>
      <c r="I1092" s="11">
        <f t="shared" si="158"/>
        <v>0</v>
      </c>
      <c r="J1092" s="20">
        <f t="shared" si="159"/>
        <v>439815</v>
      </c>
      <c r="K1092" s="3">
        <f t="shared" si="160"/>
        <v>0</v>
      </c>
    </row>
    <row r="1093" spans="1:11" x14ac:dyDescent="0.25">
      <c r="A1093" s="9">
        <f>IF(Lease!$H$4="Monthly",DATE(YEAR(Monthly!A1092),MONTH(Monthly!A1092)+1,DAY(Monthly!A1092)),IF(Lease!$H$4="Quarterly",DATE(YEAR(Monthly!A1092),MONTH(Monthly!A1092)+3,DAY(Monthly!A1092)),DATE(YEAR(Monthly!A1092)+1,MONTH(Monthly!A1092),DAY(Monthly!A1092))))</f>
        <v>440180</v>
      </c>
      <c r="B1093" s="28">
        <f t="shared" ref="B1093:B1156" si="161">YEAR(A1093)</f>
        <v>3105</v>
      </c>
      <c r="C1093" s="9">
        <f t="shared" si="153"/>
        <v>440178</v>
      </c>
      <c r="D1093" s="9">
        <f t="shared" si="154"/>
        <v>440208</v>
      </c>
      <c r="E1093" s="3">
        <f t="shared" si="155"/>
        <v>31</v>
      </c>
      <c r="F1093" s="10">
        <f t="shared" si="156"/>
        <v>29</v>
      </c>
      <c r="G1093" s="4">
        <f>Lease!K1105</f>
        <v>0</v>
      </c>
      <c r="H1093" s="3">
        <f t="shared" si="157"/>
        <v>0</v>
      </c>
      <c r="I1093" s="11">
        <f t="shared" si="158"/>
        <v>0</v>
      </c>
      <c r="J1093" s="20">
        <f t="shared" si="159"/>
        <v>440180</v>
      </c>
      <c r="K1093" s="3">
        <f t="shared" si="160"/>
        <v>0</v>
      </c>
    </row>
    <row r="1094" spans="1:11" x14ac:dyDescent="0.25">
      <c r="A1094" s="9">
        <f>IF(Lease!$H$4="Monthly",DATE(YEAR(Monthly!A1093),MONTH(Monthly!A1093)+1,DAY(Monthly!A1093)),IF(Lease!$H$4="Quarterly",DATE(YEAR(Monthly!A1093),MONTH(Monthly!A1093)+3,DAY(Monthly!A1093)),DATE(YEAR(Monthly!A1093)+1,MONTH(Monthly!A1093),DAY(Monthly!A1093))))</f>
        <v>440545</v>
      </c>
      <c r="B1094" s="28">
        <f t="shared" si="161"/>
        <v>3106</v>
      </c>
      <c r="C1094" s="9">
        <f t="shared" si="153"/>
        <v>440543</v>
      </c>
      <c r="D1094" s="9">
        <f t="shared" si="154"/>
        <v>440573</v>
      </c>
      <c r="E1094" s="3">
        <f t="shared" si="155"/>
        <v>31</v>
      </c>
      <c r="F1094" s="10">
        <f t="shared" si="156"/>
        <v>29</v>
      </c>
      <c r="G1094" s="4">
        <f>Lease!K1106</f>
        <v>0</v>
      </c>
      <c r="H1094" s="3">
        <f t="shared" si="157"/>
        <v>0</v>
      </c>
      <c r="I1094" s="11">
        <f t="shared" si="158"/>
        <v>0</v>
      </c>
      <c r="J1094" s="20">
        <f t="shared" si="159"/>
        <v>440545</v>
      </c>
      <c r="K1094" s="3">
        <f t="shared" si="160"/>
        <v>0</v>
      </c>
    </row>
    <row r="1095" spans="1:11" x14ac:dyDescent="0.25">
      <c r="A1095" s="9">
        <f>IF(Lease!$H$4="Monthly",DATE(YEAR(Monthly!A1094),MONTH(Monthly!A1094)+1,DAY(Monthly!A1094)),IF(Lease!$H$4="Quarterly",DATE(YEAR(Monthly!A1094),MONTH(Monthly!A1094)+3,DAY(Monthly!A1094)),DATE(YEAR(Monthly!A1094)+1,MONTH(Monthly!A1094),DAY(Monthly!A1094))))</f>
        <v>440910</v>
      </c>
      <c r="B1095" s="28">
        <f t="shared" si="161"/>
        <v>3107</v>
      </c>
      <c r="C1095" s="9">
        <f t="shared" si="153"/>
        <v>440908</v>
      </c>
      <c r="D1095" s="9">
        <f t="shared" si="154"/>
        <v>440938</v>
      </c>
      <c r="E1095" s="3">
        <f t="shared" si="155"/>
        <v>31</v>
      </c>
      <c r="F1095" s="10">
        <f t="shared" si="156"/>
        <v>29</v>
      </c>
      <c r="G1095" s="4">
        <f>Lease!K1107</f>
        <v>0</v>
      </c>
      <c r="H1095" s="3">
        <f t="shared" si="157"/>
        <v>0</v>
      </c>
      <c r="I1095" s="11">
        <f t="shared" si="158"/>
        <v>0</v>
      </c>
      <c r="J1095" s="20">
        <f t="shared" si="159"/>
        <v>440910</v>
      </c>
      <c r="K1095" s="3">
        <f t="shared" si="160"/>
        <v>0</v>
      </c>
    </row>
    <row r="1096" spans="1:11" x14ac:dyDescent="0.25">
      <c r="A1096" s="9">
        <f>IF(Lease!$H$4="Monthly",DATE(YEAR(Monthly!A1095),MONTH(Monthly!A1095)+1,DAY(Monthly!A1095)),IF(Lease!$H$4="Quarterly",DATE(YEAR(Monthly!A1095),MONTH(Monthly!A1095)+3,DAY(Monthly!A1095)),DATE(YEAR(Monthly!A1095)+1,MONTH(Monthly!A1095),DAY(Monthly!A1095))))</f>
        <v>441276</v>
      </c>
      <c r="B1096" s="28">
        <f t="shared" si="161"/>
        <v>3108</v>
      </c>
      <c r="C1096" s="9">
        <f t="shared" si="153"/>
        <v>441274</v>
      </c>
      <c r="D1096" s="9">
        <f t="shared" si="154"/>
        <v>441304</v>
      </c>
      <c r="E1096" s="3">
        <f t="shared" si="155"/>
        <v>31</v>
      </c>
      <c r="F1096" s="10">
        <f t="shared" si="156"/>
        <v>29</v>
      </c>
      <c r="G1096" s="4">
        <f>Lease!K1108</f>
        <v>0</v>
      </c>
      <c r="H1096" s="3">
        <f t="shared" si="157"/>
        <v>0</v>
      </c>
      <c r="I1096" s="11">
        <f t="shared" si="158"/>
        <v>0</v>
      </c>
      <c r="J1096" s="20">
        <f t="shared" si="159"/>
        <v>441276</v>
      </c>
      <c r="K1096" s="3">
        <f t="shared" si="160"/>
        <v>0</v>
      </c>
    </row>
    <row r="1097" spans="1:11" x14ac:dyDescent="0.25">
      <c r="A1097" s="9">
        <f>IF(Lease!$H$4="Monthly",DATE(YEAR(Monthly!A1096),MONTH(Monthly!A1096)+1,DAY(Monthly!A1096)),IF(Lease!$H$4="Quarterly",DATE(YEAR(Monthly!A1096),MONTH(Monthly!A1096)+3,DAY(Monthly!A1096)),DATE(YEAR(Monthly!A1096)+1,MONTH(Monthly!A1096),DAY(Monthly!A1096))))</f>
        <v>441641</v>
      </c>
      <c r="B1097" s="28">
        <f t="shared" si="161"/>
        <v>3109</v>
      </c>
      <c r="C1097" s="9">
        <f t="shared" si="153"/>
        <v>441639</v>
      </c>
      <c r="D1097" s="9">
        <f t="shared" si="154"/>
        <v>441669</v>
      </c>
      <c r="E1097" s="3">
        <f t="shared" si="155"/>
        <v>31</v>
      </c>
      <c r="F1097" s="10">
        <f t="shared" si="156"/>
        <v>29</v>
      </c>
      <c r="G1097" s="4">
        <f>Lease!K1109</f>
        <v>0</v>
      </c>
      <c r="H1097" s="3">
        <f t="shared" si="157"/>
        <v>0</v>
      </c>
      <c r="I1097" s="11">
        <f t="shared" si="158"/>
        <v>0</v>
      </c>
      <c r="J1097" s="20">
        <f t="shared" si="159"/>
        <v>441641</v>
      </c>
      <c r="K1097" s="3">
        <f t="shared" si="160"/>
        <v>0</v>
      </c>
    </row>
    <row r="1098" spans="1:11" x14ac:dyDescent="0.25">
      <c r="A1098" s="9">
        <f>IF(Lease!$H$4="Monthly",DATE(YEAR(Monthly!A1097),MONTH(Monthly!A1097)+1,DAY(Monthly!A1097)),IF(Lease!$H$4="Quarterly",DATE(YEAR(Monthly!A1097),MONTH(Monthly!A1097)+3,DAY(Monthly!A1097)),DATE(YEAR(Monthly!A1097)+1,MONTH(Monthly!A1097),DAY(Monthly!A1097))))</f>
        <v>442006</v>
      </c>
      <c r="B1098" s="28">
        <f t="shared" si="161"/>
        <v>3110</v>
      </c>
      <c r="C1098" s="9">
        <f t="shared" si="153"/>
        <v>442004</v>
      </c>
      <c r="D1098" s="9">
        <f t="shared" si="154"/>
        <v>442034</v>
      </c>
      <c r="E1098" s="3">
        <f t="shared" si="155"/>
        <v>31</v>
      </c>
      <c r="F1098" s="10">
        <f t="shared" si="156"/>
        <v>29</v>
      </c>
      <c r="G1098" s="4">
        <f>Lease!K1110</f>
        <v>0</v>
      </c>
      <c r="H1098" s="3">
        <f t="shared" si="157"/>
        <v>0</v>
      </c>
      <c r="I1098" s="11">
        <f t="shared" si="158"/>
        <v>0</v>
      </c>
      <c r="J1098" s="20">
        <f t="shared" si="159"/>
        <v>442006</v>
      </c>
      <c r="K1098" s="3">
        <f t="shared" si="160"/>
        <v>0</v>
      </c>
    </row>
    <row r="1099" spans="1:11" x14ac:dyDescent="0.25">
      <c r="A1099" s="9">
        <f>IF(Lease!$H$4="Monthly",DATE(YEAR(Monthly!A1098),MONTH(Monthly!A1098)+1,DAY(Monthly!A1098)),IF(Lease!$H$4="Quarterly",DATE(YEAR(Monthly!A1098),MONTH(Monthly!A1098)+3,DAY(Monthly!A1098)),DATE(YEAR(Monthly!A1098)+1,MONTH(Monthly!A1098),DAY(Monthly!A1098))))</f>
        <v>442371</v>
      </c>
      <c r="B1099" s="28">
        <f t="shared" si="161"/>
        <v>3111</v>
      </c>
      <c r="C1099" s="9">
        <f t="shared" si="153"/>
        <v>442369</v>
      </c>
      <c r="D1099" s="9">
        <f t="shared" si="154"/>
        <v>442399</v>
      </c>
      <c r="E1099" s="3">
        <f t="shared" si="155"/>
        <v>31</v>
      </c>
      <c r="F1099" s="10">
        <f t="shared" si="156"/>
        <v>29</v>
      </c>
      <c r="G1099" s="4">
        <f>Lease!K1111</f>
        <v>0</v>
      </c>
      <c r="H1099" s="3">
        <f t="shared" si="157"/>
        <v>0</v>
      </c>
      <c r="I1099" s="11">
        <f t="shared" si="158"/>
        <v>0</v>
      </c>
      <c r="J1099" s="20">
        <f t="shared" si="159"/>
        <v>442371</v>
      </c>
      <c r="K1099" s="3">
        <f t="shared" si="160"/>
        <v>0</v>
      </c>
    </row>
    <row r="1100" spans="1:11" x14ac:dyDescent="0.25">
      <c r="A1100" s="9">
        <f>IF(Lease!$H$4="Monthly",DATE(YEAR(Monthly!A1099),MONTH(Monthly!A1099)+1,DAY(Monthly!A1099)),IF(Lease!$H$4="Quarterly",DATE(YEAR(Monthly!A1099),MONTH(Monthly!A1099)+3,DAY(Monthly!A1099)),DATE(YEAR(Monthly!A1099)+1,MONTH(Monthly!A1099),DAY(Monthly!A1099))))</f>
        <v>442737</v>
      </c>
      <c r="B1100" s="28">
        <f t="shared" si="161"/>
        <v>3112</v>
      </c>
      <c r="C1100" s="9">
        <f t="shared" si="153"/>
        <v>442735</v>
      </c>
      <c r="D1100" s="9">
        <f t="shared" si="154"/>
        <v>442765</v>
      </c>
      <c r="E1100" s="3">
        <f t="shared" si="155"/>
        <v>31</v>
      </c>
      <c r="F1100" s="10">
        <f t="shared" si="156"/>
        <v>29</v>
      </c>
      <c r="G1100" s="4">
        <f>Lease!K1112</f>
        <v>0</v>
      </c>
      <c r="H1100" s="3">
        <f t="shared" si="157"/>
        <v>0</v>
      </c>
      <c r="I1100" s="11">
        <f t="shared" si="158"/>
        <v>0</v>
      </c>
      <c r="J1100" s="20">
        <f t="shared" si="159"/>
        <v>442737</v>
      </c>
      <c r="K1100" s="3">
        <f t="shared" si="160"/>
        <v>0</v>
      </c>
    </row>
    <row r="1101" spans="1:11" x14ac:dyDescent="0.25">
      <c r="A1101" s="9">
        <f>IF(Lease!$H$4="Monthly",DATE(YEAR(Monthly!A1100),MONTH(Monthly!A1100)+1,DAY(Monthly!A1100)),IF(Lease!$H$4="Quarterly",DATE(YEAR(Monthly!A1100),MONTH(Monthly!A1100)+3,DAY(Monthly!A1100)),DATE(YEAR(Monthly!A1100)+1,MONTH(Monthly!A1100),DAY(Monthly!A1100))))</f>
        <v>443102</v>
      </c>
      <c r="B1101" s="28">
        <f t="shared" si="161"/>
        <v>3113</v>
      </c>
      <c r="C1101" s="9">
        <f t="shared" si="153"/>
        <v>443100</v>
      </c>
      <c r="D1101" s="9">
        <f t="shared" si="154"/>
        <v>443130</v>
      </c>
      <c r="E1101" s="3">
        <f t="shared" si="155"/>
        <v>31</v>
      </c>
      <c r="F1101" s="10">
        <f t="shared" si="156"/>
        <v>29</v>
      </c>
      <c r="G1101" s="4">
        <f>Lease!K1113</f>
        <v>0</v>
      </c>
      <c r="H1101" s="3">
        <f t="shared" si="157"/>
        <v>0</v>
      </c>
      <c r="I1101" s="11">
        <f t="shared" si="158"/>
        <v>0</v>
      </c>
      <c r="J1101" s="20">
        <f t="shared" si="159"/>
        <v>443102</v>
      </c>
      <c r="K1101" s="3">
        <f t="shared" si="160"/>
        <v>0</v>
      </c>
    </row>
    <row r="1102" spans="1:11" x14ac:dyDescent="0.25">
      <c r="A1102" s="9">
        <f>IF(Lease!$H$4="Monthly",DATE(YEAR(Monthly!A1101),MONTH(Monthly!A1101)+1,DAY(Monthly!A1101)),IF(Lease!$H$4="Quarterly",DATE(YEAR(Monthly!A1101),MONTH(Monthly!A1101)+3,DAY(Monthly!A1101)),DATE(YEAR(Monthly!A1101)+1,MONTH(Monthly!A1101),DAY(Monthly!A1101))))</f>
        <v>443467</v>
      </c>
      <c r="B1102" s="28">
        <f t="shared" si="161"/>
        <v>3114</v>
      </c>
      <c r="C1102" s="9">
        <f t="shared" si="153"/>
        <v>443465</v>
      </c>
      <c r="D1102" s="9">
        <f t="shared" si="154"/>
        <v>443495</v>
      </c>
      <c r="E1102" s="3">
        <f t="shared" si="155"/>
        <v>31</v>
      </c>
      <c r="F1102" s="10">
        <f t="shared" si="156"/>
        <v>29</v>
      </c>
      <c r="G1102" s="4">
        <f>Lease!K1114</f>
        <v>0</v>
      </c>
      <c r="H1102" s="3">
        <f t="shared" si="157"/>
        <v>0</v>
      </c>
      <c r="I1102" s="11">
        <f t="shared" si="158"/>
        <v>0</v>
      </c>
      <c r="J1102" s="20">
        <f t="shared" si="159"/>
        <v>443467</v>
      </c>
      <c r="K1102" s="3">
        <f t="shared" si="160"/>
        <v>0</v>
      </c>
    </row>
    <row r="1103" spans="1:11" x14ac:dyDescent="0.25">
      <c r="A1103" s="9">
        <f>IF(Lease!$H$4="Monthly",DATE(YEAR(Monthly!A1102),MONTH(Monthly!A1102)+1,DAY(Monthly!A1102)),IF(Lease!$H$4="Quarterly",DATE(YEAR(Monthly!A1102),MONTH(Monthly!A1102)+3,DAY(Monthly!A1102)),DATE(YEAR(Monthly!A1102)+1,MONTH(Monthly!A1102),DAY(Monthly!A1102))))</f>
        <v>443832</v>
      </c>
      <c r="B1103" s="28">
        <f t="shared" si="161"/>
        <v>3115</v>
      </c>
      <c r="C1103" s="9">
        <f t="shared" si="153"/>
        <v>443830</v>
      </c>
      <c r="D1103" s="9">
        <f t="shared" si="154"/>
        <v>443860</v>
      </c>
      <c r="E1103" s="3">
        <f t="shared" si="155"/>
        <v>31</v>
      </c>
      <c r="F1103" s="10">
        <f t="shared" si="156"/>
        <v>29</v>
      </c>
      <c r="G1103" s="4">
        <f>Lease!K1115</f>
        <v>0</v>
      </c>
      <c r="H1103" s="3">
        <f t="shared" si="157"/>
        <v>0</v>
      </c>
      <c r="I1103" s="11">
        <f t="shared" si="158"/>
        <v>0</v>
      </c>
      <c r="J1103" s="20">
        <f t="shared" si="159"/>
        <v>443832</v>
      </c>
      <c r="K1103" s="3">
        <f t="shared" si="160"/>
        <v>0</v>
      </c>
    </row>
    <row r="1104" spans="1:11" x14ac:dyDescent="0.25">
      <c r="A1104" s="9">
        <f>IF(Lease!$H$4="Monthly",DATE(YEAR(Monthly!A1103),MONTH(Monthly!A1103)+1,DAY(Monthly!A1103)),IF(Lease!$H$4="Quarterly",DATE(YEAR(Monthly!A1103),MONTH(Monthly!A1103)+3,DAY(Monthly!A1103)),DATE(YEAR(Monthly!A1103)+1,MONTH(Monthly!A1103),DAY(Monthly!A1103))))</f>
        <v>444198</v>
      </c>
      <c r="B1104" s="28">
        <f t="shared" si="161"/>
        <v>3116</v>
      </c>
      <c r="C1104" s="9">
        <f t="shared" si="153"/>
        <v>444196</v>
      </c>
      <c r="D1104" s="9">
        <f t="shared" si="154"/>
        <v>444226</v>
      </c>
      <c r="E1104" s="3">
        <f t="shared" si="155"/>
        <v>31</v>
      </c>
      <c r="F1104" s="10">
        <f t="shared" si="156"/>
        <v>29</v>
      </c>
      <c r="G1104" s="4">
        <f>Lease!K1116</f>
        <v>0</v>
      </c>
      <c r="H1104" s="3">
        <f t="shared" si="157"/>
        <v>0</v>
      </c>
      <c r="I1104" s="11">
        <f t="shared" si="158"/>
        <v>0</v>
      </c>
      <c r="J1104" s="20">
        <f t="shared" si="159"/>
        <v>444198</v>
      </c>
      <c r="K1104" s="3">
        <f t="shared" si="160"/>
        <v>0</v>
      </c>
    </row>
    <row r="1105" spans="1:11" x14ac:dyDescent="0.25">
      <c r="A1105" s="9">
        <f>IF(Lease!$H$4="Monthly",DATE(YEAR(Monthly!A1104),MONTH(Monthly!A1104)+1,DAY(Monthly!A1104)),IF(Lease!$H$4="Quarterly",DATE(YEAR(Monthly!A1104),MONTH(Monthly!A1104)+3,DAY(Monthly!A1104)),DATE(YEAR(Monthly!A1104)+1,MONTH(Monthly!A1104),DAY(Monthly!A1104))))</f>
        <v>444563</v>
      </c>
      <c r="B1105" s="28">
        <f t="shared" si="161"/>
        <v>3117</v>
      </c>
      <c r="C1105" s="9">
        <f t="shared" si="153"/>
        <v>444561</v>
      </c>
      <c r="D1105" s="9">
        <f t="shared" si="154"/>
        <v>444591</v>
      </c>
      <c r="E1105" s="3">
        <f t="shared" si="155"/>
        <v>31</v>
      </c>
      <c r="F1105" s="10">
        <f t="shared" si="156"/>
        <v>29</v>
      </c>
      <c r="G1105" s="4">
        <f>Lease!K1117</f>
        <v>0</v>
      </c>
      <c r="H1105" s="3">
        <f t="shared" si="157"/>
        <v>0</v>
      </c>
      <c r="I1105" s="11">
        <f t="shared" si="158"/>
        <v>0</v>
      </c>
      <c r="J1105" s="20">
        <f t="shared" si="159"/>
        <v>444563</v>
      </c>
      <c r="K1105" s="3">
        <f t="shared" si="160"/>
        <v>0</v>
      </c>
    </row>
    <row r="1106" spans="1:11" x14ac:dyDescent="0.25">
      <c r="A1106" s="9">
        <f>IF(Lease!$H$4="Monthly",DATE(YEAR(Monthly!A1105),MONTH(Monthly!A1105)+1,DAY(Monthly!A1105)),IF(Lease!$H$4="Quarterly",DATE(YEAR(Monthly!A1105),MONTH(Monthly!A1105)+3,DAY(Monthly!A1105)),DATE(YEAR(Monthly!A1105)+1,MONTH(Monthly!A1105),DAY(Monthly!A1105))))</f>
        <v>444928</v>
      </c>
      <c r="B1106" s="28">
        <f t="shared" si="161"/>
        <v>3118</v>
      </c>
      <c r="C1106" s="9">
        <f t="shared" si="153"/>
        <v>444926</v>
      </c>
      <c r="D1106" s="9">
        <f t="shared" si="154"/>
        <v>444956</v>
      </c>
      <c r="E1106" s="3">
        <f t="shared" si="155"/>
        <v>31</v>
      </c>
      <c r="F1106" s="10">
        <f t="shared" si="156"/>
        <v>29</v>
      </c>
      <c r="G1106" s="4">
        <f>Lease!K1118</f>
        <v>0</v>
      </c>
      <c r="H1106" s="3">
        <f t="shared" si="157"/>
        <v>0</v>
      </c>
      <c r="I1106" s="11">
        <f t="shared" si="158"/>
        <v>0</v>
      </c>
      <c r="J1106" s="20">
        <f t="shared" si="159"/>
        <v>444928</v>
      </c>
      <c r="K1106" s="3">
        <f t="shared" si="160"/>
        <v>0</v>
      </c>
    </row>
    <row r="1107" spans="1:11" x14ac:dyDescent="0.25">
      <c r="A1107" s="9">
        <f>IF(Lease!$H$4="Monthly",DATE(YEAR(Monthly!A1106),MONTH(Monthly!A1106)+1,DAY(Monthly!A1106)),IF(Lease!$H$4="Quarterly",DATE(YEAR(Monthly!A1106),MONTH(Monthly!A1106)+3,DAY(Monthly!A1106)),DATE(YEAR(Monthly!A1106)+1,MONTH(Monthly!A1106),DAY(Monthly!A1106))))</f>
        <v>445293</v>
      </c>
      <c r="B1107" s="28">
        <f t="shared" si="161"/>
        <v>3119</v>
      </c>
      <c r="C1107" s="9">
        <f t="shared" si="153"/>
        <v>445291</v>
      </c>
      <c r="D1107" s="9">
        <f t="shared" si="154"/>
        <v>445321</v>
      </c>
      <c r="E1107" s="3">
        <f t="shared" si="155"/>
        <v>31</v>
      </c>
      <c r="F1107" s="10">
        <f t="shared" si="156"/>
        <v>29</v>
      </c>
      <c r="G1107" s="4">
        <f>Lease!K1119</f>
        <v>0</v>
      </c>
      <c r="H1107" s="3">
        <f t="shared" si="157"/>
        <v>0</v>
      </c>
      <c r="I1107" s="11">
        <f t="shared" si="158"/>
        <v>0</v>
      </c>
      <c r="J1107" s="20">
        <f t="shared" si="159"/>
        <v>445293</v>
      </c>
      <c r="K1107" s="3">
        <f t="shared" si="160"/>
        <v>0</v>
      </c>
    </row>
    <row r="1108" spans="1:11" x14ac:dyDescent="0.25">
      <c r="A1108" s="9">
        <f>IF(Lease!$H$4="Monthly",DATE(YEAR(Monthly!A1107),MONTH(Monthly!A1107)+1,DAY(Monthly!A1107)),IF(Lease!$H$4="Quarterly",DATE(YEAR(Monthly!A1107),MONTH(Monthly!A1107)+3,DAY(Monthly!A1107)),DATE(YEAR(Monthly!A1107)+1,MONTH(Monthly!A1107),DAY(Monthly!A1107))))</f>
        <v>445659</v>
      </c>
      <c r="B1108" s="28">
        <f t="shared" si="161"/>
        <v>3120</v>
      </c>
      <c r="C1108" s="9">
        <f t="shared" si="153"/>
        <v>445657</v>
      </c>
      <c r="D1108" s="9">
        <f t="shared" si="154"/>
        <v>445687</v>
      </c>
      <c r="E1108" s="3">
        <f t="shared" si="155"/>
        <v>31</v>
      </c>
      <c r="F1108" s="10">
        <f t="shared" si="156"/>
        <v>29</v>
      </c>
      <c r="G1108" s="4">
        <f>Lease!K1120</f>
        <v>0</v>
      </c>
      <c r="H1108" s="3">
        <f t="shared" si="157"/>
        <v>0</v>
      </c>
      <c r="I1108" s="11">
        <f t="shared" si="158"/>
        <v>0</v>
      </c>
      <c r="J1108" s="20">
        <f t="shared" si="159"/>
        <v>445659</v>
      </c>
      <c r="K1108" s="3">
        <f t="shared" si="160"/>
        <v>0</v>
      </c>
    </row>
    <row r="1109" spans="1:11" x14ac:dyDescent="0.25">
      <c r="A1109" s="9">
        <f>IF(Lease!$H$4="Monthly",DATE(YEAR(Monthly!A1108),MONTH(Monthly!A1108)+1,DAY(Monthly!A1108)),IF(Lease!$H$4="Quarterly",DATE(YEAR(Monthly!A1108),MONTH(Monthly!A1108)+3,DAY(Monthly!A1108)),DATE(YEAR(Monthly!A1108)+1,MONTH(Monthly!A1108),DAY(Monthly!A1108))))</f>
        <v>446024</v>
      </c>
      <c r="B1109" s="28">
        <f t="shared" si="161"/>
        <v>3121</v>
      </c>
      <c r="C1109" s="9">
        <f t="shared" si="153"/>
        <v>446022</v>
      </c>
      <c r="D1109" s="9">
        <f t="shared" si="154"/>
        <v>446052</v>
      </c>
      <c r="E1109" s="3">
        <f t="shared" si="155"/>
        <v>31</v>
      </c>
      <c r="F1109" s="10">
        <f t="shared" si="156"/>
        <v>29</v>
      </c>
      <c r="G1109" s="4">
        <f>Lease!K1121</f>
        <v>0</v>
      </c>
      <c r="H1109" s="3">
        <f t="shared" si="157"/>
        <v>0</v>
      </c>
      <c r="I1109" s="11">
        <f t="shared" si="158"/>
        <v>0</v>
      </c>
      <c r="J1109" s="20">
        <f t="shared" si="159"/>
        <v>446024</v>
      </c>
      <c r="K1109" s="3">
        <f t="shared" si="160"/>
        <v>0</v>
      </c>
    </row>
    <row r="1110" spans="1:11" x14ac:dyDescent="0.25">
      <c r="A1110" s="9">
        <f>IF(Lease!$H$4="Monthly",DATE(YEAR(Monthly!A1109),MONTH(Monthly!A1109)+1,DAY(Monthly!A1109)),IF(Lease!$H$4="Quarterly",DATE(YEAR(Monthly!A1109),MONTH(Monthly!A1109)+3,DAY(Monthly!A1109)),DATE(YEAR(Monthly!A1109)+1,MONTH(Monthly!A1109),DAY(Monthly!A1109))))</f>
        <v>446389</v>
      </c>
      <c r="B1110" s="28">
        <f t="shared" si="161"/>
        <v>3122</v>
      </c>
      <c r="C1110" s="9">
        <f t="shared" si="153"/>
        <v>446387</v>
      </c>
      <c r="D1110" s="9">
        <f t="shared" si="154"/>
        <v>446417</v>
      </c>
      <c r="E1110" s="3">
        <f t="shared" si="155"/>
        <v>31</v>
      </c>
      <c r="F1110" s="10">
        <f t="shared" si="156"/>
        <v>29</v>
      </c>
      <c r="G1110" s="4">
        <f>Lease!K1122</f>
        <v>0</v>
      </c>
      <c r="H1110" s="3">
        <f t="shared" si="157"/>
        <v>0</v>
      </c>
      <c r="I1110" s="11">
        <f t="shared" si="158"/>
        <v>0</v>
      </c>
      <c r="J1110" s="20">
        <f t="shared" si="159"/>
        <v>446389</v>
      </c>
      <c r="K1110" s="3">
        <f t="shared" si="160"/>
        <v>0</v>
      </c>
    </row>
    <row r="1111" spans="1:11" x14ac:dyDescent="0.25">
      <c r="A1111" s="9">
        <f>IF(Lease!$H$4="Monthly",DATE(YEAR(Monthly!A1110),MONTH(Monthly!A1110)+1,DAY(Monthly!A1110)),IF(Lease!$H$4="Quarterly",DATE(YEAR(Monthly!A1110),MONTH(Monthly!A1110)+3,DAY(Monthly!A1110)),DATE(YEAR(Monthly!A1110)+1,MONTH(Monthly!A1110),DAY(Monthly!A1110))))</f>
        <v>446754</v>
      </c>
      <c r="B1111" s="28">
        <f t="shared" si="161"/>
        <v>3123</v>
      </c>
      <c r="C1111" s="9">
        <f t="shared" si="153"/>
        <v>446752</v>
      </c>
      <c r="D1111" s="9">
        <f t="shared" si="154"/>
        <v>446782</v>
      </c>
      <c r="E1111" s="3">
        <f t="shared" si="155"/>
        <v>31</v>
      </c>
      <c r="F1111" s="10">
        <f t="shared" si="156"/>
        <v>29</v>
      </c>
      <c r="G1111" s="4">
        <f>Lease!K1123</f>
        <v>0</v>
      </c>
      <c r="H1111" s="3">
        <f t="shared" si="157"/>
        <v>0</v>
      </c>
      <c r="I1111" s="11">
        <f t="shared" si="158"/>
        <v>0</v>
      </c>
      <c r="J1111" s="20">
        <f t="shared" si="159"/>
        <v>446754</v>
      </c>
      <c r="K1111" s="3">
        <f t="shared" si="160"/>
        <v>0</v>
      </c>
    </row>
    <row r="1112" spans="1:11" x14ac:dyDescent="0.25">
      <c r="A1112" s="9">
        <f>IF(Lease!$H$4="Monthly",DATE(YEAR(Monthly!A1111),MONTH(Monthly!A1111)+1,DAY(Monthly!A1111)),IF(Lease!$H$4="Quarterly",DATE(YEAR(Monthly!A1111),MONTH(Monthly!A1111)+3,DAY(Monthly!A1111)),DATE(YEAR(Monthly!A1111)+1,MONTH(Monthly!A1111),DAY(Monthly!A1111))))</f>
        <v>447120</v>
      </c>
      <c r="B1112" s="28">
        <f t="shared" si="161"/>
        <v>3124</v>
      </c>
      <c r="C1112" s="9">
        <f t="shared" si="153"/>
        <v>447118</v>
      </c>
      <c r="D1112" s="9">
        <f t="shared" si="154"/>
        <v>447148</v>
      </c>
      <c r="E1112" s="3">
        <f t="shared" si="155"/>
        <v>31</v>
      </c>
      <c r="F1112" s="10">
        <f t="shared" si="156"/>
        <v>29</v>
      </c>
      <c r="G1112" s="4">
        <f>Lease!K1124</f>
        <v>0</v>
      </c>
      <c r="H1112" s="3">
        <f t="shared" si="157"/>
        <v>0</v>
      </c>
      <c r="I1112" s="11">
        <f t="shared" si="158"/>
        <v>0</v>
      </c>
      <c r="J1112" s="20">
        <f t="shared" si="159"/>
        <v>447120</v>
      </c>
      <c r="K1112" s="3">
        <f t="shared" si="160"/>
        <v>0</v>
      </c>
    </row>
    <row r="1113" spans="1:11" x14ac:dyDescent="0.25">
      <c r="A1113" s="9">
        <f>IF(Lease!$H$4="Monthly",DATE(YEAR(Monthly!A1112),MONTH(Monthly!A1112)+1,DAY(Monthly!A1112)),IF(Lease!$H$4="Quarterly",DATE(YEAR(Monthly!A1112),MONTH(Monthly!A1112)+3,DAY(Monthly!A1112)),DATE(YEAR(Monthly!A1112)+1,MONTH(Monthly!A1112),DAY(Monthly!A1112))))</f>
        <v>447485</v>
      </c>
      <c r="B1113" s="28">
        <f t="shared" si="161"/>
        <v>3125</v>
      </c>
      <c r="C1113" s="9">
        <f t="shared" si="153"/>
        <v>447483</v>
      </c>
      <c r="D1113" s="9">
        <f t="shared" si="154"/>
        <v>447513</v>
      </c>
      <c r="E1113" s="3">
        <f t="shared" si="155"/>
        <v>31</v>
      </c>
      <c r="F1113" s="10">
        <f t="shared" si="156"/>
        <v>29</v>
      </c>
      <c r="G1113" s="4">
        <f>Lease!K1125</f>
        <v>0</v>
      </c>
      <c r="H1113" s="3">
        <f t="shared" si="157"/>
        <v>0</v>
      </c>
      <c r="I1113" s="11">
        <f t="shared" si="158"/>
        <v>0</v>
      </c>
      <c r="J1113" s="20">
        <f t="shared" si="159"/>
        <v>447485</v>
      </c>
      <c r="K1113" s="3">
        <f t="shared" si="160"/>
        <v>0</v>
      </c>
    </row>
    <row r="1114" spans="1:11" x14ac:dyDescent="0.25">
      <c r="A1114" s="9">
        <f>IF(Lease!$H$4="Monthly",DATE(YEAR(Monthly!A1113),MONTH(Monthly!A1113)+1,DAY(Monthly!A1113)),IF(Lease!$H$4="Quarterly",DATE(YEAR(Monthly!A1113),MONTH(Monthly!A1113)+3,DAY(Monthly!A1113)),DATE(YEAR(Monthly!A1113)+1,MONTH(Monthly!A1113),DAY(Monthly!A1113))))</f>
        <v>447850</v>
      </c>
      <c r="B1114" s="28">
        <f t="shared" si="161"/>
        <v>3126</v>
      </c>
      <c r="C1114" s="9">
        <f t="shared" si="153"/>
        <v>447848</v>
      </c>
      <c r="D1114" s="9">
        <f t="shared" si="154"/>
        <v>447878</v>
      </c>
      <c r="E1114" s="3">
        <f t="shared" si="155"/>
        <v>31</v>
      </c>
      <c r="F1114" s="10">
        <f t="shared" si="156"/>
        <v>29</v>
      </c>
      <c r="G1114" s="4">
        <f>Lease!K1126</f>
        <v>0</v>
      </c>
      <c r="H1114" s="3">
        <f t="shared" si="157"/>
        <v>0</v>
      </c>
      <c r="I1114" s="11">
        <f t="shared" si="158"/>
        <v>0</v>
      </c>
      <c r="J1114" s="20">
        <f t="shared" si="159"/>
        <v>447850</v>
      </c>
      <c r="K1114" s="3">
        <f t="shared" si="160"/>
        <v>0</v>
      </c>
    </row>
    <row r="1115" spans="1:11" x14ac:dyDescent="0.25">
      <c r="A1115" s="9">
        <f>IF(Lease!$H$4="Monthly",DATE(YEAR(Monthly!A1114),MONTH(Monthly!A1114)+1,DAY(Monthly!A1114)),IF(Lease!$H$4="Quarterly",DATE(YEAR(Monthly!A1114),MONTH(Monthly!A1114)+3,DAY(Monthly!A1114)),DATE(YEAR(Monthly!A1114)+1,MONTH(Monthly!A1114),DAY(Monthly!A1114))))</f>
        <v>448215</v>
      </c>
      <c r="B1115" s="28">
        <f t="shared" si="161"/>
        <v>3127</v>
      </c>
      <c r="C1115" s="9">
        <f t="shared" si="153"/>
        <v>448213</v>
      </c>
      <c r="D1115" s="9">
        <f t="shared" si="154"/>
        <v>448243</v>
      </c>
      <c r="E1115" s="3">
        <f t="shared" si="155"/>
        <v>31</v>
      </c>
      <c r="F1115" s="10">
        <f t="shared" si="156"/>
        <v>29</v>
      </c>
      <c r="G1115" s="4">
        <f>Lease!K1127</f>
        <v>0</v>
      </c>
      <c r="H1115" s="3">
        <f t="shared" si="157"/>
        <v>0</v>
      </c>
      <c r="I1115" s="11">
        <f t="shared" si="158"/>
        <v>0</v>
      </c>
      <c r="J1115" s="20">
        <f t="shared" si="159"/>
        <v>448215</v>
      </c>
      <c r="K1115" s="3">
        <f t="shared" si="160"/>
        <v>0</v>
      </c>
    </row>
    <row r="1116" spans="1:11" x14ac:dyDescent="0.25">
      <c r="A1116" s="9">
        <f>IF(Lease!$H$4="Monthly",DATE(YEAR(Monthly!A1115),MONTH(Monthly!A1115)+1,DAY(Monthly!A1115)),IF(Lease!$H$4="Quarterly",DATE(YEAR(Monthly!A1115),MONTH(Monthly!A1115)+3,DAY(Monthly!A1115)),DATE(YEAR(Monthly!A1115)+1,MONTH(Monthly!A1115),DAY(Monthly!A1115))))</f>
        <v>448581</v>
      </c>
      <c r="B1116" s="28">
        <f t="shared" si="161"/>
        <v>3128</v>
      </c>
      <c r="C1116" s="9">
        <f t="shared" si="153"/>
        <v>448579</v>
      </c>
      <c r="D1116" s="9">
        <f t="shared" si="154"/>
        <v>448609</v>
      </c>
      <c r="E1116" s="3">
        <f t="shared" si="155"/>
        <v>31</v>
      </c>
      <c r="F1116" s="10">
        <f t="shared" si="156"/>
        <v>29</v>
      </c>
      <c r="G1116" s="4">
        <f>Lease!K1128</f>
        <v>0</v>
      </c>
      <c r="H1116" s="3">
        <f t="shared" si="157"/>
        <v>0</v>
      </c>
      <c r="I1116" s="11">
        <f t="shared" si="158"/>
        <v>0</v>
      </c>
      <c r="J1116" s="20">
        <f t="shared" si="159"/>
        <v>448581</v>
      </c>
      <c r="K1116" s="3">
        <f t="shared" si="160"/>
        <v>0</v>
      </c>
    </row>
    <row r="1117" spans="1:11" x14ac:dyDescent="0.25">
      <c r="A1117" s="9">
        <f>IF(Lease!$H$4="Monthly",DATE(YEAR(Monthly!A1116),MONTH(Monthly!A1116)+1,DAY(Monthly!A1116)),IF(Lease!$H$4="Quarterly",DATE(YEAR(Monthly!A1116),MONTH(Monthly!A1116)+3,DAY(Monthly!A1116)),DATE(YEAR(Monthly!A1116)+1,MONTH(Monthly!A1116),DAY(Monthly!A1116))))</f>
        <v>448946</v>
      </c>
      <c r="B1117" s="28">
        <f t="shared" si="161"/>
        <v>3129</v>
      </c>
      <c r="C1117" s="9">
        <f t="shared" si="153"/>
        <v>448944</v>
      </c>
      <c r="D1117" s="9">
        <f t="shared" si="154"/>
        <v>448974</v>
      </c>
      <c r="E1117" s="3">
        <f t="shared" si="155"/>
        <v>31</v>
      </c>
      <c r="F1117" s="10">
        <f t="shared" si="156"/>
        <v>29</v>
      </c>
      <c r="G1117" s="4">
        <f>Lease!K1129</f>
        <v>0</v>
      </c>
      <c r="H1117" s="3">
        <f t="shared" si="157"/>
        <v>0</v>
      </c>
      <c r="I1117" s="11">
        <f t="shared" si="158"/>
        <v>0</v>
      </c>
      <c r="J1117" s="20">
        <f t="shared" si="159"/>
        <v>448946</v>
      </c>
      <c r="K1117" s="3">
        <f t="shared" si="160"/>
        <v>0</v>
      </c>
    </row>
    <row r="1118" spans="1:11" x14ac:dyDescent="0.25">
      <c r="A1118" s="9">
        <f>IF(Lease!$H$4="Monthly",DATE(YEAR(Monthly!A1117),MONTH(Monthly!A1117)+1,DAY(Monthly!A1117)),IF(Lease!$H$4="Quarterly",DATE(YEAR(Monthly!A1117),MONTH(Monthly!A1117)+3,DAY(Monthly!A1117)),DATE(YEAR(Monthly!A1117)+1,MONTH(Monthly!A1117),DAY(Monthly!A1117))))</f>
        <v>449311</v>
      </c>
      <c r="B1118" s="28">
        <f t="shared" si="161"/>
        <v>3130</v>
      </c>
      <c r="C1118" s="9">
        <f t="shared" si="153"/>
        <v>449309</v>
      </c>
      <c r="D1118" s="9">
        <f t="shared" si="154"/>
        <v>449339</v>
      </c>
      <c r="E1118" s="3">
        <f t="shared" si="155"/>
        <v>31</v>
      </c>
      <c r="F1118" s="10">
        <f t="shared" si="156"/>
        <v>29</v>
      </c>
      <c r="G1118" s="4">
        <f>Lease!K1130</f>
        <v>0</v>
      </c>
      <c r="H1118" s="3">
        <f t="shared" si="157"/>
        <v>0</v>
      </c>
      <c r="I1118" s="11">
        <f t="shared" si="158"/>
        <v>0</v>
      </c>
      <c r="J1118" s="20">
        <f t="shared" si="159"/>
        <v>449311</v>
      </c>
      <c r="K1118" s="3">
        <f t="shared" si="160"/>
        <v>0</v>
      </c>
    </row>
    <row r="1119" spans="1:11" x14ac:dyDescent="0.25">
      <c r="A1119" s="9">
        <f>IF(Lease!$H$4="Monthly",DATE(YEAR(Monthly!A1118),MONTH(Monthly!A1118)+1,DAY(Monthly!A1118)),IF(Lease!$H$4="Quarterly",DATE(YEAR(Monthly!A1118),MONTH(Monthly!A1118)+3,DAY(Monthly!A1118)),DATE(YEAR(Monthly!A1118)+1,MONTH(Monthly!A1118),DAY(Monthly!A1118))))</f>
        <v>449676</v>
      </c>
      <c r="B1119" s="28">
        <f t="shared" si="161"/>
        <v>3131</v>
      </c>
      <c r="C1119" s="9">
        <f t="shared" si="153"/>
        <v>449674</v>
      </c>
      <c r="D1119" s="9">
        <f t="shared" si="154"/>
        <v>449704</v>
      </c>
      <c r="E1119" s="3">
        <f t="shared" si="155"/>
        <v>31</v>
      </c>
      <c r="F1119" s="10">
        <f t="shared" si="156"/>
        <v>29</v>
      </c>
      <c r="G1119" s="4">
        <f>Lease!K1131</f>
        <v>0</v>
      </c>
      <c r="H1119" s="3">
        <f t="shared" si="157"/>
        <v>0</v>
      </c>
      <c r="I1119" s="11">
        <f t="shared" si="158"/>
        <v>0</v>
      </c>
      <c r="J1119" s="20">
        <f t="shared" si="159"/>
        <v>449676</v>
      </c>
      <c r="K1119" s="3">
        <f t="shared" si="160"/>
        <v>0</v>
      </c>
    </row>
    <row r="1120" spans="1:11" x14ac:dyDescent="0.25">
      <c r="A1120" s="9">
        <f>IF(Lease!$H$4="Monthly",DATE(YEAR(Monthly!A1119),MONTH(Monthly!A1119)+1,DAY(Monthly!A1119)),IF(Lease!$H$4="Quarterly",DATE(YEAR(Monthly!A1119),MONTH(Monthly!A1119)+3,DAY(Monthly!A1119)),DATE(YEAR(Monthly!A1119)+1,MONTH(Monthly!A1119),DAY(Monthly!A1119))))</f>
        <v>450042</v>
      </c>
      <c r="B1120" s="28">
        <f t="shared" si="161"/>
        <v>3132</v>
      </c>
      <c r="C1120" s="9">
        <f t="shared" si="153"/>
        <v>450040</v>
      </c>
      <c r="D1120" s="9">
        <f t="shared" si="154"/>
        <v>450070</v>
      </c>
      <c r="E1120" s="3">
        <f t="shared" si="155"/>
        <v>31</v>
      </c>
      <c r="F1120" s="10">
        <f t="shared" si="156"/>
        <v>29</v>
      </c>
      <c r="G1120" s="4">
        <f>Lease!K1132</f>
        <v>0</v>
      </c>
      <c r="H1120" s="3">
        <f t="shared" si="157"/>
        <v>0</v>
      </c>
      <c r="I1120" s="11">
        <f t="shared" si="158"/>
        <v>0</v>
      </c>
      <c r="J1120" s="20">
        <f t="shared" si="159"/>
        <v>450042</v>
      </c>
      <c r="K1120" s="3">
        <f t="shared" si="160"/>
        <v>0</v>
      </c>
    </row>
    <row r="1121" spans="1:11" x14ac:dyDescent="0.25">
      <c r="A1121" s="9">
        <f>IF(Lease!$H$4="Monthly",DATE(YEAR(Monthly!A1120),MONTH(Monthly!A1120)+1,DAY(Monthly!A1120)),IF(Lease!$H$4="Quarterly",DATE(YEAR(Monthly!A1120),MONTH(Monthly!A1120)+3,DAY(Monthly!A1120)),DATE(YEAR(Monthly!A1120)+1,MONTH(Monthly!A1120),DAY(Monthly!A1120))))</f>
        <v>450407</v>
      </c>
      <c r="B1121" s="28">
        <f t="shared" si="161"/>
        <v>3133</v>
      </c>
      <c r="C1121" s="9">
        <f t="shared" si="153"/>
        <v>450405</v>
      </c>
      <c r="D1121" s="9">
        <f t="shared" si="154"/>
        <v>450435</v>
      </c>
      <c r="E1121" s="3">
        <f t="shared" si="155"/>
        <v>31</v>
      </c>
      <c r="F1121" s="10">
        <f t="shared" si="156"/>
        <v>29</v>
      </c>
      <c r="G1121" s="4">
        <f>Lease!K1133</f>
        <v>0</v>
      </c>
      <c r="H1121" s="3">
        <f t="shared" si="157"/>
        <v>0</v>
      </c>
      <c r="I1121" s="11">
        <f t="shared" si="158"/>
        <v>0</v>
      </c>
      <c r="J1121" s="20">
        <f t="shared" si="159"/>
        <v>450407</v>
      </c>
      <c r="K1121" s="3">
        <f t="shared" si="160"/>
        <v>0</v>
      </c>
    </row>
    <row r="1122" spans="1:11" x14ac:dyDescent="0.25">
      <c r="A1122" s="9">
        <f>IF(Lease!$H$4="Monthly",DATE(YEAR(Monthly!A1121),MONTH(Monthly!A1121)+1,DAY(Monthly!A1121)),IF(Lease!$H$4="Quarterly",DATE(YEAR(Monthly!A1121),MONTH(Monthly!A1121)+3,DAY(Monthly!A1121)),DATE(YEAR(Monthly!A1121)+1,MONTH(Monthly!A1121),DAY(Monthly!A1121))))</f>
        <v>450772</v>
      </c>
      <c r="B1122" s="28">
        <f t="shared" si="161"/>
        <v>3134</v>
      </c>
      <c r="C1122" s="9">
        <f t="shared" si="153"/>
        <v>450770</v>
      </c>
      <c r="D1122" s="9">
        <f t="shared" si="154"/>
        <v>450800</v>
      </c>
      <c r="E1122" s="3">
        <f t="shared" si="155"/>
        <v>31</v>
      </c>
      <c r="F1122" s="10">
        <f t="shared" si="156"/>
        <v>29</v>
      </c>
      <c r="G1122" s="4">
        <f>Lease!K1134</f>
        <v>0</v>
      </c>
      <c r="H1122" s="3">
        <f t="shared" si="157"/>
        <v>0</v>
      </c>
      <c r="I1122" s="11">
        <f t="shared" si="158"/>
        <v>0</v>
      </c>
      <c r="J1122" s="20">
        <f t="shared" si="159"/>
        <v>450772</v>
      </c>
      <c r="K1122" s="3">
        <f t="shared" si="160"/>
        <v>0</v>
      </c>
    </row>
    <row r="1123" spans="1:11" x14ac:dyDescent="0.25">
      <c r="A1123" s="9">
        <f>IF(Lease!$H$4="Monthly",DATE(YEAR(Monthly!A1122),MONTH(Monthly!A1122)+1,DAY(Monthly!A1122)),IF(Lease!$H$4="Quarterly",DATE(YEAR(Monthly!A1122),MONTH(Monthly!A1122)+3,DAY(Monthly!A1122)),DATE(YEAR(Monthly!A1122)+1,MONTH(Monthly!A1122),DAY(Monthly!A1122))))</f>
        <v>451137</v>
      </c>
      <c r="B1123" s="28">
        <f t="shared" si="161"/>
        <v>3135</v>
      </c>
      <c r="C1123" s="9">
        <f t="shared" si="153"/>
        <v>451135</v>
      </c>
      <c r="D1123" s="9">
        <f t="shared" si="154"/>
        <v>451165</v>
      </c>
      <c r="E1123" s="3">
        <f t="shared" si="155"/>
        <v>31</v>
      </c>
      <c r="F1123" s="10">
        <f t="shared" si="156"/>
        <v>29</v>
      </c>
      <c r="G1123" s="4">
        <f>Lease!K1135</f>
        <v>0</v>
      </c>
      <c r="H1123" s="3">
        <f t="shared" si="157"/>
        <v>0</v>
      </c>
      <c r="I1123" s="11">
        <f t="shared" si="158"/>
        <v>0</v>
      </c>
      <c r="J1123" s="20">
        <f t="shared" si="159"/>
        <v>451137</v>
      </c>
      <c r="K1123" s="3">
        <f t="shared" si="160"/>
        <v>0</v>
      </c>
    </row>
    <row r="1124" spans="1:11" x14ac:dyDescent="0.25">
      <c r="A1124" s="9">
        <f>IF(Lease!$H$4="Monthly",DATE(YEAR(Monthly!A1123),MONTH(Monthly!A1123)+1,DAY(Monthly!A1123)),IF(Lease!$H$4="Quarterly",DATE(YEAR(Monthly!A1123),MONTH(Monthly!A1123)+3,DAY(Monthly!A1123)),DATE(YEAR(Monthly!A1123)+1,MONTH(Monthly!A1123),DAY(Monthly!A1123))))</f>
        <v>451503</v>
      </c>
      <c r="B1124" s="28">
        <f t="shared" si="161"/>
        <v>3136</v>
      </c>
      <c r="C1124" s="9">
        <f t="shared" si="153"/>
        <v>451501</v>
      </c>
      <c r="D1124" s="9">
        <f t="shared" si="154"/>
        <v>451531</v>
      </c>
      <c r="E1124" s="3">
        <f t="shared" si="155"/>
        <v>31</v>
      </c>
      <c r="F1124" s="10">
        <f t="shared" si="156"/>
        <v>29</v>
      </c>
      <c r="G1124" s="4">
        <f>Lease!K1136</f>
        <v>0</v>
      </c>
      <c r="H1124" s="3">
        <f t="shared" si="157"/>
        <v>0</v>
      </c>
      <c r="I1124" s="11">
        <f t="shared" si="158"/>
        <v>0</v>
      </c>
      <c r="J1124" s="20">
        <f t="shared" si="159"/>
        <v>451503</v>
      </c>
      <c r="K1124" s="3">
        <f t="shared" si="160"/>
        <v>0</v>
      </c>
    </row>
    <row r="1125" spans="1:11" x14ac:dyDescent="0.25">
      <c r="A1125" s="9">
        <f>IF(Lease!$H$4="Monthly",DATE(YEAR(Monthly!A1124),MONTH(Monthly!A1124)+1,DAY(Monthly!A1124)),IF(Lease!$H$4="Quarterly",DATE(YEAR(Monthly!A1124),MONTH(Monthly!A1124)+3,DAY(Monthly!A1124)),DATE(YEAR(Monthly!A1124)+1,MONTH(Monthly!A1124),DAY(Monthly!A1124))))</f>
        <v>451868</v>
      </c>
      <c r="B1125" s="28">
        <f t="shared" si="161"/>
        <v>3137</v>
      </c>
      <c r="C1125" s="9">
        <f t="shared" si="153"/>
        <v>451866</v>
      </c>
      <c r="D1125" s="9">
        <f t="shared" si="154"/>
        <v>451896</v>
      </c>
      <c r="E1125" s="3">
        <f t="shared" si="155"/>
        <v>31</v>
      </c>
      <c r="F1125" s="10">
        <f t="shared" si="156"/>
        <v>29</v>
      </c>
      <c r="G1125" s="4">
        <f>Lease!K1137</f>
        <v>0</v>
      </c>
      <c r="H1125" s="3">
        <f t="shared" si="157"/>
        <v>0</v>
      </c>
      <c r="I1125" s="11">
        <f t="shared" si="158"/>
        <v>0</v>
      </c>
      <c r="J1125" s="20">
        <f t="shared" si="159"/>
        <v>451868</v>
      </c>
      <c r="K1125" s="3">
        <f t="shared" si="160"/>
        <v>0</v>
      </c>
    </row>
    <row r="1126" spans="1:11" x14ac:dyDescent="0.25">
      <c r="A1126" s="9">
        <f>IF(Lease!$H$4="Monthly",DATE(YEAR(Monthly!A1125),MONTH(Monthly!A1125)+1,DAY(Monthly!A1125)),IF(Lease!$H$4="Quarterly",DATE(YEAR(Monthly!A1125),MONTH(Monthly!A1125)+3,DAY(Monthly!A1125)),DATE(YEAR(Monthly!A1125)+1,MONTH(Monthly!A1125),DAY(Monthly!A1125))))</f>
        <v>452233</v>
      </c>
      <c r="B1126" s="28">
        <f t="shared" si="161"/>
        <v>3138</v>
      </c>
      <c r="C1126" s="9">
        <f t="shared" si="153"/>
        <v>452231</v>
      </c>
      <c r="D1126" s="9">
        <f t="shared" si="154"/>
        <v>452261</v>
      </c>
      <c r="E1126" s="3">
        <f t="shared" si="155"/>
        <v>31</v>
      </c>
      <c r="F1126" s="10">
        <f t="shared" si="156"/>
        <v>29</v>
      </c>
      <c r="G1126" s="4">
        <f>Lease!K1138</f>
        <v>0</v>
      </c>
      <c r="H1126" s="3">
        <f t="shared" si="157"/>
        <v>0</v>
      </c>
      <c r="I1126" s="11">
        <f t="shared" si="158"/>
        <v>0</v>
      </c>
      <c r="J1126" s="20">
        <f t="shared" si="159"/>
        <v>452233</v>
      </c>
      <c r="K1126" s="3">
        <f t="shared" si="160"/>
        <v>0</v>
      </c>
    </row>
    <row r="1127" spans="1:11" x14ac:dyDescent="0.25">
      <c r="A1127" s="9">
        <f>IF(Lease!$H$4="Monthly",DATE(YEAR(Monthly!A1126),MONTH(Monthly!A1126)+1,DAY(Monthly!A1126)),IF(Lease!$H$4="Quarterly",DATE(YEAR(Monthly!A1126),MONTH(Monthly!A1126)+3,DAY(Monthly!A1126)),DATE(YEAR(Monthly!A1126)+1,MONTH(Monthly!A1126),DAY(Monthly!A1126))))</f>
        <v>452598</v>
      </c>
      <c r="B1127" s="28">
        <f t="shared" si="161"/>
        <v>3139</v>
      </c>
      <c r="C1127" s="9">
        <f t="shared" si="153"/>
        <v>452596</v>
      </c>
      <c r="D1127" s="9">
        <f t="shared" si="154"/>
        <v>452626</v>
      </c>
      <c r="E1127" s="3">
        <f t="shared" si="155"/>
        <v>31</v>
      </c>
      <c r="F1127" s="10">
        <f t="shared" si="156"/>
        <v>29</v>
      </c>
      <c r="G1127" s="4">
        <f>Lease!K1139</f>
        <v>0</v>
      </c>
      <c r="H1127" s="3">
        <f t="shared" si="157"/>
        <v>0</v>
      </c>
      <c r="I1127" s="11">
        <f t="shared" si="158"/>
        <v>0</v>
      </c>
      <c r="J1127" s="20">
        <f t="shared" si="159"/>
        <v>452598</v>
      </c>
      <c r="K1127" s="3">
        <f t="shared" si="160"/>
        <v>0</v>
      </c>
    </row>
    <row r="1128" spans="1:11" x14ac:dyDescent="0.25">
      <c r="A1128" s="9">
        <f>IF(Lease!$H$4="Monthly",DATE(YEAR(Monthly!A1127),MONTH(Monthly!A1127)+1,DAY(Monthly!A1127)),IF(Lease!$H$4="Quarterly",DATE(YEAR(Monthly!A1127),MONTH(Monthly!A1127)+3,DAY(Monthly!A1127)),DATE(YEAR(Monthly!A1127)+1,MONTH(Monthly!A1127),DAY(Monthly!A1127))))</f>
        <v>452964</v>
      </c>
      <c r="B1128" s="28">
        <f t="shared" si="161"/>
        <v>3140</v>
      </c>
      <c r="C1128" s="9">
        <f t="shared" si="153"/>
        <v>452962</v>
      </c>
      <c r="D1128" s="9">
        <f t="shared" si="154"/>
        <v>452992</v>
      </c>
      <c r="E1128" s="3">
        <f t="shared" si="155"/>
        <v>31</v>
      </c>
      <c r="F1128" s="10">
        <f t="shared" si="156"/>
        <v>29</v>
      </c>
      <c r="G1128" s="4">
        <f>Lease!K1140</f>
        <v>0</v>
      </c>
      <c r="H1128" s="3">
        <f t="shared" si="157"/>
        <v>0</v>
      </c>
      <c r="I1128" s="11">
        <f t="shared" si="158"/>
        <v>0</v>
      </c>
      <c r="J1128" s="20">
        <f t="shared" si="159"/>
        <v>452964</v>
      </c>
      <c r="K1128" s="3">
        <f t="shared" si="160"/>
        <v>0</v>
      </c>
    </row>
    <row r="1129" spans="1:11" x14ac:dyDescent="0.25">
      <c r="A1129" s="9">
        <f>IF(Lease!$H$4="Monthly",DATE(YEAR(Monthly!A1128),MONTH(Monthly!A1128)+1,DAY(Monthly!A1128)),IF(Lease!$H$4="Quarterly",DATE(YEAR(Monthly!A1128),MONTH(Monthly!A1128)+3,DAY(Monthly!A1128)),DATE(YEAR(Monthly!A1128)+1,MONTH(Monthly!A1128),DAY(Monthly!A1128))))</f>
        <v>453329</v>
      </c>
      <c r="B1129" s="28">
        <f t="shared" si="161"/>
        <v>3141</v>
      </c>
      <c r="C1129" s="9">
        <f t="shared" si="153"/>
        <v>453327</v>
      </c>
      <c r="D1129" s="9">
        <f t="shared" si="154"/>
        <v>453357</v>
      </c>
      <c r="E1129" s="3">
        <f t="shared" si="155"/>
        <v>31</v>
      </c>
      <c r="F1129" s="10">
        <f t="shared" si="156"/>
        <v>29</v>
      </c>
      <c r="G1129" s="4">
        <f>Lease!K1141</f>
        <v>0</v>
      </c>
      <c r="H1129" s="3">
        <f t="shared" si="157"/>
        <v>0</v>
      </c>
      <c r="I1129" s="11">
        <f t="shared" si="158"/>
        <v>0</v>
      </c>
      <c r="J1129" s="20">
        <f t="shared" si="159"/>
        <v>453329</v>
      </c>
      <c r="K1129" s="3">
        <f t="shared" si="160"/>
        <v>0</v>
      </c>
    </row>
    <row r="1130" spans="1:11" x14ac:dyDescent="0.25">
      <c r="A1130" s="9">
        <f>IF(Lease!$H$4="Monthly",DATE(YEAR(Monthly!A1129),MONTH(Monthly!A1129)+1,DAY(Monthly!A1129)),IF(Lease!$H$4="Quarterly",DATE(YEAR(Monthly!A1129),MONTH(Monthly!A1129)+3,DAY(Monthly!A1129)),DATE(YEAR(Monthly!A1129)+1,MONTH(Monthly!A1129),DAY(Monthly!A1129))))</f>
        <v>453694</v>
      </c>
      <c r="B1130" s="28">
        <f t="shared" si="161"/>
        <v>3142</v>
      </c>
      <c r="C1130" s="9">
        <f t="shared" si="153"/>
        <v>453692</v>
      </c>
      <c r="D1130" s="9">
        <f t="shared" si="154"/>
        <v>453722</v>
      </c>
      <c r="E1130" s="3">
        <f t="shared" si="155"/>
        <v>31</v>
      </c>
      <c r="F1130" s="10">
        <f t="shared" si="156"/>
        <v>29</v>
      </c>
      <c r="G1130" s="4">
        <f>Lease!K1142</f>
        <v>0</v>
      </c>
      <c r="H1130" s="3">
        <f t="shared" si="157"/>
        <v>0</v>
      </c>
      <c r="I1130" s="11">
        <f t="shared" si="158"/>
        <v>0</v>
      </c>
      <c r="J1130" s="20">
        <f t="shared" si="159"/>
        <v>453694</v>
      </c>
      <c r="K1130" s="3">
        <f t="shared" si="160"/>
        <v>0</v>
      </c>
    </row>
    <row r="1131" spans="1:11" x14ac:dyDescent="0.25">
      <c r="A1131" s="9">
        <f>IF(Lease!$H$4="Monthly",DATE(YEAR(Monthly!A1130),MONTH(Monthly!A1130)+1,DAY(Monthly!A1130)),IF(Lease!$H$4="Quarterly",DATE(YEAR(Monthly!A1130),MONTH(Monthly!A1130)+3,DAY(Monthly!A1130)),DATE(YEAR(Monthly!A1130)+1,MONTH(Monthly!A1130),DAY(Monthly!A1130))))</f>
        <v>454059</v>
      </c>
      <c r="B1131" s="28">
        <f t="shared" si="161"/>
        <v>3143</v>
      </c>
      <c r="C1131" s="9">
        <f t="shared" si="153"/>
        <v>454057</v>
      </c>
      <c r="D1131" s="9">
        <f t="shared" si="154"/>
        <v>454087</v>
      </c>
      <c r="E1131" s="3">
        <f t="shared" si="155"/>
        <v>31</v>
      </c>
      <c r="F1131" s="10">
        <f t="shared" si="156"/>
        <v>29</v>
      </c>
      <c r="G1131" s="4">
        <f>Lease!K1143</f>
        <v>0</v>
      </c>
      <c r="H1131" s="3">
        <f t="shared" si="157"/>
        <v>0</v>
      </c>
      <c r="I1131" s="11">
        <f t="shared" si="158"/>
        <v>0</v>
      </c>
      <c r="J1131" s="20">
        <f t="shared" si="159"/>
        <v>454059</v>
      </c>
      <c r="K1131" s="3">
        <f t="shared" si="160"/>
        <v>0</v>
      </c>
    </row>
    <row r="1132" spans="1:11" x14ac:dyDescent="0.25">
      <c r="A1132" s="9">
        <f>IF(Lease!$H$4="Monthly",DATE(YEAR(Monthly!A1131),MONTH(Monthly!A1131)+1,DAY(Monthly!A1131)),IF(Lease!$H$4="Quarterly",DATE(YEAR(Monthly!A1131),MONTH(Monthly!A1131)+3,DAY(Monthly!A1131)),DATE(YEAR(Monthly!A1131)+1,MONTH(Monthly!A1131),DAY(Monthly!A1131))))</f>
        <v>454425</v>
      </c>
      <c r="B1132" s="28">
        <f t="shared" si="161"/>
        <v>3144</v>
      </c>
      <c r="C1132" s="9">
        <f t="shared" si="153"/>
        <v>454423</v>
      </c>
      <c r="D1132" s="9">
        <f t="shared" si="154"/>
        <v>454453</v>
      </c>
      <c r="E1132" s="3">
        <f t="shared" si="155"/>
        <v>31</v>
      </c>
      <c r="F1132" s="10">
        <f t="shared" si="156"/>
        <v>29</v>
      </c>
      <c r="G1132" s="4">
        <f>Lease!K1144</f>
        <v>0</v>
      </c>
      <c r="H1132" s="3">
        <f t="shared" si="157"/>
        <v>0</v>
      </c>
      <c r="I1132" s="11">
        <f t="shared" si="158"/>
        <v>0</v>
      </c>
      <c r="J1132" s="20">
        <f t="shared" si="159"/>
        <v>454425</v>
      </c>
      <c r="K1132" s="3">
        <f t="shared" si="160"/>
        <v>0</v>
      </c>
    </row>
    <row r="1133" spans="1:11" x14ac:dyDescent="0.25">
      <c r="A1133" s="9">
        <f>IF(Lease!$H$4="Monthly",DATE(YEAR(Monthly!A1132),MONTH(Monthly!A1132)+1,DAY(Monthly!A1132)),IF(Lease!$H$4="Quarterly",DATE(YEAR(Monthly!A1132),MONTH(Monthly!A1132)+3,DAY(Monthly!A1132)),DATE(YEAR(Monthly!A1132)+1,MONTH(Monthly!A1132),DAY(Monthly!A1132))))</f>
        <v>454790</v>
      </c>
      <c r="B1133" s="28">
        <f t="shared" si="161"/>
        <v>3145</v>
      </c>
      <c r="C1133" s="9">
        <f t="shared" si="153"/>
        <v>454788</v>
      </c>
      <c r="D1133" s="9">
        <f t="shared" si="154"/>
        <v>454818</v>
      </c>
      <c r="E1133" s="3">
        <f t="shared" si="155"/>
        <v>31</v>
      </c>
      <c r="F1133" s="10">
        <f t="shared" si="156"/>
        <v>29</v>
      </c>
      <c r="G1133" s="4">
        <f>Lease!K1145</f>
        <v>0</v>
      </c>
      <c r="H1133" s="3">
        <f t="shared" si="157"/>
        <v>0</v>
      </c>
      <c r="I1133" s="11">
        <f t="shared" si="158"/>
        <v>0</v>
      </c>
      <c r="J1133" s="20">
        <f t="shared" si="159"/>
        <v>454790</v>
      </c>
      <c r="K1133" s="3">
        <f t="shared" si="160"/>
        <v>0</v>
      </c>
    </row>
    <row r="1134" spans="1:11" x14ac:dyDescent="0.25">
      <c r="A1134" s="9">
        <f>IF(Lease!$H$4="Monthly",DATE(YEAR(Monthly!A1133),MONTH(Monthly!A1133)+1,DAY(Monthly!A1133)),IF(Lease!$H$4="Quarterly",DATE(YEAR(Monthly!A1133),MONTH(Monthly!A1133)+3,DAY(Monthly!A1133)),DATE(YEAR(Monthly!A1133)+1,MONTH(Monthly!A1133),DAY(Monthly!A1133))))</f>
        <v>455155</v>
      </c>
      <c r="B1134" s="28">
        <f t="shared" si="161"/>
        <v>3146</v>
      </c>
      <c r="C1134" s="9">
        <f t="shared" si="153"/>
        <v>455153</v>
      </c>
      <c r="D1134" s="9">
        <f t="shared" si="154"/>
        <v>455183</v>
      </c>
      <c r="E1134" s="3">
        <f t="shared" si="155"/>
        <v>31</v>
      </c>
      <c r="F1134" s="10">
        <f t="shared" si="156"/>
        <v>29</v>
      </c>
      <c r="G1134" s="4">
        <f>Lease!K1146</f>
        <v>0</v>
      </c>
      <c r="H1134" s="3">
        <f t="shared" si="157"/>
        <v>0</v>
      </c>
      <c r="I1134" s="11">
        <f t="shared" si="158"/>
        <v>0</v>
      </c>
      <c r="J1134" s="20">
        <f t="shared" si="159"/>
        <v>455155</v>
      </c>
      <c r="K1134" s="3">
        <f t="shared" si="160"/>
        <v>0</v>
      </c>
    </row>
    <row r="1135" spans="1:11" x14ac:dyDescent="0.25">
      <c r="A1135" s="9">
        <f>IF(Lease!$H$4="Monthly",DATE(YEAR(Monthly!A1134),MONTH(Monthly!A1134)+1,DAY(Monthly!A1134)),IF(Lease!$H$4="Quarterly",DATE(YEAR(Monthly!A1134),MONTH(Monthly!A1134)+3,DAY(Monthly!A1134)),DATE(YEAR(Monthly!A1134)+1,MONTH(Monthly!A1134),DAY(Monthly!A1134))))</f>
        <v>455520</v>
      </c>
      <c r="B1135" s="28">
        <f t="shared" si="161"/>
        <v>3147</v>
      </c>
      <c r="C1135" s="9">
        <f t="shared" si="153"/>
        <v>455518</v>
      </c>
      <c r="D1135" s="9">
        <f t="shared" si="154"/>
        <v>455548</v>
      </c>
      <c r="E1135" s="3">
        <f t="shared" si="155"/>
        <v>31</v>
      </c>
      <c r="F1135" s="10">
        <f t="shared" si="156"/>
        <v>29</v>
      </c>
      <c r="G1135" s="4">
        <f>Lease!K1147</f>
        <v>0</v>
      </c>
      <c r="H1135" s="3">
        <f t="shared" si="157"/>
        <v>0</v>
      </c>
      <c r="I1135" s="11">
        <f t="shared" si="158"/>
        <v>0</v>
      </c>
      <c r="J1135" s="20">
        <f t="shared" si="159"/>
        <v>455520</v>
      </c>
      <c r="K1135" s="3">
        <f t="shared" si="160"/>
        <v>0</v>
      </c>
    </row>
    <row r="1136" spans="1:11" x14ac:dyDescent="0.25">
      <c r="A1136" s="9">
        <f>IF(Lease!$H$4="Monthly",DATE(YEAR(Monthly!A1135),MONTH(Monthly!A1135)+1,DAY(Monthly!A1135)),IF(Lease!$H$4="Quarterly",DATE(YEAR(Monthly!A1135),MONTH(Monthly!A1135)+3,DAY(Monthly!A1135)),DATE(YEAR(Monthly!A1135)+1,MONTH(Monthly!A1135),DAY(Monthly!A1135))))</f>
        <v>455886</v>
      </c>
      <c r="B1136" s="28">
        <f t="shared" si="161"/>
        <v>3148</v>
      </c>
      <c r="C1136" s="9">
        <f t="shared" si="153"/>
        <v>455884</v>
      </c>
      <c r="D1136" s="9">
        <f t="shared" si="154"/>
        <v>455914</v>
      </c>
      <c r="E1136" s="3">
        <f t="shared" si="155"/>
        <v>31</v>
      </c>
      <c r="F1136" s="10">
        <f t="shared" si="156"/>
        <v>29</v>
      </c>
      <c r="G1136" s="4">
        <f>Lease!K1148</f>
        <v>0</v>
      </c>
      <c r="H1136" s="3">
        <f t="shared" si="157"/>
        <v>0</v>
      </c>
      <c r="I1136" s="11">
        <f t="shared" si="158"/>
        <v>0</v>
      </c>
      <c r="J1136" s="20">
        <f t="shared" si="159"/>
        <v>455886</v>
      </c>
      <c r="K1136" s="3">
        <f t="shared" si="160"/>
        <v>0</v>
      </c>
    </row>
    <row r="1137" spans="1:11" x14ac:dyDescent="0.25">
      <c r="A1137" s="9">
        <f>IF(Lease!$H$4="Monthly",DATE(YEAR(Monthly!A1136),MONTH(Monthly!A1136)+1,DAY(Monthly!A1136)),IF(Lease!$H$4="Quarterly",DATE(YEAR(Monthly!A1136),MONTH(Monthly!A1136)+3,DAY(Monthly!A1136)),DATE(YEAR(Monthly!A1136)+1,MONTH(Monthly!A1136),DAY(Monthly!A1136))))</f>
        <v>456251</v>
      </c>
      <c r="B1137" s="28">
        <f t="shared" si="161"/>
        <v>3149</v>
      </c>
      <c r="C1137" s="9">
        <f t="shared" ref="C1137:C1200" si="162">EOMONTH(A1137,-1)+1</f>
        <v>456249</v>
      </c>
      <c r="D1137" s="9">
        <f t="shared" ref="D1137:D1200" si="163">EOMONTH(A1137,0)</f>
        <v>456279</v>
      </c>
      <c r="E1137" s="3">
        <f t="shared" ref="E1137:E1200" si="164">D1137-C1137+1</f>
        <v>31</v>
      </c>
      <c r="F1137" s="10">
        <f t="shared" ref="F1137:F1200" si="165">D1137-A1137+1</f>
        <v>29</v>
      </c>
      <c r="G1137" s="4">
        <f>Lease!K1149</f>
        <v>0</v>
      </c>
      <c r="H1137" s="3">
        <f t="shared" ref="H1137:H1200" si="166">G1138/E1137*F1137</f>
        <v>0</v>
      </c>
      <c r="I1137" s="11">
        <f t="shared" ref="I1137:I1200" si="167">G1137-H1136</f>
        <v>0</v>
      </c>
      <c r="J1137" s="20">
        <f t="shared" ref="J1137:J1200" si="168">A1137</f>
        <v>456251</v>
      </c>
      <c r="K1137" s="3">
        <f t="shared" ref="K1137:K1200" si="169">H1137+I1137</f>
        <v>0</v>
      </c>
    </row>
    <row r="1138" spans="1:11" x14ac:dyDescent="0.25">
      <c r="A1138" s="9">
        <f>IF(Lease!$H$4="Monthly",DATE(YEAR(Monthly!A1137),MONTH(Monthly!A1137)+1,DAY(Monthly!A1137)),IF(Lease!$H$4="Quarterly",DATE(YEAR(Monthly!A1137),MONTH(Monthly!A1137)+3,DAY(Monthly!A1137)),DATE(YEAR(Monthly!A1137)+1,MONTH(Monthly!A1137),DAY(Monthly!A1137))))</f>
        <v>456616</v>
      </c>
      <c r="B1138" s="28">
        <f t="shared" si="161"/>
        <v>3150</v>
      </c>
      <c r="C1138" s="9">
        <f t="shared" si="162"/>
        <v>456614</v>
      </c>
      <c r="D1138" s="9">
        <f t="shared" si="163"/>
        <v>456644</v>
      </c>
      <c r="E1138" s="3">
        <f t="shared" si="164"/>
        <v>31</v>
      </c>
      <c r="F1138" s="10">
        <f t="shared" si="165"/>
        <v>29</v>
      </c>
      <c r="G1138" s="4">
        <f>Lease!K1150</f>
        <v>0</v>
      </c>
      <c r="H1138" s="3">
        <f t="shared" si="166"/>
        <v>0</v>
      </c>
      <c r="I1138" s="11">
        <f t="shared" si="167"/>
        <v>0</v>
      </c>
      <c r="J1138" s="20">
        <f t="shared" si="168"/>
        <v>456616</v>
      </c>
      <c r="K1138" s="3">
        <f t="shared" si="169"/>
        <v>0</v>
      </c>
    </row>
    <row r="1139" spans="1:11" x14ac:dyDescent="0.25">
      <c r="A1139" s="9">
        <f>IF(Lease!$H$4="Monthly",DATE(YEAR(Monthly!A1138),MONTH(Monthly!A1138)+1,DAY(Monthly!A1138)),IF(Lease!$H$4="Quarterly",DATE(YEAR(Monthly!A1138),MONTH(Monthly!A1138)+3,DAY(Monthly!A1138)),DATE(YEAR(Monthly!A1138)+1,MONTH(Monthly!A1138),DAY(Monthly!A1138))))</f>
        <v>456981</v>
      </c>
      <c r="B1139" s="28">
        <f t="shared" si="161"/>
        <v>3151</v>
      </c>
      <c r="C1139" s="9">
        <f t="shared" si="162"/>
        <v>456979</v>
      </c>
      <c r="D1139" s="9">
        <f t="shared" si="163"/>
        <v>457009</v>
      </c>
      <c r="E1139" s="3">
        <f t="shared" si="164"/>
        <v>31</v>
      </c>
      <c r="F1139" s="10">
        <f t="shared" si="165"/>
        <v>29</v>
      </c>
      <c r="G1139" s="4">
        <f>Lease!K1151</f>
        <v>0</v>
      </c>
      <c r="H1139" s="3">
        <f t="shared" si="166"/>
        <v>0</v>
      </c>
      <c r="I1139" s="11">
        <f t="shared" si="167"/>
        <v>0</v>
      </c>
      <c r="J1139" s="20">
        <f t="shared" si="168"/>
        <v>456981</v>
      </c>
      <c r="K1139" s="3">
        <f t="shared" si="169"/>
        <v>0</v>
      </c>
    </row>
    <row r="1140" spans="1:11" x14ac:dyDescent="0.25">
      <c r="A1140" s="9">
        <f>IF(Lease!$H$4="Monthly",DATE(YEAR(Monthly!A1139),MONTH(Monthly!A1139)+1,DAY(Monthly!A1139)),IF(Lease!$H$4="Quarterly",DATE(YEAR(Monthly!A1139),MONTH(Monthly!A1139)+3,DAY(Monthly!A1139)),DATE(YEAR(Monthly!A1139)+1,MONTH(Monthly!A1139),DAY(Monthly!A1139))))</f>
        <v>457347</v>
      </c>
      <c r="B1140" s="28">
        <f t="shared" si="161"/>
        <v>3152</v>
      </c>
      <c r="C1140" s="9">
        <f t="shared" si="162"/>
        <v>457345</v>
      </c>
      <c r="D1140" s="9">
        <f t="shared" si="163"/>
        <v>457375</v>
      </c>
      <c r="E1140" s="3">
        <f t="shared" si="164"/>
        <v>31</v>
      </c>
      <c r="F1140" s="10">
        <f t="shared" si="165"/>
        <v>29</v>
      </c>
      <c r="G1140" s="4">
        <f>Lease!K1152</f>
        <v>0</v>
      </c>
      <c r="H1140" s="3">
        <f t="shared" si="166"/>
        <v>0</v>
      </c>
      <c r="I1140" s="11">
        <f t="shared" si="167"/>
        <v>0</v>
      </c>
      <c r="J1140" s="20">
        <f t="shared" si="168"/>
        <v>457347</v>
      </c>
      <c r="K1140" s="3">
        <f t="shared" si="169"/>
        <v>0</v>
      </c>
    </row>
    <row r="1141" spans="1:11" x14ac:dyDescent="0.25">
      <c r="A1141" s="9">
        <f>IF(Lease!$H$4="Monthly",DATE(YEAR(Monthly!A1140),MONTH(Monthly!A1140)+1,DAY(Monthly!A1140)),IF(Lease!$H$4="Quarterly",DATE(YEAR(Monthly!A1140),MONTH(Monthly!A1140)+3,DAY(Monthly!A1140)),DATE(YEAR(Monthly!A1140)+1,MONTH(Monthly!A1140),DAY(Monthly!A1140))))</f>
        <v>457712</v>
      </c>
      <c r="B1141" s="28">
        <f t="shared" si="161"/>
        <v>3153</v>
      </c>
      <c r="C1141" s="9">
        <f t="shared" si="162"/>
        <v>457710</v>
      </c>
      <c r="D1141" s="9">
        <f t="shared" si="163"/>
        <v>457740</v>
      </c>
      <c r="E1141" s="3">
        <f t="shared" si="164"/>
        <v>31</v>
      </c>
      <c r="F1141" s="10">
        <f t="shared" si="165"/>
        <v>29</v>
      </c>
      <c r="G1141" s="4">
        <f>Lease!K1153</f>
        <v>0</v>
      </c>
      <c r="H1141" s="3">
        <f t="shared" si="166"/>
        <v>0</v>
      </c>
      <c r="I1141" s="11">
        <f t="shared" si="167"/>
        <v>0</v>
      </c>
      <c r="J1141" s="20">
        <f t="shared" si="168"/>
        <v>457712</v>
      </c>
      <c r="K1141" s="3">
        <f t="shared" si="169"/>
        <v>0</v>
      </c>
    </row>
    <row r="1142" spans="1:11" x14ac:dyDescent="0.25">
      <c r="A1142" s="9">
        <f>IF(Lease!$H$4="Monthly",DATE(YEAR(Monthly!A1141),MONTH(Monthly!A1141)+1,DAY(Monthly!A1141)),IF(Lease!$H$4="Quarterly",DATE(YEAR(Monthly!A1141),MONTH(Monthly!A1141)+3,DAY(Monthly!A1141)),DATE(YEAR(Monthly!A1141)+1,MONTH(Monthly!A1141),DAY(Monthly!A1141))))</f>
        <v>458077</v>
      </c>
      <c r="B1142" s="28">
        <f t="shared" si="161"/>
        <v>3154</v>
      </c>
      <c r="C1142" s="9">
        <f t="shared" si="162"/>
        <v>458075</v>
      </c>
      <c r="D1142" s="9">
        <f t="shared" si="163"/>
        <v>458105</v>
      </c>
      <c r="E1142" s="3">
        <f t="shared" si="164"/>
        <v>31</v>
      </c>
      <c r="F1142" s="10">
        <f t="shared" si="165"/>
        <v>29</v>
      </c>
      <c r="G1142" s="4">
        <f>Lease!K1154</f>
        <v>0</v>
      </c>
      <c r="H1142" s="3">
        <f t="shared" si="166"/>
        <v>0</v>
      </c>
      <c r="I1142" s="11">
        <f t="shared" si="167"/>
        <v>0</v>
      </c>
      <c r="J1142" s="20">
        <f t="shared" si="168"/>
        <v>458077</v>
      </c>
      <c r="K1142" s="3">
        <f t="shared" si="169"/>
        <v>0</v>
      </c>
    </row>
    <row r="1143" spans="1:11" x14ac:dyDescent="0.25">
      <c r="A1143" s="9">
        <f>IF(Lease!$H$4="Monthly",DATE(YEAR(Monthly!A1142),MONTH(Monthly!A1142)+1,DAY(Monthly!A1142)),IF(Lease!$H$4="Quarterly",DATE(YEAR(Monthly!A1142),MONTH(Monthly!A1142)+3,DAY(Monthly!A1142)),DATE(YEAR(Monthly!A1142)+1,MONTH(Monthly!A1142),DAY(Monthly!A1142))))</f>
        <v>458442</v>
      </c>
      <c r="B1143" s="28">
        <f t="shared" si="161"/>
        <v>3155</v>
      </c>
      <c r="C1143" s="9">
        <f t="shared" si="162"/>
        <v>458440</v>
      </c>
      <c r="D1143" s="9">
        <f t="shared" si="163"/>
        <v>458470</v>
      </c>
      <c r="E1143" s="3">
        <f t="shared" si="164"/>
        <v>31</v>
      </c>
      <c r="F1143" s="10">
        <f t="shared" si="165"/>
        <v>29</v>
      </c>
      <c r="G1143" s="4">
        <f>Lease!K1155</f>
        <v>0</v>
      </c>
      <c r="H1143" s="3">
        <f t="shared" si="166"/>
        <v>0</v>
      </c>
      <c r="I1143" s="11">
        <f t="shared" si="167"/>
        <v>0</v>
      </c>
      <c r="J1143" s="20">
        <f t="shared" si="168"/>
        <v>458442</v>
      </c>
      <c r="K1143" s="3">
        <f t="shared" si="169"/>
        <v>0</v>
      </c>
    </row>
    <row r="1144" spans="1:11" x14ac:dyDescent="0.25">
      <c r="A1144" s="9">
        <f>IF(Lease!$H$4="Monthly",DATE(YEAR(Monthly!A1143),MONTH(Monthly!A1143)+1,DAY(Monthly!A1143)),IF(Lease!$H$4="Quarterly",DATE(YEAR(Monthly!A1143),MONTH(Monthly!A1143)+3,DAY(Monthly!A1143)),DATE(YEAR(Monthly!A1143)+1,MONTH(Monthly!A1143),DAY(Monthly!A1143))))</f>
        <v>458808</v>
      </c>
      <c r="B1144" s="28">
        <f t="shared" si="161"/>
        <v>3156</v>
      </c>
      <c r="C1144" s="9">
        <f t="shared" si="162"/>
        <v>458806</v>
      </c>
      <c r="D1144" s="9">
        <f t="shared" si="163"/>
        <v>458836</v>
      </c>
      <c r="E1144" s="3">
        <f t="shared" si="164"/>
        <v>31</v>
      </c>
      <c r="F1144" s="10">
        <f t="shared" si="165"/>
        <v>29</v>
      </c>
      <c r="G1144" s="4">
        <f>Lease!K1156</f>
        <v>0</v>
      </c>
      <c r="H1144" s="3">
        <f t="shared" si="166"/>
        <v>0</v>
      </c>
      <c r="I1144" s="11">
        <f t="shared" si="167"/>
        <v>0</v>
      </c>
      <c r="J1144" s="20">
        <f t="shared" si="168"/>
        <v>458808</v>
      </c>
      <c r="K1144" s="3">
        <f t="shared" si="169"/>
        <v>0</v>
      </c>
    </row>
    <row r="1145" spans="1:11" x14ac:dyDescent="0.25">
      <c r="A1145" s="9">
        <f>IF(Lease!$H$4="Monthly",DATE(YEAR(Monthly!A1144),MONTH(Monthly!A1144)+1,DAY(Monthly!A1144)),IF(Lease!$H$4="Quarterly",DATE(YEAR(Monthly!A1144),MONTH(Monthly!A1144)+3,DAY(Monthly!A1144)),DATE(YEAR(Monthly!A1144)+1,MONTH(Monthly!A1144),DAY(Monthly!A1144))))</f>
        <v>459173</v>
      </c>
      <c r="B1145" s="28">
        <f t="shared" si="161"/>
        <v>3157</v>
      </c>
      <c r="C1145" s="9">
        <f t="shared" si="162"/>
        <v>459171</v>
      </c>
      <c r="D1145" s="9">
        <f t="shared" si="163"/>
        <v>459201</v>
      </c>
      <c r="E1145" s="3">
        <f t="shared" si="164"/>
        <v>31</v>
      </c>
      <c r="F1145" s="10">
        <f t="shared" si="165"/>
        <v>29</v>
      </c>
      <c r="G1145" s="4">
        <f>Lease!K1157</f>
        <v>0</v>
      </c>
      <c r="H1145" s="3">
        <f t="shared" si="166"/>
        <v>0</v>
      </c>
      <c r="I1145" s="11">
        <f t="shared" si="167"/>
        <v>0</v>
      </c>
      <c r="J1145" s="20">
        <f t="shared" si="168"/>
        <v>459173</v>
      </c>
      <c r="K1145" s="3">
        <f t="shared" si="169"/>
        <v>0</v>
      </c>
    </row>
    <row r="1146" spans="1:11" x14ac:dyDescent="0.25">
      <c r="A1146" s="9">
        <f>IF(Lease!$H$4="Monthly",DATE(YEAR(Monthly!A1145),MONTH(Monthly!A1145)+1,DAY(Monthly!A1145)),IF(Lease!$H$4="Quarterly",DATE(YEAR(Monthly!A1145),MONTH(Monthly!A1145)+3,DAY(Monthly!A1145)),DATE(YEAR(Monthly!A1145)+1,MONTH(Monthly!A1145),DAY(Monthly!A1145))))</f>
        <v>459538</v>
      </c>
      <c r="B1146" s="28">
        <f t="shared" si="161"/>
        <v>3158</v>
      </c>
      <c r="C1146" s="9">
        <f t="shared" si="162"/>
        <v>459536</v>
      </c>
      <c r="D1146" s="9">
        <f t="shared" si="163"/>
        <v>459566</v>
      </c>
      <c r="E1146" s="3">
        <f t="shared" si="164"/>
        <v>31</v>
      </c>
      <c r="F1146" s="10">
        <f t="shared" si="165"/>
        <v>29</v>
      </c>
      <c r="G1146" s="4">
        <f>Lease!K1158</f>
        <v>0</v>
      </c>
      <c r="H1146" s="3">
        <f t="shared" si="166"/>
        <v>0</v>
      </c>
      <c r="I1146" s="11">
        <f t="shared" si="167"/>
        <v>0</v>
      </c>
      <c r="J1146" s="20">
        <f t="shared" si="168"/>
        <v>459538</v>
      </c>
      <c r="K1146" s="3">
        <f t="shared" si="169"/>
        <v>0</v>
      </c>
    </row>
    <row r="1147" spans="1:11" x14ac:dyDescent="0.25">
      <c r="A1147" s="9">
        <f>IF(Lease!$H$4="Monthly",DATE(YEAR(Monthly!A1146),MONTH(Monthly!A1146)+1,DAY(Monthly!A1146)),IF(Lease!$H$4="Quarterly",DATE(YEAR(Monthly!A1146),MONTH(Monthly!A1146)+3,DAY(Monthly!A1146)),DATE(YEAR(Monthly!A1146)+1,MONTH(Monthly!A1146),DAY(Monthly!A1146))))</f>
        <v>459903</v>
      </c>
      <c r="B1147" s="28">
        <f t="shared" si="161"/>
        <v>3159</v>
      </c>
      <c r="C1147" s="9">
        <f t="shared" si="162"/>
        <v>459901</v>
      </c>
      <c r="D1147" s="9">
        <f t="shared" si="163"/>
        <v>459931</v>
      </c>
      <c r="E1147" s="3">
        <f t="shared" si="164"/>
        <v>31</v>
      </c>
      <c r="F1147" s="10">
        <f t="shared" si="165"/>
        <v>29</v>
      </c>
      <c r="G1147" s="4">
        <f>Lease!K1159</f>
        <v>0</v>
      </c>
      <c r="H1147" s="3">
        <f t="shared" si="166"/>
        <v>0</v>
      </c>
      <c r="I1147" s="11">
        <f t="shared" si="167"/>
        <v>0</v>
      </c>
      <c r="J1147" s="20">
        <f t="shared" si="168"/>
        <v>459903</v>
      </c>
      <c r="K1147" s="3">
        <f t="shared" si="169"/>
        <v>0</v>
      </c>
    </row>
    <row r="1148" spans="1:11" x14ac:dyDescent="0.25">
      <c r="A1148" s="9">
        <f>IF(Lease!$H$4="Monthly",DATE(YEAR(Monthly!A1147),MONTH(Monthly!A1147)+1,DAY(Monthly!A1147)),IF(Lease!$H$4="Quarterly",DATE(YEAR(Monthly!A1147),MONTH(Monthly!A1147)+3,DAY(Monthly!A1147)),DATE(YEAR(Monthly!A1147)+1,MONTH(Monthly!A1147),DAY(Monthly!A1147))))</f>
        <v>460269</v>
      </c>
      <c r="B1148" s="28">
        <f t="shared" si="161"/>
        <v>3160</v>
      </c>
      <c r="C1148" s="9">
        <f t="shared" si="162"/>
        <v>460267</v>
      </c>
      <c r="D1148" s="9">
        <f t="shared" si="163"/>
        <v>460297</v>
      </c>
      <c r="E1148" s="3">
        <f t="shared" si="164"/>
        <v>31</v>
      </c>
      <c r="F1148" s="10">
        <f t="shared" si="165"/>
        <v>29</v>
      </c>
      <c r="G1148" s="4">
        <f>Lease!K1160</f>
        <v>0</v>
      </c>
      <c r="H1148" s="3">
        <f t="shared" si="166"/>
        <v>0</v>
      </c>
      <c r="I1148" s="11">
        <f t="shared" si="167"/>
        <v>0</v>
      </c>
      <c r="J1148" s="20">
        <f t="shared" si="168"/>
        <v>460269</v>
      </c>
      <c r="K1148" s="3">
        <f t="shared" si="169"/>
        <v>0</v>
      </c>
    </row>
    <row r="1149" spans="1:11" x14ac:dyDescent="0.25">
      <c r="A1149" s="9">
        <f>IF(Lease!$H$4="Monthly",DATE(YEAR(Monthly!A1148),MONTH(Monthly!A1148)+1,DAY(Monthly!A1148)),IF(Lease!$H$4="Quarterly",DATE(YEAR(Monthly!A1148),MONTH(Monthly!A1148)+3,DAY(Monthly!A1148)),DATE(YEAR(Monthly!A1148)+1,MONTH(Monthly!A1148),DAY(Monthly!A1148))))</f>
        <v>460634</v>
      </c>
      <c r="B1149" s="28">
        <f t="shared" si="161"/>
        <v>3161</v>
      </c>
      <c r="C1149" s="9">
        <f t="shared" si="162"/>
        <v>460632</v>
      </c>
      <c r="D1149" s="9">
        <f t="shared" si="163"/>
        <v>460662</v>
      </c>
      <c r="E1149" s="3">
        <f t="shared" si="164"/>
        <v>31</v>
      </c>
      <c r="F1149" s="10">
        <f t="shared" si="165"/>
        <v>29</v>
      </c>
      <c r="G1149" s="4">
        <f>Lease!K1161</f>
        <v>0</v>
      </c>
      <c r="H1149" s="3">
        <f t="shared" si="166"/>
        <v>0</v>
      </c>
      <c r="I1149" s="11">
        <f t="shared" si="167"/>
        <v>0</v>
      </c>
      <c r="J1149" s="20">
        <f t="shared" si="168"/>
        <v>460634</v>
      </c>
      <c r="K1149" s="3">
        <f t="shared" si="169"/>
        <v>0</v>
      </c>
    </row>
    <row r="1150" spans="1:11" x14ac:dyDescent="0.25">
      <c r="A1150" s="9">
        <f>IF(Lease!$H$4="Monthly",DATE(YEAR(Monthly!A1149),MONTH(Monthly!A1149)+1,DAY(Monthly!A1149)),IF(Lease!$H$4="Quarterly",DATE(YEAR(Monthly!A1149),MONTH(Monthly!A1149)+3,DAY(Monthly!A1149)),DATE(YEAR(Monthly!A1149)+1,MONTH(Monthly!A1149),DAY(Monthly!A1149))))</f>
        <v>460999</v>
      </c>
      <c r="B1150" s="28">
        <f t="shared" si="161"/>
        <v>3162</v>
      </c>
      <c r="C1150" s="9">
        <f t="shared" si="162"/>
        <v>460997</v>
      </c>
      <c r="D1150" s="9">
        <f t="shared" si="163"/>
        <v>461027</v>
      </c>
      <c r="E1150" s="3">
        <f t="shared" si="164"/>
        <v>31</v>
      </c>
      <c r="F1150" s="10">
        <f t="shared" si="165"/>
        <v>29</v>
      </c>
      <c r="G1150" s="4">
        <f>Lease!K1162</f>
        <v>0</v>
      </c>
      <c r="H1150" s="3">
        <f t="shared" si="166"/>
        <v>0</v>
      </c>
      <c r="I1150" s="11">
        <f t="shared" si="167"/>
        <v>0</v>
      </c>
      <c r="J1150" s="20">
        <f t="shared" si="168"/>
        <v>460999</v>
      </c>
      <c r="K1150" s="3">
        <f t="shared" si="169"/>
        <v>0</v>
      </c>
    </row>
    <row r="1151" spans="1:11" x14ac:dyDescent="0.25">
      <c r="A1151" s="9">
        <f>IF(Lease!$H$4="Monthly",DATE(YEAR(Monthly!A1150),MONTH(Monthly!A1150)+1,DAY(Monthly!A1150)),IF(Lease!$H$4="Quarterly",DATE(YEAR(Monthly!A1150),MONTH(Monthly!A1150)+3,DAY(Monthly!A1150)),DATE(YEAR(Monthly!A1150)+1,MONTH(Monthly!A1150),DAY(Monthly!A1150))))</f>
        <v>461364</v>
      </c>
      <c r="B1151" s="28">
        <f t="shared" si="161"/>
        <v>3163</v>
      </c>
      <c r="C1151" s="9">
        <f t="shared" si="162"/>
        <v>461362</v>
      </c>
      <c r="D1151" s="9">
        <f t="shared" si="163"/>
        <v>461392</v>
      </c>
      <c r="E1151" s="3">
        <f t="shared" si="164"/>
        <v>31</v>
      </c>
      <c r="F1151" s="10">
        <f t="shared" si="165"/>
        <v>29</v>
      </c>
      <c r="G1151" s="4">
        <f>Lease!K1163</f>
        <v>0</v>
      </c>
      <c r="H1151" s="3">
        <f t="shared" si="166"/>
        <v>0</v>
      </c>
      <c r="I1151" s="11">
        <f t="shared" si="167"/>
        <v>0</v>
      </c>
      <c r="J1151" s="20">
        <f t="shared" si="168"/>
        <v>461364</v>
      </c>
      <c r="K1151" s="3">
        <f t="shared" si="169"/>
        <v>0</v>
      </c>
    </row>
    <row r="1152" spans="1:11" x14ac:dyDescent="0.25">
      <c r="A1152" s="9">
        <f>IF(Lease!$H$4="Monthly",DATE(YEAR(Monthly!A1151),MONTH(Monthly!A1151)+1,DAY(Monthly!A1151)),IF(Lease!$H$4="Quarterly",DATE(YEAR(Monthly!A1151),MONTH(Monthly!A1151)+3,DAY(Monthly!A1151)),DATE(YEAR(Monthly!A1151)+1,MONTH(Monthly!A1151),DAY(Monthly!A1151))))</f>
        <v>461730</v>
      </c>
      <c r="B1152" s="28">
        <f t="shared" si="161"/>
        <v>3164</v>
      </c>
      <c r="C1152" s="9">
        <f t="shared" si="162"/>
        <v>461728</v>
      </c>
      <c r="D1152" s="9">
        <f t="shared" si="163"/>
        <v>461758</v>
      </c>
      <c r="E1152" s="3">
        <f t="shared" si="164"/>
        <v>31</v>
      </c>
      <c r="F1152" s="10">
        <f t="shared" si="165"/>
        <v>29</v>
      </c>
      <c r="G1152" s="4">
        <f>Lease!K1164</f>
        <v>0</v>
      </c>
      <c r="H1152" s="3">
        <f t="shared" si="166"/>
        <v>0</v>
      </c>
      <c r="I1152" s="11">
        <f t="shared" si="167"/>
        <v>0</v>
      </c>
      <c r="J1152" s="20">
        <f t="shared" si="168"/>
        <v>461730</v>
      </c>
      <c r="K1152" s="3">
        <f t="shared" si="169"/>
        <v>0</v>
      </c>
    </row>
    <row r="1153" spans="1:11" x14ac:dyDescent="0.25">
      <c r="A1153" s="9">
        <f>IF(Lease!$H$4="Monthly",DATE(YEAR(Monthly!A1152),MONTH(Monthly!A1152)+1,DAY(Monthly!A1152)),IF(Lease!$H$4="Quarterly",DATE(YEAR(Monthly!A1152),MONTH(Monthly!A1152)+3,DAY(Monthly!A1152)),DATE(YEAR(Monthly!A1152)+1,MONTH(Monthly!A1152),DAY(Monthly!A1152))))</f>
        <v>462095</v>
      </c>
      <c r="B1153" s="28">
        <f t="shared" si="161"/>
        <v>3165</v>
      </c>
      <c r="C1153" s="9">
        <f t="shared" si="162"/>
        <v>462093</v>
      </c>
      <c r="D1153" s="9">
        <f t="shared" si="163"/>
        <v>462123</v>
      </c>
      <c r="E1153" s="3">
        <f t="shared" si="164"/>
        <v>31</v>
      </c>
      <c r="F1153" s="10">
        <f t="shared" si="165"/>
        <v>29</v>
      </c>
      <c r="G1153" s="4">
        <f>Lease!K1165</f>
        <v>0</v>
      </c>
      <c r="H1153" s="3">
        <f t="shared" si="166"/>
        <v>0</v>
      </c>
      <c r="I1153" s="11">
        <f t="shared" si="167"/>
        <v>0</v>
      </c>
      <c r="J1153" s="20">
        <f t="shared" si="168"/>
        <v>462095</v>
      </c>
      <c r="K1153" s="3">
        <f t="shared" si="169"/>
        <v>0</v>
      </c>
    </row>
    <row r="1154" spans="1:11" x14ac:dyDescent="0.25">
      <c r="A1154" s="9">
        <f>IF(Lease!$H$4="Monthly",DATE(YEAR(Monthly!A1153),MONTH(Monthly!A1153)+1,DAY(Monthly!A1153)),IF(Lease!$H$4="Quarterly",DATE(YEAR(Monthly!A1153),MONTH(Monthly!A1153)+3,DAY(Monthly!A1153)),DATE(YEAR(Monthly!A1153)+1,MONTH(Monthly!A1153),DAY(Monthly!A1153))))</f>
        <v>462460</v>
      </c>
      <c r="B1154" s="28">
        <f t="shared" si="161"/>
        <v>3166</v>
      </c>
      <c r="C1154" s="9">
        <f t="shared" si="162"/>
        <v>462458</v>
      </c>
      <c r="D1154" s="9">
        <f t="shared" si="163"/>
        <v>462488</v>
      </c>
      <c r="E1154" s="3">
        <f t="shared" si="164"/>
        <v>31</v>
      </c>
      <c r="F1154" s="10">
        <f t="shared" si="165"/>
        <v>29</v>
      </c>
      <c r="G1154" s="4">
        <f>Lease!K1166</f>
        <v>0</v>
      </c>
      <c r="H1154" s="3">
        <f t="shared" si="166"/>
        <v>0</v>
      </c>
      <c r="I1154" s="11">
        <f t="shared" si="167"/>
        <v>0</v>
      </c>
      <c r="J1154" s="20">
        <f t="shared" si="168"/>
        <v>462460</v>
      </c>
      <c r="K1154" s="3">
        <f t="shared" si="169"/>
        <v>0</v>
      </c>
    </row>
    <row r="1155" spans="1:11" x14ac:dyDescent="0.25">
      <c r="A1155" s="9">
        <f>IF(Lease!$H$4="Monthly",DATE(YEAR(Monthly!A1154),MONTH(Monthly!A1154)+1,DAY(Monthly!A1154)),IF(Lease!$H$4="Quarterly",DATE(YEAR(Monthly!A1154),MONTH(Monthly!A1154)+3,DAY(Monthly!A1154)),DATE(YEAR(Monthly!A1154)+1,MONTH(Monthly!A1154),DAY(Monthly!A1154))))</f>
        <v>462825</v>
      </c>
      <c r="B1155" s="28">
        <f t="shared" si="161"/>
        <v>3167</v>
      </c>
      <c r="C1155" s="9">
        <f t="shared" si="162"/>
        <v>462823</v>
      </c>
      <c r="D1155" s="9">
        <f t="shared" si="163"/>
        <v>462853</v>
      </c>
      <c r="E1155" s="3">
        <f t="shared" si="164"/>
        <v>31</v>
      </c>
      <c r="F1155" s="10">
        <f t="shared" si="165"/>
        <v>29</v>
      </c>
      <c r="G1155" s="4">
        <f>Lease!K1167</f>
        <v>0</v>
      </c>
      <c r="H1155" s="3">
        <f t="shared" si="166"/>
        <v>0</v>
      </c>
      <c r="I1155" s="11">
        <f t="shared" si="167"/>
        <v>0</v>
      </c>
      <c r="J1155" s="20">
        <f t="shared" si="168"/>
        <v>462825</v>
      </c>
      <c r="K1155" s="3">
        <f t="shared" si="169"/>
        <v>0</v>
      </c>
    </row>
    <row r="1156" spans="1:11" x14ac:dyDescent="0.25">
      <c r="A1156" s="9">
        <f>IF(Lease!$H$4="Monthly",DATE(YEAR(Monthly!A1155),MONTH(Monthly!A1155)+1,DAY(Monthly!A1155)),IF(Lease!$H$4="Quarterly",DATE(YEAR(Monthly!A1155),MONTH(Monthly!A1155)+3,DAY(Monthly!A1155)),DATE(YEAR(Monthly!A1155)+1,MONTH(Monthly!A1155),DAY(Monthly!A1155))))</f>
        <v>463191</v>
      </c>
      <c r="B1156" s="28">
        <f t="shared" si="161"/>
        <v>3168</v>
      </c>
      <c r="C1156" s="9">
        <f t="shared" si="162"/>
        <v>463189</v>
      </c>
      <c r="D1156" s="9">
        <f t="shared" si="163"/>
        <v>463219</v>
      </c>
      <c r="E1156" s="3">
        <f t="shared" si="164"/>
        <v>31</v>
      </c>
      <c r="F1156" s="10">
        <f t="shared" si="165"/>
        <v>29</v>
      </c>
      <c r="G1156" s="4">
        <f>Lease!K1168</f>
        <v>0</v>
      </c>
      <c r="H1156" s="3">
        <f t="shared" si="166"/>
        <v>0</v>
      </c>
      <c r="I1156" s="11">
        <f t="shared" si="167"/>
        <v>0</v>
      </c>
      <c r="J1156" s="20">
        <f t="shared" si="168"/>
        <v>463191</v>
      </c>
      <c r="K1156" s="3">
        <f t="shared" si="169"/>
        <v>0</v>
      </c>
    </row>
    <row r="1157" spans="1:11" x14ac:dyDescent="0.25">
      <c r="A1157" s="9">
        <f>IF(Lease!$H$4="Monthly",DATE(YEAR(Monthly!A1156),MONTH(Monthly!A1156)+1,DAY(Monthly!A1156)),IF(Lease!$H$4="Quarterly",DATE(YEAR(Monthly!A1156),MONTH(Monthly!A1156)+3,DAY(Monthly!A1156)),DATE(YEAR(Monthly!A1156)+1,MONTH(Monthly!A1156),DAY(Monthly!A1156))))</f>
        <v>463556</v>
      </c>
      <c r="B1157" s="28">
        <f t="shared" ref="B1157:B1204" si="170">YEAR(A1157)</f>
        <v>3169</v>
      </c>
      <c r="C1157" s="9">
        <f t="shared" si="162"/>
        <v>463554</v>
      </c>
      <c r="D1157" s="9">
        <f t="shared" si="163"/>
        <v>463584</v>
      </c>
      <c r="E1157" s="3">
        <f t="shared" si="164"/>
        <v>31</v>
      </c>
      <c r="F1157" s="10">
        <f t="shared" si="165"/>
        <v>29</v>
      </c>
      <c r="G1157" s="4">
        <f>Lease!K1169</f>
        <v>0</v>
      </c>
      <c r="H1157" s="3">
        <f t="shared" si="166"/>
        <v>0</v>
      </c>
      <c r="I1157" s="11">
        <f t="shared" si="167"/>
        <v>0</v>
      </c>
      <c r="J1157" s="20">
        <f t="shared" si="168"/>
        <v>463556</v>
      </c>
      <c r="K1157" s="3">
        <f t="shared" si="169"/>
        <v>0</v>
      </c>
    </row>
    <row r="1158" spans="1:11" x14ac:dyDescent="0.25">
      <c r="A1158" s="9">
        <f>IF(Lease!$H$4="Monthly",DATE(YEAR(Monthly!A1157),MONTH(Monthly!A1157)+1,DAY(Monthly!A1157)),IF(Lease!$H$4="Quarterly",DATE(YEAR(Monthly!A1157),MONTH(Monthly!A1157)+3,DAY(Monthly!A1157)),DATE(YEAR(Monthly!A1157)+1,MONTH(Monthly!A1157),DAY(Monthly!A1157))))</f>
        <v>463921</v>
      </c>
      <c r="B1158" s="28">
        <f t="shared" si="170"/>
        <v>3170</v>
      </c>
      <c r="C1158" s="9">
        <f t="shared" si="162"/>
        <v>463919</v>
      </c>
      <c r="D1158" s="9">
        <f t="shared" si="163"/>
        <v>463949</v>
      </c>
      <c r="E1158" s="3">
        <f t="shared" si="164"/>
        <v>31</v>
      </c>
      <c r="F1158" s="10">
        <f t="shared" si="165"/>
        <v>29</v>
      </c>
      <c r="G1158" s="4">
        <f>Lease!K1170</f>
        <v>0</v>
      </c>
      <c r="H1158" s="3">
        <f t="shared" si="166"/>
        <v>0</v>
      </c>
      <c r="I1158" s="11">
        <f t="shared" si="167"/>
        <v>0</v>
      </c>
      <c r="J1158" s="20">
        <f t="shared" si="168"/>
        <v>463921</v>
      </c>
      <c r="K1158" s="3">
        <f t="shared" si="169"/>
        <v>0</v>
      </c>
    </row>
    <row r="1159" spans="1:11" x14ac:dyDescent="0.25">
      <c r="A1159" s="9">
        <f>IF(Lease!$H$4="Monthly",DATE(YEAR(Monthly!A1158),MONTH(Monthly!A1158)+1,DAY(Monthly!A1158)),IF(Lease!$H$4="Quarterly",DATE(YEAR(Monthly!A1158),MONTH(Monthly!A1158)+3,DAY(Monthly!A1158)),DATE(YEAR(Monthly!A1158)+1,MONTH(Monthly!A1158),DAY(Monthly!A1158))))</f>
        <v>464286</v>
      </c>
      <c r="B1159" s="28">
        <f t="shared" si="170"/>
        <v>3171</v>
      </c>
      <c r="C1159" s="9">
        <f t="shared" si="162"/>
        <v>464284</v>
      </c>
      <c r="D1159" s="9">
        <f t="shared" si="163"/>
        <v>464314</v>
      </c>
      <c r="E1159" s="3">
        <f t="shared" si="164"/>
        <v>31</v>
      </c>
      <c r="F1159" s="10">
        <f t="shared" si="165"/>
        <v>29</v>
      </c>
      <c r="G1159" s="4">
        <f>Lease!K1171</f>
        <v>0</v>
      </c>
      <c r="H1159" s="3">
        <f t="shared" si="166"/>
        <v>0</v>
      </c>
      <c r="I1159" s="11">
        <f t="shared" si="167"/>
        <v>0</v>
      </c>
      <c r="J1159" s="20">
        <f t="shared" si="168"/>
        <v>464286</v>
      </c>
      <c r="K1159" s="3">
        <f t="shared" si="169"/>
        <v>0</v>
      </c>
    </row>
    <row r="1160" spans="1:11" x14ac:dyDescent="0.25">
      <c r="A1160" s="9">
        <f>IF(Lease!$H$4="Monthly",DATE(YEAR(Monthly!A1159),MONTH(Monthly!A1159)+1,DAY(Monthly!A1159)),IF(Lease!$H$4="Quarterly",DATE(YEAR(Monthly!A1159),MONTH(Monthly!A1159)+3,DAY(Monthly!A1159)),DATE(YEAR(Monthly!A1159)+1,MONTH(Monthly!A1159),DAY(Monthly!A1159))))</f>
        <v>464652</v>
      </c>
      <c r="B1160" s="28">
        <f t="shared" si="170"/>
        <v>3172</v>
      </c>
      <c r="C1160" s="9">
        <f t="shared" si="162"/>
        <v>464650</v>
      </c>
      <c r="D1160" s="9">
        <f t="shared" si="163"/>
        <v>464680</v>
      </c>
      <c r="E1160" s="3">
        <f t="shared" si="164"/>
        <v>31</v>
      </c>
      <c r="F1160" s="10">
        <f t="shared" si="165"/>
        <v>29</v>
      </c>
      <c r="G1160" s="4">
        <f>Lease!K1172</f>
        <v>0</v>
      </c>
      <c r="H1160" s="3">
        <f t="shared" si="166"/>
        <v>0</v>
      </c>
      <c r="I1160" s="11">
        <f t="shared" si="167"/>
        <v>0</v>
      </c>
      <c r="J1160" s="20">
        <f t="shared" si="168"/>
        <v>464652</v>
      </c>
      <c r="K1160" s="3">
        <f t="shared" si="169"/>
        <v>0</v>
      </c>
    </row>
    <row r="1161" spans="1:11" x14ac:dyDescent="0.25">
      <c r="A1161" s="9">
        <f>IF(Lease!$H$4="Monthly",DATE(YEAR(Monthly!A1160),MONTH(Monthly!A1160)+1,DAY(Monthly!A1160)),IF(Lease!$H$4="Quarterly",DATE(YEAR(Monthly!A1160),MONTH(Monthly!A1160)+3,DAY(Monthly!A1160)),DATE(YEAR(Monthly!A1160)+1,MONTH(Monthly!A1160),DAY(Monthly!A1160))))</f>
        <v>465017</v>
      </c>
      <c r="B1161" s="28">
        <f t="shared" si="170"/>
        <v>3173</v>
      </c>
      <c r="C1161" s="9">
        <f t="shared" si="162"/>
        <v>465015</v>
      </c>
      <c r="D1161" s="9">
        <f t="shared" si="163"/>
        <v>465045</v>
      </c>
      <c r="E1161" s="3">
        <f t="shared" si="164"/>
        <v>31</v>
      </c>
      <c r="F1161" s="10">
        <f t="shared" si="165"/>
        <v>29</v>
      </c>
      <c r="G1161" s="4">
        <f>Lease!K1173</f>
        <v>0</v>
      </c>
      <c r="H1161" s="3">
        <f t="shared" si="166"/>
        <v>0</v>
      </c>
      <c r="I1161" s="11">
        <f t="shared" si="167"/>
        <v>0</v>
      </c>
      <c r="J1161" s="20">
        <f t="shared" si="168"/>
        <v>465017</v>
      </c>
      <c r="K1161" s="3">
        <f t="shared" si="169"/>
        <v>0</v>
      </c>
    </row>
    <row r="1162" spans="1:11" x14ac:dyDescent="0.25">
      <c r="A1162" s="9">
        <f>IF(Lease!$H$4="Monthly",DATE(YEAR(Monthly!A1161),MONTH(Monthly!A1161)+1,DAY(Monthly!A1161)),IF(Lease!$H$4="Quarterly",DATE(YEAR(Monthly!A1161),MONTH(Monthly!A1161)+3,DAY(Monthly!A1161)),DATE(YEAR(Monthly!A1161)+1,MONTH(Monthly!A1161),DAY(Monthly!A1161))))</f>
        <v>465382</v>
      </c>
      <c r="B1162" s="28">
        <f t="shared" si="170"/>
        <v>3174</v>
      </c>
      <c r="C1162" s="9">
        <f t="shared" si="162"/>
        <v>465380</v>
      </c>
      <c r="D1162" s="9">
        <f t="shared" si="163"/>
        <v>465410</v>
      </c>
      <c r="E1162" s="3">
        <f t="shared" si="164"/>
        <v>31</v>
      </c>
      <c r="F1162" s="10">
        <f t="shared" si="165"/>
        <v>29</v>
      </c>
      <c r="G1162" s="4">
        <f>Lease!K1174</f>
        <v>0</v>
      </c>
      <c r="H1162" s="3">
        <f t="shared" si="166"/>
        <v>0</v>
      </c>
      <c r="I1162" s="11">
        <f t="shared" si="167"/>
        <v>0</v>
      </c>
      <c r="J1162" s="20">
        <f t="shared" si="168"/>
        <v>465382</v>
      </c>
      <c r="K1162" s="3">
        <f t="shared" si="169"/>
        <v>0</v>
      </c>
    </row>
    <row r="1163" spans="1:11" x14ac:dyDescent="0.25">
      <c r="A1163" s="9">
        <f>IF(Lease!$H$4="Monthly",DATE(YEAR(Monthly!A1162),MONTH(Monthly!A1162)+1,DAY(Monthly!A1162)),IF(Lease!$H$4="Quarterly",DATE(YEAR(Monthly!A1162),MONTH(Monthly!A1162)+3,DAY(Monthly!A1162)),DATE(YEAR(Monthly!A1162)+1,MONTH(Monthly!A1162),DAY(Monthly!A1162))))</f>
        <v>465747</v>
      </c>
      <c r="B1163" s="28">
        <f t="shared" si="170"/>
        <v>3175</v>
      </c>
      <c r="C1163" s="9">
        <f t="shared" si="162"/>
        <v>465745</v>
      </c>
      <c r="D1163" s="9">
        <f t="shared" si="163"/>
        <v>465775</v>
      </c>
      <c r="E1163" s="3">
        <f t="shared" si="164"/>
        <v>31</v>
      </c>
      <c r="F1163" s="10">
        <f t="shared" si="165"/>
        <v>29</v>
      </c>
      <c r="G1163" s="4">
        <f>Lease!K1175</f>
        <v>0</v>
      </c>
      <c r="H1163" s="3">
        <f t="shared" si="166"/>
        <v>0</v>
      </c>
      <c r="I1163" s="11">
        <f t="shared" si="167"/>
        <v>0</v>
      </c>
      <c r="J1163" s="20">
        <f t="shared" si="168"/>
        <v>465747</v>
      </c>
      <c r="K1163" s="3">
        <f t="shared" si="169"/>
        <v>0</v>
      </c>
    </row>
    <row r="1164" spans="1:11" x14ac:dyDescent="0.25">
      <c r="A1164" s="9">
        <f>IF(Lease!$H$4="Monthly",DATE(YEAR(Monthly!A1163),MONTH(Monthly!A1163)+1,DAY(Monthly!A1163)),IF(Lease!$H$4="Quarterly",DATE(YEAR(Monthly!A1163),MONTH(Monthly!A1163)+3,DAY(Monthly!A1163)),DATE(YEAR(Monthly!A1163)+1,MONTH(Monthly!A1163),DAY(Monthly!A1163))))</f>
        <v>466113</v>
      </c>
      <c r="B1164" s="28">
        <f t="shared" si="170"/>
        <v>3176</v>
      </c>
      <c r="C1164" s="9">
        <f t="shared" si="162"/>
        <v>466111</v>
      </c>
      <c r="D1164" s="9">
        <f t="shared" si="163"/>
        <v>466141</v>
      </c>
      <c r="E1164" s="3">
        <f t="shared" si="164"/>
        <v>31</v>
      </c>
      <c r="F1164" s="10">
        <f t="shared" si="165"/>
        <v>29</v>
      </c>
      <c r="G1164" s="4">
        <f>Lease!K1176</f>
        <v>0</v>
      </c>
      <c r="H1164" s="3">
        <f t="shared" si="166"/>
        <v>0</v>
      </c>
      <c r="I1164" s="11">
        <f t="shared" si="167"/>
        <v>0</v>
      </c>
      <c r="J1164" s="20">
        <f t="shared" si="168"/>
        <v>466113</v>
      </c>
      <c r="K1164" s="3">
        <f t="shared" si="169"/>
        <v>0</v>
      </c>
    </row>
    <row r="1165" spans="1:11" x14ac:dyDescent="0.25">
      <c r="A1165" s="9">
        <f>IF(Lease!$H$4="Monthly",DATE(YEAR(Monthly!A1164),MONTH(Monthly!A1164)+1,DAY(Monthly!A1164)),IF(Lease!$H$4="Quarterly",DATE(YEAR(Monthly!A1164),MONTH(Monthly!A1164)+3,DAY(Monthly!A1164)),DATE(YEAR(Monthly!A1164)+1,MONTH(Monthly!A1164),DAY(Monthly!A1164))))</f>
        <v>466478</v>
      </c>
      <c r="B1165" s="28">
        <f t="shared" si="170"/>
        <v>3177</v>
      </c>
      <c r="C1165" s="9">
        <f t="shared" si="162"/>
        <v>466476</v>
      </c>
      <c r="D1165" s="9">
        <f t="shared" si="163"/>
        <v>466506</v>
      </c>
      <c r="E1165" s="3">
        <f t="shared" si="164"/>
        <v>31</v>
      </c>
      <c r="F1165" s="10">
        <f t="shared" si="165"/>
        <v>29</v>
      </c>
      <c r="G1165" s="4">
        <f>Lease!K1177</f>
        <v>0</v>
      </c>
      <c r="H1165" s="3">
        <f t="shared" si="166"/>
        <v>0</v>
      </c>
      <c r="I1165" s="11">
        <f t="shared" si="167"/>
        <v>0</v>
      </c>
      <c r="J1165" s="20">
        <f t="shared" si="168"/>
        <v>466478</v>
      </c>
      <c r="K1165" s="3">
        <f t="shared" si="169"/>
        <v>0</v>
      </c>
    </row>
    <row r="1166" spans="1:11" x14ac:dyDescent="0.25">
      <c r="A1166" s="9">
        <f>IF(Lease!$H$4="Monthly",DATE(YEAR(Monthly!A1165),MONTH(Monthly!A1165)+1,DAY(Monthly!A1165)),IF(Lease!$H$4="Quarterly",DATE(YEAR(Monthly!A1165),MONTH(Monthly!A1165)+3,DAY(Monthly!A1165)),DATE(YEAR(Monthly!A1165)+1,MONTH(Monthly!A1165),DAY(Monthly!A1165))))</f>
        <v>466843</v>
      </c>
      <c r="B1166" s="28">
        <f t="shared" si="170"/>
        <v>3178</v>
      </c>
      <c r="C1166" s="9">
        <f t="shared" si="162"/>
        <v>466841</v>
      </c>
      <c r="D1166" s="9">
        <f t="shared" si="163"/>
        <v>466871</v>
      </c>
      <c r="E1166" s="3">
        <f t="shared" si="164"/>
        <v>31</v>
      </c>
      <c r="F1166" s="10">
        <f t="shared" si="165"/>
        <v>29</v>
      </c>
      <c r="G1166" s="4">
        <f>Lease!K1178</f>
        <v>0</v>
      </c>
      <c r="H1166" s="3">
        <f t="shared" si="166"/>
        <v>0</v>
      </c>
      <c r="I1166" s="11">
        <f t="shared" si="167"/>
        <v>0</v>
      </c>
      <c r="J1166" s="20">
        <f t="shared" si="168"/>
        <v>466843</v>
      </c>
      <c r="K1166" s="3">
        <f t="shared" si="169"/>
        <v>0</v>
      </c>
    </row>
    <row r="1167" spans="1:11" x14ac:dyDescent="0.25">
      <c r="A1167" s="9">
        <f>IF(Lease!$H$4="Monthly",DATE(YEAR(Monthly!A1166),MONTH(Monthly!A1166)+1,DAY(Monthly!A1166)),IF(Lease!$H$4="Quarterly",DATE(YEAR(Monthly!A1166),MONTH(Monthly!A1166)+3,DAY(Monthly!A1166)),DATE(YEAR(Monthly!A1166)+1,MONTH(Monthly!A1166),DAY(Monthly!A1166))))</f>
        <v>467208</v>
      </c>
      <c r="B1167" s="28">
        <f t="shared" si="170"/>
        <v>3179</v>
      </c>
      <c r="C1167" s="9">
        <f t="shared" si="162"/>
        <v>467206</v>
      </c>
      <c r="D1167" s="9">
        <f t="shared" si="163"/>
        <v>467236</v>
      </c>
      <c r="E1167" s="3">
        <f t="shared" si="164"/>
        <v>31</v>
      </c>
      <c r="F1167" s="10">
        <f t="shared" si="165"/>
        <v>29</v>
      </c>
      <c r="G1167" s="4">
        <f>Lease!K1179</f>
        <v>0</v>
      </c>
      <c r="H1167" s="3">
        <f t="shared" si="166"/>
        <v>0</v>
      </c>
      <c r="I1167" s="11">
        <f t="shared" si="167"/>
        <v>0</v>
      </c>
      <c r="J1167" s="20">
        <f t="shared" si="168"/>
        <v>467208</v>
      </c>
      <c r="K1167" s="3">
        <f t="shared" si="169"/>
        <v>0</v>
      </c>
    </row>
    <row r="1168" spans="1:11" x14ac:dyDescent="0.25">
      <c r="A1168" s="9">
        <f>IF(Lease!$H$4="Monthly",DATE(YEAR(Monthly!A1167),MONTH(Monthly!A1167)+1,DAY(Monthly!A1167)),IF(Lease!$H$4="Quarterly",DATE(YEAR(Monthly!A1167),MONTH(Monthly!A1167)+3,DAY(Monthly!A1167)),DATE(YEAR(Monthly!A1167)+1,MONTH(Monthly!A1167),DAY(Monthly!A1167))))</f>
        <v>467574</v>
      </c>
      <c r="B1168" s="28">
        <f t="shared" si="170"/>
        <v>3180</v>
      </c>
      <c r="C1168" s="9">
        <f t="shared" si="162"/>
        <v>467572</v>
      </c>
      <c r="D1168" s="9">
        <f t="shared" si="163"/>
        <v>467602</v>
      </c>
      <c r="E1168" s="3">
        <f t="shared" si="164"/>
        <v>31</v>
      </c>
      <c r="F1168" s="10">
        <f t="shared" si="165"/>
        <v>29</v>
      </c>
      <c r="G1168" s="4">
        <f>Lease!K1180</f>
        <v>0</v>
      </c>
      <c r="H1168" s="3">
        <f t="shared" si="166"/>
        <v>0</v>
      </c>
      <c r="I1168" s="11">
        <f t="shared" si="167"/>
        <v>0</v>
      </c>
      <c r="J1168" s="20">
        <f t="shared" si="168"/>
        <v>467574</v>
      </c>
      <c r="K1168" s="3">
        <f t="shared" si="169"/>
        <v>0</v>
      </c>
    </row>
    <row r="1169" spans="1:11" x14ac:dyDescent="0.25">
      <c r="A1169" s="9">
        <f>IF(Lease!$H$4="Monthly",DATE(YEAR(Monthly!A1168),MONTH(Monthly!A1168)+1,DAY(Monthly!A1168)),IF(Lease!$H$4="Quarterly",DATE(YEAR(Monthly!A1168),MONTH(Monthly!A1168)+3,DAY(Monthly!A1168)),DATE(YEAR(Monthly!A1168)+1,MONTH(Monthly!A1168),DAY(Monthly!A1168))))</f>
        <v>467939</v>
      </c>
      <c r="B1169" s="28">
        <f t="shared" si="170"/>
        <v>3181</v>
      </c>
      <c r="C1169" s="9">
        <f t="shared" si="162"/>
        <v>467937</v>
      </c>
      <c r="D1169" s="9">
        <f t="shared" si="163"/>
        <v>467967</v>
      </c>
      <c r="E1169" s="3">
        <f t="shared" si="164"/>
        <v>31</v>
      </c>
      <c r="F1169" s="10">
        <f t="shared" si="165"/>
        <v>29</v>
      </c>
      <c r="G1169" s="4">
        <f>Lease!K1181</f>
        <v>0</v>
      </c>
      <c r="H1169" s="3">
        <f t="shared" si="166"/>
        <v>0</v>
      </c>
      <c r="I1169" s="11">
        <f t="shared" si="167"/>
        <v>0</v>
      </c>
      <c r="J1169" s="20">
        <f t="shared" si="168"/>
        <v>467939</v>
      </c>
      <c r="K1169" s="3">
        <f t="shared" si="169"/>
        <v>0</v>
      </c>
    </row>
    <row r="1170" spans="1:11" x14ac:dyDescent="0.25">
      <c r="A1170" s="9">
        <f>IF(Lease!$H$4="Monthly",DATE(YEAR(Monthly!A1169),MONTH(Monthly!A1169)+1,DAY(Monthly!A1169)),IF(Lease!$H$4="Quarterly",DATE(YEAR(Monthly!A1169),MONTH(Monthly!A1169)+3,DAY(Monthly!A1169)),DATE(YEAR(Monthly!A1169)+1,MONTH(Monthly!A1169),DAY(Monthly!A1169))))</f>
        <v>468304</v>
      </c>
      <c r="B1170" s="28">
        <f t="shared" si="170"/>
        <v>3182</v>
      </c>
      <c r="C1170" s="9">
        <f t="shared" si="162"/>
        <v>468302</v>
      </c>
      <c r="D1170" s="9">
        <f t="shared" si="163"/>
        <v>468332</v>
      </c>
      <c r="E1170" s="3">
        <f t="shared" si="164"/>
        <v>31</v>
      </c>
      <c r="F1170" s="10">
        <f t="shared" si="165"/>
        <v>29</v>
      </c>
      <c r="G1170" s="4">
        <f>Lease!K1182</f>
        <v>0</v>
      </c>
      <c r="H1170" s="3">
        <f t="shared" si="166"/>
        <v>0</v>
      </c>
      <c r="I1170" s="11">
        <f t="shared" si="167"/>
        <v>0</v>
      </c>
      <c r="J1170" s="20">
        <f t="shared" si="168"/>
        <v>468304</v>
      </c>
      <c r="K1170" s="3">
        <f t="shared" si="169"/>
        <v>0</v>
      </c>
    </row>
    <row r="1171" spans="1:11" x14ac:dyDescent="0.25">
      <c r="A1171" s="9">
        <f>IF(Lease!$H$4="Monthly",DATE(YEAR(Monthly!A1170),MONTH(Monthly!A1170)+1,DAY(Monthly!A1170)),IF(Lease!$H$4="Quarterly",DATE(YEAR(Monthly!A1170),MONTH(Monthly!A1170)+3,DAY(Monthly!A1170)),DATE(YEAR(Monthly!A1170)+1,MONTH(Monthly!A1170),DAY(Monthly!A1170))))</f>
        <v>468669</v>
      </c>
      <c r="B1171" s="28">
        <f t="shared" si="170"/>
        <v>3183</v>
      </c>
      <c r="C1171" s="9">
        <f t="shared" si="162"/>
        <v>468667</v>
      </c>
      <c r="D1171" s="9">
        <f t="shared" si="163"/>
        <v>468697</v>
      </c>
      <c r="E1171" s="3">
        <f t="shared" si="164"/>
        <v>31</v>
      </c>
      <c r="F1171" s="10">
        <f t="shared" si="165"/>
        <v>29</v>
      </c>
      <c r="G1171" s="4">
        <f>Lease!K1183</f>
        <v>0</v>
      </c>
      <c r="H1171" s="3">
        <f t="shared" si="166"/>
        <v>0</v>
      </c>
      <c r="I1171" s="11">
        <f t="shared" si="167"/>
        <v>0</v>
      </c>
      <c r="J1171" s="20">
        <f t="shared" si="168"/>
        <v>468669</v>
      </c>
      <c r="K1171" s="3">
        <f t="shared" si="169"/>
        <v>0</v>
      </c>
    </row>
    <row r="1172" spans="1:11" x14ac:dyDescent="0.25">
      <c r="A1172" s="9">
        <f>IF(Lease!$H$4="Monthly",DATE(YEAR(Monthly!A1171),MONTH(Monthly!A1171)+1,DAY(Monthly!A1171)),IF(Lease!$H$4="Quarterly",DATE(YEAR(Monthly!A1171),MONTH(Monthly!A1171)+3,DAY(Monthly!A1171)),DATE(YEAR(Monthly!A1171)+1,MONTH(Monthly!A1171),DAY(Monthly!A1171))))</f>
        <v>469035</v>
      </c>
      <c r="B1172" s="28">
        <f t="shared" si="170"/>
        <v>3184</v>
      </c>
      <c r="C1172" s="9">
        <f t="shared" si="162"/>
        <v>469033</v>
      </c>
      <c r="D1172" s="9">
        <f t="shared" si="163"/>
        <v>469063</v>
      </c>
      <c r="E1172" s="3">
        <f t="shared" si="164"/>
        <v>31</v>
      </c>
      <c r="F1172" s="10">
        <f t="shared" si="165"/>
        <v>29</v>
      </c>
      <c r="G1172" s="4">
        <f>Lease!K1184</f>
        <v>0</v>
      </c>
      <c r="H1172" s="3">
        <f t="shared" si="166"/>
        <v>0</v>
      </c>
      <c r="I1172" s="11">
        <f t="shared" si="167"/>
        <v>0</v>
      </c>
      <c r="J1172" s="20">
        <f t="shared" si="168"/>
        <v>469035</v>
      </c>
      <c r="K1172" s="3">
        <f t="shared" si="169"/>
        <v>0</v>
      </c>
    </row>
    <row r="1173" spans="1:11" x14ac:dyDescent="0.25">
      <c r="A1173" s="9">
        <f>IF(Lease!$H$4="Monthly",DATE(YEAR(Monthly!A1172),MONTH(Monthly!A1172)+1,DAY(Monthly!A1172)),IF(Lease!$H$4="Quarterly",DATE(YEAR(Monthly!A1172),MONTH(Monthly!A1172)+3,DAY(Monthly!A1172)),DATE(YEAR(Monthly!A1172)+1,MONTH(Monthly!A1172),DAY(Monthly!A1172))))</f>
        <v>469400</v>
      </c>
      <c r="B1173" s="28">
        <f t="shared" si="170"/>
        <v>3185</v>
      </c>
      <c r="C1173" s="9">
        <f t="shared" si="162"/>
        <v>469398</v>
      </c>
      <c r="D1173" s="9">
        <f t="shared" si="163"/>
        <v>469428</v>
      </c>
      <c r="E1173" s="3">
        <f t="shared" si="164"/>
        <v>31</v>
      </c>
      <c r="F1173" s="10">
        <f t="shared" si="165"/>
        <v>29</v>
      </c>
      <c r="G1173" s="4">
        <f>Lease!K1185</f>
        <v>0</v>
      </c>
      <c r="H1173" s="3">
        <f t="shared" si="166"/>
        <v>0</v>
      </c>
      <c r="I1173" s="11">
        <f t="shared" si="167"/>
        <v>0</v>
      </c>
      <c r="J1173" s="20">
        <f t="shared" si="168"/>
        <v>469400</v>
      </c>
      <c r="K1173" s="3">
        <f t="shared" si="169"/>
        <v>0</v>
      </c>
    </row>
    <row r="1174" spans="1:11" x14ac:dyDescent="0.25">
      <c r="A1174" s="9">
        <f>IF(Lease!$H$4="Monthly",DATE(YEAR(Monthly!A1173),MONTH(Monthly!A1173)+1,DAY(Monthly!A1173)),IF(Lease!$H$4="Quarterly",DATE(YEAR(Monthly!A1173),MONTH(Monthly!A1173)+3,DAY(Monthly!A1173)),DATE(YEAR(Monthly!A1173)+1,MONTH(Monthly!A1173),DAY(Monthly!A1173))))</f>
        <v>469765</v>
      </c>
      <c r="B1174" s="28">
        <f t="shared" si="170"/>
        <v>3186</v>
      </c>
      <c r="C1174" s="9">
        <f t="shared" si="162"/>
        <v>469763</v>
      </c>
      <c r="D1174" s="9">
        <f t="shared" si="163"/>
        <v>469793</v>
      </c>
      <c r="E1174" s="3">
        <f t="shared" si="164"/>
        <v>31</v>
      </c>
      <c r="F1174" s="10">
        <f t="shared" si="165"/>
        <v>29</v>
      </c>
      <c r="G1174" s="4">
        <f>Lease!K1186</f>
        <v>0</v>
      </c>
      <c r="H1174" s="3">
        <f t="shared" si="166"/>
        <v>0</v>
      </c>
      <c r="I1174" s="11">
        <f t="shared" si="167"/>
        <v>0</v>
      </c>
      <c r="J1174" s="20">
        <f t="shared" si="168"/>
        <v>469765</v>
      </c>
      <c r="K1174" s="3">
        <f t="shared" si="169"/>
        <v>0</v>
      </c>
    </row>
    <row r="1175" spans="1:11" x14ac:dyDescent="0.25">
      <c r="A1175" s="9">
        <f>IF(Lease!$H$4="Monthly",DATE(YEAR(Monthly!A1174),MONTH(Monthly!A1174)+1,DAY(Monthly!A1174)),IF(Lease!$H$4="Quarterly",DATE(YEAR(Monthly!A1174),MONTH(Monthly!A1174)+3,DAY(Monthly!A1174)),DATE(YEAR(Monthly!A1174)+1,MONTH(Monthly!A1174),DAY(Monthly!A1174))))</f>
        <v>470130</v>
      </c>
      <c r="B1175" s="28">
        <f t="shared" si="170"/>
        <v>3187</v>
      </c>
      <c r="C1175" s="9">
        <f t="shared" si="162"/>
        <v>470128</v>
      </c>
      <c r="D1175" s="9">
        <f t="shared" si="163"/>
        <v>470158</v>
      </c>
      <c r="E1175" s="3">
        <f t="shared" si="164"/>
        <v>31</v>
      </c>
      <c r="F1175" s="10">
        <f t="shared" si="165"/>
        <v>29</v>
      </c>
      <c r="G1175" s="4">
        <f>Lease!K1187</f>
        <v>0</v>
      </c>
      <c r="H1175" s="3">
        <f t="shared" si="166"/>
        <v>0</v>
      </c>
      <c r="I1175" s="11">
        <f t="shared" si="167"/>
        <v>0</v>
      </c>
      <c r="J1175" s="20">
        <f t="shared" si="168"/>
        <v>470130</v>
      </c>
      <c r="K1175" s="3">
        <f t="shared" si="169"/>
        <v>0</v>
      </c>
    </row>
    <row r="1176" spans="1:11" x14ac:dyDescent="0.25">
      <c r="A1176" s="9">
        <f>IF(Lease!$H$4="Monthly",DATE(YEAR(Monthly!A1175),MONTH(Monthly!A1175)+1,DAY(Monthly!A1175)),IF(Lease!$H$4="Quarterly",DATE(YEAR(Monthly!A1175),MONTH(Monthly!A1175)+3,DAY(Monthly!A1175)),DATE(YEAR(Monthly!A1175)+1,MONTH(Monthly!A1175),DAY(Monthly!A1175))))</f>
        <v>470496</v>
      </c>
      <c r="B1176" s="28">
        <f t="shared" si="170"/>
        <v>3188</v>
      </c>
      <c r="C1176" s="9">
        <f t="shared" si="162"/>
        <v>470494</v>
      </c>
      <c r="D1176" s="9">
        <f t="shared" si="163"/>
        <v>470524</v>
      </c>
      <c r="E1176" s="3">
        <f t="shared" si="164"/>
        <v>31</v>
      </c>
      <c r="F1176" s="10">
        <f t="shared" si="165"/>
        <v>29</v>
      </c>
      <c r="G1176" s="4">
        <f>Lease!K1188</f>
        <v>0</v>
      </c>
      <c r="H1176" s="3">
        <f t="shared" si="166"/>
        <v>0</v>
      </c>
      <c r="I1176" s="11">
        <f t="shared" si="167"/>
        <v>0</v>
      </c>
      <c r="J1176" s="20">
        <f t="shared" si="168"/>
        <v>470496</v>
      </c>
      <c r="K1176" s="3">
        <f t="shared" si="169"/>
        <v>0</v>
      </c>
    </row>
    <row r="1177" spans="1:11" x14ac:dyDescent="0.25">
      <c r="A1177" s="9">
        <f>IF(Lease!$H$4="Monthly",DATE(YEAR(Monthly!A1176),MONTH(Monthly!A1176)+1,DAY(Monthly!A1176)),IF(Lease!$H$4="Quarterly",DATE(YEAR(Monthly!A1176),MONTH(Monthly!A1176)+3,DAY(Monthly!A1176)),DATE(YEAR(Monthly!A1176)+1,MONTH(Monthly!A1176),DAY(Monthly!A1176))))</f>
        <v>470861</v>
      </c>
      <c r="B1177" s="28">
        <f t="shared" si="170"/>
        <v>3189</v>
      </c>
      <c r="C1177" s="9">
        <f t="shared" si="162"/>
        <v>470859</v>
      </c>
      <c r="D1177" s="9">
        <f t="shared" si="163"/>
        <v>470889</v>
      </c>
      <c r="E1177" s="3">
        <f t="shared" si="164"/>
        <v>31</v>
      </c>
      <c r="F1177" s="10">
        <f t="shared" si="165"/>
        <v>29</v>
      </c>
      <c r="G1177" s="4">
        <f>Lease!K1189</f>
        <v>0</v>
      </c>
      <c r="H1177" s="3">
        <f t="shared" si="166"/>
        <v>0</v>
      </c>
      <c r="I1177" s="11">
        <f t="shared" si="167"/>
        <v>0</v>
      </c>
      <c r="J1177" s="20">
        <f t="shared" si="168"/>
        <v>470861</v>
      </c>
      <c r="K1177" s="3">
        <f t="shared" si="169"/>
        <v>0</v>
      </c>
    </row>
    <row r="1178" spans="1:11" x14ac:dyDescent="0.25">
      <c r="A1178" s="9">
        <f>IF(Lease!$H$4="Monthly",DATE(YEAR(Monthly!A1177),MONTH(Monthly!A1177)+1,DAY(Monthly!A1177)),IF(Lease!$H$4="Quarterly",DATE(YEAR(Monthly!A1177),MONTH(Monthly!A1177)+3,DAY(Monthly!A1177)),DATE(YEAR(Monthly!A1177)+1,MONTH(Monthly!A1177),DAY(Monthly!A1177))))</f>
        <v>471226</v>
      </c>
      <c r="B1178" s="28">
        <f t="shared" si="170"/>
        <v>3190</v>
      </c>
      <c r="C1178" s="9">
        <f t="shared" si="162"/>
        <v>471224</v>
      </c>
      <c r="D1178" s="9">
        <f t="shared" si="163"/>
        <v>471254</v>
      </c>
      <c r="E1178" s="3">
        <f t="shared" si="164"/>
        <v>31</v>
      </c>
      <c r="F1178" s="10">
        <f t="shared" si="165"/>
        <v>29</v>
      </c>
      <c r="G1178" s="4">
        <f>Lease!K1190</f>
        <v>0</v>
      </c>
      <c r="H1178" s="3">
        <f t="shared" si="166"/>
        <v>0</v>
      </c>
      <c r="I1178" s="11">
        <f t="shared" si="167"/>
        <v>0</v>
      </c>
      <c r="J1178" s="20">
        <f t="shared" si="168"/>
        <v>471226</v>
      </c>
      <c r="K1178" s="3">
        <f t="shared" si="169"/>
        <v>0</v>
      </c>
    </row>
    <row r="1179" spans="1:11" x14ac:dyDescent="0.25">
      <c r="A1179" s="9">
        <f>IF(Lease!$H$4="Monthly",DATE(YEAR(Monthly!A1178),MONTH(Monthly!A1178)+1,DAY(Monthly!A1178)),IF(Lease!$H$4="Quarterly",DATE(YEAR(Monthly!A1178),MONTH(Monthly!A1178)+3,DAY(Monthly!A1178)),DATE(YEAR(Monthly!A1178)+1,MONTH(Monthly!A1178),DAY(Monthly!A1178))))</f>
        <v>471591</v>
      </c>
      <c r="B1179" s="28">
        <f t="shared" si="170"/>
        <v>3191</v>
      </c>
      <c r="C1179" s="9">
        <f t="shared" si="162"/>
        <v>471589</v>
      </c>
      <c r="D1179" s="9">
        <f t="shared" si="163"/>
        <v>471619</v>
      </c>
      <c r="E1179" s="3">
        <f t="shared" si="164"/>
        <v>31</v>
      </c>
      <c r="F1179" s="10">
        <f t="shared" si="165"/>
        <v>29</v>
      </c>
      <c r="G1179" s="4">
        <f>Lease!K1191</f>
        <v>0</v>
      </c>
      <c r="H1179" s="3">
        <f t="shared" si="166"/>
        <v>0</v>
      </c>
      <c r="I1179" s="11">
        <f t="shared" si="167"/>
        <v>0</v>
      </c>
      <c r="J1179" s="20">
        <f t="shared" si="168"/>
        <v>471591</v>
      </c>
      <c r="K1179" s="3">
        <f t="shared" si="169"/>
        <v>0</v>
      </c>
    </row>
    <row r="1180" spans="1:11" x14ac:dyDescent="0.25">
      <c r="A1180" s="9">
        <f>IF(Lease!$H$4="Monthly",DATE(YEAR(Monthly!A1179),MONTH(Monthly!A1179)+1,DAY(Monthly!A1179)),IF(Lease!$H$4="Quarterly",DATE(YEAR(Monthly!A1179),MONTH(Monthly!A1179)+3,DAY(Monthly!A1179)),DATE(YEAR(Monthly!A1179)+1,MONTH(Monthly!A1179),DAY(Monthly!A1179))))</f>
        <v>471957</v>
      </c>
      <c r="B1180" s="28">
        <f t="shared" si="170"/>
        <v>3192</v>
      </c>
      <c r="C1180" s="9">
        <f t="shared" si="162"/>
        <v>471955</v>
      </c>
      <c r="D1180" s="9">
        <f t="shared" si="163"/>
        <v>471985</v>
      </c>
      <c r="E1180" s="3">
        <f t="shared" si="164"/>
        <v>31</v>
      </c>
      <c r="F1180" s="10">
        <f t="shared" si="165"/>
        <v>29</v>
      </c>
      <c r="G1180" s="4">
        <f>Lease!K1192</f>
        <v>0</v>
      </c>
      <c r="H1180" s="3">
        <f t="shared" si="166"/>
        <v>0</v>
      </c>
      <c r="I1180" s="11">
        <f t="shared" si="167"/>
        <v>0</v>
      </c>
      <c r="J1180" s="20">
        <f t="shared" si="168"/>
        <v>471957</v>
      </c>
      <c r="K1180" s="3">
        <f t="shared" si="169"/>
        <v>0</v>
      </c>
    </row>
    <row r="1181" spans="1:11" x14ac:dyDescent="0.25">
      <c r="A1181" s="9">
        <f>IF(Lease!$H$4="Monthly",DATE(YEAR(Monthly!A1180),MONTH(Monthly!A1180)+1,DAY(Monthly!A1180)),IF(Lease!$H$4="Quarterly",DATE(YEAR(Monthly!A1180),MONTH(Monthly!A1180)+3,DAY(Monthly!A1180)),DATE(YEAR(Monthly!A1180)+1,MONTH(Monthly!A1180),DAY(Monthly!A1180))))</f>
        <v>472322</v>
      </c>
      <c r="B1181" s="28">
        <f t="shared" si="170"/>
        <v>3193</v>
      </c>
      <c r="C1181" s="9">
        <f t="shared" si="162"/>
        <v>472320</v>
      </c>
      <c r="D1181" s="9">
        <f t="shared" si="163"/>
        <v>472350</v>
      </c>
      <c r="E1181" s="3">
        <f t="shared" si="164"/>
        <v>31</v>
      </c>
      <c r="F1181" s="10">
        <f t="shared" si="165"/>
        <v>29</v>
      </c>
      <c r="G1181" s="4">
        <f>Lease!K1193</f>
        <v>0</v>
      </c>
      <c r="H1181" s="3">
        <f t="shared" si="166"/>
        <v>0</v>
      </c>
      <c r="I1181" s="11">
        <f t="shared" si="167"/>
        <v>0</v>
      </c>
      <c r="J1181" s="20">
        <f t="shared" si="168"/>
        <v>472322</v>
      </c>
      <c r="K1181" s="3">
        <f t="shared" si="169"/>
        <v>0</v>
      </c>
    </row>
    <row r="1182" spans="1:11" x14ac:dyDescent="0.25">
      <c r="A1182" s="9">
        <f>IF(Lease!$H$4="Monthly",DATE(YEAR(Monthly!A1181),MONTH(Monthly!A1181)+1,DAY(Monthly!A1181)),IF(Lease!$H$4="Quarterly",DATE(YEAR(Monthly!A1181),MONTH(Monthly!A1181)+3,DAY(Monthly!A1181)),DATE(YEAR(Monthly!A1181)+1,MONTH(Monthly!A1181),DAY(Monthly!A1181))))</f>
        <v>472687</v>
      </c>
      <c r="B1182" s="28">
        <f t="shared" si="170"/>
        <v>3194</v>
      </c>
      <c r="C1182" s="9">
        <f t="shared" si="162"/>
        <v>472685</v>
      </c>
      <c r="D1182" s="9">
        <f t="shared" si="163"/>
        <v>472715</v>
      </c>
      <c r="E1182" s="3">
        <f t="shared" si="164"/>
        <v>31</v>
      </c>
      <c r="F1182" s="10">
        <f t="shared" si="165"/>
        <v>29</v>
      </c>
      <c r="G1182" s="4">
        <f>Lease!K1194</f>
        <v>0</v>
      </c>
      <c r="H1182" s="3">
        <f t="shared" si="166"/>
        <v>0</v>
      </c>
      <c r="I1182" s="11">
        <f t="shared" si="167"/>
        <v>0</v>
      </c>
      <c r="J1182" s="20">
        <f t="shared" si="168"/>
        <v>472687</v>
      </c>
      <c r="K1182" s="3">
        <f t="shared" si="169"/>
        <v>0</v>
      </c>
    </row>
    <row r="1183" spans="1:11" x14ac:dyDescent="0.25">
      <c r="A1183" s="9">
        <f>IF(Lease!$H$4="Monthly",DATE(YEAR(Monthly!A1182),MONTH(Monthly!A1182)+1,DAY(Monthly!A1182)),IF(Lease!$H$4="Quarterly",DATE(YEAR(Monthly!A1182),MONTH(Monthly!A1182)+3,DAY(Monthly!A1182)),DATE(YEAR(Monthly!A1182)+1,MONTH(Monthly!A1182),DAY(Monthly!A1182))))</f>
        <v>473052</v>
      </c>
      <c r="B1183" s="28">
        <f t="shared" si="170"/>
        <v>3195</v>
      </c>
      <c r="C1183" s="9">
        <f t="shared" si="162"/>
        <v>473050</v>
      </c>
      <c r="D1183" s="9">
        <f t="shared" si="163"/>
        <v>473080</v>
      </c>
      <c r="E1183" s="3">
        <f t="shared" si="164"/>
        <v>31</v>
      </c>
      <c r="F1183" s="10">
        <f t="shared" si="165"/>
        <v>29</v>
      </c>
      <c r="G1183" s="4">
        <f>Lease!K1195</f>
        <v>0</v>
      </c>
      <c r="H1183" s="3">
        <f t="shared" si="166"/>
        <v>0</v>
      </c>
      <c r="I1183" s="11">
        <f t="shared" si="167"/>
        <v>0</v>
      </c>
      <c r="J1183" s="20">
        <f t="shared" si="168"/>
        <v>473052</v>
      </c>
      <c r="K1183" s="3">
        <f t="shared" si="169"/>
        <v>0</v>
      </c>
    </row>
    <row r="1184" spans="1:11" x14ac:dyDescent="0.25">
      <c r="A1184" s="9">
        <f>IF(Lease!$H$4="Monthly",DATE(YEAR(Monthly!A1183),MONTH(Monthly!A1183)+1,DAY(Monthly!A1183)),IF(Lease!$H$4="Quarterly",DATE(YEAR(Monthly!A1183),MONTH(Monthly!A1183)+3,DAY(Monthly!A1183)),DATE(YEAR(Monthly!A1183)+1,MONTH(Monthly!A1183),DAY(Monthly!A1183))))</f>
        <v>473418</v>
      </c>
      <c r="B1184" s="28">
        <f t="shared" si="170"/>
        <v>3196</v>
      </c>
      <c r="C1184" s="9">
        <f t="shared" si="162"/>
        <v>473416</v>
      </c>
      <c r="D1184" s="9">
        <f t="shared" si="163"/>
        <v>473446</v>
      </c>
      <c r="E1184" s="3">
        <f t="shared" si="164"/>
        <v>31</v>
      </c>
      <c r="F1184" s="10">
        <f t="shared" si="165"/>
        <v>29</v>
      </c>
      <c r="G1184" s="4">
        <f>Lease!K1196</f>
        <v>0</v>
      </c>
      <c r="H1184" s="3">
        <f t="shared" si="166"/>
        <v>0</v>
      </c>
      <c r="I1184" s="11">
        <f t="shared" si="167"/>
        <v>0</v>
      </c>
      <c r="J1184" s="20">
        <f t="shared" si="168"/>
        <v>473418</v>
      </c>
      <c r="K1184" s="3">
        <f t="shared" si="169"/>
        <v>0</v>
      </c>
    </row>
    <row r="1185" spans="1:11" x14ac:dyDescent="0.25">
      <c r="A1185" s="9">
        <f>IF(Lease!$H$4="Monthly",DATE(YEAR(Monthly!A1184),MONTH(Monthly!A1184)+1,DAY(Monthly!A1184)),IF(Lease!$H$4="Quarterly",DATE(YEAR(Monthly!A1184),MONTH(Monthly!A1184)+3,DAY(Monthly!A1184)),DATE(YEAR(Monthly!A1184)+1,MONTH(Monthly!A1184),DAY(Monthly!A1184))))</f>
        <v>473783</v>
      </c>
      <c r="B1185" s="28">
        <f t="shared" si="170"/>
        <v>3197</v>
      </c>
      <c r="C1185" s="9">
        <f t="shared" si="162"/>
        <v>473781</v>
      </c>
      <c r="D1185" s="9">
        <f t="shared" si="163"/>
        <v>473811</v>
      </c>
      <c r="E1185" s="3">
        <f t="shared" si="164"/>
        <v>31</v>
      </c>
      <c r="F1185" s="10">
        <f t="shared" si="165"/>
        <v>29</v>
      </c>
      <c r="G1185" s="4">
        <f>Lease!K1197</f>
        <v>0</v>
      </c>
      <c r="H1185" s="3">
        <f t="shared" si="166"/>
        <v>0</v>
      </c>
      <c r="I1185" s="11">
        <f t="shared" si="167"/>
        <v>0</v>
      </c>
      <c r="J1185" s="20">
        <f t="shared" si="168"/>
        <v>473783</v>
      </c>
      <c r="K1185" s="3">
        <f t="shared" si="169"/>
        <v>0</v>
      </c>
    </row>
    <row r="1186" spans="1:11" x14ac:dyDescent="0.25">
      <c r="A1186" s="9">
        <f>IF(Lease!$H$4="Monthly",DATE(YEAR(Monthly!A1185),MONTH(Monthly!A1185)+1,DAY(Monthly!A1185)),IF(Lease!$H$4="Quarterly",DATE(YEAR(Monthly!A1185),MONTH(Monthly!A1185)+3,DAY(Monthly!A1185)),DATE(YEAR(Monthly!A1185)+1,MONTH(Monthly!A1185),DAY(Monthly!A1185))))</f>
        <v>474148</v>
      </c>
      <c r="B1186" s="28">
        <f t="shared" si="170"/>
        <v>3198</v>
      </c>
      <c r="C1186" s="9">
        <f t="shared" si="162"/>
        <v>474146</v>
      </c>
      <c r="D1186" s="9">
        <f t="shared" si="163"/>
        <v>474176</v>
      </c>
      <c r="E1186" s="3">
        <f t="shared" si="164"/>
        <v>31</v>
      </c>
      <c r="F1186" s="10">
        <f t="shared" si="165"/>
        <v>29</v>
      </c>
      <c r="G1186" s="4">
        <f>Lease!K1198</f>
        <v>0</v>
      </c>
      <c r="H1186" s="3">
        <f t="shared" si="166"/>
        <v>0</v>
      </c>
      <c r="I1186" s="11">
        <f t="shared" si="167"/>
        <v>0</v>
      </c>
      <c r="J1186" s="20">
        <f t="shared" si="168"/>
        <v>474148</v>
      </c>
      <c r="K1186" s="3">
        <f t="shared" si="169"/>
        <v>0</v>
      </c>
    </row>
    <row r="1187" spans="1:11" x14ac:dyDescent="0.25">
      <c r="A1187" s="9">
        <f>IF(Lease!$H$4="Monthly",DATE(YEAR(Monthly!A1186),MONTH(Monthly!A1186)+1,DAY(Monthly!A1186)),IF(Lease!$H$4="Quarterly",DATE(YEAR(Monthly!A1186),MONTH(Monthly!A1186)+3,DAY(Monthly!A1186)),DATE(YEAR(Monthly!A1186)+1,MONTH(Monthly!A1186),DAY(Monthly!A1186))))</f>
        <v>474513</v>
      </c>
      <c r="B1187" s="28">
        <f t="shared" si="170"/>
        <v>3199</v>
      </c>
      <c r="C1187" s="9">
        <f t="shared" si="162"/>
        <v>474511</v>
      </c>
      <c r="D1187" s="9">
        <f t="shared" si="163"/>
        <v>474541</v>
      </c>
      <c r="E1187" s="3">
        <f t="shared" si="164"/>
        <v>31</v>
      </c>
      <c r="F1187" s="10">
        <f t="shared" si="165"/>
        <v>29</v>
      </c>
      <c r="G1187" s="4">
        <f>Lease!K1199</f>
        <v>0</v>
      </c>
      <c r="H1187" s="3">
        <f t="shared" si="166"/>
        <v>0</v>
      </c>
      <c r="I1187" s="11">
        <f t="shared" si="167"/>
        <v>0</v>
      </c>
      <c r="J1187" s="20">
        <f t="shared" si="168"/>
        <v>474513</v>
      </c>
      <c r="K1187" s="3">
        <f t="shared" si="169"/>
        <v>0</v>
      </c>
    </row>
    <row r="1188" spans="1:11" x14ac:dyDescent="0.25">
      <c r="A1188" s="9">
        <f>IF(Lease!$H$4="Monthly",DATE(YEAR(Monthly!A1187),MONTH(Monthly!A1187)+1,DAY(Monthly!A1187)),IF(Lease!$H$4="Quarterly",DATE(YEAR(Monthly!A1187),MONTH(Monthly!A1187)+3,DAY(Monthly!A1187)),DATE(YEAR(Monthly!A1187)+1,MONTH(Monthly!A1187),DAY(Monthly!A1187))))</f>
        <v>474879</v>
      </c>
      <c r="B1188" s="28">
        <f t="shared" si="170"/>
        <v>3200</v>
      </c>
      <c r="C1188" s="9">
        <f t="shared" si="162"/>
        <v>474877</v>
      </c>
      <c r="D1188" s="9">
        <f t="shared" si="163"/>
        <v>474907</v>
      </c>
      <c r="E1188" s="3">
        <f t="shared" si="164"/>
        <v>31</v>
      </c>
      <c r="F1188" s="10">
        <f t="shared" si="165"/>
        <v>29</v>
      </c>
      <c r="G1188" s="4">
        <f>Lease!K1200</f>
        <v>0</v>
      </c>
      <c r="H1188" s="3">
        <f t="shared" si="166"/>
        <v>0</v>
      </c>
      <c r="I1188" s="11">
        <f t="shared" si="167"/>
        <v>0</v>
      </c>
      <c r="J1188" s="20">
        <f t="shared" si="168"/>
        <v>474879</v>
      </c>
      <c r="K1188" s="3">
        <f t="shared" si="169"/>
        <v>0</v>
      </c>
    </row>
    <row r="1189" spans="1:11" x14ac:dyDescent="0.25">
      <c r="A1189" s="9">
        <f>IF(Lease!$H$4="Monthly",DATE(YEAR(Monthly!A1188),MONTH(Monthly!A1188)+1,DAY(Monthly!A1188)),IF(Lease!$H$4="Quarterly",DATE(YEAR(Monthly!A1188),MONTH(Monthly!A1188)+3,DAY(Monthly!A1188)),DATE(YEAR(Monthly!A1188)+1,MONTH(Monthly!A1188),DAY(Monthly!A1188))))</f>
        <v>475244</v>
      </c>
      <c r="B1189" s="28">
        <f t="shared" si="170"/>
        <v>3201</v>
      </c>
      <c r="C1189" s="9">
        <f t="shared" si="162"/>
        <v>475242</v>
      </c>
      <c r="D1189" s="9">
        <f t="shared" si="163"/>
        <v>475272</v>
      </c>
      <c r="E1189" s="3">
        <f t="shared" si="164"/>
        <v>31</v>
      </c>
      <c r="F1189" s="10">
        <f t="shared" si="165"/>
        <v>29</v>
      </c>
      <c r="G1189" s="4">
        <f>Lease!K1201</f>
        <v>0</v>
      </c>
      <c r="H1189" s="3">
        <f t="shared" si="166"/>
        <v>0</v>
      </c>
      <c r="I1189" s="11">
        <f t="shared" si="167"/>
        <v>0</v>
      </c>
      <c r="J1189" s="20">
        <f t="shared" si="168"/>
        <v>475244</v>
      </c>
      <c r="K1189" s="3">
        <f t="shared" si="169"/>
        <v>0</v>
      </c>
    </row>
    <row r="1190" spans="1:11" x14ac:dyDescent="0.25">
      <c r="A1190" s="9">
        <f>IF(Lease!$H$4="Monthly",DATE(YEAR(Monthly!A1189),MONTH(Monthly!A1189)+1,DAY(Monthly!A1189)),IF(Lease!$H$4="Quarterly",DATE(YEAR(Monthly!A1189),MONTH(Monthly!A1189)+3,DAY(Monthly!A1189)),DATE(YEAR(Monthly!A1189)+1,MONTH(Monthly!A1189),DAY(Monthly!A1189))))</f>
        <v>475609</v>
      </c>
      <c r="B1190" s="28">
        <f t="shared" si="170"/>
        <v>3202</v>
      </c>
      <c r="C1190" s="9">
        <f t="shared" si="162"/>
        <v>475607</v>
      </c>
      <c r="D1190" s="9">
        <f t="shared" si="163"/>
        <v>475637</v>
      </c>
      <c r="E1190" s="3">
        <f t="shared" si="164"/>
        <v>31</v>
      </c>
      <c r="F1190" s="10">
        <f t="shared" si="165"/>
        <v>29</v>
      </c>
      <c r="G1190" s="4">
        <f>Lease!K1202</f>
        <v>0</v>
      </c>
      <c r="H1190" s="3">
        <f t="shared" si="166"/>
        <v>0</v>
      </c>
      <c r="I1190" s="11">
        <f t="shared" si="167"/>
        <v>0</v>
      </c>
      <c r="J1190" s="20">
        <f t="shared" si="168"/>
        <v>475609</v>
      </c>
      <c r="K1190" s="3">
        <f t="shared" si="169"/>
        <v>0</v>
      </c>
    </row>
    <row r="1191" spans="1:11" x14ac:dyDescent="0.25">
      <c r="A1191" s="9">
        <f>IF(Lease!$H$4="Monthly",DATE(YEAR(Monthly!A1190),MONTH(Monthly!A1190)+1,DAY(Monthly!A1190)),IF(Lease!$H$4="Quarterly",DATE(YEAR(Monthly!A1190),MONTH(Monthly!A1190)+3,DAY(Monthly!A1190)),DATE(YEAR(Monthly!A1190)+1,MONTH(Monthly!A1190),DAY(Monthly!A1190))))</f>
        <v>475974</v>
      </c>
      <c r="B1191" s="28">
        <f t="shared" si="170"/>
        <v>3203</v>
      </c>
      <c r="C1191" s="9">
        <f t="shared" si="162"/>
        <v>475972</v>
      </c>
      <c r="D1191" s="9">
        <f t="shared" si="163"/>
        <v>476002</v>
      </c>
      <c r="E1191" s="3">
        <f t="shared" si="164"/>
        <v>31</v>
      </c>
      <c r="F1191" s="10">
        <f t="shared" si="165"/>
        <v>29</v>
      </c>
      <c r="G1191" s="4">
        <f>Lease!K1203</f>
        <v>0</v>
      </c>
      <c r="H1191" s="3">
        <f t="shared" si="166"/>
        <v>0</v>
      </c>
      <c r="I1191" s="11">
        <f t="shared" si="167"/>
        <v>0</v>
      </c>
      <c r="J1191" s="20">
        <f t="shared" si="168"/>
        <v>475974</v>
      </c>
      <c r="K1191" s="3">
        <f t="shared" si="169"/>
        <v>0</v>
      </c>
    </row>
    <row r="1192" spans="1:11" x14ac:dyDescent="0.25">
      <c r="A1192" s="9">
        <f>IF(Lease!$H$4="Monthly",DATE(YEAR(Monthly!A1191),MONTH(Monthly!A1191)+1,DAY(Monthly!A1191)),IF(Lease!$H$4="Quarterly",DATE(YEAR(Monthly!A1191),MONTH(Monthly!A1191)+3,DAY(Monthly!A1191)),DATE(YEAR(Monthly!A1191)+1,MONTH(Monthly!A1191),DAY(Monthly!A1191))))</f>
        <v>476340</v>
      </c>
      <c r="B1192" s="28">
        <f t="shared" si="170"/>
        <v>3204</v>
      </c>
      <c r="C1192" s="9">
        <f t="shared" si="162"/>
        <v>476338</v>
      </c>
      <c r="D1192" s="9">
        <f t="shared" si="163"/>
        <v>476368</v>
      </c>
      <c r="E1192" s="3">
        <f t="shared" si="164"/>
        <v>31</v>
      </c>
      <c r="F1192" s="10">
        <f t="shared" si="165"/>
        <v>29</v>
      </c>
      <c r="G1192" s="4">
        <f>Lease!K1204</f>
        <v>0</v>
      </c>
      <c r="H1192" s="3">
        <f t="shared" si="166"/>
        <v>0</v>
      </c>
      <c r="I1192" s="11">
        <f t="shared" si="167"/>
        <v>0</v>
      </c>
      <c r="J1192" s="20">
        <f t="shared" si="168"/>
        <v>476340</v>
      </c>
      <c r="K1192" s="3">
        <f t="shared" si="169"/>
        <v>0</v>
      </c>
    </row>
    <row r="1193" spans="1:11" x14ac:dyDescent="0.25">
      <c r="A1193" s="9">
        <f>IF(Lease!$H$4="Monthly",DATE(YEAR(Monthly!A1192),MONTH(Monthly!A1192)+1,DAY(Monthly!A1192)),IF(Lease!$H$4="Quarterly",DATE(YEAR(Monthly!A1192),MONTH(Monthly!A1192)+3,DAY(Monthly!A1192)),DATE(YEAR(Monthly!A1192)+1,MONTH(Monthly!A1192),DAY(Monthly!A1192))))</f>
        <v>476705</v>
      </c>
      <c r="B1193" s="28">
        <f t="shared" si="170"/>
        <v>3205</v>
      </c>
      <c r="C1193" s="9">
        <f t="shared" si="162"/>
        <v>476703</v>
      </c>
      <c r="D1193" s="9">
        <f t="shared" si="163"/>
        <v>476733</v>
      </c>
      <c r="E1193" s="3">
        <f t="shared" si="164"/>
        <v>31</v>
      </c>
      <c r="F1193" s="10">
        <f t="shared" si="165"/>
        <v>29</v>
      </c>
      <c r="G1193" s="4">
        <f>Lease!K1205</f>
        <v>0</v>
      </c>
      <c r="H1193" s="3">
        <f t="shared" si="166"/>
        <v>0</v>
      </c>
      <c r="I1193" s="11">
        <f t="shared" si="167"/>
        <v>0</v>
      </c>
      <c r="J1193" s="20">
        <f t="shared" si="168"/>
        <v>476705</v>
      </c>
      <c r="K1193" s="3">
        <f t="shared" si="169"/>
        <v>0</v>
      </c>
    </row>
    <row r="1194" spans="1:11" x14ac:dyDescent="0.25">
      <c r="A1194" s="9">
        <f>IF(Lease!$H$4="Monthly",DATE(YEAR(Monthly!A1193),MONTH(Monthly!A1193)+1,DAY(Monthly!A1193)),IF(Lease!$H$4="Quarterly",DATE(YEAR(Monthly!A1193),MONTH(Monthly!A1193)+3,DAY(Monthly!A1193)),DATE(YEAR(Monthly!A1193)+1,MONTH(Monthly!A1193),DAY(Monthly!A1193))))</f>
        <v>477070</v>
      </c>
      <c r="B1194" s="28">
        <f t="shared" si="170"/>
        <v>3206</v>
      </c>
      <c r="C1194" s="9">
        <f t="shared" si="162"/>
        <v>477068</v>
      </c>
      <c r="D1194" s="9">
        <f t="shared" si="163"/>
        <v>477098</v>
      </c>
      <c r="E1194" s="3">
        <f t="shared" si="164"/>
        <v>31</v>
      </c>
      <c r="F1194" s="10">
        <f t="shared" si="165"/>
        <v>29</v>
      </c>
      <c r="G1194" s="4">
        <f>Lease!K1206</f>
        <v>0</v>
      </c>
      <c r="H1194" s="3">
        <f t="shared" si="166"/>
        <v>0</v>
      </c>
      <c r="I1194" s="11">
        <f t="shared" si="167"/>
        <v>0</v>
      </c>
      <c r="J1194" s="20">
        <f t="shared" si="168"/>
        <v>477070</v>
      </c>
      <c r="K1194" s="3">
        <f t="shared" si="169"/>
        <v>0</v>
      </c>
    </row>
    <row r="1195" spans="1:11" x14ac:dyDescent="0.25">
      <c r="A1195" s="9">
        <f>IF(Lease!$H$4="Monthly",DATE(YEAR(Monthly!A1194),MONTH(Monthly!A1194)+1,DAY(Monthly!A1194)),IF(Lease!$H$4="Quarterly",DATE(YEAR(Monthly!A1194),MONTH(Monthly!A1194)+3,DAY(Monthly!A1194)),DATE(YEAR(Monthly!A1194)+1,MONTH(Monthly!A1194),DAY(Monthly!A1194))))</f>
        <v>477435</v>
      </c>
      <c r="B1195" s="28">
        <f t="shared" si="170"/>
        <v>3207</v>
      </c>
      <c r="C1195" s="9">
        <f t="shared" si="162"/>
        <v>477433</v>
      </c>
      <c r="D1195" s="9">
        <f t="shared" si="163"/>
        <v>477463</v>
      </c>
      <c r="E1195" s="3">
        <f t="shared" si="164"/>
        <v>31</v>
      </c>
      <c r="F1195" s="10">
        <f t="shared" si="165"/>
        <v>29</v>
      </c>
      <c r="G1195" s="4">
        <f>Lease!K1207</f>
        <v>0</v>
      </c>
      <c r="H1195" s="3">
        <f t="shared" si="166"/>
        <v>0</v>
      </c>
      <c r="I1195" s="11">
        <f t="shared" si="167"/>
        <v>0</v>
      </c>
      <c r="J1195" s="20">
        <f t="shared" si="168"/>
        <v>477435</v>
      </c>
      <c r="K1195" s="3">
        <f t="shared" si="169"/>
        <v>0</v>
      </c>
    </row>
    <row r="1196" spans="1:11" x14ac:dyDescent="0.25">
      <c r="A1196" s="9">
        <f>IF(Lease!$H$4="Monthly",DATE(YEAR(Monthly!A1195),MONTH(Monthly!A1195)+1,DAY(Monthly!A1195)),IF(Lease!$H$4="Quarterly",DATE(YEAR(Monthly!A1195),MONTH(Monthly!A1195)+3,DAY(Monthly!A1195)),DATE(YEAR(Monthly!A1195)+1,MONTH(Monthly!A1195),DAY(Monthly!A1195))))</f>
        <v>477801</v>
      </c>
      <c r="B1196" s="28">
        <f t="shared" si="170"/>
        <v>3208</v>
      </c>
      <c r="C1196" s="9">
        <f t="shared" si="162"/>
        <v>477799</v>
      </c>
      <c r="D1196" s="9">
        <f t="shared" si="163"/>
        <v>477829</v>
      </c>
      <c r="E1196" s="3">
        <f t="shared" si="164"/>
        <v>31</v>
      </c>
      <c r="F1196" s="10">
        <f t="shared" si="165"/>
        <v>29</v>
      </c>
      <c r="G1196" s="4">
        <f>Lease!K1208</f>
        <v>0</v>
      </c>
      <c r="H1196" s="3">
        <f t="shared" si="166"/>
        <v>0</v>
      </c>
      <c r="I1196" s="11">
        <f t="shared" si="167"/>
        <v>0</v>
      </c>
      <c r="J1196" s="20">
        <f t="shared" si="168"/>
        <v>477801</v>
      </c>
      <c r="K1196" s="3">
        <f t="shared" si="169"/>
        <v>0</v>
      </c>
    </row>
    <row r="1197" spans="1:11" x14ac:dyDescent="0.25">
      <c r="A1197" s="9">
        <f>IF(Lease!$H$4="Monthly",DATE(YEAR(Monthly!A1196),MONTH(Monthly!A1196)+1,DAY(Monthly!A1196)),IF(Lease!$H$4="Quarterly",DATE(YEAR(Monthly!A1196),MONTH(Monthly!A1196)+3,DAY(Monthly!A1196)),DATE(YEAR(Monthly!A1196)+1,MONTH(Monthly!A1196),DAY(Monthly!A1196))))</f>
        <v>478166</v>
      </c>
      <c r="B1197" s="28">
        <f t="shared" si="170"/>
        <v>3209</v>
      </c>
      <c r="C1197" s="9">
        <f t="shared" si="162"/>
        <v>478164</v>
      </c>
      <c r="D1197" s="9">
        <f t="shared" si="163"/>
        <v>478194</v>
      </c>
      <c r="E1197" s="3">
        <f t="shared" si="164"/>
        <v>31</v>
      </c>
      <c r="F1197" s="10">
        <f t="shared" si="165"/>
        <v>29</v>
      </c>
      <c r="G1197" s="4">
        <f>Lease!K1209</f>
        <v>0</v>
      </c>
      <c r="H1197" s="3">
        <f t="shared" si="166"/>
        <v>0</v>
      </c>
      <c r="I1197" s="11">
        <f t="shared" si="167"/>
        <v>0</v>
      </c>
      <c r="J1197" s="20">
        <f t="shared" si="168"/>
        <v>478166</v>
      </c>
      <c r="K1197" s="3">
        <f t="shared" si="169"/>
        <v>0</v>
      </c>
    </row>
    <row r="1198" spans="1:11" x14ac:dyDescent="0.25">
      <c r="A1198" s="9">
        <f>IF(Lease!$H$4="Monthly",DATE(YEAR(Monthly!A1197),MONTH(Monthly!A1197)+1,DAY(Monthly!A1197)),IF(Lease!$H$4="Quarterly",DATE(YEAR(Monthly!A1197),MONTH(Monthly!A1197)+3,DAY(Monthly!A1197)),DATE(YEAR(Monthly!A1197)+1,MONTH(Monthly!A1197),DAY(Monthly!A1197))))</f>
        <v>478531</v>
      </c>
      <c r="B1198" s="28">
        <f t="shared" si="170"/>
        <v>3210</v>
      </c>
      <c r="C1198" s="9">
        <f t="shared" si="162"/>
        <v>478529</v>
      </c>
      <c r="D1198" s="9">
        <f t="shared" si="163"/>
        <v>478559</v>
      </c>
      <c r="E1198" s="3">
        <f t="shared" si="164"/>
        <v>31</v>
      </c>
      <c r="F1198" s="10">
        <f t="shared" si="165"/>
        <v>29</v>
      </c>
      <c r="G1198" s="4">
        <f>Lease!K1210</f>
        <v>0</v>
      </c>
      <c r="H1198" s="3">
        <f t="shared" si="166"/>
        <v>0</v>
      </c>
      <c r="I1198" s="11">
        <f t="shared" si="167"/>
        <v>0</v>
      </c>
      <c r="J1198" s="20">
        <f t="shared" si="168"/>
        <v>478531</v>
      </c>
      <c r="K1198" s="3">
        <f t="shared" si="169"/>
        <v>0</v>
      </c>
    </row>
    <row r="1199" spans="1:11" x14ac:dyDescent="0.25">
      <c r="A1199" s="9">
        <f>IF(Lease!$H$4="Monthly",DATE(YEAR(Monthly!A1198),MONTH(Monthly!A1198)+1,DAY(Monthly!A1198)),IF(Lease!$H$4="Quarterly",DATE(YEAR(Monthly!A1198),MONTH(Monthly!A1198)+3,DAY(Monthly!A1198)),DATE(YEAR(Monthly!A1198)+1,MONTH(Monthly!A1198),DAY(Monthly!A1198))))</f>
        <v>478896</v>
      </c>
      <c r="B1199" s="28">
        <f t="shared" si="170"/>
        <v>3211</v>
      </c>
      <c r="C1199" s="9">
        <f t="shared" si="162"/>
        <v>478894</v>
      </c>
      <c r="D1199" s="9">
        <f t="shared" si="163"/>
        <v>478924</v>
      </c>
      <c r="E1199" s="3">
        <f t="shared" si="164"/>
        <v>31</v>
      </c>
      <c r="F1199" s="10">
        <f t="shared" si="165"/>
        <v>29</v>
      </c>
      <c r="G1199" s="4">
        <f>Lease!K1211</f>
        <v>0</v>
      </c>
      <c r="H1199" s="3">
        <f t="shared" si="166"/>
        <v>0</v>
      </c>
      <c r="I1199" s="11">
        <f t="shared" si="167"/>
        <v>0</v>
      </c>
      <c r="J1199" s="20">
        <f t="shared" si="168"/>
        <v>478896</v>
      </c>
      <c r="K1199" s="3">
        <f t="shared" si="169"/>
        <v>0</v>
      </c>
    </row>
    <row r="1200" spans="1:11" x14ac:dyDescent="0.25">
      <c r="A1200" s="9">
        <f>IF(Lease!$H$4="Monthly",DATE(YEAR(Monthly!A1199),MONTH(Monthly!A1199)+1,DAY(Monthly!A1199)),IF(Lease!$H$4="Quarterly",DATE(YEAR(Monthly!A1199),MONTH(Monthly!A1199)+3,DAY(Monthly!A1199)),DATE(YEAR(Monthly!A1199)+1,MONTH(Monthly!A1199),DAY(Monthly!A1199))))</f>
        <v>479262</v>
      </c>
      <c r="B1200" s="28">
        <f t="shared" si="170"/>
        <v>3212</v>
      </c>
      <c r="C1200" s="9">
        <f t="shared" si="162"/>
        <v>479260</v>
      </c>
      <c r="D1200" s="9">
        <f t="shared" si="163"/>
        <v>479290</v>
      </c>
      <c r="E1200" s="3">
        <f t="shared" si="164"/>
        <v>31</v>
      </c>
      <c r="F1200" s="10">
        <f t="shared" si="165"/>
        <v>29</v>
      </c>
      <c r="G1200" s="4">
        <f>Lease!K1212</f>
        <v>0</v>
      </c>
      <c r="H1200" s="3">
        <f t="shared" si="166"/>
        <v>0</v>
      </c>
      <c r="I1200" s="11">
        <f t="shared" si="167"/>
        <v>0</v>
      </c>
      <c r="J1200" s="20">
        <f t="shared" si="168"/>
        <v>479262</v>
      </c>
      <c r="K1200" s="3">
        <f t="shared" si="169"/>
        <v>0</v>
      </c>
    </row>
    <row r="1201" spans="1:11" x14ac:dyDescent="0.25">
      <c r="A1201" s="9">
        <f>IF(Lease!$H$4="Monthly",DATE(YEAR(Monthly!A1200),MONTH(Monthly!A1200)+1,DAY(Monthly!A1200)),IF(Lease!$H$4="Quarterly",DATE(YEAR(Monthly!A1200),MONTH(Monthly!A1200)+3,DAY(Monthly!A1200)),DATE(YEAR(Monthly!A1200)+1,MONTH(Monthly!A1200),DAY(Monthly!A1200))))</f>
        <v>479627</v>
      </c>
      <c r="B1201" s="28">
        <f t="shared" si="170"/>
        <v>3213</v>
      </c>
      <c r="C1201" s="9">
        <f t="shared" ref="C1201:C1204" si="171">EOMONTH(A1201,-1)+1</f>
        <v>479625</v>
      </c>
      <c r="D1201" s="9">
        <f t="shared" ref="D1201:D1204" si="172">EOMONTH(A1201,0)</f>
        <v>479655</v>
      </c>
      <c r="E1201" s="3">
        <f t="shared" ref="E1201:E1204" si="173">D1201-C1201+1</f>
        <v>31</v>
      </c>
      <c r="F1201" s="10">
        <f t="shared" ref="F1201:F1204" si="174">D1201-A1201+1</f>
        <v>29</v>
      </c>
      <c r="G1201" s="4">
        <f>Lease!K1213</f>
        <v>0</v>
      </c>
      <c r="H1201" s="3">
        <f t="shared" ref="H1201:H1202" si="175">G1202/E1201*F1201</f>
        <v>0</v>
      </c>
      <c r="I1201" s="11">
        <f t="shared" ref="I1201:I1203" si="176">G1201-H1200</f>
        <v>0</v>
      </c>
      <c r="J1201" s="20">
        <f t="shared" ref="J1201:J1203" si="177">A1201</f>
        <v>479627</v>
      </c>
      <c r="K1201" s="3">
        <f t="shared" ref="K1201:K1203" si="178">H1201+I1201</f>
        <v>0</v>
      </c>
    </row>
    <row r="1202" spans="1:11" x14ac:dyDescent="0.25">
      <c r="A1202" s="9">
        <f>IF(Lease!$H$4="Monthly",DATE(YEAR(Monthly!A1201),MONTH(Monthly!A1201)+1,DAY(Monthly!A1201)),IF(Lease!$H$4="Quarterly",DATE(YEAR(Monthly!A1201),MONTH(Monthly!A1201)+3,DAY(Monthly!A1201)),DATE(YEAR(Monthly!A1201)+1,MONTH(Monthly!A1201),DAY(Monthly!A1201))))</f>
        <v>479992</v>
      </c>
      <c r="B1202" s="28">
        <f t="shared" si="170"/>
        <v>3214</v>
      </c>
      <c r="C1202" s="9">
        <f t="shared" si="171"/>
        <v>479990</v>
      </c>
      <c r="D1202" s="9">
        <f t="shared" si="172"/>
        <v>480020</v>
      </c>
      <c r="E1202" s="3">
        <f t="shared" si="173"/>
        <v>31</v>
      </c>
      <c r="F1202" s="10">
        <f t="shared" si="174"/>
        <v>29</v>
      </c>
      <c r="G1202" s="4">
        <f>Lease!K1214</f>
        <v>0</v>
      </c>
      <c r="H1202" s="3">
        <f t="shared" si="175"/>
        <v>0</v>
      </c>
      <c r="I1202" s="11">
        <f t="shared" si="176"/>
        <v>0</v>
      </c>
      <c r="J1202" s="20">
        <f t="shared" si="177"/>
        <v>479992</v>
      </c>
      <c r="K1202" s="3">
        <f t="shared" si="178"/>
        <v>0</v>
      </c>
    </row>
    <row r="1203" spans="1:11" x14ac:dyDescent="0.25">
      <c r="A1203" s="9">
        <f>IF(Lease!$H$4="Monthly",DATE(YEAR(Monthly!A1202),MONTH(Monthly!A1202)+1,DAY(Monthly!A1202)),IF(Lease!$H$4="Quarterly",DATE(YEAR(Monthly!A1202),MONTH(Monthly!A1202)+3,DAY(Monthly!A1202)),DATE(YEAR(Monthly!A1202)+1,MONTH(Monthly!A1202),DAY(Monthly!A1202))))</f>
        <v>480357</v>
      </c>
      <c r="B1203" s="28">
        <f t="shared" si="170"/>
        <v>3215</v>
      </c>
      <c r="C1203" s="9">
        <f t="shared" si="171"/>
        <v>480355</v>
      </c>
      <c r="D1203" s="9">
        <f t="shared" si="172"/>
        <v>480385</v>
      </c>
      <c r="E1203" s="3">
        <f t="shared" si="173"/>
        <v>31</v>
      </c>
      <c r="F1203" s="10">
        <f t="shared" si="174"/>
        <v>29</v>
      </c>
      <c r="G1203" s="4">
        <f>Lease!K1215</f>
        <v>0</v>
      </c>
      <c r="H1203" s="3">
        <f>G1204/E1203*F1203</f>
        <v>0</v>
      </c>
      <c r="I1203" s="11">
        <f t="shared" si="176"/>
        <v>0</v>
      </c>
      <c r="J1203" s="20">
        <f t="shared" si="177"/>
        <v>480357</v>
      </c>
      <c r="K1203" s="3">
        <f t="shared" si="178"/>
        <v>0</v>
      </c>
    </row>
    <row r="1204" spans="1:11" x14ac:dyDescent="0.25">
      <c r="A1204" s="9">
        <f>IF(Lease!$H$4="Monthly",DATE(YEAR(Monthly!A1203),MONTH(Monthly!A1203)+1,DAY(Monthly!A1203)),IF(Lease!$H$4="Quarterly",DATE(YEAR(Monthly!A1203),MONTH(Monthly!A1203)+3,DAY(Monthly!A1203)),DATE(YEAR(Monthly!A1203)+1,MONTH(Monthly!A1203),DAY(Monthly!A1203))))</f>
        <v>480723</v>
      </c>
      <c r="B1204" s="28">
        <f t="shared" si="170"/>
        <v>3216</v>
      </c>
      <c r="C1204" s="9">
        <f t="shared" si="171"/>
        <v>480721</v>
      </c>
      <c r="D1204" s="9">
        <f t="shared" si="172"/>
        <v>480751</v>
      </c>
      <c r="E1204" s="3">
        <f t="shared" si="173"/>
        <v>31</v>
      </c>
      <c r="F1204" s="10">
        <f t="shared" si="174"/>
        <v>29</v>
      </c>
      <c r="G1204" s="4">
        <f>Lease!K1216</f>
        <v>0</v>
      </c>
      <c r="H1204" s="3">
        <f>G1205/E1204*F1204</f>
        <v>0</v>
      </c>
      <c r="I1204" s="11">
        <f t="shared" ref="I1204" si="179">G1204-H1203</f>
        <v>0</v>
      </c>
      <c r="J1204" s="20">
        <f t="shared" ref="J1204" si="180">A1204</f>
        <v>480723</v>
      </c>
      <c r="K1204" s="3">
        <f t="shared" ref="K1204" si="181">H1204+I1204</f>
        <v>0</v>
      </c>
    </row>
  </sheetData>
  <phoneticPr fontId="5" type="noConversion"/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06"/>
  <sheetViews>
    <sheetView showGridLines="0" workbookViewId="0">
      <selection activeCell="A5" sqref="A5"/>
    </sheetView>
  </sheetViews>
  <sheetFormatPr baseColWidth="10" defaultColWidth="9.140625" defaultRowHeight="15" x14ac:dyDescent="0.25"/>
  <cols>
    <col min="1" max="1" width="15.7109375" customWidth="1"/>
    <col min="2" max="2" width="18.85546875" bestFit="1" customWidth="1"/>
    <col min="3" max="5" width="15.7109375" customWidth="1"/>
    <col min="6" max="6" width="13.28515625" bestFit="1" customWidth="1"/>
    <col min="7" max="7" width="31.42578125" bestFit="1" customWidth="1"/>
    <col min="8" max="8" width="13.85546875" bestFit="1" customWidth="1"/>
    <col min="9" max="9" width="21.5703125" bestFit="1" customWidth="1"/>
    <col min="10" max="10" width="21.5703125" customWidth="1"/>
    <col min="11" max="11" width="12.28515625" bestFit="1" customWidth="1"/>
  </cols>
  <sheetData>
    <row r="1" spans="1:11" x14ac:dyDescent="0.25">
      <c r="A1" s="2" t="str">
        <f>Lease!H4</f>
        <v>Yearly</v>
      </c>
      <c r="F1" s="12"/>
      <c r="G1" s="18"/>
      <c r="K1" s="1"/>
    </row>
    <row r="2" spans="1:11" x14ac:dyDescent="0.25">
      <c r="G2" s="12"/>
      <c r="K2" s="1"/>
    </row>
    <row r="3" spans="1:11" x14ac:dyDescent="0.25">
      <c r="E3" s="12"/>
      <c r="F3" s="12"/>
      <c r="G3" s="12"/>
      <c r="K3" s="1"/>
    </row>
    <row r="4" spans="1:11" x14ac:dyDescent="0.25">
      <c r="G4" s="12"/>
      <c r="K4" s="1"/>
    </row>
    <row r="5" spans="1:11" ht="90" x14ac:dyDescent="0.25">
      <c r="A5" s="22" t="s">
        <v>51</v>
      </c>
      <c r="B5" s="23" t="s">
        <v>60</v>
      </c>
      <c r="C5" s="23" t="s">
        <v>61</v>
      </c>
      <c r="D5" s="23" t="s">
        <v>63</v>
      </c>
      <c r="E5" s="23" t="s">
        <v>64</v>
      </c>
      <c r="F5" s="24" t="s">
        <v>62</v>
      </c>
      <c r="G5" s="25" t="str">
        <f>"Finance charge for "&amp;MONTH(A6)&amp;" and "&amp;MONTH(A7)&amp;" month etc"</f>
        <v>Finance charge for 3 and 3 month etc</v>
      </c>
      <c r="H5" s="25" t="str">
        <f>"Finance charge for "&amp;MONTH(A6)+1&amp;" and "&amp;MONTH(A7)+1&amp;" month etc"</f>
        <v>Finance charge for 4 and 4 month etc</v>
      </c>
      <c r="I5" s="25" t="str">
        <f>"Finance charge for "&amp;MONTH(A6)+2&amp;" and "&amp;MONTH(A7)+2&amp;" month etc"</f>
        <v>Finance charge for 5 and 5 month etc</v>
      </c>
      <c r="J5" s="25" t="s">
        <v>65</v>
      </c>
      <c r="K5" s="22" t="s">
        <v>50</v>
      </c>
    </row>
    <row r="6" spans="1:11" x14ac:dyDescent="0.25">
      <c r="A6" s="9">
        <f>Lease!B4</f>
        <v>42432</v>
      </c>
      <c r="B6" s="9">
        <f t="shared" ref="B6:B69" si="0">EOMONTH(A6,-1)+1</f>
        <v>42430</v>
      </c>
      <c r="C6" s="9">
        <f>EOMONTH(A6,0)</f>
        <v>42460</v>
      </c>
      <c r="D6" s="3">
        <f t="shared" ref="D6:D69" si="1">C6-B6+1</f>
        <v>31</v>
      </c>
      <c r="E6" s="10">
        <f t="shared" ref="E6:E69" si="2">C6-A6+1</f>
        <v>29</v>
      </c>
      <c r="F6" s="4"/>
      <c r="G6" s="3">
        <f>F7/(A7-A6+1)*E6</f>
        <v>0</v>
      </c>
      <c r="H6" s="11">
        <f t="shared" ref="H6" si="3">(F7)/(A7-A6+1)*((((EOMONTH(DATE(YEAR(A6),MONTH(A6)+1,DAY(A6)),0)))-DATE(YEAR(A6),MONTH(EOMONTH(A6,-1)+1)+1,1))+1)</f>
        <v>0</v>
      </c>
      <c r="I6" s="11">
        <f t="shared" ref="I6" si="4">(F7)/(A7-A6+1)*(((((EOMONTH(DATE(YEAR(A6),MONTH(A6)+2,DAY(A6)),0)))-DATE(YEAR(A6),MONTH(EOMONTH(A6,-1)+2)+2,1)))+1)</f>
        <v>0</v>
      </c>
      <c r="J6" s="4">
        <f t="shared" ref="J6" si="5">F7/(A7-A6+1)*(A7-DATE(YEAR(A7),MONTH(EOMONTH(A7,-1)+1),DAY(1))+1)</f>
        <v>0</v>
      </c>
      <c r="K6" s="3">
        <f>G6+J6+I6+H6</f>
        <v>0</v>
      </c>
    </row>
    <row r="7" spans="1:11" x14ac:dyDescent="0.25">
      <c r="A7" s="9">
        <f>IF(Lease!$H$4="Monthly",DATE(YEAR(Quarterly!A6),MONTH(Quarterly!A6)+1,DAY(Quarterly!A6)),IF(Lease!$H$4="Quarterly",DATE(YEAR(Quarterly!A6),MONTH(Quarterly!A6)+3,DAY(Quarterly!A6)),DATE(YEAR(Quarterly!A6)+1,MONTH(Quarterly!A6),DAY(Quarterly!A6))))</f>
        <v>42797</v>
      </c>
      <c r="B7" s="9">
        <f t="shared" si="0"/>
        <v>42795</v>
      </c>
      <c r="C7" s="9">
        <f t="shared" ref="C7:C70" si="6">EOMONTH(A7,0)</f>
        <v>42825</v>
      </c>
      <c r="D7" s="3">
        <f t="shared" si="1"/>
        <v>31</v>
      </c>
      <c r="E7" s="10">
        <f t="shared" si="2"/>
        <v>29</v>
      </c>
      <c r="F7" s="4">
        <f>Lease!K17</f>
        <v>0</v>
      </c>
      <c r="G7" s="3">
        <f t="shared" ref="G7:G70" si="7">(F8/(A8-A7+1)*E7)+J6</f>
        <v>75185.605511628295</v>
      </c>
      <c r="H7" s="11">
        <f t="shared" ref="H7:H70" si="8">(F8)/(A8-A7+1)*((((EOMONTH(DATE(YEAR(A7),MONTH(A7)+1,DAY(A7)),0)))-DATE(YEAR(A7),MONTH(EOMONTH(A7,-1)+1)+1,1))+1)</f>
        <v>77778.212598236161</v>
      </c>
      <c r="I7" s="11">
        <f t="shared" ref="I7:I70" si="9">(F8)/(A8-A7+1)*(((((EOMONTH(DATE(YEAR(A7),MONTH(A7)+2,DAY(A7)),0)))-DATE(YEAR(A7),MONTH(EOMONTH(A7,-1)+2)+2,1)))+1)</f>
        <v>80370.819684844042</v>
      </c>
      <c r="J7" s="4">
        <f t="shared" ref="J7:J70" si="10">F8/(A8-A7+1)*(A8-DATE(YEAR(A8),MONTH(EOMONTH(A8,-1)+1),DAY(1))+1)</f>
        <v>7777.8212598236169</v>
      </c>
      <c r="K7" s="3">
        <f>G7+J7+I7+H7-J6</f>
        <v>241112.45905453211</v>
      </c>
    </row>
    <row r="8" spans="1:11" x14ac:dyDescent="0.25">
      <c r="A8" s="9">
        <f>IF(Lease!$H$4="Monthly",DATE(YEAR(Quarterly!A7),MONTH(Quarterly!A7)+1,DAY(Quarterly!A7)),IF(Lease!$H$4="Quarterly",DATE(YEAR(Quarterly!A7),MONTH(Quarterly!A7)+3,DAY(Quarterly!A7)),DATE(YEAR(Quarterly!A7)+1,MONTH(Quarterly!A7),DAY(Quarterly!A7))))</f>
        <v>43162</v>
      </c>
      <c r="B8" s="9">
        <f t="shared" si="0"/>
        <v>43160</v>
      </c>
      <c r="C8" s="9">
        <f t="shared" si="6"/>
        <v>43190</v>
      </c>
      <c r="D8" s="3">
        <f t="shared" si="1"/>
        <v>31</v>
      </c>
      <c r="E8" s="10">
        <f t="shared" si="2"/>
        <v>29</v>
      </c>
      <c r="F8" s="4">
        <f>Lease!K18</f>
        <v>948894.19369848119</v>
      </c>
      <c r="G8" s="3">
        <f t="shared" si="7"/>
        <v>76144.838194574288</v>
      </c>
      <c r="H8" s="11">
        <f t="shared" si="8"/>
        <v>70724.50027732829</v>
      </c>
      <c r="I8" s="11">
        <f t="shared" si="9"/>
        <v>73081.983619905892</v>
      </c>
      <c r="J8" s="4">
        <f t="shared" si="10"/>
        <v>7072.4500277328289</v>
      </c>
      <c r="K8" s="3">
        <f t="shared" ref="K8:K70" si="11">G8+J8+I8+H8-J7</f>
        <v>219245.95085971768</v>
      </c>
    </row>
    <row r="9" spans="1:11" x14ac:dyDescent="0.25">
      <c r="A9" s="9">
        <f>IF(Lease!$H$4="Monthly",DATE(YEAR(Quarterly!A8),MONTH(Quarterly!A8)+1,DAY(Quarterly!A8)),IF(Lease!$H$4="Quarterly",DATE(YEAR(Quarterly!A8),MONTH(Quarterly!A8)+3,DAY(Quarterly!A8)),DATE(YEAR(Quarterly!A8)+1,MONTH(Quarterly!A8),DAY(Quarterly!A8))))</f>
        <v>43527</v>
      </c>
      <c r="B9" s="9">
        <f t="shared" si="0"/>
        <v>43525</v>
      </c>
      <c r="C9" s="9">
        <f t="shared" si="6"/>
        <v>43555</v>
      </c>
      <c r="D9" s="3">
        <f t="shared" si="1"/>
        <v>31</v>
      </c>
      <c r="E9" s="10">
        <f t="shared" si="2"/>
        <v>29</v>
      </c>
      <c r="F9" s="4">
        <f>Lease!K19</f>
        <v>862838.90338340518</v>
      </c>
      <c r="G9" s="3">
        <f t="shared" si="7"/>
        <v>68113.171030524885</v>
      </c>
      <c r="H9" s="11">
        <f t="shared" si="8"/>
        <v>63145.573451164193</v>
      </c>
      <c r="I9" s="11">
        <f t="shared" si="9"/>
        <v>65250.425899536334</v>
      </c>
      <c r="J9" s="4">
        <f t="shared" si="10"/>
        <v>6314.55734511642</v>
      </c>
      <c r="K9" s="3">
        <f t="shared" si="11"/>
        <v>195751.27769860899</v>
      </c>
    </row>
    <row r="10" spans="1:11" x14ac:dyDescent="0.25">
      <c r="A10" s="9">
        <f>IF(Lease!$H$4="Monthly",DATE(YEAR(Quarterly!A9),MONTH(Quarterly!A9)+1,DAY(Quarterly!A9)),IF(Lease!$H$4="Quarterly",DATE(YEAR(Quarterly!A9),MONTH(Quarterly!A9)+3,DAY(Quarterly!A9)),DATE(YEAR(Quarterly!A9)+1,MONTH(Quarterly!A9),DAY(Quarterly!A9))))</f>
        <v>43893</v>
      </c>
      <c r="B10" s="9">
        <f t="shared" si="0"/>
        <v>43891</v>
      </c>
      <c r="C10" s="9">
        <f t="shared" si="6"/>
        <v>43921</v>
      </c>
      <c r="D10" s="3">
        <f t="shared" si="1"/>
        <v>31</v>
      </c>
      <c r="E10" s="10">
        <f t="shared" si="2"/>
        <v>29</v>
      </c>
      <c r="F10" s="4">
        <f>Lease!K20</f>
        <v>772480.84855257533</v>
      </c>
      <c r="G10" s="3">
        <f t="shared" si="7"/>
        <v>60004.562368138053</v>
      </c>
      <c r="H10" s="11">
        <f t="shared" si="8"/>
        <v>55541.384506574104</v>
      </c>
      <c r="I10" s="11">
        <f t="shared" si="9"/>
        <v>57392.763990126579</v>
      </c>
      <c r="J10" s="4">
        <f t="shared" si="10"/>
        <v>5554.1384506574104</v>
      </c>
      <c r="K10" s="3">
        <f t="shared" si="11"/>
        <v>172178.29197037974</v>
      </c>
    </row>
    <row r="11" spans="1:11" x14ac:dyDescent="0.25">
      <c r="A11" s="9">
        <f>IF(Lease!$H$4="Monthly",DATE(YEAR(Quarterly!A10),MONTH(Quarterly!A10)+1,DAY(Quarterly!A10)),IF(Lease!$H$4="Quarterly",DATE(YEAR(Quarterly!A10),MONTH(Quarterly!A10)+3,DAY(Quarterly!A10)),DATE(YEAR(Quarterly!A10)+1,MONTH(Quarterly!A10),DAY(Quarterly!A10))))</f>
        <v>44258</v>
      </c>
      <c r="B11" s="9">
        <f t="shared" si="0"/>
        <v>44256</v>
      </c>
      <c r="C11" s="9">
        <f t="shared" si="6"/>
        <v>44286</v>
      </c>
      <c r="D11" s="3">
        <f t="shared" si="1"/>
        <v>31</v>
      </c>
      <c r="E11" s="10">
        <f t="shared" si="2"/>
        <v>29</v>
      </c>
      <c r="F11" s="4">
        <f>Lease!K21</f>
        <v>677604.8909802041</v>
      </c>
      <c r="G11" s="3">
        <f t="shared" si="7"/>
        <v>51350.774872371119</v>
      </c>
      <c r="H11" s="11">
        <f t="shared" si="8"/>
        <v>47375.830781083147</v>
      </c>
      <c r="I11" s="11">
        <f t="shared" si="9"/>
        <v>48955.025140452584</v>
      </c>
      <c r="J11" s="4">
        <f t="shared" si="10"/>
        <v>4737.583078108315</v>
      </c>
      <c r="K11" s="3">
        <f t="shared" si="11"/>
        <v>146865.07542135776</v>
      </c>
    </row>
    <row r="12" spans="1:11" x14ac:dyDescent="0.25">
      <c r="A12" s="9">
        <f>IF(Lease!$H$4="Monthly",DATE(YEAR(Quarterly!A11),MONTH(Quarterly!A11)+1,DAY(Quarterly!A11)),IF(Lease!$H$4="Quarterly",DATE(YEAR(Quarterly!A11),MONTH(Quarterly!A11)+3,DAY(Quarterly!A11)),DATE(YEAR(Quarterly!A11)+1,MONTH(Quarterly!A11),DAY(Quarterly!A11))))</f>
        <v>44623</v>
      </c>
      <c r="B12" s="9">
        <f t="shared" si="0"/>
        <v>44621</v>
      </c>
      <c r="C12" s="9">
        <f t="shared" si="6"/>
        <v>44651</v>
      </c>
      <c r="D12" s="3">
        <f t="shared" si="1"/>
        <v>31</v>
      </c>
      <c r="E12" s="10">
        <f t="shared" si="2"/>
        <v>29</v>
      </c>
      <c r="F12" s="4">
        <f>Lease!K22</f>
        <v>577985.1355292144</v>
      </c>
      <c r="G12" s="3">
        <f t="shared" si="7"/>
        <v>42246.182468448686</v>
      </c>
      <c r="H12" s="11">
        <f t="shared" si="8"/>
        <v>38801.999369317629</v>
      </c>
      <c r="I12" s="11">
        <f t="shared" si="9"/>
        <v>40095.399348294879</v>
      </c>
      <c r="J12" s="4">
        <f t="shared" si="10"/>
        <v>3880.1999369317627</v>
      </c>
      <c r="K12" s="3">
        <f t="shared" si="11"/>
        <v>120286.19804488463</v>
      </c>
    </row>
    <row r="13" spans="1:11" x14ac:dyDescent="0.25">
      <c r="A13" s="9">
        <f>IF(Lease!$H$4="Monthly",DATE(YEAR(Quarterly!A12),MONTH(Quarterly!A12)+1,DAY(Quarterly!A12)),IF(Lease!$H$4="Quarterly",DATE(YEAR(Quarterly!A12),MONTH(Quarterly!A12)+3,DAY(Quarterly!A12)),DATE(YEAR(Quarterly!A12)+1,MONTH(Quarterly!A12),DAY(Quarterly!A12))))</f>
        <v>44988</v>
      </c>
      <c r="B13" s="9">
        <f t="shared" si="0"/>
        <v>44986</v>
      </c>
      <c r="C13" s="9">
        <f t="shared" si="6"/>
        <v>45016</v>
      </c>
      <c r="D13" s="3">
        <f t="shared" si="1"/>
        <v>31</v>
      </c>
      <c r="E13" s="10">
        <f t="shared" si="2"/>
        <v>29</v>
      </c>
      <c r="F13" s="4">
        <f>Lease!K23</f>
        <v>473384.39230567508</v>
      </c>
      <c r="G13" s="3">
        <f t="shared" si="7"/>
        <v>32607.869543765024</v>
      </c>
      <c r="H13" s="11">
        <f t="shared" si="8"/>
        <v>29718.278903620616</v>
      </c>
      <c r="I13" s="11">
        <f t="shared" si="9"/>
        <v>30708.888200407968</v>
      </c>
      <c r="J13" s="4">
        <f t="shared" si="10"/>
        <v>2971.8278903620617</v>
      </c>
      <c r="K13" s="3">
        <f t="shared" si="11"/>
        <v>92126.664601223907</v>
      </c>
    </row>
    <row r="14" spans="1:11" x14ac:dyDescent="0.25">
      <c r="A14" s="9">
        <f>IF(Lease!$H$4="Monthly",DATE(YEAR(Quarterly!A13),MONTH(Quarterly!A13)+1,DAY(Quarterly!A13)),IF(Lease!$H$4="Quarterly",DATE(YEAR(Quarterly!A13),MONTH(Quarterly!A13)+3,DAY(Quarterly!A13)),DATE(YEAR(Quarterly!A13)+1,MONTH(Quarterly!A13),DAY(Quarterly!A13))))</f>
        <v>45354</v>
      </c>
      <c r="B14" s="9">
        <f t="shared" si="0"/>
        <v>45352</v>
      </c>
      <c r="C14" s="9">
        <f t="shared" si="6"/>
        <v>45382</v>
      </c>
      <c r="D14" s="3">
        <f t="shared" si="1"/>
        <v>31</v>
      </c>
      <c r="E14" s="10">
        <f t="shared" si="2"/>
        <v>29</v>
      </c>
      <c r="F14" s="4">
        <f>Lease!K24</f>
        <v>363553.61192095885</v>
      </c>
      <c r="G14" s="3">
        <f t="shared" si="7"/>
        <v>22640.427570671345</v>
      </c>
      <c r="H14" s="11">
        <f t="shared" si="8"/>
        <v>20346.827255492361</v>
      </c>
      <c r="I14" s="11">
        <f t="shared" si="9"/>
        <v>21025.054830675439</v>
      </c>
      <c r="J14" s="4">
        <f t="shared" si="10"/>
        <v>2034.682725549236</v>
      </c>
      <c r="K14" s="3">
        <f t="shared" si="11"/>
        <v>63075.164492026328</v>
      </c>
    </row>
    <row r="15" spans="1:11" x14ac:dyDescent="0.25">
      <c r="A15" s="9">
        <f>IF(Lease!$H$4="Monthly",DATE(YEAR(Quarterly!A14),MONTH(Quarterly!A14)+1,DAY(Quarterly!A14)),IF(Lease!$H$4="Quarterly",DATE(YEAR(Quarterly!A14),MONTH(Quarterly!A14)+3,DAY(Quarterly!A14)),DATE(YEAR(Quarterly!A14)+1,MONTH(Quarterly!A14),DAY(Quarterly!A14))))</f>
        <v>45719</v>
      </c>
      <c r="B15" s="9">
        <f t="shared" si="0"/>
        <v>45717</v>
      </c>
      <c r="C15" s="9">
        <f t="shared" si="6"/>
        <v>45747</v>
      </c>
      <c r="D15" s="3">
        <f t="shared" si="1"/>
        <v>31</v>
      </c>
      <c r="E15" s="10">
        <f t="shared" si="2"/>
        <v>29</v>
      </c>
      <c r="F15" s="4">
        <f>Lease!K25</f>
        <v>248231.29251700678</v>
      </c>
      <c r="G15" s="3">
        <f t="shared" si="7"/>
        <v>12108.843537414963</v>
      </c>
      <c r="H15" s="11">
        <f t="shared" si="8"/>
        <v>10421.545667447304</v>
      </c>
      <c r="I15" s="11">
        <f t="shared" si="9"/>
        <v>10768.930523028881</v>
      </c>
      <c r="J15" s="4">
        <f t="shared" si="10"/>
        <v>1042.1545667447303</v>
      </c>
      <c r="K15" s="3">
        <f t="shared" si="11"/>
        <v>32306.791569086639</v>
      </c>
    </row>
    <row r="16" spans="1:11" x14ac:dyDescent="0.25">
      <c r="A16" s="9">
        <f>IF(Lease!$H$4="Monthly",DATE(YEAR(Quarterly!A15),MONTH(Quarterly!A15)+1,DAY(Quarterly!A15)),IF(Lease!$H$4="Quarterly",DATE(YEAR(Quarterly!A15),MONTH(Quarterly!A15)+3,DAY(Quarterly!A15)),DATE(YEAR(Quarterly!A15)+1,MONTH(Quarterly!A15),DAY(Quarterly!A15))))</f>
        <v>46084</v>
      </c>
      <c r="B16" s="9">
        <f t="shared" si="0"/>
        <v>46082</v>
      </c>
      <c r="C16" s="9">
        <f t="shared" si="6"/>
        <v>46112</v>
      </c>
      <c r="D16" s="3">
        <f t="shared" si="1"/>
        <v>31</v>
      </c>
      <c r="E16" s="10">
        <f t="shared" si="2"/>
        <v>29</v>
      </c>
      <c r="F16" s="4">
        <f>Lease!K26</f>
        <v>127142.8571428571</v>
      </c>
      <c r="G16" s="3">
        <f t="shared" si="7"/>
        <v>1042.1545667447303</v>
      </c>
      <c r="H16" s="11">
        <f t="shared" si="8"/>
        <v>0</v>
      </c>
      <c r="I16" s="11">
        <f t="shared" si="9"/>
        <v>0</v>
      </c>
      <c r="J16" s="4">
        <f t="shared" si="10"/>
        <v>0</v>
      </c>
      <c r="K16" s="3">
        <f t="shared" si="11"/>
        <v>0</v>
      </c>
    </row>
    <row r="17" spans="1:11" x14ac:dyDescent="0.25">
      <c r="A17" s="9">
        <f>IF(Lease!$H$4="Monthly",DATE(YEAR(Quarterly!A16),MONTH(Quarterly!A16)+1,DAY(Quarterly!A16)),IF(Lease!$H$4="Quarterly",DATE(YEAR(Quarterly!A16),MONTH(Quarterly!A16)+3,DAY(Quarterly!A16)),DATE(YEAR(Quarterly!A16)+1,MONTH(Quarterly!A16),DAY(Quarterly!A16))))</f>
        <v>46449</v>
      </c>
      <c r="B17" s="9">
        <f t="shared" si="0"/>
        <v>46447</v>
      </c>
      <c r="C17" s="9">
        <f t="shared" si="6"/>
        <v>46477</v>
      </c>
      <c r="D17" s="3">
        <f t="shared" si="1"/>
        <v>31</v>
      </c>
      <c r="E17" s="10">
        <f t="shared" si="2"/>
        <v>29</v>
      </c>
      <c r="F17" s="4">
        <f>Lease!K27</f>
        <v>0</v>
      </c>
      <c r="G17" s="3">
        <f t="shared" si="7"/>
        <v>0</v>
      </c>
      <c r="H17" s="11">
        <f t="shared" si="8"/>
        <v>0</v>
      </c>
      <c r="I17" s="11">
        <f t="shared" si="9"/>
        <v>0</v>
      </c>
      <c r="J17" s="4">
        <f t="shared" si="10"/>
        <v>0</v>
      </c>
      <c r="K17" s="3">
        <f t="shared" si="11"/>
        <v>0</v>
      </c>
    </row>
    <row r="18" spans="1:11" x14ac:dyDescent="0.25">
      <c r="A18" s="9">
        <f>IF(Lease!$H$4="Monthly",DATE(YEAR(Quarterly!A17),MONTH(Quarterly!A17)+1,DAY(Quarterly!A17)),IF(Lease!$H$4="Quarterly",DATE(YEAR(Quarterly!A17),MONTH(Quarterly!A17)+3,DAY(Quarterly!A17)),DATE(YEAR(Quarterly!A17)+1,MONTH(Quarterly!A17),DAY(Quarterly!A17))))</f>
        <v>46815</v>
      </c>
      <c r="B18" s="9">
        <f t="shared" si="0"/>
        <v>46813</v>
      </c>
      <c r="C18" s="9">
        <f t="shared" si="6"/>
        <v>46843</v>
      </c>
      <c r="D18" s="3">
        <f t="shared" si="1"/>
        <v>31</v>
      </c>
      <c r="E18" s="10">
        <f t="shared" si="2"/>
        <v>29</v>
      </c>
      <c r="F18" s="4">
        <f>Lease!K28</f>
        <v>0</v>
      </c>
      <c r="G18" s="3">
        <f t="shared" si="7"/>
        <v>0</v>
      </c>
      <c r="H18" s="11">
        <f t="shared" si="8"/>
        <v>0</v>
      </c>
      <c r="I18" s="11">
        <f t="shared" si="9"/>
        <v>0</v>
      </c>
      <c r="J18" s="4">
        <f t="shared" si="10"/>
        <v>0</v>
      </c>
      <c r="K18" s="3">
        <f t="shared" si="11"/>
        <v>0</v>
      </c>
    </row>
    <row r="19" spans="1:11" x14ac:dyDescent="0.25">
      <c r="A19" s="9">
        <f>IF(Lease!$H$4="Monthly",DATE(YEAR(Quarterly!A18),MONTH(Quarterly!A18)+1,DAY(Quarterly!A18)),IF(Lease!$H$4="Quarterly",DATE(YEAR(Quarterly!A18),MONTH(Quarterly!A18)+3,DAY(Quarterly!A18)),DATE(YEAR(Quarterly!A18)+1,MONTH(Quarterly!A18),DAY(Quarterly!A18))))</f>
        <v>47180</v>
      </c>
      <c r="B19" s="9">
        <f t="shared" si="0"/>
        <v>47178</v>
      </c>
      <c r="C19" s="9">
        <f t="shared" si="6"/>
        <v>47208</v>
      </c>
      <c r="D19" s="3">
        <f t="shared" si="1"/>
        <v>31</v>
      </c>
      <c r="E19" s="10">
        <f t="shared" si="2"/>
        <v>29</v>
      </c>
      <c r="F19" s="4">
        <f>Lease!K29</f>
        <v>0</v>
      </c>
      <c r="G19" s="3">
        <f t="shared" si="7"/>
        <v>0</v>
      </c>
      <c r="H19" s="11">
        <f t="shared" si="8"/>
        <v>0</v>
      </c>
      <c r="I19" s="11">
        <f t="shared" si="9"/>
        <v>0</v>
      </c>
      <c r="J19" s="4">
        <f t="shared" si="10"/>
        <v>0</v>
      </c>
      <c r="K19" s="3">
        <f t="shared" si="11"/>
        <v>0</v>
      </c>
    </row>
    <row r="20" spans="1:11" x14ac:dyDescent="0.25">
      <c r="A20" s="9">
        <f>IF(Lease!$H$4="Monthly",DATE(YEAR(Quarterly!A19),MONTH(Quarterly!A19)+1,DAY(Quarterly!A19)),IF(Lease!$H$4="Quarterly",DATE(YEAR(Quarterly!A19),MONTH(Quarterly!A19)+3,DAY(Quarterly!A19)),DATE(YEAR(Quarterly!A19)+1,MONTH(Quarterly!A19),DAY(Quarterly!A19))))</f>
        <v>47545</v>
      </c>
      <c r="B20" s="9">
        <f t="shared" si="0"/>
        <v>47543</v>
      </c>
      <c r="C20" s="9">
        <f t="shared" si="6"/>
        <v>47573</v>
      </c>
      <c r="D20" s="3">
        <f t="shared" si="1"/>
        <v>31</v>
      </c>
      <c r="E20" s="10">
        <f t="shared" si="2"/>
        <v>29</v>
      </c>
      <c r="F20" s="4">
        <f>Lease!K30</f>
        <v>0</v>
      </c>
      <c r="G20" s="3">
        <f t="shared" si="7"/>
        <v>0</v>
      </c>
      <c r="H20" s="11">
        <f t="shared" si="8"/>
        <v>0</v>
      </c>
      <c r="I20" s="11">
        <f t="shared" si="9"/>
        <v>0</v>
      </c>
      <c r="J20" s="4">
        <f t="shared" si="10"/>
        <v>0</v>
      </c>
      <c r="K20" s="3">
        <f t="shared" si="11"/>
        <v>0</v>
      </c>
    </row>
    <row r="21" spans="1:11" x14ac:dyDescent="0.25">
      <c r="A21" s="9">
        <f>IF(Lease!$H$4="Monthly",DATE(YEAR(Quarterly!A20),MONTH(Quarterly!A20)+1,DAY(Quarterly!A20)),IF(Lease!$H$4="Quarterly",DATE(YEAR(Quarterly!A20),MONTH(Quarterly!A20)+3,DAY(Quarterly!A20)),DATE(YEAR(Quarterly!A20)+1,MONTH(Quarterly!A20),DAY(Quarterly!A20))))</f>
        <v>47910</v>
      </c>
      <c r="B21" s="9">
        <f t="shared" si="0"/>
        <v>47908</v>
      </c>
      <c r="C21" s="9">
        <f t="shared" si="6"/>
        <v>47938</v>
      </c>
      <c r="D21" s="3">
        <f t="shared" si="1"/>
        <v>31</v>
      </c>
      <c r="E21" s="10">
        <f t="shared" si="2"/>
        <v>29</v>
      </c>
      <c r="F21" s="4">
        <f>Lease!K31</f>
        <v>0</v>
      </c>
      <c r="G21" s="3">
        <f t="shared" si="7"/>
        <v>0</v>
      </c>
      <c r="H21" s="11">
        <f t="shared" si="8"/>
        <v>0</v>
      </c>
      <c r="I21" s="11">
        <f t="shared" si="9"/>
        <v>0</v>
      </c>
      <c r="J21" s="4">
        <f t="shared" si="10"/>
        <v>0</v>
      </c>
      <c r="K21" s="3">
        <f t="shared" si="11"/>
        <v>0</v>
      </c>
    </row>
    <row r="22" spans="1:11" x14ac:dyDescent="0.25">
      <c r="A22" s="9">
        <f>IF(Lease!$H$4="Monthly",DATE(YEAR(Quarterly!A21),MONTH(Quarterly!A21)+1,DAY(Quarterly!A21)),IF(Lease!$H$4="Quarterly",DATE(YEAR(Quarterly!A21),MONTH(Quarterly!A21)+3,DAY(Quarterly!A21)),DATE(YEAR(Quarterly!A21)+1,MONTH(Quarterly!A21),DAY(Quarterly!A21))))</f>
        <v>48276</v>
      </c>
      <c r="B22" s="9">
        <f t="shared" si="0"/>
        <v>48274</v>
      </c>
      <c r="C22" s="9">
        <f t="shared" si="6"/>
        <v>48304</v>
      </c>
      <c r="D22" s="3">
        <f t="shared" si="1"/>
        <v>31</v>
      </c>
      <c r="E22" s="10">
        <f t="shared" si="2"/>
        <v>29</v>
      </c>
      <c r="F22" s="4">
        <f>Lease!K32</f>
        <v>0</v>
      </c>
      <c r="G22" s="3">
        <f t="shared" si="7"/>
        <v>0</v>
      </c>
      <c r="H22" s="11">
        <f t="shared" si="8"/>
        <v>0</v>
      </c>
      <c r="I22" s="11">
        <f t="shared" si="9"/>
        <v>0</v>
      </c>
      <c r="J22" s="4">
        <f t="shared" si="10"/>
        <v>0</v>
      </c>
      <c r="K22" s="3">
        <f t="shared" si="11"/>
        <v>0</v>
      </c>
    </row>
    <row r="23" spans="1:11" x14ac:dyDescent="0.25">
      <c r="A23" s="9">
        <f>IF(Lease!$H$4="Monthly",DATE(YEAR(Quarterly!A22),MONTH(Quarterly!A22)+1,DAY(Quarterly!A22)),IF(Lease!$H$4="Quarterly",DATE(YEAR(Quarterly!A22),MONTH(Quarterly!A22)+3,DAY(Quarterly!A22)),DATE(YEAR(Quarterly!A22)+1,MONTH(Quarterly!A22),DAY(Quarterly!A22))))</f>
        <v>48641</v>
      </c>
      <c r="B23" s="9">
        <f t="shared" si="0"/>
        <v>48639</v>
      </c>
      <c r="C23" s="9">
        <f t="shared" si="6"/>
        <v>48669</v>
      </c>
      <c r="D23" s="3">
        <f t="shared" si="1"/>
        <v>31</v>
      </c>
      <c r="E23" s="10">
        <f t="shared" si="2"/>
        <v>29</v>
      </c>
      <c r="F23" s="4">
        <f>Lease!K33</f>
        <v>0</v>
      </c>
      <c r="G23" s="3">
        <f t="shared" si="7"/>
        <v>0</v>
      </c>
      <c r="H23" s="11">
        <f t="shared" si="8"/>
        <v>0</v>
      </c>
      <c r="I23" s="11">
        <f t="shared" si="9"/>
        <v>0</v>
      </c>
      <c r="J23" s="4">
        <f t="shared" si="10"/>
        <v>0</v>
      </c>
      <c r="K23" s="3">
        <f t="shared" si="11"/>
        <v>0</v>
      </c>
    </row>
    <row r="24" spans="1:11" x14ac:dyDescent="0.25">
      <c r="A24" s="9">
        <f>IF(Lease!$H$4="Monthly",DATE(YEAR(Quarterly!A23),MONTH(Quarterly!A23)+1,DAY(Quarterly!A23)),IF(Lease!$H$4="Quarterly",DATE(YEAR(Quarterly!A23),MONTH(Quarterly!A23)+3,DAY(Quarterly!A23)),DATE(YEAR(Quarterly!A23)+1,MONTH(Quarterly!A23),DAY(Quarterly!A23))))</f>
        <v>49006</v>
      </c>
      <c r="B24" s="9">
        <f t="shared" si="0"/>
        <v>49004</v>
      </c>
      <c r="C24" s="9">
        <f t="shared" si="6"/>
        <v>49034</v>
      </c>
      <c r="D24" s="3">
        <f t="shared" si="1"/>
        <v>31</v>
      </c>
      <c r="E24" s="10">
        <f t="shared" si="2"/>
        <v>29</v>
      </c>
      <c r="F24" s="4">
        <f>Lease!K34</f>
        <v>0</v>
      </c>
      <c r="G24" s="3">
        <f t="shared" si="7"/>
        <v>0</v>
      </c>
      <c r="H24" s="11">
        <f t="shared" si="8"/>
        <v>0</v>
      </c>
      <c r="I24" s="11">
        <f t="shared" si="9"/>
        <v>0</v>
      </c>
      <c r="J24" s="4">
        <f t="shared" si="10"/>
        <v>0</v>
      </c>
      <c r="K24" s="3">
        <f t="shared" si="11"/>
        <v>0</v>
      </c>
    </row>
    <row r="25" spans="1:11" x14ac:dyDescent="0.25">
      <c r="A25" s="9">
        <f>IF(Lease!$H$4="Monthly",DATE(YEAR(Quarterly!A24),MONTH(Quarterly!A24)+1,DAY(Quarterly!A24)),IF(Lease!$H$4="Quarterly",DATE(YEAR(Quarterly!A24),MONTH(Quarterly!A24)+3,DAY(Quarterly!A24)),DATE(YEAR(Quarterly!A24)+1,MONTH(Quarterly!A24),DAY(Quarterly!A24))))</f>
        <v>49371</v>
      </c>
      <c r="B25" s="9">
        <f t="shared" si="0"/>
        <v>49369</v>
      </c>
      <c r="C25" s="9">
        <f t="shared" si="6"/>
        <v>49399</v>
      </c>
      <c r="D25" s="3">
        <f t="shared" si="1"/>
        <v>31</v>
      </c>
      <c r="E25" s="10">
        <f t="shared" si="2"/>
        <v>29</v>
      </c>
      <c r="F25" s="4">
        <f>Lease!K35</f>
        <v>0</v>
      </c>
      <c r="G25" s="3">
        <f t="shared" si="7"/>
        <v>0</v>
      </c>
      <c r="H25" s="11">
        <f t="shared" si="8"/>
        <v>0</v>
      </c>
      <c r="I25" s="11">
        <f t="shared" si="9"/>
        <v>0</v>
      </c>
      <c r="J25" s="4">
        <f t="shared" si="10"/>
        <v>0</v>
      </c>
      <c r="K25" s="3">
        <f t="shared" si="11"/>
        <v>0</v>
      </c>
    </row>
    <row r="26" spans="1:11" x14ac:dyDescent="0.25">
      <c r="A26" s="9">
        <f>IF(Lease!$H$4="Monthly",DATE(YEAR(Quarterly!A25),MONTH(Quarterly!A25)+1,DAY(Quarterly!A25)),IF(Lease!$H$4="Quarterly",DATE(YEAR(Quarterly!A25),MONTH(Quarterly!A25)+3,DAY(Quarterly!A25)),DATE(YEAR(Quarterly!A25)+1,MONTH(Quarterly!A25),DAY(Quarterly!A25))))</f>
        <v>49737</v>
      </c>
      <c r="B26" s="9">
        <f t="shared" si="0"/>
        <v>49735</v>
      </c>
      <c r="C26" s="9">
        <f t="shared" si="6"/>
        <v>49765</v>
      </c>
      <c r="D26" s="3">
        <f t="shared" si="1"/>
        <v>31</v>
      </c>
      <c r="E26" s="10">
        <f t="shared" si="2"/>
        <v>29</v>
      </c>
      <c r="F26" s="4">
        <f>Lease!K36</f>
        <v>0</v>
      </c>
      <c r="G26" s="3">
        <f t="shared" si="7"/>
        <v>0</v>
      </c>
      <c r="H26" s="11">
        <f t="shared" si="8"/>
        <v>0</v>
      </c>
      <c r="I26" s="11">
        <f t="shared" si="9"/>
        <v>0</v>
      </c>
      <c r="J26" s="4">
        <f t="shared" si="10"/>
        <v>0</v>
      </c>
      <c r="K26" s="3">
        <f t="shared" si="11"/>
        <v>0</v>
      </c>
    </row>
    <row r="27" spans="1:11" x14ac:dyDescent="0.25">
      <c r="A27" s="9">
        <f>IF(Lease!$H$4="Monthly",DATE(YEAR(Quarterly!A26),MONTH(Quarterly!A26)+1,DAY(Quarterly!A26)),IF(Lease!$H$4="Quarterly",DATE(YEAR(Quarterly!A26),MONTH(Quarterly!A26)+3,DAY(Quarterly!A26)),DATE(YEAR(Quarterly!A26)+1,MONTH(Quarterly!A26),DAY(Quarterly!A26))))</f>
        <v>50102</v>
      </c>
      <c r="B27" s="9">
        <f t="shared" si="0"/>
        <v>50100</v>
      </c>
      <c r="C27" s="9">
        <f t="shared" si="6"/>
        <v>50130</v>
      </c>
      <c r="D27" s="3">
        <f t="shared" si="1"/>
        <v>31</v>
      </c>
      <c r="E27" s="10">
        <f t="shared" si="2"/>
        <v>29</v>
      </c>
      <c r="F27" s="4">
        <f>Lease!K37</f>
        <v>0</v>
      </c>
      <c r="G27" s="3">
        <f t="shared" si="7"/>
        <v>0</v>
      </c>
      <c r="H27" s="11">
        <f t="shared" si="8"/>
        <v>0</v>
      </c>
      <c r="I27" s="11">
        <f t="shared" si="9"/>
        <v>0</v>
      </c>
      <c r="J27" s="4">
        <f t="shared" si="10"/>
        <v>0</v>
      </c>
      <c r="K27" s="3">
        <f t="shared" si="11"/>
        <v>0</v>
      </c>
    </row>
    <row r="28" spans="1:11" x14ac:dyDescent="0.25">
      <c r="A28" s="9">
        <f>IF(Lease!$H$4="Monthly",DATE(YEAR(Quarterly!A27),MONTH(Quarterly!A27)+1,DAY(Quarterly!A27)),IF(Lease!$H$4="Quarterly",DATE(YEAR(Quarterly!A27),MONTH(Quarterly!A27)+3,DAY(Quarterly!A27)),DATE(YEAR(Quarterly!A27)+1,MONTH(Quarterly!A27),DAY(Quarterly!A27))))</f>
        <v>50467</v>
      </c>
      <c r="B28" s="9">
        <f t="shared" si="0"/>
        <v>50465</v>
      </c>
      <c r="C28" s="9">
        <f t="shared" si="6"/>
        <v>50495</v>
      </c>
      <c r="D28" s="3">
        <f t="shared" si="1"/>
        <v>31</v>
      </c>
      <c r="E28" s="10">
        <f t="shared" si="2"/>
        <v>29</v>
      </c>
      <c r="F28" s="4">
        <f>Lease!K38</f>
        <v>0</v>
      </c>
      <c r="G28" s="3">
        <f t="shared" si="7"/>
        <v>0</v>
      </c>
      <c r="H28" s="11">
        <f t="shared" si="8"/>
        <v>0</v>
      </c>
      <c r="I28" s="11">
        <f t="shared" si="9"/>
        <v>0</v>
      </c>
      <c r="J28" s="4">
        <f t="shared" si="10"/>
        <v>0</v>
      </c>
      <c r="K28" s="3">
        <f t="shared" si="11"/>
        <v>0</v>
      </c>
    </row>
    <row r="29" spans="1:11" x14ac:dyDescent="0.25">
      <c r="A29" s="9">
        <f>IF(Lease!$H$4="Monthly",DATE(YEAR(Quarterly!A28),MONTH(Quarterly!A28)+1,DAY(Quarterly!A28)),IF(Lease!$H$4="Quarterly",DATE(YEAR(Quarterly!A28),MONTH(Quarterly!A28)+3,DAY(Quarterly!A28)),DATE(YEAR(Quarterly!A28)+1,MONTH(Quarterly!A28),DAY(Quarterly!A28))))</f>
        <v>50832</v>
      </c>
      <c r="B29" s="9">
        <f t="shared" si="0"/>
        <v>50830</v>
      </c>
      <c r="C29" s="9">
        <f t="shared" si="6"/>
        <v>50860</v>
      </c>
      <c r="D29" s="3">
        <f t="shared" si="1"/>
        <v>31</v>
      </c>
      <c r="E29" s="10">
        <f t="shared" si="2"/>
        <v>29</v>
      </c>
      <c r="F29" s="4">
        <f>Lease!K39</f>
        <v>0</v>
      </c>
      <c r="G29" s="3">
        <f t="shared" si="7"/>
        <v>0</v>
      </c>
      <c r="H29" s="11">
        <f t="shared" si="8"/>
        <v>0</v>
      </c>
      <c r="I29" s="11">
        <f t="shared" si="9"/>
        <v>0</v>
      </c>
      <c r="J29" s="4">
        <f t="shared" si="10"/>
        <v>0</v>
      </c>
      <c r="K29" s="3">
        <f t="shared" si="11"/>
        <v>0</v>
      </c>
    </row>
    <row r="30" spans="1:11" x14ac:dyDescent="0.25">
      <c r="A30" s="9">
        <f>IF(Lease!$H$4="Monthly",DATE(YEAR(Quarterly!A29),MONTH(Quarterly!A29)+1,DAY(Quarterly!A29)),IF(Lease!$H$4="Quarterly",DATE(YEAR(Quarterly!A29),MONTH(Quarterly!A29)+3,DAY(Quarterly!A29)),DATE(YEAR(Quarterly!A29)+1,MONTH(Quarterly!A29),DAY(Quarterly!A29))))</f>
        <v>51198</v>
      </c>
      <c r="B30" s="9">
        <f t="shared" si="0"/>
        <v>51196</v>
      </c>
      <c r="C30" s="9">
        <f t="shared" si="6"/>
        <v>51226</v>
      </c>
      <c r="D30" s="3">
        <f t="shared" si="1"/>
        <v>31</v>
      </c>
      <c r="E30" s="10">
        <f t="shared" si="2"/>
        <v>29</v>
      </c>
      <c r="F30" s="4">
        <f>Lease!K40</f>
        <v>0</v>
      </c>
      <c r="G30" s="3">
        <f t="shared" si="7"/>
        <v>0</v>
      </c>
      <c r="H30" s="11">
        <f t="shared" si="8"/>
        <v>0</v>
      </c>
      <c r="I30" s="11">
        <f t="shared" si="9"/>
        <v>0</v>
      </c>
      <c r="J30" s="4">
        <f t="shared" si="10"/>
        <v>0</v>
      </c>
      <c r="K30" s="3">
        <f t="shared" si="11"/>
        <v>0</v>
      </c>
    </row>
    <row r="31" spans="1:11" x14ac:dyDescent="0.25">
      <c r="A31" s="9">
        <f>IF(Lease!$H$4="Monthly",DATE(YEAR(Quarterly!A30),MONTH(Quarterly!A30)+1,DAY(Quarterly!A30)),IF(Lease!$H$4="Quarterly",DATE(YEAR(Quarterly!A30),MONTH(Quarterly!A30)+3,DAY(Quarterly!A30)),DATE(YEAR(Quarterly!A30)+1,MONTH(Quarterly!A30),DAY(Quarterly!A30))))</f>
        <v>51563</v>
      </c>
      <c r="B31" s="9">
        <f t="shared" si="0"/>
        <v>51561</v>
      </c>
      <c r="C31" s="9">
        <f t="shared" si="6"/>
        <v>51591</v>
      </c>
      <c r="D31" s="3">
        <f t="shared" si="1"/>
        <v>31</v>
      </c>
      <c r="E31" s="10">
        <f t="shared" si="2"/>
        <v>29</v>
      </c>
      <c r="F31" s="4">
        <f>Lease!K41</f>
        <v>0</v>
      </c>
      <c r="G31" s="3">
        <f t="shared" si="7"/>
        <v>0</v>
      </c>
      <c r="H31" s="11">
        <f t="shared" si="8"/>
        <v>0</v>
      </c>
      <c r="I31" s="11">
        <f t="shared" si="9"/>
        <v>0</v>
      </c>
      <c r="J31" s="4">
        <f t="shared" si="10"/>
        <v>0</v>
      </c>
      <c r="K31" s="3">
        <f t="shared" si="11"/>
        <v>0</v>
      </c>
    </row>
    <row r="32" spans="1:11" x14ac:dyDescent="0.25">
      <c r="A32" s="9">
        <f>IF(Lease!$H$4="Monthly",DATE(YEAR(Quarterly!A31),MONTH(Quarterly!A31)+1,DAY(Quarterly!A31)),IF(Lease!$H$4="Quarterly",DATE(YEAR(Quarterly!A31),MONTH(Quarterly!A31)+3,DAY(Quarterly!A31)),DATE(YEAR(Quarterly!A31)+1,MONTH(Quarterly!A31),DAY(Quarterly!A31))))</f>
        <v>51928</v>
      </c>
      <c r="B32" s="9">
        <f t="shared" si="0"/>
        <v>51926</v>
      </c>
      <c r="C32" s="9">
        <f t="shared" si="6"/>
        <v>51956</v>
      </c>
      <c r="D32" s="3">
        <f t="shared" si="1"/>
        <v>31</v>
      </c>
      <c r="E32" s="10">
        <f t="shared" si="2"/>
        <v>29</v>
      </c>
      <c r="F32" s="4">
        <f>Lease!K42</f>
        <v>0</v>
      </c>
      <c r="G32" s="3">
        <f t="shared" si="7"/>
        <v>0</v>
      </c>
      <c r="H32" s="11">
        <f t="shared" si="8"/>
        <v>0</v>
      </c>
      <c r="I32" s="11">
        <f t="shared" si="9"/>
        <v>0</v>
      </c>
      <c r="J32" s="4">
        <f t="shared" si="10"/>
        <v>0</v>
      </c>
      <c r="K32" s="3">
        <f t="shared" si="11"/>
        <v>0</v>
      </c>
    </row>
    <row r="33" spans="1:11" x14ac:dyDescent="0.25">
      <c r="A33" s="9">
        <f>IF(Lease!$H$4="Monthly",DATE(YEAR(Quarterly!A32),MONTH(Quarterly!A32)+1,DAY(Quarterly!A32)),IF(Lease!$H$4="Quarterly",DATE(YEAR(Quarterly!A32),MONTH(Quarterly!A32)+3,DAY(Quarterly!A32)),DATE(YEAR(Quarterly!A32)+1,MONTH(Quarterly!A32),DAY(Quarterly!A32))))</f>
        <v>52293</v>
      </c>
      <c r="B33" s="9">
        <f t="shared" si="0"/>
        <v>52291</v>
      </c>
      <c r="C33" s="9">
        <f t="shared" si="6"/>
        <v>52321</v>
      </c>
      <c r="D33" s="3">
        <f t="shared" si="1"/>
        <v>31</v>
      </c>
      <c r="E33" s="10">
        <f t="shared" si="2"/>
        <v>29</v>
      </c>
      <c r="F33" s="4">
        <f>Lease!K43</f>
        <v>0</v>
      </c>
      <c r="G33" s="3">
        <f t="shared" si="7"/>
        <v>0</v>
      </c>
      <c r="H33" s="11">
        <f t="shared" si="8"/>
        <v>0</v>
      </c>
      <c r="I33" s="11">
        <f t="shared" si="9"/>
        <v>0</v>
      </c>
      <c r="J33" s="4">
        <f t="shared" si="10"/>
        <v>0</v>
      </c>
      <c r="K33" s="3">
        <f t="shared" si="11"/>
        <v>0</v>
      </c>
    </row>
    <row r="34" spans="1:11" x14ac:dyDescent="0.25">
      <c r="A34" s="9">
        <f>IF(Lease!$H$4="Monthly",DATE(YEAR(Quarterly!A33),MONTH(Quarterly!A33)+1,DAY(Quarterly!A33)),IF(Lease!$H$4="Quarterly",DATE(YEAR(Quarterly!A33),MONTH(Quarterly!A33)+3,DAY(Quarterly!A33)),DATE(YEAR(Quarterly!A33)+1,MONTH(Quarterly!A33),DAY(Quarterly!A33))))</f>
        <v>52659</v>
      </c>
      <c r="B34" s="9">
        <f t="shared" si="0"/>
        <v>52657</v>
      </c>
      <c r="C34" s="9">
        <f t="shared" si="6"/>
        <v>52687</v>
      </c>
      <c r="D34" s="3">
        <f t="shared" si="1"/>
        <v>31</v>
      </c>
      <c r="E34" s="10">
        <f t="shared" si="2"/>
        <v>29</v>
      </c>
      <c r="F34" s="4">
        <f>Lease!K44</f>
        <v>0</v>
      </c>
      <c r="G34" s="3">
        <f t="shared" si="7"/>
        <v>0</v>
      </c>
      <c r="H34" s="11">
        <f t="shared" si="8"/>
        <v>0</v>
      </c>
      <c r="I34" s="11">
        <f t="shared" si="9"/>
        <v>0</v>
      </c>
      <c r="J34" s="4">
        <f t="shared" si="10"/>
        <v>0</v>
      </c>
      <c r="K34" s="3">
        <f t="shared" si="11"/>
        <v>0</v>
      </c>
    </row>
    <row r="35" spans="1:11" x14ac:dyDescent="0.25">
      <c r="A35" s="9">
        <f>IF(Lease!$H$4="Monthly",DATE(YEAR(Quarterly!A34),MONTH(Quarterly!A34)+1,DAY(Quarterly!A34)),IF(Lease!$H$4="Quarterly",DATE(YEAR(Quarterly!A34),MONTH(Quarterly!A34)+3,DAY(Quarterly!A34)),DATE(YEAR(Quarterly!A34)+1,MONTH(Quarterly!A34),DAY(Quarterly!A34))))</f>
        <v>53024</v>
      </c>
      <c r="B35" s="9">
        <f t="shared" si="0"/>
        <v>53022</v>
      </c>
      <c r="C35" s="9">
        <f t="shared" si="6"/>
        <v>53052</v>
      </c>
      <c r="D35" s="3">
        <f t="shared" si="1"/>
        <v>31</v>
      </c>
      <c r="E35" s="10">
        <f t="shared" si="2"/>
        <v>29</v>
      </c>
      <c r="F35" s="4">
        <f>Lease!K45</f>
        <v>0</v>
      </c>
      <c r="G35" s="3">
        <f t="shared" si="7"/>
        <v>0</v>
      </c>
      <c r="H35" s="11">
        <f t="shared" si="8"/>
        <v>0</v>
      </c>
      <c r="I35" s="11">
        <f t="shared" si="9"/>
        <v>0</v>
      </c>
      <c r="J35" s="4">
        <f t="shared" si="10"/>
        <v>0</v>
      </c>
      <c r="K35" s="3">
        <f t="shared" si="11"/>
        <v>0</v>
      </c>
    </row>
    <row r="36" spans="1:11" x14ac:dyDescent="0.25">
      <c r="A36" s="9">
        <f>IF(Lease!$H$4="Monthly",DATE(YEAR(Quarterly!A35),MONTH(Quarterly!A35)+1,DAY(Quarterly!A35)),IF(Lease!$H$4="Quarterly",DATE(YEAR(Quarterly!A35),MONTH(Quarterly!A35)+3,DAY(Quarterly!A35)),DATE(YEAR(Quarterly!A35)+1,MONTH(Quarterly!A35),DAY(Quarterly!A35))))</f>
        <v>53389</v>
      </c>
      <c r="B36" s="9">
        <f t="shared" si="0"/>
        <v>53387</v>
      </c>
      <c r="C36" s="9">
        <f t="shared" si="6"/>
        <v>53417</v>
      </c>
      <c r="D36" s="3">
        <f t="shared" si="1"/>
        <v>31</v>
      </c>
      <c r="E36" s="10">
        <f t="shared" si="2"/>
        <v>29</v>
      </c>
      <c r="F36" s="4">
        <f>Lease!K46</f>
        <v>0</v>
      </c>
      <c r="G36" s="3">
        <f t="shared" si="7"/>
        <v>0</v>
      </c>
      <c r="H36" s="11">
        <f t="shared" si="8"/>
        <v>0</v>
      </c>
      <c r="I36" s="11">
        <f t="shared" si="9"/>
        <v>0</v>
      </c>
      <c r="J36" s="4">
        <f t="shared" si="10"/>
        <v>0</v>
      </c>
      <c r="K36" s="3">
        <f t="shared" si="11"/>
        <v>0</v>
      </c>
    </row>
    <row r="37" spans="1:11" x14ac:dyDescent="0.25">
      <c r="A37" s="9">
        <f>IF(Lease!$H$4="Monthly",DATE(YEAR(Quarterly!A36),MONTH(Quarterly!A36)+1,DAY(Quarterly!A36)),IF(Lease!$H$4="Quarterly",DATE(YEAR(Quarterly!A36),MONTH(Quarterly!A36)+3,DAY(Quarterly!A36)),DATE(YEAR(Quarterly!A36)+1,MONTH(Quarterly!A36),DAY(Quarterly!A36))))</f>
        <v>53754</v>
      </c>
      <c r="B37" s="9">
        <f t="shared" si="0"/>
        <v>53752</v>
      </c>
      <c r="C37" s="9">
        <f t="shared" si="6"/>
        <v>53782</v>
      </c>
      <c r="D37" s="3">
        <f t="shared" si="1"/>
        <v>31</v>
      </c>
      <c r="E37" s="10">
        <f t="shared" si="2"/>
        <v>29</v>
      </c>
      <c r="F37" s="4">
        <f>Lease!K47</f>
        <v>0</v>
      </c>
      <c r="G37" s="3">
        <f t="shared" si="7"/>
        <v>0</v>
      </c>
      <c r="H37" s="11">
        <f t="shared" si="8"/>
        <v>0</v>
      </c>
      <c r="I37" s="11">
        <f t="shared" si="9"/>
        <v>0</v>
      </c>
      <c r="J37" s="4">
        <f t="shared" si="10"/>
        <v>0</v>
      </c>
      <c r="K37" s="3">
        <f t="shared" si="11"/>
        <v>0</v>
      </c>
    </row>
    <row r="38" spans="1:11" x14ac:dyDescent="0.25">
      <c r="A38" s="9">
        <f>IF(Lease!$H$4="Monthly",DATE(YEAR(Quarterly!A37),MONTH(Quarterly!A37)+1,DAY(Quarterly!A37)),IF(Lease!$H$4="Quarterly",DATE(YEAR(Quarterly!A37),MONTH(Quarterly!A37)+3,DAY(Quarterly!A37)),DATE(YEAR(Quarterly!A37)+1,MONTH(Quarterly!A37),DAY(Quarterly!A37))))</f>
        <v>54120</v>
      </c>
      <c r="B38" s="9">
        <f t="shared" si="0"/>
        <v>54118</v>
      </c>
      <c r="C38" s="9">
        <f t="shared" si="6"/>
        <v>54148</v>
      </c>
      <c r="D38" s="3">
        <f t="shared" si="1"/>
        <v>31</v>
      </c>
      <c r="E38" s="10">
        <f t="shared" si="2"/>
        <v>29</v>
      </c>
      <c r="F38" s="4">
        <f>Lease!K48</f>
        <v>0</v>
      </c>
      <c r="G38" s="3">
        <f t="shared" si="7"/>
        <v>0</v>
      </c>
      <c r="H38" s="11">
        <f t="shared" si="8"/>
        <v>0</v>
      </c>
      <c r="I38" s="11">
        <f t="shared" si="9"/>
        <v>0</v>
      </c>
      <c r="J38" s="4">
        <f t="shared" si="10"/>
        <v>0</v>
      </c>
      <c r="K38" s="3">
        <f t="shared" si="11"/>
        <v>0</v>
      </c>
    </row>
    <row r="39" spans="1:11" x14ac:dyDescent="0.25">
      <c r="A39" s="9">
        <f>IF(Lease!$H$4="Monthly",DATE(YEAR(Quarterly!A38),MONTH(Quarterly!A38)+1,DAY(Quarterly!A38)),IF(Lease!$H$4="Quarterly",DATE(YEAR(Quarterly!A38),MONTH(Quarterly!A38)+3,DAY(Quarterly!A38)),DATE(YEAR(Quarterly!A38)+1,MONTH(Quarterly!A38),DAY(Quarterly!A38))))</f>
        <v>54485</v>
      </c>
      <c r="B39" s="9">
        <f t="shared" si="0"/>
        <v>54483</v>
      </c>
      <c r="C39" s="9">
        <f t="shared" si="6"/>
        <v>54513</v>
      </c>
      <c r="D39" s="3">
        <f t="shared" si="1"/>
        <v>31</v>
      </c>
      <c r="E39" s="10">
        <f t="shared" si="2"/>
        <v>29</v>
      </c>
      <c r="F39" s="4">
        <f>Lease!K49</f>
        <v>0</v>
      </c>
      <c r="G39" s="3">
        <f t="shared" si="7"/>
        <v>0</v>
      </c>
      <c r="H39" s="11">
        <f t="shared" si="8"/>
        <v>0</v>
      </c>
      <c r="I39" s="11">
        <f t="shared" si="9"/>
        <v>0</v>
      </c>
      <c r="J39" s="4">
        <f t="shared" si="10"/>
        <v>0</v>
      </c>
      <c r="K39" s="3">
        <f t="shared" si="11"/>
        <v>0</v>
      </c>
    </row>
    <row r="40" spans="1:11" x14ac:dyDescent="0.25">
      <c r="A40" s="9">
        <f>IF(Lease!$H$4="Monthly",DATE(YEAR(Quarterly!A39),MONTH(Quarterly!A39)+1,DAY(Quarterly!A39)),IF(Lease!$H$4="Quarterly",DATE(YEAR(Quarterly!A39),MONTH(Quarterly!A39)+3,DAY(Quarterly!A39)),DATE(YEAR(Quarterly!A39)+1,MONTH(Quarterly!A39),DAY(Quarterly!A39))))</f>
        <v>54850</v>
      </c>
      <c r="B40" s="9">
        <f t="shared" si="0"/>
        <v>54848</v>
      </c>
      <c r="C40" s="9">
        <f t="shared" si="6"/>
        <v>54878</v>
      </c>
      <c r="D40" s="3">
        <f t="shared" si="1"/>
        <v>31</v>
      </c>
      <c r="E40" s="10">
        <f t="shared" si="2"/>
        <v>29</v>
      </c>
      <c r="F40" s="4">
        <f>Lease!K50</f>
        <v>0</v>
      </c>
      <c r="G40" s="3">
        <f t="shared" si="7"/>
        <v>0</v>
      </c>
      <c r="H40" s="11">
        <f t="shared" si="8"/>
        <v>0</v>
      </c>
      <c r="I40" s="11">
        <f t="shared" si="9"/>
        <v>0</v>
      </c>
      <c r="J40" s="4">
        <f t="shared" si="10"/>
        <v>0</v>
      </c>
      <c r="K40" s="3">
        <f t="shared" si="11"/>
        <v>0</v>
      </c>
    </row>
    <row r="41" spans="1:11" x14ac:dyDescent="0.25">
      <c r="A41" s="9">
        <f>IF(Lease!$H$4="Monthly",DATE(YEAR(Quarterly!A40),MONTH(Quarterly!A40)+1,DAY(Quarterly!A40)),IF(Lease!$H$4="Quarterly",DATE(YEAR(Quarterly!A40),MONTH(Quarterly!A40)+3,DAY(Quarterly!A40)),DATE(YEAR(Quarterly!A40)+1,MONTH(Quarterly!A40),DAY(Quarterly!A40))))</f>
        <v>55215</v>
      </c>
      <c r="B41" s="9">
        <f t="shared" si="0"/>
        <v>55213</v>
      </c>
      <c r="C41" s="9">
        <f t="shared" si="6"/>
        <v>55243</v>
      </c>
      <c r="D41" s="3">
        <f t="shared" si="1"/>
        <v>31</v>
      </c>
      <c r="E41" s="10">
        <f t="shared" si="2"/>
        <v>29</v>
      </c>
      <c r="F41" s="4">
        <f>Lease!K51</f>
        <v>0</v>
      </c>
      <c r="G41" s="3">
        <f t="shared" si="7"/>
        <v>0</v>
      </c>
      <c r="H41" s="11">
        <f t="shared" si="8"/>
        <v>0</v>
      </c>
      <c r="I41" s="11">
        <f t="shared" si="9"/>
        <v>0</v>
      </c>
      <c r="J41" s="4">
        <f t="shared" si="10"/>
        <v>0</v>
      </c>
      <c r="K41" s="3">
        <f t="shared" si="11"/>
        <v>0</v>
      </c>
    </row>
    <row r="42" spans="1:11" x14ac:dyDescent="0.25">
      <c r="A42" s="9">
        <f>IF(Lease!$H$4="Monthly",DATE(YEAR(Quarterly!A41),MONTH(Quarterly!A41)+1,DAY(Quarterly!A41)),IF(Lease!$H$4="Quarterly",DATE(YEAR(Quarterly!A41),MONTH(Quarterly!A41)+3,DAY(Quarterly!A41)),DATE(YEAR(Quarterly!A41)+1,MONTH(Quarterly!A41),DAY(Quarterly!A41))))</f>
        <v>55581</v>
      </c>
      <c r="B42" s="9">
        <f t="shared" si="0"/>
        <v>55579</v>
      </c>
      <c r="C42" s="9">
        <f t="shared" si="6"/>
        <v>55609</v>
      </c>
      <c r="D42" s="3">
        <f t="shared" si="1"/>
        <v>31</v>
      </c>
      <c r="E42" s="10">
        <f t="shared" si="2"/>
        <v>29</v>
      </c>
      <c r="F42" s="4">
        <f>Lease!K52</f>
        <v>0</v>
      </c>
      <c r="G42" s="3">
        <f t="shared" si="7"/>
        <v>0</v>
      </c>
      <c r="H42" s="11">
        <f t="shared" si="8"/>
        <v>0</v>
      </c>
      <c r="I42" s="11">
        <f t="shared" si="9"/>
        <v>0</v>
      </c>
      <c r="J42" s="4">
        <f t="shared" si="10"/>
        <v>0</v>
      </c>
      <c r="K42" s="3">
        <f t="shared" si="11"/>
        <v>0</v>
      </c>
    </row>
    <row r="43" spans="1:11" x14ac:dyDescent="0.25">
      <c r="A43" s="9">
        <f>IF(Lease!$H$4="Monthly",DATE(YEAR(Quarterly!A42),MONTH(Quarterly!A42)+1,DAY(Quarterly!A42)),IF(Lease!$H$4="Quarterly",DATE(YEAR(Quarterly!A42),MONTH(Quarterly!A42)+3,DAY(Quarterly!A42)),DATE(YEAR(Quarterly!A42)+1,MONTH(Quarterly!A42),DAY(Quarterly!A42))))</f>
        <v>55946</v>
      </c>
      <c r="B43" s="9">
        <f t="shared" si="0"/>
        <v>55944</v>
      </c>
      <c r="C43" s="9">
        <f t="shared" si="6"/>
        <v>55974</v>
      </c>
      <c r="D43" s="3">
        <f t="shared" si="1"/>
        <v>31</v>
      </c>
      <c r="E43" s="10">
        <f t="shared" si="2"/>
        <v>29</v>
      </c>
      <c r="F43" s="4">
        <f>Lease!K53</f>
        <v>0</v>
      </c>
      <c r="G43" s="3">
        <f t="shared" si="7"/>
        <v>0</v>
      </c>
      <c r="H43" s="11">
        <f t="shared" si="8"/>
        <v>0</v>
      </c>
      <c r="I43" s="11">
        <f t="shared" si="9"/>
        <v>0</v>
      </c>
      <c r="J43" s="4">
        <f t="shared" si="10"/>
        <v>0</v>
      </c>
      <c r="K43" s="3">
        <f t="shared" si="11"/>
        <v>0</v>
      </c>
    </row>
    <row r="44" spans="1:11" x14ac:dyDescent="0.25">
      <c r="A44" s="9">
        <f>IF(Lease!$H$4="Monthly",DATE(YEAR(Quarterly!A43),MONTH(Quarterly!A43)+1,DAY(Quarterly!A43)),IF(Lease!$H$4="Quarterly",DATE(YEAR(Quarterly!A43),MONTH(Quarterly!A43)+3,DAY(Quarterly!A43)),DATE(YEAR(Quarterly!A43)+1,MONTH(Quarterly!A43),DAY(Quarterly!A43))))</f>
        <v>56311</v>
      </c>
      <c r="B44" s="9">
        <f t="shared" si="0"/>
        <v>56309</v>
      </c>
      <c r="C44" s="9">
        <f t="shared" si="6"/>
        <v>56339</v>
      </c>
      <c r="D44" s="3">
        <f t="shared" si="1"/>
        <v>31</v>
      </c>
      <c r="E44" s="10">
        <f t="shared" si="2"/>
        <v>29</v>
      </c>
      <c r="F44" s="4">
        <f>Lease!K54</f>
        <v>0</v>
      </c>
      <c r="G44" s="3">
        <f t="shared" si="7"/>
        <v>0</v>
      </c>
      <c r="H44" s="11">
        <f t="shared" si="8"/>
        <v>0</v>
      </c>
      <c r="I44" s="11">
        <f t="shared" si="9"/>
        <v>0</v>
      </c>
      <c r="J44" s="4">
        <f t="shared" si="10"/>
        <v>0</v>
      </c>
      <c r="K44" s="3">
        <f t="shared" si="11"/>
        <v>0</v>
      </c>
    </row>
    <row r="45" spans="1:11" x14ac:dyDescent="0.25">
      <c r="A45" s="9">
        <f>IF(Lease!$H$4="Monthly",DATE(YEAR(Quarterly!A44),MONTH(Quarterly!A44)+1,DAY(Quarterly!A44)),IF(Lease!$H$4="Quarterly",DATE(YEAR(Quarterly!A44),MONTH(Quarterly!A44)+3,DAY(Quarterly!A44)),DATE(YEAR(Quarterly!A44)+1,MONTH(Quarterly!A44),DAY(Quarterly!A44))))</f>
        <v>56676</v>
      </c>
      <c r="B45" s="9">
        <f t="shared" si="0"/>
        <v>56674</v>
      </c>
      <c r="C45" s="9">
        <f t="shared" si="6"/>
        <v>56704</v>
      </c>
      <c r="D45" s="3">
        <f t="shared" si="1"/>
        <v>31</v>
      </c>
      <c r="E45" s="10">
        <f t="shared" si="2"/>
        <v>29</v>
      </c>
      <c r="F45" s="4">
        <f>Lease!K55</f>
        <v>0</v>
      </c>
      <c r="G45" s="3">
        <f t="shared" si="7"/>
        <v>0</v>
      </c>
      <c r="H45" s="11">
        <f t="shared" si="8"/>
        <v>0</v>
      </c>
      <c r="I45" s="11">
        <f t="shared" si="9"/>
        <v>0</v>
      </c>
      <c r="J45" s="4">
        <f t="shared" si="10"/>
        <v>0</v>
      </c>
      <c r="K45" s="3">
        <f t="shared" si="11"/>
        <v>0</v>
      </c>
    </row>
    <row r="46" spans="1:11" x14ac:dyDescent="0.25">
      <c r="A46" s="9">
        <f>IF(Lease!$H$4="Monthly",DATE(YEAR(Quarterly!A45),MONTH(Quarterly!A45)+1,DAY(Quarterly!A45)),IF(Lease!$H$4="Quarterly",DATE(YEAR(Quarterly!A45),MONTH(Quarterly!A45)+3,DAY(Quarterly!A45)),DATE(YEAR(Quarterly!A45)+1,MONTH(Quarterly!A45),DAY(Quarterly!A45))))</f>
        <v>57042</v>
      </c>
      <c r="B46" s="9">
        <f t="shared" si="0"/>
        <v>57040</v>
      </c>
      <c r="C46" s="9">
        <f t="shared" si="6"/>
        <v>57070</v>
      </c>
      <c r="D46" s="3">
        <f t="shared" si="1"/>
        <v>31</v>
      </c>
      <c r="E46" s="10">
        <f t="shared" si="2"/>
        <v>29</v>
      </c>
      <c r="F46" s="4">
        <f>Lease!K56</f>
        <v>0</v>
      </c>
      <c r="G46" s="3">
        <f t="shared" si="7"/>
        <v>0</v>
      </c>
      <c r="H46" s="11">
        <f t="shared" si="8"/>
        <v>0</v>
      </c>
      <c r="I46" s="11">
        <f t="shared" si="9"/>
        <v>0</v>
      </c>
      <c r="J46" s="4">
        <f t="shared" si="10"/>
        <v>0</v>
      </c>
      <c r="K46" s="3">
        <f t="shared" si="11"/>
        <v>0</v>
      </c>
    </row>
    <row r="47" spans="1:11" x14ac:dyDescent="0.25">
      <c r="A47" s="9">
        <f>IF(Lease!$H$4="Monthly",DATE(YEAR(Quarterly!A46),MONTH(Quarterly!A46)+1,DAY(Quarterly!A46)),IF(Lease!$H$4="Quarterly",DATE(YEAR(Quarterly!A46),MONTH(Quarterly!A46)+3,DAY(Quarterly!A46)),DATE(YEAR(Quarterly!A46)+1,MONTH(Quarterly!A46),DAY(Quarterly!A46))))</f>
        <v>57407</v>
      </c>
      <c r="B47" s="9">
        <f t="shared" si="0"/>
        <v>57405</v>
      </c>
      <c r="C47" s="9">
        <f t="shared" si="6"/>
        <v>57435</v>
      </c>
      <c r="D47" s="3">
        <f t="shared" si="1"/>
        <v>31</v>
      </c>
      <c r="E47" s="10">
        <f t="shared" si="2"/>
        <v>29</v>
      </c>
      <c r="F47" s="4">
        <f>Lease!K57</f>
        <v>0</v>
      </c>
      <c r="G47" s="3">
        <f t="shared" si="7"/>
        <v>0</v>
      </c>
      <c r="H47" s="11">
        <f t="shared" si="8"/>
        <v>0</v>
      </c>
      <c r="I47" s="11">
        <f t="shared" si="9"/>
        <v>0</v>
      </c>
      <c r="J47" s="4">
        <f t="shared" si="10"/>
        <v>0</v>
      </c>
      <c r="K47" s="3">
        <f t="shared" si="11"/>
        <v>0</v>
      </c>
    </row>
    <row r="48" spans="1:11" x14ac:dyDescent="0.25">
      <c r="A48" s="9">
        <f>IF(Lease!$H$4="Monthly",DATE(YEAR(Quarterly!A47),MONTH(Quarterly!A47)+1,DAY(Quarterly!A47)),IF(Lease!$H$4="Quarterly",DATE(YEAR(Quarterly!A47),MONTH(Quarterly!A47)+3,DAY(Quarterly!A47)),DATE(YEAR(Quarterly!A47)+1,MONTH(Quarterly!A47),DAY(Quarterly!A47))))</f>
        <v>57772</v>
      </c>
      <c r="B48" s="9">
        <f t="shared" si="0"/>
        <v>57770</v>
      </c>
      <c r="C48" s="9">
        <f t="shared" si="6"/>
        <v>57800</v>
      </c>
      <c r="D48" s="3">
        <f t="shared" si="1"/>
        <v>31</v>
      </c>
      <c r="E48" s="10">
        <f t="shared" si="2"/>
        <v>29</v>
      </c>
      <c r="F48" s="4">
        <f>Lease!K58</f>
        <v>0</v>
      </c>
      <c r="G48" s="3">
        <f t="shared" si="7"/>
        <v>0</v>
      </c>
      <c r="H48" s="11">
        <f t="shared" si="8"/>
        <v>0</v>
      </c>
      <c r="I48" s="11">
        <f t="shared" si="9"/>
        <v>0</v>
      </c>
      <c r="J48" s="4">
        <f t="shared" si="10"/>
        <v>0</v>
      </c>
      <c r="K48" s="3">
        <f t="shared" si="11"/>
        <v>0</v>
      </c>
    </row>
    <row r="49" spans="1:11" x14ac:dyDescent="0.25">
      <c r="A49" s="9">
        <f>IF(Lease!$H$4="Monthly",DATE(YEAR(Quarterly!A48),MONTH(Quarterly!A48)+1,DAY(Quarterly!A48)),IF(Lease!$H$4="Quarterly",DATE(YEAR(Quarterly!A48),MONTH(Quarterly!A48)+3,DAY(Quarterly!A48)),DATE(YEAR(Quarterly!A48)+1,MONTH(Quarterly!A48),DAY(Quarterly!A48))))</f>
        <v>58137</v>
      </c>
      <c r="B49" s="9">
        <f t="shared" si="0"/>
        <v>58135</v>
      </c>
      <c r="C49" s="9">
        <f t="shared" si="6"/>
        <v>58165</v>
      </c>
      <c r="D49" s="3">
        <f t="shared" si="1"/>
        <v>31</v>
      </c>
      <c r="E49" s="10">
        <f t="shared" si="2"/>
        <v>29</v>
      </c>
      <c r="F49" s="4">
        <f>Lease!K59</f>
        <v>0</v>
      </c>
      <c r="G49" s="3">
        <f t="shared" si="7"/>
        <v>0</v>
      </c>
      <c r="H49" s="11">
        <f t="shared" si="8"/>
        <v>0</v>
      </c>
      <c r="I49" s="11">
        <f t="shared" si="9"/>
        <v>0</v>
      </c>
      <c r="J49" s="4">
        <f t="shared" si="10"/>
        <v>0</v>
      </c>
      <c r="K49" s="3">
        <f t="shared" si="11"/>
        <v>0</v>
      </c>
    </row>
    <row r="50" spans="1:11" x14ac:dyDescent="0.25">
      <c r="A50" s="9">
        <f>IF(Lease!$H$4="Monthly",DATE(YEAR(Quarterly!A49),MONTH(Quarterly!A49)+1,DAY(Quarterly!A49)),IF(Lease!$H$4="Quarterly",DATE(YEAR(Quarterly!A49),MONTH(Quarterly!A49)+3,DAY(Quarterly!A49)),DATE(YEAR(Quarterly!A49)+1,MONTH(Quarterly!A49),DAY(Quarterly!A49))))</f>
        <v>58503</v>
      </c>
      <c r="B50" s="9">
        <f t="shared" si="0"/>
        <v>58501</v>
      </c>
      <c r="C50" s="9">
        <f t="shared" si="6"/>
        <v>58531</v>
      </c>
      <c r="D50" s="3">
        <f t="shared" si="1"/>
        <v>31</v>
      </c>
      <c r="E50" s="10">
        <f t="shared" si="2"/>
        <v>29</v>
      </c>
      <c r="F50" s="4">
        <f>Lease!K60</f>
        <v>0</v>
      </c>
      <c r="G50" s="3">
        <f t="shared" si="7"/>
        <v>0</v>
      </c>
      <c r="H50" s="11">
        <f t="shared" si="8"/>
        <v>0</v>
      </c>
      <c r="I50" s="11">
        <f t="shared" si="9"/>
        <v>0</v>
      </c>
      <c r="J50" s="4">
        <f t="shared" si="10"/>
        <v>0</v>
      </c>
      <c r="K50" s="3">
        <f t="shared" si="11"/>
        <v>0</v>
      </c>
    </row>
    <row r="51" spans="1:11" x14ac:dyDescent="0.25">
      <c r="A51" s="9">
        <f>IF(Lease!$H$4="Monthly",DATE(YEAR(Quarterly!A50),MONTH(Quarterly!A50)+1,DAY(Quarterly!A50)),IF(Lease!$H$4="Quarterly",DATE(YEAR(Quarterly!A50),MONTH(Quarterly!A50)+3,DAY(Quarterly!A50)),DATE(YEAR(Quarterly!A50)+1,MONTH(Quarterly!A50),DAY(Quarterly!A50))))</f>
        <v>58868</v>
      </c>
      <c r="B51" s="9">
        <f t="shared" si="0"/>
        <v>58866</v>
      </c>
      <c r="C51" s="9">
        <f t="shared" si="6"/>
        <v>58896</v>
      </c>
      <c r="D51" s="3">
        <f t="shared" si="1"/>
        <v>31</v>
      </c>
      <c r="E51" s="10">
        <f t="shared" si="2"/>
        <v>29</v>
      </c>
      <c r="F51" s="4">
        <f>Lease!K61</f>
        <v>0</v>
      </c>
      <c r="G51" s="3">
        <f t="shared" si="7"/>
        <v>0</v>
      </c>
      <c r="H51" s="11">
        <f t="shared" si="8"/>
        <v>0</v>
      </c>
      <c r="I51" s="11">
        <f t="shared" si="9"/>
        <v>0</v>
      </c>
      <c r="J51" s="4">
        <f t="shared" si="10"/>
        <v>0</v>
      </c>
      <c r="K51" s="3">
        <f t="shared" si="11"/>
        <v>0</v>
      </c>
    </row>
    <row r="52" spans="1:11" x14ac:dyDescent="0.25">
      <c r="A52" s="9">
        <f>IF(Lease!$H$4="Monthly",DATE(YEAR(Quarterly!A51),MONTH(Quarterly!A51)+1,DAY(Quarterly!A51)),IF(Lease!$H$4="Quarterly",DATE(YEAR(Quarterly!A51),MONTH(Quarterly!A51)+3,DAY(Quarterly!A51)),DATE(YEAR(Quarterly!A51)+1,MONTH(Quarterly!A51),DAY(Quarterly!A51))))</f>
        <v>59233</v>
      </c>
      <c r="B52" s="9">
        <f t="shared" si="0"/>
        <v>59231</v>
      </c>
      <c r="C52" s="9">
        <f t="shared" si="6"/>
        <v>59261</v>
      </c>
      <c r="D52" s="3">
        <f t="shared" si="1"/>
        <v>31</v>
      </c>
      <c r="E52" s="10">
        <f t="shared" si="2"/>
        <v>29</v>
      </c>
      <c r="F52" s="4">
        <f>Lease!K62</f>
        <v>0</v>
      </c>
      <c r="G52" s="3">
        <f t="shared" si="7"/>
        <v>0</v>
      </c>
      <c r="H52" s="11">
        <f t="shared" si="8"/>
        <v>0</v>
      </c>
      <c r="I52" s="11">
        <f t="shared" si="9"/>
        <v>0</v>
      </c>
      <c r="J52" s="4">
        <f t="shared" si="10"/>
        <v>0</v>
      </c>
      <c r="K52" s="3">
        <f t="shared" si="11"/>
        <v>0</v>
      </c>
    </row>
    <row r="53" spans="1:11" x14ac:dyDescent="0.25">
      <c r="A53" s="9">
        <f>IF(Lease!$H$4="Monthly",DATE(YEAR(Quarterly!A52),MONTH(Quarterly!A52)+1,DAY(Quarterly!A52)),IF(Lease!$H$4="Quarterly",DATE(YEAR(Quarterly!A52),MONTH(Quarterly!A52)+3,DAY(Quarterly!A52)),DATE(YEAR(Quarterly!A52)+1,MONTH(Quarterly!A52),DAY(Quarterly!A52))))</f>
        <v>59598</v>
      </c>
      <c r="B53" s="9">
        <f t="shared" si="0"/>
        <v>59596</v>
      </c>
      <c r="C53" s="9">
        <f t="shared" si="6"/>
        <v>59626</v>
      </c>
      <c r="D53" s="3">
        <f t="shared" si="1"/>
        <v>31</v>
      </c>
      <c r="E53" s="10">
        <f t="shared" si="2"/>
        <v>29</v>
      </c>
      <c r="F53" s="4">
        <f>Lease!K63</f>
        <v>0</v>
      </c>
      <c r="G53" s="3">
        <f t="shared" si="7"/>
        <v>0</v>
      </c>
      <c r="H53" s="11">
        <f t="shared" si="8"/>
        <v>0</v>
      </c>
      <c r="I53" s="11">
        <f t="shared" si="9"/>
        <v>0</v>
      </c>
      <c r="J53" s="4">
        <f t="shared" si="10"/>
        <v>0</v>
      </c>
      <c r="K53" s="3">
        <f t="shared" si="11"/>
        <v>0</v>
      </c>
    </row>
    <row r="54" spans="1:11" x14ac:dyDescent="0.25">
      <c r="A54" s="9">
        <f>IF(Lease!$H$4="Monthly",DATE(YEAR(Quarterly!A53),MONTH(Quarterly!A53)+1,DAY(Quarterly!A53)),IF(Lease!$H$4="Quarterly",DATE(YEAR(Quarterly!A53),MONTH(Quarterly!A53)+3,DAY(Quarterly!A53)),DATE(YEAR(Quarterly!A53)+1,MONTH(Quarterly!A53),DAY(Quarterly!A53))))</f>
        <v>59964</v>
      </c>
      <c r="B54" s="9">
        <f t="shared" si="0"/>
        <v>59962</v>
      </c>
      <c r="C54" s="9">
        <f t="shared" si="6"/>
        <v>59992</v>
      </c>
      <c r="D54" s="3">
        <f t="shared" si="1"/>
        <v>31</v>
      </c>
      <c r="E54" s="10">
        <f t="shared" si="2"/>
        <v>29</v>
      </c>
      <c r="F54" s="4">
        <f>Lease!K64</f>
        <v>0</v>
      </c>
      <c r="G54" s="3">
        <f t="shared" si="7"/>
        <v>0</v>
      </c>
      <c r="H54" s="11">
        <f t="shared" si="8"/>
        <v>0</v>
      </c>
      <c r="I54" s="11">
        <f t="shared" si="9"/>
        <v>0</v>
      </c>
      <c r="J54" s="4">
        <f t="shared" si="10"/>
        <v>0</v>
      </c>
      <c r="K54" s="3">
        <f t="shared" si="11"/>
        <v>0</v>
      </c>
    </row>
    <row r="55" spans="1:11" x14ac:dyDescent="0.25">
      <c r="A55" s="9">
        <f>IF(Lease!$H$4="Monthly",DATE(YEAR(Quarterly!A54),MONTH(Quarterly!A54)+1,DAY(Quarterly!A54)),IF(Lease!$H$4="Quarterly",DATE(YEAR(Quarterly!A54),MONTH(Quarterly!A54)+3,DAY(Quarterly!A54)),DATE(YEAR(Quarterly!A54)+1,MONTH(Quarterly!A54),DAY(Quarterly!A54))))</f>
        <v>60329</v>
      </c>
      <c r="B55" s="9">
        <f t="shared" si="0"/>
        <v>60327</v>
      </c>
      <c r="C55" s="9">
        <f t="shared" si="6"/>
        <v>60357</v>
      </c>
      <c r="D55" s="3">
        <f t="shared" si="1"/>
        <v>31</v>
      </c>
      <c r="E55" s="10">
        <f t="shared" si="2"/>
        <v>29</v>
      </c>
      <c r="F55" s="4">
        <f>Lease!K65</f>
        <v>0</v>
      </c>
      <c r="G55" s="3">
        <f t="shared" si="7"/>
        <v>0</v>
      </c>
      <c r="H55" s="11">
        <f t="shared" si="8"/>
        <v>0</v>
      </c>
      <c r="I55" s="11">
        <f t="shared" si="9"/>
        <v>0</v>
      </c>
      <c r="J55" s="4">
        <f t="shared" si="10"/>
        <v>0</v>
      </c>
      <c r="K55" s="3">
        <f t="shared" si="11"/>
        <v>0</v>
      </c>
    </row>
    <row r="56" spans="1:11" x14ac:dyDescent="0.25">
      <c r="A56" s="9">
        <f>IF(Lease!$H$4="Monthly",DATE(YEAR(Quarterly!A55),MONTH(Quarterly!A55)+1,DAY(Quarterly!A55)),IF(Lease!$H$4="Quarterly",DATE(YEAR(Quarterly!A55),MONTH(Quarterly!A55)+3,DAY(Quarterly!A55)),DATE(YEAR(Quarterly!A55)+1,MONTH(Quarterly!A55),DAY(Quarterly!A55))))</f>
        <v>60694</v>
      </c>
      <c r="B56" s="9">
        <f t="shared" si="0"/>
        <v>60692</v>
      </c>
      <c r="C56" s="9">
        <f t="shared" si="6"/>
        <v>60722</v>
      </c>
      <c r="D56" s="3">
        <f t="shared" si="1"/>
        <v>31</v>
      </c>
      <c r="E56" s="10">
        <f t="shared" si="2"/>
        <v>29</v>
      </c>
      <c r="F56" s="4">
        <f>Lease!K66</f>
        <v>0</v>
      </c>
      <c r="G56" s="3">
        <f t="shared" si="7"/>
        <v>0</v>
      </c>
      <c r="H56" s="11">
        <f t="shared" si="8"/>
        <v>0</v>
      </c>
      <c r="I56" s="11">
        <f t="shared" si="9"/>
        <v>0</v>
      </c>
      <c r="J56" s="4">
        <f t="shared" si="10"/>
        <v>0</v>
      </c>
      <c r="K56" s="3">
        <f t="shared" si="11"/>
        <v>0</v>
      </c>
    </row>
    <row r="57" spans="1:11" x14ac:dyDescent="0.25">
      <c r="A57" s="9">
        <f>IF(Lease!$H$4="Monthly",DATE(YEAR(Quarterly!A56),MONTH(Quarterly!A56)+1,DAY(Quarterly!A56)),IF(Lease!$H$4="Quarterly",DATE(YEAR(Quarterly!A56),MONTH(Quarterly!A56)+3,DAY(Quarterly!A56)),DATE(YEAR(Quarterly!A56)+1,MONTH(Quarterly!A56),DAY(Quarterly!A56))))</f>
        <v>61059</v>
      </c>
      <c r="B57" s="9">
        <f t="shared" si="0"/>
        <v>61057</v>
      </c>
      <c r="C57" s="9">
        <f t="shared" si="6"/>
        <v>61087</v>
      </c>
      <c r="D57" s="3">
        <f t="shared" si="1"/>
        <v>31</v>
      </c>
      <c r="E57" s="10">
        <f t="shared" si="2"/>
        <v>29</v>
      </c>
      <c r="F57" s="4">
        <f>Lease!K67</f>
        <v>0</v>
      </c>
      <c r="G57" s="3">
        <f t="shared" si="7"/>
        <v>0</v>
      </c>
      <c r="H57" s="11">
        <f t="shared" si="8"/>
        <v>0</v>
      </c>
      <c r="I57" s="11">
        <f t="shared" si="9"/>
        <v>0</v>
      </c>
      <c r="J57" s="4">
        <f t="shared" si="10"/>
        <v>0</v>
      </c>
      <c r="K57" s="3">
        <f t="shared" si="11"/>
        <v>0</v>
      </c>
    </row>
    <row r="58" spans="1:11" x14ac:dyDescent="0.25">
      <c r="A58" s="9">
        <f>IF(Lease!$H$4="Monthly",DATE(YEAR(Quarterly!A57),MONTH(Quarterly!A57)+1,DAY(Quarterly!A57)),IF(Lease!$H$4="Quarterly",DATE(YEAR(Quarterly!A57),MONTH(Quarterly!A57)+3,DAY(Quarterly!A57)),DATE(YEAR(Quarterly!A57)+1,MONTH(Quarterly!A57),DAY(Quarterly!A57))))</f>
        <v>61425</v>
      </c>
      <c r="B58" s="9">
        <f t="shared" si="0"/>
        <v>61423</v>
      </c>
      <c r="C58" s="9">
        <f t="shared" si="6"/>
        <v>61453</v>
      </c>
      <c r="D58" s="3">
        <f t="shared" si="1"/>
        <v>31</v>
      </c>
      <c r="E58" s="10">
        <f t="shared" si="2"/>
        <v>29</v>
      </c>
      <c r="F58" s="4">
        <f>Lease!K68</f>
        <v>0</v>
      </c>
      <c r="G58" s="3">
        <f t="shared" si="7"/>
        <v>0</v>
      </c>
      <c r="H58" s="11">
        <f t="shared" si="8"/>
        <v>0</v>
      </c>
      <c r="I58" s="11">
        <f t="shared" si="9"/>
        <v>0</v>
      </c>
      <c r="J58" s="4">
        <f t="shared" si="10"/>
        <v>0</v>
      </c>
      <c r="K58" s="3">
        <f t="shared" si="11"/>
        <v>0</v>
      </c>
    </row>
    <row r="59" spans="1:11" x14ac:dyDescent="0.25">
      <c r="A59" s="9">
        <f>IF(Lease!$H$4="Monthly",DATE(YEAR(Quarterly!A58),MONTH(Quarterly!A58)+1,DAY(Quarterly!A58)),IF(Lease!$H$4="Quarterly",DATE(YEAR(Quarterly!A58),MONTH(Quarterly!A58)+3,DAY(Quarterly!A58)),DATE(YEAR(Quarterly!A58)+1,MONTH(Quarterly!A58),DAY(Quarterly!A58))))</f>
        <v>61790</v>
      </c>
      <c r="B59" s="9">
        <f t="shared" si="0"/>
        <v>61788</v>
      </c>
      <c r="C59" s="9">
        <f t="shared" si="6"/>
        <v>61818</v>
      </c>
      <c r="D59" s="3">
        <f t="shared" si="1"/>
        <v>31</v>
      </c>
      <c r="E59" s="10">
        <f t="shared" si="2"/>
        <v>29</v>
      </c>
      <c r="F59" s="4">
        <f>Lease!K69</f>
        <v>0</v>
      </c>
      <c r="G59" s="3">
        <f t="shared" si="7"/>
        <v>0</v>
      </c>
      <c r="H59" s="11">
        <f t="shared" si="8"/>
        <v>0</v>
      </c>
      <c r="I59" s="11">
        <f t="shared" si="9"/>
        <v>0</v>
      </c>
      <c r="J59" s="4">
        <f t="shared" si="10"/>
        <v>0</v>
      </c>
      <c r="K59" s="3">
        <f t="shared" si="11"/>
        <v>0</v>
      </c>
    </row>
    <row r="60" spans="1:11" x14ac:dyDescent="0.25">
      <c r="A60" s="9">
        <f>IF(Lease!$H$4="Monthly",DATE(YEAR(Quarterly!A59),MONTH(Quarterly!A59)+1,DAY(Quarterly!A59)),IF(Lease!$H$4="Quarterly",DATE(YEAR(Quarterly!A59),MONTH(Quarterly!A59)+3,DAY(Quarterly!A59)),DATE(YEAR(Quarterly!A59)+1,MONTH(Quarterly!A59),DAY(Quarterly!A59))))</f>
        <v>62155</v>
      </c>
      <c r="B60" s="9">
        <f t="shared" si="0"/>
        <v>62153</v>
      </c>
      <c r="C60" s="9">
        <f t="shared" si="6"/>
        <v>62183</v>
      </c>
      <c r="D60" s="3">
        <f t="shared" si="1"/>
        <v>31</v>
      </c>
      <c r="E60" s="10">
        <f t="shared" si="2"/>
        <v>29</v>
      </c>
      <c r="F60" s="4">
        <f>Lease!K70</f>
        <v>0</v>
      </c>
      <c r="G60" s="3">
        <f t="shared" si="7"/>
        <v>0</v>
      </c>
      <c r="H60" s="11">
        <f t="shared" si="8"/>
        <v>0</v>
      </c>
      <c r="I60" s="11">
        <f t="shared" si="9"/>
        <v>0</v>
      </c>
      <c r="J60" s="4">
        <f t="shared" si="10"/>
        <v>0</v>
      </c>
      <c r="K60" s="3">
        <f t="shared" si="11"/>
        <v>0</v>
      </c>
    </row>
    <row r="61" spans="1:11" x14ac:dyDescent="0.25">
      <c r="A61" s="9">
        <f>IF(Lease!$H$4="Monthly",DATE(YEAR(Quarterly!A60),MONTH(Quarterly!A60)+1,DAY(Quarterly!A60)),IF(Lease!$H$4="Quarterly",DATE(YEAR(Quarterly!A60),MONTH(Quarterly!A60)+3,DAY(Quarterly!A60)),DATE(YEAR(Quarterly!A60)+1,MONTH(Quarterly!A60),DAY(Quarterly!A60))))</f>
        <v>62520</v>
      </c>
      <c r="B61" s="9">
        <f t="shared" si="0"/>
        <v>62518</v>
      </c>
      <c r="C61" s="9">
        <f t="shared" si="6"/>
        <v>62548</v>
      </c>
      <c r="D61" s="3">
        <f t="shared" si="1"/>
        <v>31</v>
      </c>
      <c r="E61" s="10">
        <f t="shared" si="2"/>
        <v>29</v>
      </c>
      <c r="F61" s="4">
        <f>Lease!K71</f>
        <v>0</v>
      </c>
      <c r="G61" s="3">
        <f t="shared" si="7"/>
        <v>0</v>
      </c>
      <c r="H61" s="11">
        <f t="shared" si="8"/>
        <v>0</v>
      </c>
      <c r="I61" s="11">
        <f t="shared" si="9"/>
        <v>0</v>
      </c>
      <c r="J61" s="4">
        <f t="shared" si="10"/>
        <v>0</v>
      </c>
      <c r="K61" s="3">
        <f t="shared" si="11"/>
        <v>0</v>
      </c>
    </row>
    <row r="62" spans="1:11" x14ac:dyDescent="0.25">
      <c r="A62" s="9">
        <f>IF(Lease!$H$4="Monthly",DATE(YEAR(Quarterly!A61),MONTH(Quarterly!A61)+1,DAY(Quarterly!A61)),IF(Lease!$H$4="Quarterly",DATE(YEAR(Quarterly!A61),MONTH(Quarterly!A61)+3,DAY(Quarterly!A61)),DATE(YEAR(Quarterly!A61)+1,MONTH(Quarterly!A61),DAY(Quarterly!A61))))</f>
        <v>62886</v>
      </c>
      <c r="B62" s="9">
        <f t="shared" si="0"/>
        <v>62884</v>
      </c>
      <c r="C62" s="9">
        <f t="shared" si="6"/>
        <v>62914</v>
      </c>
      <c r="D62" s="3">
        <f t="shared" si="1"/>
        <v>31</v>
      </c>
      <c r="E62" s="10">
        <f t="shared" si="2"/>
        <v>29</v>
      </c>
      <c r="F62" s="4">
        <f>Lease!K72</f>
        <v>0</v>
      </c>
      <c r="G62" s="3">
        <f t="shared" si="7"/>
        <v>0</v>
      </c>
      <c r="H62" s="11">
        <f t="shared" si="8"/>
        <v>0</v>
      </c>
      <c r="I62" s="11">
        <f t="shared" si="9"/>
        <v>0</v>
      </c>
      <c r="J62" s="4">
        <f t="shared" si="10"/>
        <v>0</v>
      </c>
      <c r="K62" s="3">
        <f t="shared" si="11"/>
        <v>0</v>
      </c>
    </row>
    <row r="63" spans="1:11" x14ac:dyDescent="0.25">
      <c r="A63" s="9">
        <f>IF(Lease!$H$4="Monthly",DATE(YEAR(Quarterly!A62),MONTH(Quarterly!A62)+1,DAY(Quarterly!A62)),IF(Lease!$H$4="Quarterly",DATE(YEAR(Quarterly!A62),MONTH(Quarterly!A62)+3,DAY(Quarterly!A62)),DATE(YEAR(Quarterly!A62)+1,MONTH(Quarterly!A62),DAY(Quarterly!A62))))</f>
        <v>63251</v>
      </c>
      <c r="B63" s="9">
        <f t="shared" si="0"/>
        <v>63249</v>
      </c>
      <c r="C63" s="9">
        <f t="shared" si="6"/>
        <v>63279</v>
      </c>
      <c r="D63" s="3">
        <f t="shared" si="1"/>
        <v>31</v>
      </c>
      <c r="E63" s="10">
        <f t="shared" si="2"/>
        <v>29</v>
      </c>
      <c r="F63" s="4">
        <f>Lease!K73</f>
        <v>0</v>
      </c>
      <c r="G63" s="3">
        <f t="shared" si="7"/>
        <v>0</v>
      </c>
      <c r="H63" s="11">
        <f t="shared" si="8"/>
        <v>0</v>
      </c>
      <c r="I63" s="11">
        <f t="shared" si="9"/>
        <v>0</v>
      </c>
      <c r="J63" s="4">
        <f t="shared" si="10"/>
        <v>0</v>
      </c>
      <c r="K63" s="3">
        <f t="shared" si="11"/>
        <v>0</v>
      </c>
    </row>
    <row r="64" spans="1:11" x14ac:dyDescent="0.25">
      <c r="A64" s="9">
        <f>IF(Lease!$H$4="Monthly",DATE(YEAR(Quarterly!A63),MONTH(Quarterly!A63)+1,DAY(Quarterly!A63)),IF(Lease!$H$4="Quarterly",DATE(YEAR(Quarterly!A63),MONTH(Quarterly!A63)+3,DAY(Quarterly!A63)),DATE(YEAR(Quarterly!A63)+1,MONTH(Quarterly!A63),DAY(Quarterly!A63))))</f>
        <v>63616</v>
      </c>
      <c r="B64" s="9">
        <f t="shared" si="0"/>
        <v>63614</v>
      </c>
      <c r="C64" s="9">
        <f t="shared" si="6"/>
        <v>63644</v>
      </c>
      <c r="D64" s="3">
        <f t="shared" si="1"/>
        <v>31</v>
      </c>
      <c r="E64" s="10">
        <f t="shared" si="2"/>
        <v>29</v>
      </c>
      <c r="F64" s="4">
        <f>Lease!K74</f>
        <v>0</v>
      </c>
      <c r="G64" s="3">
        <f t="shared" si="7"/>
        <v>0</v>
      </c>
      <c r="H64" s="11">
        <f t="shared" si="8"/>
        <v>0</v>
      </c>
      <c r="I64" s="11">
        <f t="shared" si="9"/>
        <v>0</v>
      </c>
      <c r="J64" s="4">
        <f t="shared" si="10"/>
        <v>0</v>
      </c>
      <c r="K64" s="3">
        <f t="shared" si="11"/>
        <v>0</v>
      </c>
    </row>
    <row r="65" spans="1:11" x14ac:dyDescent="0.25">
      <c r="A65" s="9">
        <f>IF(Lease!$H$4="Monthly",DATE(YEAR(Quarterly!A64),MONTH(Quarterly!A64)+1,DAY(Quarterly!A64)),IF(Lease!$H$4="Quarterly",DATE(YEAR(Quarterly!A64),MONTH(Quarterly!A64)+3,DAY(Quarterly!A64)),DATE(YEAR(Quarterly!A64)+1,MONTH(Quarterly!A64),DAY(Quarterly!A64))))</f>
        <v>63981</v>
      </c>
      <c r="B65" s="9">
        <f t="shared" si="0"/>
        <v>63979</v>
      </c>
      <c r="C65" s="9">
        <f t="shared" si="6"/>
        <v>64009</v>
      </c>
      <c r="D65" s="3">
        <f t="shared" si="1"/>
        <v>31</v>
      </c>
      <c r="E65" s="10">
        <f t="shared" si="2"/>
        <v>29</v>
      </c>
      <c r="F65" s="4">
        <f>Lease!K75</f>
        <v>0</v>
      </c>
      <c r="G65" s="3">
        <f t="shared" si="7"/>
        <v>0</v>
      </c>
      <c r="H65" s="11">
        <f t="shared" si="8"/>
        <v>0</v>
      </c>
      <c r="I65" s="11">
        <f t="shared" si="9"/>
        <v>0</v>
      </c>
      <c r="J65" s="4">
        <f t="shared" si="10"/>
        <v>0</v>
      </c>
      <c r="K65" s="3">
        <f t="shared" si="11"/>
        <v>0</v>
      </c>
    </row>
    <row r="66" spans="1:11" x14ac:dyDescent="0.25">
      <c r="A66" s="9">
        <f>IF(Lease!$H$4="Monthly",DATE(YEAR(Quarterly!A65),MONTH(Quarterly!A65)+1,DAY(Quarterly!A65)),IF(Lease!$H$4="Quarterly",DATE(YEAR(Quarterly!A65),MONTH(Quarterly!A65)+3,DAY(Quarterly!A65)),DATE(YEAR(Quarterly!A65)+1,MONTH(Quarterly!A65),DAY(Quarterly!A65))))</f>
        <v>64347</v>
      </c>
      <c r="B66" s="9">
        <f t="shared" si="0"/>
        <v>64345</v>
      </c>
      <c r="C66" s="9">
        <f t="shared" si="6"/>
        <v>64375</v>
      </c>
      <c r="D66" s="3">
        <f t="shared" si="1"/>
        <v>31</v>
      </c>
      <c r="E66" s="10">
        <f t="shared" si="2"/>
        <v>29</v>
      </c>
      <c r="F66" s="4">
        <f>Lease!K76</f>
        <v>0</v>
      </c>
      <c r="G66" s="3">
        <f t="shared" si="7"/>
        <v>0</v>
      </c>
      <c r="H66" s="11">
        <f t="shared" si="8"/>
        <v>0</v>
      </c>
      <c r="I66" s="11">
        <f t="shared" si="9"/>
        <v>0</v>
      </c>
      <c r="J66" s="4">
        <f t="shared" si="10"/>
        <v>0</v>
      </c>
      <c r="K66" s="3">
        <f t="shared" si="11"/>
        <v>0</v>
      </c>
    </row>
    <row r="67" spans="1:11" x14ac:dyDescent="0.25">
      <c r="A67" s="9">
        <f>IF(Lease!$H$4="Monthly",DATE(YEAR(Quarterly!A66),MONTH(Quarterly!A66)+1,DAY(Quarterly!A66)),IF(Lease!$H$4="Quarterly",DATE(YEAR(Quarterly!A66),MONTH(Quarterly!A66)+3,DAY(Quarterly!A66)),DATE(YEAR(Quarterly!A66)+1,MONTH(Quarterly!A66),DAY(Quarterly!A66))))</f>
        <v>64712</v>
      </c>
      <c r="B67" s="9">
        <f t="shared" si="0"/>
        <v>64710</v>
      </c>
      <c r="C67" s="9">
        <f t="shared" si="6"/>
        <v>64740</v>
      </c>
      <c r="D67" s="3">
        <f t="shared" si="1"/>
        <v>31</v>
      </c>
      <c r="E67" s="10">
        <f t="shared" si="2"/>
        <v>29</v>
      </c>
      <c r="F67" s="4">
        <f>Lease!K77</f>
        <v>0</v>
      </c>
      <c r="G67" s="3">
        <f t="shared" si="7"/>
        <v>0</v>
      </c>
      <c r="H67" s="11">
        <f t="shared" si="8"/>
        <v>0</v>
      </c>
      <c r="I67" s="11">
        <f t="shared" si="9"/>
        <v>0</v>
      </c>
      <c r="J67" s="4">
        <f t="shared" si="10"/>
        <v>0</v>
      </c>
      <c r="K67" s="3">
        <f t="shared" si="11"/>
        <v>0</v>
      </c>
    </row>
    <row r="68" spans="1:11" x14ac:dyDescent="0.25">
      <c r="A68" s="9">
        <f>IF(Lease!$H$4="Monthly",DATE(YEAR(Quarterly!A67),MONTH(Quarterly!A67)+1,DAY(Quarterly!A67)),IF(Lease!$H$4="Quarterly",DATE(YEAR(Quarterly!A67),MONTH(Quarterly!A67)+3,DAY(Quarterly!A67)),DATE(YEAR(Quarterly!A67)+1,MONTH(Quarterly!A67),DAY(Quarterly!A67))))</f>
        <v>65077</v>
      </c>
      <c r="B68" s="9">
        <f t="shared" si="0"/>
        <v>65075</v>
      </c>
      <c r="C68" s="9">
        <f t="shared" si="6"/>
        <v>65105</v>
      </c>
      <c r="D68" s="3">
        <f t="shared" si="1"/>
        <v>31</v>
      </c>
      <c r="E68" s="10">
        <f t="shared" si="2"/>
        <v>29</v>
      </c>
      <c r="F68" s="4">
        <f>Lease!K78</f>
        <v>0</v>
      </c>
      <c r="G68" s="3">
        <f t="shared" si="7"/>
        <v>0</v>
      </c>
      <c r="H68" s="11">
        <f t="shared" si="8"/>
        <v>0</v>
      </c>
      <c r="I68" s="11">
        <f t="shared" si="9"/>
        <v>0</v>
      </c>
      <c r="J68" s="4">
        <f t="shared" si="10"/>
        <v>0</v>
      </c>
      <c r="K68" s="3">
        <f t="shared" si="11"/>
        <v>0</v>
      </c>
    </row>
    <row r="69" spans="1:11" x14ac:dyDescent="0.25">
      <c r="A69" s="9">
        <f>IF(Lease!$H$4="Monthly",DATE(YEAR(Quarterly!A68),MONTH(Quarterly!A68)+1,DAY(Quarterly!A68)),IF(Lease!$H$4="Quarterly",DATE(YEAR(Quarterly!A68),MONTH(Quarterly!A68)+3,DAY(Quarterly!A68)),DATE(YEAR(Quarterly!A68)+1,MONTH(Quarterly!A68),DAY(Quarterly!A68))))</f>
        <v>65442</v>
      </c>
      <c r="B69" s="9">
        <f t="shared" si="0"/>
        <v>65440</v>
      </c>
      <c r="C69" s="9">
        <f t="shared" si="6"/>
        <v>65470</v>
      </c>
      <c r="D69" s="3">
        <f t="shared" si="1"/>
        <v>31</v>
      </c>
      <c r="E69" s="10">
        <f t="shared" si="2"/>
        <v>29</v>
      </c>
      <c r="F69" s="4">
        <f>Lease!K79</f>
        <v>0</v>
      </c>
      <c r="G69" s="3">
        <f t="shared" si="7"/>
        <v>0</v>
      </c>
      <c r="H69" s="11">
        <f t="shared" si="8"/>
        <v>0</v>
      </c>
      <c r="I69" s="11">
        <f t="shared" si="9"/>
        <v>0</v>
      </c>
      <c r="J69" s="4">
        <f t="shared" si="10"/>
        <v>0</v>
      </c>
      <c r="K69" s="3">
        <f t="shared" si="11"/>
        <v>0</v>
      </c>
    </row>
    <row r="70" spans="1:11" x14ac:dyDescent="0.25">
      <c r="A70" s="9">
        <f>IF(Lease!$H$4="Monthly",DATE(YEAR(Quarterly!A69),MONTH(Quarterly!A69)+1,DAY(Quarterly!A69)),IF(Lease!$H$4="Quarterly",DATE(YEAR(Quarterly!A69),MONTH(Quarterly!A69)+3,DAY(Quarterly!A69)),DATE(YEAR(Quarterly!A69)+1,MONTH(Quarterly!A69),DAY(Quarterly!A69))))</f>
        <v>65808</v>
      </c>
      <c r="B70" s="9">
        <f t="shared" ref="B70:B133" si="12">EOMONTH(A70,-1)+1</f>
        <v>65806</v>
      </c>
      <c r="C70" s="9">
        <f t="shared" si="6"/>
        <v>65836</v>
      </c>
      <c r="D70" s="3">
        <f t="shared" ref="D70:D133" si="13">C70-B70+1</f>
        <v>31</v>
      </c>
      <c r="E70" s="10">
        <f t="shared" ref="E70:E133" si="14">C70-A70+1</f>
        <v>29</v>
      </c>
      <c r="F70" s="4">
        <f>Lease!K80</f>
        <v>0</v>
      </c>
      <c r="G70" s="3">
        <f t="shared" si="7"/>
        <v>0</v>
      </c>
      <c r="H70" s="11">
        <f t="shared" si="8"/>
        <v>0</v>
      </c>
      <c r="I70" s="11">
        <f t="shared" si="9"/>
        <v>0</v>
      </c>
      <c r="J70" s="4">
        <f t="shared" si="10"/>
        <v>0</v>
      </c>
      <c r="K70" s="3">
        <f t="shared" si="11"/>
        <v>0</v>
      </c>
    </row>
    <row r="71" spans="1:11" x14ac:dyDescent="0.25">
      <c r="A71" s="9">
        <f>IF(Lease!$H$4="Monthly",DATE(YEAR(Quarterly!A70),MONTH(Quarterly!A70)+1,DAY(Quarterly!A70)),IF(Lease!$H$4="Quarterly",DATE(YEAR(Quarterly!A70),MONTH(Quarterly!A70)+3,DAY(Quarterly!A70)),DATE(YEAR(Quarterly!A70)+1,MONTH(Quarterly!A70),DAY(Quarterly!A70))))</f>
        <v>66173</v>
      </c>
      <c r="B71" s="9">
        <f t="shared" si="12"/>
        <v>66171</v>
      </c>
      <c r="C71" s="9">
        <f t="shared" ref="C71:C134" si="15">EOMONTH(A71,0)</f>
        <v>66201</v>
      </c>
      <c r="D71" s="3">
        <f t="shared" si="13"/>
        <v>31</v>
      </c>
      <c r="E71" s="10">
        <f t="shared" si="14"/>
        <v>29</v>
      </c>
      <c r="F71" s="4">
        <f>Lease!K81</f>
        <v>0</v>
      </c>
      <c r="G71" s="3">
        <f t="shared" ref="G71:G134" si="16">(F72/(A72-A71+1)*E71)+J70</f>
        <v>0</v>
      </c>
      <c r="H71" s="11">
        <f t="shared" ref="H71:H134" si="17">(F72)/(A72-A71+1)*((((EOMONTH(DATE(YEAR(A71),MONTH(A71)+1,DAY(A71)),0)))-DATE(YEAR(A71),MONTH(EOMONTH(A71,-1)+1)+1,1))+1)</f>
        <v>0</v>
      </c>
      <c r="I71" s="11">
        <f t="shared" ref="I71:I134" si="18">(F72)/(A72-A71+1)*(((((EOMONTH(DATE(YEAR(A71),MONTH(A71)+2,DAY(A71)),0)))-DATE(YEAR(A71),MONTH(EOMONTH(A71,-1)+2)+2,1)))+1)</f>
        <v>0</v>
      </c>
      <c r="J71" s="4">
        <f t="shared" ref="J71:J134" si="19">F72/(A72-A71+1)*(A72-DATE(YEAR(A72),MONTH(EOMONTH(A72,-1)+1),DAY(1))+1)</f>
        <v>0</v>
      </c>
      <c r="K71" s="3">
        <f t="shared" ref="K71:K134" si="20">G71+J71+I71+H71-J70</f>
        <v>0</v>
      </c>
    </row>
    <row r="72" spans="1:11" x14ac:dyDescent="0.25">
      <c r="A72" s="9">
        <f>IF(Lease!$H$4="Monthly",DATE(YEAR(Quarterly!A71),MONTH(Quarterly!A71)+1,DAY(Quarterly!A71)),IF(Lease!$H$4="Quarterly",DATE(YEAR(Quarterly!A71),MONTH(Quarterly!A71)+3,DAY(Quarterly!A71)),DATE(YEAR(Quarterly!A71)+1,MONTH(Quarterly!A71),DAY(Quarterly!A71))))</f>
        <v>66538</v>
      </c>
      <c r="B72" s="9">
        <f t="shared" si="12"/>
        <v>66536</v>
      </c>
      <c r="C72" s="9">
        <f t="shared" si="15"/>
        <v>66566</v>
      </c>
      <c r="D72" s="3">
        <f t="shared" si="13"/>
        <v>31</v>
      </c>
      <c r="E72" s="10">
        <f t="shared" si="14"/>
        <v>29</v>
      </c>
      <c r="F72" s="4">
        <f>Lease!K82</f>
        <v>0</v>
      </c>
      <c r="G72" s="3">
        <f t="shared" si="16"/>
        <v>0</v>
      </c>
      <c r="H72" s="11">
        <f t="shared" si="17"/>
        <v>0</v>
      </c>
      <c r="I72" s="11">
        <f t="shared" si="18"/>
        <v>0</v>
      </c>
      <c r="J72" s="4">
        <f t="shared" si="19"/>
        <v>0</v>
      </c>
      <c r="K72" s="3">
        <f t="shared" si="20"/>
        <v>0</v>
      </c>
    </row>
    <row r="73" spans="1:11" x14ac:dyDescent="0.25">
      <c r="A73" s="9">
        <f>IF(Lease!$H$4="Monthly",DATE(YEAR(Quarterly!A72),MONTH(Quarterly!A72)+1,DAY(Quarterly!A72)),IF(Lease!$H$4="Quarterly",DATE(YEAR(Quarterly!A72),MONTH(Quarterly!A72)+3,DAY(Quarterly!A72)),DATE(YEAR(Quarterly!A72)+1,MONTH(Quarterly!A72),DAY(Quarterly!A72))))</f>
        <v>66903</v>
      </c>
      <c r="B73" s="9">
        <f t="shared" si="12"/>
        <v>66901</v>
      </c>
      <c r="C73" s="9">
        <f t="shared" si="15"/>
        <v>66931</v>
      </c>
      <c r="D73" s="3">
        <f t="shared" si="13"/>
        <v>31</v>
      </c>
      <c r="E73" s="10">
        <f t="shared" si="14"/>
        <v>29</v>
      </c>
      <c r="F73" s="4">
        <f>Lease!K83</f>
        <v>0</v>
      </c>
      <c r="G73" s="3">
        <f t="shared" si="16"/>
        <v>0</v>
      </c>
      <c r="H73" s="11">
        <f t="shared" si="17"/>
        <v>0</v>
      </c>
      <c r="I73" s="11">
        <f t="shared" si="18"/>
        <v>0</v>
      </c>
      <c r="J73" s="4">
        <f t="shared" si="19"/>
        <v>0</v>
      </c>
      <c r="K73" s="3">
        <f t="shared" si="20"/>
        <v>0</v>
      </c>
    </row>
    <row r="74" spans="1:11" x14ac:dyDescent="0.25">
      <c r="A74" s="9">
        <f>IF(Lease!$H$4="Monthly",DATE(YEAR(Quarterly!A73),MONTH(Quarterly!A73)+1,DAY(Quarterly!A73)),IF(Lease!$H$4="Quarterly",DATE(YEAR(Quarterly!A73),MONTH(Quarterly!A73)+3,DAY(Quarterly!A73)),DATE(YEAR(Quarterly!A73)+1,MONTH(Quarterly!A73),DAY(Quarterly!A73))))</f>
        <v>67269</v>
      </c>
      <c r="B74" s="9">
        <f t="shared" si="12"/>
        <v>67267</v>
      </c>
      <c r="C74" s="9">
        <f t="shared" si="15"/>
        <v>67297</v>
      </c>
      <c r="D74" s="3">
        <f t="shared" si="13"/>
        <v>31</v>
      </c>
      <c r="E74" s="10">
        <f t="shared" si="14"/>
        <v>29</v>
      </c>
      <c r="F74" s="4">
        <f>Lease!K84</f>
        <v>0</v>
      </c>
      <c r="G74" s="3">
        <f t="shared" si="16"/>
        <v>0</v>
      </c>
      <c r="H74" s="11">
        <f t="shared" si="17"/>
        <v>0</v>
      </c>
      <c r="I74" s="11">
        <f t="shared" si="18"/>
        <v>0</v>
      </c>
      <c r="J74" s="4">
        <f t="shared" si="19"/>
        <v>0</v>
      </c>
      <c r="K74" s="3">
        <f t="shared" si="20"/>
        <v>0</v>
      </c>
    </row>
    <row r="75" spans="1:11" x14ac:dyDescent="0.25">
      <c r="A75" s="9">
        <f>IF(Lease!$H$4="Monthly",DATE(YEAR(Quarterly!A74),MONTH(Quarterly!A74)+1,DAY(Quarterly!A74)),IF(Lease!$H$4="Quarterly",DATE(YEAR(Quarterly!A74),MONTH(Quarterly!A74)+3,DAY(Quarterly!A74)),DATE(YEAR(Quarterly!A74)+1,MONTH(Quarterly!A74),DAY(Quarterly!A74))))</f>
        <v>67634</v>
      </c>
      <c r="B75" s="9">
        <f t="shared" si="12"/>
        <v>67632</v>
      </c>
      <c r="C75" s="9">
        <f t="shared" si="15"/>
        <v>67662</v>
      </c>
      <c r="D75" s="3">
        <f t="shared" si="13"/>
        <v>31</v>
      </c>
      <c r="E75" s="10">
        <f t="shared" si="14"/>
        <v>29</v>
      </c>
      <c r="F75" s="4">
        <f>Lease!K85</f>
        <v>0</v>
      </c>
      <c r="G75" s="3">
        <f t="shared" si="16"/>
        <v>0</v>
      </c>
      <c r="H75" s="11">
        <f t="shared" si="17"/>
        <v>0</v>
      </c>
      <c r="I75" s="11">
        <f t="shared" si="18"/>
        <v>0</v>
      </c>
      <c r="J75" s="4">
        <f t="shared" si="19"/>
        <v>0</v>
      </c>
      <c r="K75" s="3">
        <f t="shared" si="20"/>
        <v>0</v>
      </c>
    </row>
    <row r="76" spans="1:11" x14ac:dyDescent="0.25">
      <c r="A76" s="9">
        <f>IF(Lease!$H$4="Monthly",DATE(YEAR(Quarterly!A75),MONTH(Quarterly!A75)+1,DAY(Quarterly!A75)),IF(Lease!$H$4="Quarterly",DATE(YEAR(Quarterly!A75),MONTH(Quarterly!A75)+3,DAY(Quarterly!A75)),DATE(YEAR(Quarterly!A75)+1,MONTH(Quarterly!A75),DAY(Quarterly!A75))))</f>
        <v>67999</v>
      </c>
      <c r="B76" s="9">
        <f t="shared" si="12"/>
        <v>67997</v>
      </c>
      <c r="C76" s="9">
        <f t="shared" si="15"/>
        <v>68027</v>
      </c>
      <c r="D76" s="3">
        <f t="shared" si="13"/>
        <v>31</v>
      </c>
      <c r="E76" s="10">
        <f t="shared" si="14"/>
        <v>29</v>
      </c>
      <c r="F76" s="4">
        <f>Lease!K86</f>
        <v>0</v>
      </c>
      <c r="G76" s="3">
        <f t="shared" si="16"/>
        <v>0</v>
      </c>
      <c r="H76" s="11">
        <f t="shared" si="17"/>
        <v>0</v>
      </c>
      <c r="I76" s="11">
        <f t="shared" si="18"/>
        <v>0</v>
      </c>
      <c r="J76" s="4">
        <f t="shared" si="19"/>
        <v>0</v>
      </c>
      <c r="K76" s="3">
        <f t="shared" si="20"/>
        <v>0</v>
      </c>
    </row>
    <row r="77" spans="1:11" x14ac:dyDescent="0.25">
      <c r="A77" s="9">
        <f>IF(Lease!$H$4="Monthly",DATE(YEAR(Quarterly!A76),MONTH(Quarterly!A76)+1,DAY(Quarterly!A76)),IF(Lease!$H$4="Quarterly",DATE(YEAR(Quarterly!A76),MONTH(Quarterly!A76)+3,DAY(Quarterly!A76)),DATE(YEAR(Quarterly!A76)+1,MONTH(Quarterly!A76),DAY(Quarterly!A76))))</f>
        <v>68364</v>
      </c>
      <c r="B77" s="9">
        <f t="shared" si="12"/>
        <v>68362</v>
      </c>
      <c r="C77" s="9">
        <f t="shared" si="15"/>
        <v>68392</v>
      </c>
      <c r="D77" s="3">
        <f t="shared" si="13"/>
        <v>31</v>
      </c>
      <c r="E77" s="10">
        <f t="shared" si="14"/>
        <v>29</v>
      </c>
      <c r="F77" s="4">
        <f>Lease!K87</f>
        <v>0</v>
      </c>
      <c r="G77" s="3">
        <f t="shared" si="16"/>
        <v>0</v>
      </c>
      <c r="H77" s="11">
        <f t="shared" si="17"/>
        <v>0</v>
      </c>
      <c r="I77" s="11">
        <f t="shared" si="18"/>
        <v>0</v>
      </c>
      <c r="J77" s="4">
        <f t="shared" si="19"/>
        <v>0</v>
      </c>
      <c r="K77" s="3">
        <f t="shared" si="20"/>
        <v>0</v>
      </c>
    </row>
    <row r="78" spans="1:11" x14ac:dyDescent="0.25">
      <c r="A78" s="9">
        <f>IF(Lease!$H$4="Monthly",DATE(YEAR(Quarterly!A77),MONTH(Quarterly!A77)+1,DAY(Quarterly!A77)),IF(Lease!$H$4="Quarterly",DATE(YEAR(Quarterly!A77),MONTH(Quarterly!A77)+3,DAY(Quarterly!A77)),DATE(YEAR(Quarterly!A77)+1,MONTH(Quarterly!A77),DAY(Quarterly!A77))))</f>
        <v>68730</v>
      </c>
      <c r="B78" s="9">
        <f t="shared" si="12"/>
        <v>68728</v>
      </c>
      <c r="C78" s="9">
        <f t="shared" si="15"/>
        <v>68758</v>
      </c>
      <c r="D78" s="3">
        <f t="shared" si="13"/>
        <v>31</v>
      </c>
      <c r="E78" s="10">
        <f t="shared" si="14"/>
        <v>29</v>
      </c>
      <c r="F78" s="4">
        <f>Lease!K88</f>
        <v>0</v>
      </c>
      <c r="G78" s="3">
        <f t="shared" si="16"/>
        <v>0</v>
      </c>
      <c r="H78" s="11">
        <f t="shared" si="17"/>
        <v>0</v>
      </c>
      <c r="I78" s="11">
        <f t="shared" si="18"/>
        <v>0</v>
      </c>
      <c r="J78" s="4">
        <f t="shared" si="19"/>
        <v>0</v>
      </c>
      <c r="K78" s="3">
        <f t="shared" si="20"/>
        <v>0</v>
      </c>
    </row>
    <row r="79" spans="1:11" x14ac:dyDescent="0.25">
      <c r="A79" s="9">
        <f>IF(Lease!$H$4="Monthly",DATE(YEAR(Quarterly!A78),MONTH(Quarterly!A78)+1,DAY(Quarterly!A78)),IF(Lease!$H$4="Quarterly",DATE(YEAR(Quarterly!A78),MONTH(Quarterly!A78)+3,DAY(Quarterly!A78)),DATE(YEAR(Quarterly!A78)+1,MONTH(Quarterly!A78),DAY(Quarterly!A78))))</f>
        <v>69095</v>
      </c>
      <c r="B79" s="9">
        <f t="shared" si="12"/>
        <v>69093</v>
      </c>
      <c r="C79" s="9">
        <f t="shared" si="15"/>
        <v>69123</v>
      </c>
      <c r="D79" s="3">
        <f t="shared" si="13"/>
        <v>31</v>
      </c>
      <c r="E79" s="10">
        <f t="shared" si="14"/>
        <v>29</v>
      </c>
      <c r="F79" s="4">
        <f>Lease!K89</f>
        <v>0</v>
      </c>
      <c r="G79" s="3">
        <f t="shared" si="16"/>
        <v>0</v>
      </c>
      <c r="H79" s="11">
        <f t="shared" si="17"/>
        <v>0</v>
      </c>
      <c r="I79" s="11">
        <f t="shared" si="18"/>
        <v>0</v>
      </c>
      <c r="J79" s="4">
        <f t="shared" si="19"/>
        <v>0</v>
      </c>
      <c r="K79" s="3">
        <f t="shared" si="20"/>
        <v>0</v>
      </c>
    </row>
    <row r="80" spans="1:11" x14ac:dyDescent="0.25">
      <c r="A80" s="9">
        <f>IF(Lease!$H$4="Monthly",DATE(YEAR(Quarterly!A79),MONTH(Quarterly!A79)+1,DAY(Quarterly!A79)),IF(Lease!$H$4="Quarterly",DATE(YEAR(Quarterly!A79),MONTH(Quarterly!A79)+3,DAY(Quarterly!A79)),DATE(YEAR(Quarterly!A79)+1,MONTH(Quarterly!A79),DAY(Quarterly!A79))))</f>
        <v>69460</v>
      </c>
      <c r="B80" s="9">
        <f t="shared" si="12"/>
        <v>69458</v>
      </c>
      <c r="C80" s="9">
        <f t="shared" si="15"/>
        <v>69488</v>
      </c>
      <c r="D80" s="3">
        <f t="shared" si="13"/>
        <v>31</v>
      </c>
      <c r="E80" s="10">
        <f t="shared" si="14"/>
        <v>29</v>
      </c>
      <c r="F80" s="4">
        <f>Lease!K90</f>
        <v>0</v>
      </c>
      <c r="G80" s="3">
        <f t="shared" si="16"/>
        <v>0</v>
      </c>
      <c r="H80" s="11">
        <f t="shared" si="17"/>
        <v>0</v>
      </c>
      <c r="I80" s="11">
        <f t="shared" si="18"/>
        <v>0</v>
      </c>
      <c r="J80" s="4">
        <f t="shared" si="19"/>
        <v>0</v>
      </c>
      <c r="K80" s="3">
        <f t="shared" si="20"/>
        <v>0</v>
      </c>
    </row>
    <row r="81" spans="1:11" x14ac:dyDescent="0.25">
      <c r="A81" s="9">
        <f>IF(Lease!$H$4="Monthly",DATE(YEAR(Quarterly!A80),MONTH(Quarterly!A80)+1,DAY(Quarterly!A80)),IF(Lease!$H$4="Quarterly",DATE(YEAR(Quarterly!A80),MONTH(Quarterly!A80)+3,DAY(Quarterly!A80)),DATE(YEAR(Quarterly!A80)+1,MONTH(Quarterly!A80),DAY(Quarterly!A80))))</f>
        <v>69825</v>
      </c>
      <c r="B81" s="9">
        <f t="shared" si="12"/>
        <v>69823</v>
      </c>
      <c r="C81" s="9">
        <f t="shared" si="15"/>
        <v>69853</v>
      </c>
      <c r="D81" s="3">
        <f t="shared" si="13"/>
        <v>31</v>
      </c>
      <c r="E81" s="10">
        <f t="shared" si="14"/>
        <v>29</v>
      </c>
      <c r="F81" s="4">
        <f>Lease!K91</f>
        <v>0</v>
      </c>
      <c r="G81" s="3">
        <f t="shared" si="16"/>
        <v>0</v>
      </c>
      <c r="H81" s="11">
        <f t="shared" si="17"/>
        <v>0</v>
      </c>
      <c r="I81" s="11">
        <f t="shared" si="18"/>
        <v>0</v>
      </c>
      <c r="J81" s="4">
        <f t="shared" si="19"/>
        <v>0</v>
      </c>
      <c r="K81" s="3">
        <f t="shared" si="20"/>
        <v>0</v>
      </c>
    </row>
    <row r="82" spans="1:11" x14ac:dyDescent="0.25">
      <c r="A82" s="9">
        <f>IF(Lease!$H$4="Monthly",DATE(YEAR(Quarterly!A81),MONTH(Quarterly!A81)+1,DAY(Quarterly!A81)),IF(Lease!$H$4="Quarterly",DATE(YEAR(Quarterly!A81),MONTH(Quarterly!A81)+3,DAY(Quarterly!A81)),DATE(YEAR(Quarterly!A81)+1,MONTH(Quarterly!A81),DAY(Quarterly!A81))))</f>
        <v>70191</v>
      </c>
      <c r="B82" s="9">
        <f t="shared" si="12"/>
        <v>70189</v>
      </c>
      <c r="C82" s="9">
        <f t="shared" si="15"/>
        <v>70219</v>
      </c>
      <c r="D82" s="3">
        <f t="shared" si="13"/>
        <v>31</v>
      </c>
      <c r="E82" s="10">
        <f t="shared" si="14"/>
        <v>29</v>
      </c>
      <c r="F82" s="4">
        <f>Lease!K92</f>
        <v>0</v>
      </c>
      <c r="G82" s="3">
        <f t="shared" si="16"/>
        <v>0</v>
      </c>
      <c r="H82" s="11">
        <f t="shared" si="17"/>
        <v>0</v>
      </c>
      <c r="I82" s="11">
        <f t="shared" si="18"/>
        <v>0</v>
      </c>
      <c r="J82" s="4">
        <f t="shared" si="19"/>
        <v>0</v>
      </c>
      <c r="K82" s="3">
        <f t="shared" si="20"/>
        <v>0</v>
      </c>
    </row>
    <row r="83" spans="1:11" x14ac:dyDescent="0.25">
      <c r="A83" s="9">
        <f>IF(Lease!$H$4="Monthly",DATE(YEAR(Quarterly!A82),MONTH(Quarterly!A82)+1,DAY(Quarterly!A82)),IF(Lease!$H$4="Quarterly",DATE(YEAR(Quarterly!A82),MONTH(Quarterly!A82)+3,DAY(Quarterly!A82)),DATE(YEAR(Quarterly!A82)+1,MONTH(Quarterly!A82),DAY(Quarterly!A82))))</f>
        <v>70556</v>
      </c>
      <c r="B83" s="9">
        <f t="shared" si="12"/>
        <v>70554</v>
      </c>
      <c r="C83" s="9">
        <f t="shared" si="15"/>
        <v>70584</v>
      </c>
      <c r="D83" s="3">
        <f t="shared" si="13"/>
        <v>31</v>
      </c>
      <c r="E83" s="10">
        <f t="shared" si="14"/>
        <v>29</v>
      </c>
      <c r="F83" s="4">
        <f>Lease!K93</f>
        <v>0</v>
      </c>
      <c r="G83" s="3">
        <f t="shared" si="16"/>
        <v>0</v>
      </c>
      <c r="H83" s="11">
        <f t="shared" si="17"/>
        <v>0</v>
      </c>
      <c r="I83" s="11">
        <f t="shared" si="18"/>
        <v>0</v>
      </c>
      <c r="J83" s="4">
        <f t="shared" si="19"/>
        <v>0</v>
      </c>
      <c r="K83" s="3">
        <f t="shared" si="20"/>
        <v>0</v>
      </c>
    </row>
    <row r="84" spans="1:11" x14ac:dyDescent="0.25">
      <c r="A84" s="9">
        <f>IF(Lease!$H$4="Monthly",DATE(YEAR(Quarterly!A83),MONTH(Quarterly!A83)+1,DAY(Quarterly!A83)),IF(Lease!$H$4="Quarterly",DATE(YEAR(Quarterly!A83),MONTH(Quarterly!A83)+3,DAY(Quarterly!A83)),DATE(YEAR(Quarterly!A83)+1,MONTH(Quarterly!A83),DAY(Quarterly!A83))))</f>
        <v>70921</v>
      </c>
      <c r="B84" s="9">
        <f t="shared" si="12"/>
        <v>70919</v>
      </c>
      <c r="C84" s="9">
        <f t="shared" si="15"/>
        <v>70949</v>
      </c>
      <c r="D84" s="3">
        <f t="shared" si="13"/>
        <v>31</v>
      </c>
      <c r="E84" s="10">
        <f t="shared" si="14"/>
        <v>29</v>
      </c>
      <c r="F84" s="4">
        <f>Lease!K94</f>
        <v>0</v>
      </c>
      <c r="G84" s="3">
        <f t="shared" si="16"/>
        <v>0</v>
      </c>
      <c r="H84" s="11">
        <f t="shared" si="17"/>
        <v>0</v>
      </c>
      <c r="I84" s="11">
        <f t="shared" si="18"/>
        <v>0</v>
      </c>
      <c r="J84" s="4">
        <f t="shared" si="19"/>
        <v>0</v>
      </c>
      <c r="K84" s="3">
        <f t="shared" si="20"/>
        <v>0</v>
      </c>
    </row>
    <row r="85" spans="1:11" x14ac:dyDescent="0.25">
      <c r="A85" s="9">
        <f>IF(Lease!$H$4="Monthly",DATE(YEAR(Quarterly!A84),MONTH(Quarterly!A84)+1,DAY(Quarterly!A84)),IF(Lease!$H$4="Quarterly",DATE(YEAR(Quarterly!A84),MONTH(Quarterly!A84)+3,DAY(Quarterly!A84)),DATE(YEAR(Quarterly!A84)+1,MONTH(Quarterly!A84),DAY(Quarterly!A84))))</f>
        <v>71286</v>
      </c>
      <c r="B85" s="9">
        <f t="shared" si="12"/>
        <v>71284</v>
      </c>
      <c r="C85" s="9">
        <f t="shared" si="15"/>
        <v>71314</v>
      </c>
      <c r="D85" s="3">
        <f t="shared" si="13"/>
        <v>31</v>
      </c>
      <c r="E85" s="10">
        <f t="shared" si="14"/>
        <v>29</v>
      </c>
      <c r="F85" s="4">
        <f>Lease!K95</f>
        <v>0</v>
      </c>
      <c r="G85" s="3">
        <f t="shared" si="16"/>
        <v>0</v>
      </c>
      <c r="H85" s="11">
        <f t="shared" si="17"/>
        <v>0</v>
      </c>
      <c r="I85" s="11">
        <f t="shared" si="18"/>
        <v>0</v>
      </c>
      <c r="J85" s="4">
        <f t="shared" si="19"/>
        <v>0</v>
      </c>
      <c r="K85" s="3">
        <f t="shared" si="20"/>
        <v>0</v>
      </c>
    </row>
    <row r="86" spans="1:11" x14ac:dyDescent="0.25">
      <c r="A86" s="9">
        <f>IF(Lease!$H$4="Monthly",DATE(YEAR(Quarterly!A85),MONTH(Quarterly!A85)+1,DAY(Quarterly!A85)),IF(Lease!$H$4="Quarterly",DATE(YEAR(Quarterly!A85),MONTH(Quarterly!A85)+3,DAY(Quarterly!A85)),DATE(YEAR(Quarterly!A85)+1,MONTH(Quarterly!A85),DAY(Quarterly!A85))))</f>
        <v>71652</v>
      </c>
      <c r="B86" s="9">
        <f t="shared" si="12"/>
        <v>71650</v>
      </c>
      <c r="C86" s="9">
        <f t="shared" si="15"/>
        <v>71680</v>
      </c>
      <c r="D86" s="3">
        <f t="shared" si="13"/>
        <v>31</v>
      </c>
      <c r="E86" s="10">
        <f t="shared" si="14"/>
        <v>29</v>
      </c>
      <c r="F86" s="4">
        <f>Lease!K96</f>
        <v>0</v>
      </c>
      <c r="G86" s="3">
        <f t="shared" si="16"/>
        <v>0</v>
      </c>
      <c r="H86" s="11">
        <f t="shared" si="17"/>
        <v>0</v>
      </c>
      <c r="I86" s="11">
        <f t="shared" si="18"/>
        <v>0</v>
      </c>
      <c r="J86" s="4">
        <f t="shared" si="19"/>
        <v>0</v>
      </c>
      <c r="K86" s="3">
        <f t="shared" si="20"/>
        <v>0</v>
      </c>
    </row>
    <row r="87" spans="1:11" x14ac:dyDescent="0.25">
      <c r="A87" s="9">
        <f>IF(Lease!$H$4="Monthly",DATE(YEAR(Quarterly!A86),MONTH(Quarterly!A86)+1,DAY(Quarterly!A86)),IF(Lease!$H$4="Quarterly",DATE(YEAR(Quarterly!A86),MONTH(Quarterly!A86)+3,DAY(Quarterly!A86)),DATE(YEAR(Quarterly!A86)+1,MONTH(Quarterly!A86),DAY(Quarterly!A86))))</f>
        <v>72017</v>
      </c>
      <c r="B87" s="9">
        <f t="shared" si="12"/>
        <v>72015</v>
      </c>
      <c r="C87" s="9">
        <f t="shared" si="15"/>
        <v>72045</v>
      </c>
      <c r="D87" s="3">
        <f t="shared" si="13"/>
        <v>31</v>
      </c>
      <c r="E87" s="10">
        <f t="shared" si="14"/>
        <v>29</v>
      </c>
      <c r="F87" s="4">
        <f>Lease!K97</f>
        <v>0</v>
      </c>
      <c r="G87" s="3">
        <f t="shared" si="16"/>
        <v>0</v>
      </c>
      <c r="H87" s="11">
        <f t="shared" si="17"/>
        <v>0</v>
      </c>
      <c r="I87" s="11">
        <f t="shared" si="18"/>
        <v>0</v>
      </c>
      <c r="J87" s="4">
        <f t="shared" si="19"/>
        <v>0</v>
      </c>
      <c r="K87" s="3">
        <f t="shared" si="20"/>
        <v>0</v>
      </c>
    </row>
    <row r="88" spans="1:11" x14ac:dyDescent="0.25">
      <c r="A88" s="9">
        <f>IF(Lease!$H$4="Monthly",DATE(YEAR(Quarterly!A87),MONTH(Quarterly!A87)+1,DAY(Quarterly!A87)),IF(Lease!$H$4="Quarterly",DATE(YEAR(Quarterly!A87),MONTH(Quarterly!A87)+3,DAY(Quarterly!A87)),DATE(YEAR(Quarterly!A87)+1,MONTH(Quarterly!A87),DAY(Quarterly!A87))))</f>
        <v>72382</v>
      </c>
      <c r="B88" s="9">
        <f t="shared" si="12"/>
        <v>72380</v>
      </c>
      <c r="C88" s="9">
        <f t="shared" si="15"/>
        <v>72410</v>
      </c>
      <c r="D88" s="3">
        <f t="shared" si="13"/>
        <v>31</v>
      </c>
      <c r="E88" s="10">
        <f t="shared" si="14"/>
        <v>29</v>
      </c>
      <c r="F88" s="4">
        <f>Lease!K98</f>
        <v>0</v>
      </c>
      <c r="G88" s="3">
        <f t="shared" si="16"/>
        <v>0</v>
      </c>
      <c r="H88" s="11">
        <f t="shared" si="17"/>
        <v>0</v>
      </c>
      <c r="I88" s="11">
        <f t="shared" si="18"/>
        <v>0</v>
      </c>
      <c r="J88" s="4">
        <f t="shared" si="19"/>
        <v>0</v>
      </c>
      <c r="K88" s="3">
        <f t="shared" si="20"/>
        <v>0</v>
      </c>
    </row>
    <row r="89" spans="1:11" x14ac:dyDescent="0.25">
      <c r="A89" s="9">
        <f>IF(Lease!$H$4="Monthly",DATE(YEAR(Quarterly!A88),MONTH(Quarterly!A88)+1,DAY(Quarterly!A88)),IF(Lease!$H$4="Quarterly",DATE(YEAR(Quarterly!A88),MONTH(Quarterly!A88)+3,DAY(Quarterly!A88)),DATE(YEAR(Quarterly!A88)+1,MONTH(Quarterly!A88),DAY(Quarterly!A88))))</f>
        <v>72747</v>
      </c>
      <c r="B89" s="9">
        <f t="shared" si="12"/>
        <v>72745</v>
      </c>
      <c r="C89" s="9">
        <f t="shared" si="15"/>
        <v>72775</v>
      </c>
      <c r="D89" s="3">
        <f t="shared" si="13"/>
        <v>31</v>
      </c>
      <c r="E89" s="10">
        <f t="shared" si="14"/>
        <v>29</v>
      </c>
      <c r="F89" s="4">
        <f>Lease!K99</f>
        <v>0</v>
      </c>
      <c r="G89" s="3">
        <f t="shared" si="16"/>
        <v>0</v>
      </c>
      <c r="H89" s="11">
        <f t="shared" si="17"/>
        <v>0</v>
      </c>
      <c r="I89" s="11">
        <f t="shared" si="18"/>
        <v>0</v>
      </c>
      <c r="J89" s="4">
        <f t="shared" si="19"/>
        <v>0</v>
      </c>
      <c r="K89" s="3">
        <f t="shared" si="20"/>
        <v>0</v>
      </c>
    </row>
    <row r="90" spans="1:11" x14ac:dyDescent="0.25">
      <c r="A90" s="9">
        <f>IF(Lease!$H$4="Monthly",DATE(YEAR(Quarterly!A89),MONTH(Quarterly!A89)+1,DAY(Quarterly!A89)),IF(Lease!$H$4="Quarterly",DATE(YEAR(Quarterly!A89),MONTH(Quarterly!A89)+3,DAY(Quarterly!A89)),DATE(YEAR(Quarterly!A89)+1,MONTH(Quarterly!A89),DAY(Quarterly!A89))))</f>
        <v>73112</v>
      </c>
      <c r="B90" s="9">
        <f t="shared" si="12"/>
        <v>73110</v>
      </c>
      <c r="C90" s="9">
        <f t="shared" si="15"/>
        <v>73140</v>
      </c>
      <c r="D90" s="3">
        <f t="shared" si="13"/>
        <v>31</v>
      </c>
      <c r="E90" s="10">
        <f t="shared" si="14"/>
        <v>29</v>
      </c>
      <c r="F90" s="4">
        <f>Lease!K100</f>
        <v>0</v>
      </c>
      <c r="G90" s="3">
        <f t="shared" si="16"/>
        <v>0</v>
      </c>
      <c r="H90" s="11">
        <f t="shared" si="17"/>
        <v>0</v>
      </c>
      <c r="I90" s="11">
        <f t="shared" si="18"/>
        <v>0</v>
      </c>
      <c r="J90" s="4">
        <f t="shared" si="19"/>
        <v>0</v>
      </c>
      <c r="K90" s="3">
        <f t="shared" si="20"/>
        <v>0</v>
      </c>
    </row>
    <row r="91" spans="1:11" x14ac:dyDescent="0.25">
      <c r="A91" s="9">
        <f>IF(Lease!$H$4="Monthly",DATE(YEAR(Quarterly!A90),MONTH(Quarterly!A90)+1,DAY(Quarterly!A90)),IF(Lease!$H$4="Quarterly",DATE(YEAR(Quarterly!A90),MONTH(Quarterly!A90)+3,DAY(Quarterly!A90)),DATE(YEAR(Quarterly!A90)+1,MONTH(Quarterly!A90),DAY(Quarterly!A90))))</f>
        <v>73477</v>
      </c>
      <c r="B91" s="9">
        <f t="shared" si="12"/>
        <v>73475</v>
      </c>
      <c r="C91" s="9">
        <f t="shared" si="15"/>
        <v>73505</v>
      </c>
      <c r="D91" s="3">
        <f t="shared" si="13"/>
        <v>31</v>
      </c>
      <c r="E91" s="10">
        <f t="shared" si="14"/>
        <v>29</v>
      </c>
      <c r="F91" s="4">
        <f>Lease!K101</f>
        <v>0</v>
      </c>
      <c r="G91" s="3">
        <f t="shared" si="16"/>
        <v>0</v>
      </c>
      <c r="H91" s="11">
        <f t="shared" si="17"/>
        <v>0</v>
      </c>
      <c r="I91" s="11">
        <f t="shared" si="18"/>
        <v>0</v>
      </c>
      <c r="J91" s="4">
        <f t="shared" si="19"/>
        <v>0</v>
      </c>
      <c r="K91" s="3">
        <f t="shared" si="20"/>
        <v>0</v>
      </c>
    </row>
    <row r="92" spans="1:11" x14ac:dyDescent="0.25">
      <c r="A92" s="9">
        <f>IF(Lease!$H$4="Monthly",DATE(YEAR(Quarterly!A91),MONTH(Quarterly!A91)+1,DAY(Quarterly!A91)),IF(Lease!$H$4="Quarterly",DATE(YEAR(Quarterly!A91),MONTH(Quarterly!A91)+3,DAY(Quarterly!A91)),DATE(YEAR(Quarterly!A91)+1,MONTH(Quarterly!A91),DAY(Quarterly!A91))))</f>
        <v>73842</v>
      </c>
      <c r="B92" s="9">
        <f t="shared" si="12"/>
        <v>73840</v>
      </c>
      <c r="C92" s="9">
        <f t="shared" si="15"/>
        <v>73870</v>
      </c>
      <c r="D92" s="3">
        <f t="shared" si="13"/>
        <v>31</v>
      </c>
      <c r="E92" s="10">
        <f t="shared" si="14"/>
        <v>29</v>
      </c>
      <c r="F92" s="4">
        <f>Lease!K102</f>
        <v>0</v>
      </c>
      <c r="G92" s="3">
        <f t="shared" si="16"/>
        <v>0</v>
      </c>
      <c r="H92" s="11">
        <f t="shared" si="17"/>
        <v>0</v>
      </c>
      <c r="I92" s="11">
        <f t="shared" si="18"/>
        <v>0</v>
      </c>
      <c r="J92" s="4">
        <f t="shared" si="19"/>
        <v>0</v>
      </c>
      <c r="K92" s="3">
        <f t="shared" si="20"/>
        <v>0</v>
      </c>
    </row>
    <row r="93" spans="1:11" x14ac:dyDescent="0.25">
      <c r="A93" s="9">
        <f>IF(Lease!$H$4="Monthly",DATE(YEAR(Quarterly!A92),MONTH(Quarterly!A92)+1,DAY(Quarterly!A92)),IF(Lease!$H$4="Quarterly",DATE(YEAR(Quarterly!A92),MONTH(Quarterly!A92)+3,DAY(Quarterly!A92)),DATE(YEAR(Quarterly!A92)+1,MONTH(Quarterly!A92),DAY(Quarterly!A92))))</f>
        <v>74207</v>
      </c>
      <c r="B93" s="9">
        <f t="shared" si="12"/>
        <v>74205</v>
      </c>
      <c r="C93" s="9">
        <f t="shared" si="15"/>
        <v>74235</v>
      </c>
      <c r="D93" s="3">
        <f t="shared" si="13"/>
        <v>31</v>
      </c>
      <c r="E93" s="10">
        <f t="shared" si="14"/>
        <v>29</v>
      </c>
      <c r="F93" s="4">
        <f>Lease!K103</f>
        <v>0</v>
      </c>
      <c r="G93" s="3">
        <f t="shared" si="16"/>
        <v>0</v>
      </c>
      <c r="H93" s="11">
        <f t="shared" si="17"/>
        <v>0</v>
      </c>
      <c r="I93" s="11">
        <f t="shared" si="18"/>
        <v>0</v>
      </c>
      <c r="J93" s="4">
        <f t="shared" si="19"/>
        <v>0</v>
      </c>
      <c r="K93" s="3">
        <f t="shared" si="20"/>
        <v>0</v>
      </c>
    </row>
    <row r="94" spans="1:11" x14ac:dyDescent="0.25">
      <c r="A94" s="9">
        <f>IF(Lease!$H$4="Monthly",DATE(YEAR(Quarterly!A93),MONTH(Quarterly!A93)+1,DAY(Quarterly!A93)),IF(Lease!$H$4="Quarterly",DATE(YEAR(Quarterly!A93),MONTH(Quarterly!A93)+3,DAY(Quarterly!A93)),DATE(YEAR(Quarterly!A93)+1,MONTH(Quarterly!A93),DAY(Quarterly!A93))))</f>
        <v>74573</v>
      </c>
      <c r="B94" s="9">
        <f t="shared" si="12"/>
        <v>74571</v>
      </c>
      <c r="C94" s="9">
        <f t="shared" si="15"/>
        <v>74601</v>
      </c>
      <c r="D94" s="3">
        <f t="shared" si="13"/>
        <v>31</v>
      </c>
      <c r="E94" s="10">
        <f t="shared" si="14"/>
        <v>29</v>
      </c>
      <c r="F94" s="4">
        <f>Lease!K104</f>
        <v>0</v>
      </c>
      <c r="G94" s="3">
        <f t="shared" si="16"/>
        <v>0</v>
      </c>
      <c r="H94" s="11">
        <f t="shared" si="17"/>
        <v>0</v>
      </c>
      <c r="I94" s="11">
        <f t="shared" si="18"/>
        <v>0</v>
      </c>
      <c r="J94" s="4">
        <f t="shared" si="19"/>
        <v>0</v>
      </c>
      <c r="K94" s="3">
        <f t="shared" si="20"/>
        <v>0</v>
      </c>
    </row>
    <row r="95" spans="1:11" x14ac:dyDescent="0.25">
      <c r="A95" s="9">
        <f>IF(Lease!$H$4="Monthly",DATE(YEAR(Quarterly!A94),MONTH(Quarterly!A94)+1,DAY(Quarterly!A94)),IF(Lease!$H$4="Quarterly",DATE(YEAR(Quarterly!A94),MONTH(Quarterly!A94)+3,DAY(Quarterly!A94)),DATE(YEAR(Quarterly!A94)+1,MONTH(Quarterly!A94),DAY(Quarterly!A94))))</f>
        <v>74938</v>
      </c>
      <c r="B95" s="9">
        <f t="shared" si="12"/>
        <v>74936</v>
      </c>
      <c r="C95" s="9">
        <f t="shared" si="15"/>
        <v>74966</v>
      </c>
      <c r="D95" s="3">
        <f t="shared" si="13"/>
        <v>31</v>
      </c>
      <c r="E95" s="10">
        <f t="shared" si="14"/>
        <v>29</v>
      </c>
      <c r="F95" s="4">
        <f>Lease!K105</f>
        <v>0</v>
      </c>
      <c r="G95" s="3">
        <f t="shared" si="16"/>
        <v>0</v>
      </c>
      <c r="H95" s="11">
        <f t="shared" si="17"/>
        <v>0</v>
      </c>
      <c r="I95" s="11">
        <f t="shared" si="18"/>
        <v>0</v>
      </c>
      <c r="J95" s="4">
        <f t="shared" si="19"/>
        <v>0</v>
      </c>
      <c r="K95" s="3">
        <f t="shared" si="20"/>
        <v>0</v>
      </c>
    </row>
    <row r="96" spans="1:11" x14ac:dyDescent="0.25">
      <c r="A96" s="9">
        <f>IF(Lease!$H$4="Monthly",DATE(YEAR(Quarterly!A95),MONTH(Quarterly!A95)+1,DAY(Quarterly!A95)),IF(Lease!$H$4="Quarterly",DATE(YEAR(Quarterly!A95),MONTH(Quarterly!A95)+3,DAY(Quarterly!A95)),DATE(YEAR(Quarterly!A95)+1,MONTH(Quarterly!A95),DAY(Quarterly!A95))))</f>
        <v>75303</v>
      </c>
      <c r="B96" s="9">
        <f t="shared" si="12"/>
        <v>75301</v>
      </c>
      <c r="C96" s="9">
        <f t="shared" si="15"/>
        <v>75331</v>
      </c>
      <c r="D96" s="3">
        <f t="shared" si="13"/>
        <v>31</v>
      </c>
      <c r="E96" s="10">
        <f t="shared" si="14"/>
        <v>29</v>
      </c>
      <c r="F96" s="4">
        <f>Lease!K106</f>
        <v>0</v>
      </c>
      <c r="G96" s="3">
        <f t="shared" si="16"/>
        <v>0</v>
      </c>
      <c r="H96" s="11">
        <f t="shared" si="17"/>
        <v>0</v>
      </c>
      <c r="I96" s="11">
        <f t="shared" si="18"/>
        <v>0</v>
      </c>
      <c r="J96" s="4">
        <f t="shared" si="19"/>
        <v>0</v>
      </c>
      <c r="K96" s="3">
        <f t="shared" si="20"/>
        <v>0</v>
      </c>
    </row>
    <row r="97" spans="1:11" x14ac:dyDescent="0.25">
      <c r="A97" s="9">
        <f>IF(Lease!$H$4="Monthly",DATE(YEAR(Quarterly!A96),MONTH(Quarterly!A96)+1,DAY(Quarterly!A96)),IF(Lease!$H$4="Quarterly",DATE(YEAR(Quarterly!A96),MONTH(Quarterly!A96)+3,DAY(Quarterly!A96)),DATE(YEAR(Quarterly!A96)+1,MONTH(Quarterly!A96),DAY(Quarterly!A96))))</f>
        <v>75668</v>
      </c>
      <c r="B97" s="9">
        <f t="shared" si="12"/>
        <v>75666</v>
      </c>
      <c r="C97" s="9">
        <f t="shared" si="15"/>
        <v>75696</v>
      </c>
      <c r="D97" s="3">
        <f t="shared" si="13"/>
        <v>31</v>
      </c>
      <c r="E97" s="10">
        <f t="shared" si="14"/>
        <v>29</v>
      </c>
      <c r="F97" s="4">
        <f>Lease!K107</f>
        <v>0</v>
      </c>
      <c r="G97" s="3">
        <f t="shared" si="16"/>
        <v>0</v>
      </c>
      <c r="H97" s="11">
        <f t="shared" si="17"/>
        <v>0</v>
      </c>
      <c r="I97" s="11">
        <f t="shared" si="18"/>
        <v>0</v>
      </c>
      <c r="J97" s="4">
        <f t="shared" si="19"/>
        <v>0</v>
      </c>
      <c r="K97" s="3">
        <f t="shared" si="20"/>
        <v>0</v>
      </c>
    </row>
    <row r="98" spans="1:11" x14ac:dyDescent="0.25">
      <c r="A98" s="9">
        <f>IF(Lease!$H$4="Monthly",DATE(YEAR(Quarterly!A97),MONTH(Quarterly!A97)+1,DAY(Quarterly!A97)),IF(Lease!$H$4="Quarterly",DATE(YEAR(Quarterly!A97),MONTH(Quarterly!A97)+3,DAY(Quarterly!A97)),DATE(YEAR(Quarterly!A97)+1,MONTH(Quarterly!A97),DAY(Quarterly!A97))))</f>
        <v>76034</v>
      </c>
      <c r="B98" s="9">
        <f t="shared" si="12"/>
        <v>76032</v>
      </c>
      <c r="C98" s="9">
        <f t="shared" si="15"/>
        <v>76062</v>
      </c>
      <c r="D98" s="3">
        <f t="shared" si="13"/>
        <v>31</v>
      </c>
      <c r="E98" s="10">
        <f t="shared" si="14"/>
        <v>29</v>
      </c>
      <c r="F98" s="4">
        <f>Lease!K108</f>
        <v>0</v>
      </c>
      <c r="G98" s="3">
        <f t="shared" si="16"/>
        <v>0</v>
      </c>
      <c r="H98" s="11">
        <f t="shared" si="17"/>
        <v>0</v>
      </c>
      <c r="I98" s="11">
        <f t="shared" si="18"/>
        <v>0</v>
      </c>
      <c r="J98" s="4">
        <f t="shared" si="19"/>
        <v>0</v>
      </c>
      <c r="K98" s="3">
        <f t="shared" si="20"/>
        <v>0</v>
      </c>
    </row>
    <row r="99" spans="1:11" x14ac:dyDescent="0.25">
      <c r="A99" s="9">
        <f>IF(Lease!$H$4="Monthly",DATE(YEAR(Quarterly!A98),MONTH(Quarterly!A98)+1,DAY(Quarterly!A98)),IF(Lease!$H$4="Quarterly",DATE(YEAR(Quarterly!A98),MONTH(Quarterly!A98)+3,DAY(Quarterly!A98)),DATE(YEAR(Quarterly!A98)+1,MONTH(Quarterly!A98),DAY(Quarterly!A98))))</f>
        <v>76399</v>
      </c>
      <c r="B99" s="9">
        <f t="shared" si="12"/>
        <v>76397</v>
      </c>
      <c r="C99" s="9">
        <f t="shared" si="15"/>
        <v>76427</v>
      </c>
      <c r="D99" s="3">
        <f t="shared" si="13"/>
        <v>31</v>
      </c>
      <c r="E99" s="10">
        <f t="shared" si="14"/>
        <v>29</v>
      </c>
      <c r="F99" s="4">
        <f>Lease!K109</f>
        <v>0</v>
      </c>
      <c r="G99" s="3">
        <f t="shared" si="16"/>
        <v>0</v>
      </c>
      <c r="H99" s="11">
        <f t="shared" si="17"/>
        <v>0</v>
      </c>
      <c r="I99" s="11">
        <f t="shared" si="18"/>
        <v>0</v>
      </c>
      <c r="J99" s="4">
        <f t="shared" si="19"/>
        <v>0</v>
      </c>
      <c r="K99" s="3">
        <f t="shared" si="20"/>
        <v>0</v>
      </c>
    </row>
    <row r="100" spans="1:11" x14ac:dyDescent="0.25">
      <c r="A100" s="9">
        <f>IF(Lease!$H$4="Monthly",DATE(YEAR(Quarterly!A99),MONTH(Quarterly!A99)+1,DAY(Quarterly!A99)),IF(Lease!$H$4="Quarterly",DATE(YEAR(Quarterly!A99),MONTH(Quarterly!A99)+3,DAY(Quarterly!A99)),DATE(YEAR(Quarterly!A99)+1,MONTH(Quarterly!A99),DAY(Quarterly!A99))))</f>
        <v>76764</v>
      </c>
      <c r="B100" s="9">
        <f t="shared" si="12"/>
        <v>76762</v>
      </c>
      <c r="C100" s="9">
        <f t="shared" si="15"/>
        <v>76792</v>
      </c>
      <c r="D100" s="3">
        <f t="shared" si="13"/>
        <v>31</v>
      </c>
      <c r="E100" s="10">
        <f t="shared" si="14"/>
        <v>29</v>
      </c>
      <c r="F100" s="4">
        <f>Lease!K110</f>
        <v>0</v>
      </c>
      <c r="G100" s="3">
        <f t="shared" si="16"/>
        <v>0</v>
      </c>
      <c r="H100" s="11">
        <f t="shared" si="17"/>
        <v>0</v>
      </c>
      <c r="I100" s="11">
        <f t="shared" si="18"/>
        <v>0</v>
      </c>
      <c r="J100" s="4">
        <f t="shared" si="19"/>
        <v>0</v>
      </c>
      <c r="K100" s="3">
        <f t="shared" si="20"/>
        <v>0</v>
      </c>
    </row>
    <row r="101" spans="1:11" x14ac:dyDescent="0.25">
      <c r="A101" s="9">
        <f>IF(Lease!$H$4="Monthly",DATE(YEAR(Quarterly!A100),MONTH(Quarterly!A100)+1,DAY(Quarterly!A100)),IF(Lease!$H$4="Quarterly",DATE(YEAR(Quarterly!A100),MONTH(Quarterly!A100)+3,DAY(Quarterly!A100)),DATE(YEAR(Quarterly!A100)+1,MONTH(Quarterly!A100),DAY(Quarterly!A100))))</f>
        <v>77129</v>
      </c>
      <c r="B101" s="9">
        <f t="shared" si="12"/>
        <v>77127</v>
      </c>
      <c r="C101" s="9">
        <f t="shared" si="15"/>
        <v>77157</v>
      </c>
      <c r="D101" s="3">
        <f t="shared" si="13"/>
        <v>31</v>
      </c>
      <c r="E101" s="10">
        <f t="shared" si="14"/>
        <v>29</v>
      </c>
      <c r="F101" s="4">
        <f>Lease!K111</f>
        <v>0</v>
      </c>
      <c r="G101" s="3">
        <f t="shared" si="16"/>
        <v>0</v>
      </c>
      <c r="H101" s="11">
        <f t="shared" si="17"/>
        <v>0</v>
      </c>
      <c r="I101" s="11">
        <f t="shared" si="18"/>
        <v>0</v>
      </c>
      <c r="J101" s="4">
        <f t="shared" si="19"/>
        <v>0</v>
      </c>
      <c r="K101" s="3">
        <f t="shared" si="20"/>
        <v>0</v>
      </c>
    </row>
    <row r="102" spans="1:11" x14ac:dyDescent="0.25">
      <c r="A102" s="9">
        <f>IF(Lease!$H$4="Monthly",DATE(YEAR(Quarterly!A101),MONTH(Quarterly!A101)+1,DAY(Quarterly!A101)),IF(Lease!$H$4="Quarterly",DATE(YEAR(Quarterly!A101),MONTH(Quarterly!A101)+3,DAY(Quarterly!A101)),DATE(YEAR(Quarterly!A101)+1,MONTH(Quarterly!A101),DAY(Quarterly!A101))))</f>
        <v>77495</v>
      </c>
      <c r="B102" s="9">
        <f t="shared" si="12"/>
        <v>77493</v>
      </c>
      <c r="C102" s="9">
        <f t="shared" si="15"/>
        <v>77523</v>
      </c>
      <c r="D102" s="3">
        <f t="shared" si="13"/>
        <v>31</v>
      </c>
      <c r="E102" s="10">
        <f t="shared" si="14"/>
        <v>29</v>
      </c>
      <c r="F102" s="4">
        <f>Lease!K112</f>
        <v>0</v>
      </c>
      <c r="G102" s="3">
        <f t="shared" si="16"/>
        <v>0</v>
      </c>
      <c r="H102" s="11">
        <f t="shared" si="17"/>
        <v>0</v>
      </c>
      <c r="I102" s="11">
        <f t="shared" si="18"/>
        <v>0</v>
      </c>
      <c r="J102" s="4">
        <f t="shared" si="19"/>
        <v>0</v>
      </c>
      <c r="K102" s="3">
        <f t="shared" si="20"/>
        <v>0</v>
      </c>
    </row>
    <row r="103" spans="1:11" x14ac:dyDescent="0.25">
      <c r="A103" s="9">
        <f>IF(Lease!$H$4="Monthly",DATE(YEAR(Quarterly!A102),MONTH(Quarterly!A102)+1,DAY(Quarterly!A102)),IF(Lease!$H$4="Quarterly",DATE(YEAR(Quarterly!A102),MONTH(Quarterly!A102)+3,DAY(Quarterly!A102)),DATE(YEAR(Quarterly!A102)+1,MONTH(Quarterly!A102),DAY(Quarterly!A102))))</f>
        <v>77860</v>
      </c>
      <c r="B103" s="9">
        <f t="shared" si="12"/>
        <v>77858</v>
      </c>
      <c r="C103" s="9">
        <f t="shared" si="15"/>
        <v>77888</v>
      </c>
      <c r="D103" s="3">
        <f t="shared" si="13"/>
        <v>31</v>
      </c>
      <c r="E103" s="10">
        <f t="shared" si="14"/>
        <v>29</v>
      </c>
      <c r="F103" s="4">
        <f>Lease!K113</f>
        <v>0</v>
      </c>
      <c r="G103" s="3">
        <f t="shared" si="16"/>
        <v>0</v>
      </c>
      <c r="H103" s="11">
        <f t="shared" si="17"/>
        <v>0</v>
      </c>
      <c r="I103" s="11">
        <f t="shared" si="18"/>
        <v>0</v>
      </c>
      <c r="J103" s="4">
        <f t="shared" si="19"/>
        <v>0</v>
      </c>
      <c r="K103" s="3">
        <f t="shared" si="20"/>
        <v>0</v>
      </c>
    </row>
    <row r="104" spans="1:11" x14ac:dyDescent="0.25">
      <c r="A104" s="9">
        <f>IF(Lease!$H$4="Monthly",DATE(YEAR(Quarterly!A103),MONTH(Quarterly!A103)+1,DAY(Quarterly!A103)),IF(Lease!$H$4="Quarterly",DATE(YEAR(Quarterly!A103),MONTH(Quarterly!A103)+3,DAY(Quarterly!A103)),DATE(YEAR(Quarterly!A103)+1,MONTH(Quarterly!A103),DAY(Quarterly!A103))))</f>
        <v>78225</v>
      </c>
      <c r="B104" s="9">
        <f t="shared" si="12"/>
        <v>78223</v>
      </c>
      <c r="C104" s="9">
        <f t="shared" si="15"/>
        <v>78253</v>
      </c>
      <c r="D104" s="3">
        <f t="shared" si="13"/>
        <v>31</v>
      </c>
      <c r="E104" s="10">
        <f t="shared" si="14"/>
        <v>29</v>
      </c>
      <c r="F104" s="4">
        <f>Lease!K114</f>
        <v>0</v>
      </c>
      <c r="G104" s="3">
        <f t="shared" si="16"/>
        <v>0</v>
      </c>
      <c r="H104" s="11">
        <f t="shared" si="17"/>
        <v>0</v>
      </c>
      <c r="I104" s="11">
        <f t="shared" si="18"/>
        <v>0</v>
      </c>
      <c r="J104" s="4">
        <f t="shared" si="19"/>
        <v>0</v>
      </c>
      <c r="K104" s="3">
        <f t="shared" si="20"/>
        <v>0</v>
      </c>
    </row>
    <row r="105" spans="1:11" x14ac:dyDescent="0.25">
      <c r="A105" s="9">
        <f>IF(Lease!$H$4="Monthly",DATE(YEAR(Quarterly!A104),MONTH(Quarterly!A104)+1,DAY(Quarterly!A104)),IF(Lease!$H$4="Quarterly",DATE(YEAR(Quarterly!A104),MONTH(Quarterly!A104)+3,DAY(Quarterly!A104)),DATE(YEAR(Quarterly!A104)+1,MONTH(Quarterly!A104),DAY(Quarterly!A104))))</f>
        <v>78590</v>
      </c>
      <c r="B105" s="9">
        <f t="shared" si="12"/>
        <v>78588</v>
      </c>
      <c r="C105" s="9">
        <f t="shared" si="15"/>
        <v>78618</v>
      </c>
      <c r="D105" s="3">
        <f t="shared" si="13"/>
        <v>31</v>
      </c>
      <c r="E105" s="10">
        <f t="shared" si="14"/>
        <v>29</v>
      </c>
      <c r="F105" s="4">
        <f>Lease!K115</f>
        <v>0</v>
      </c>
      <c r="G105" s="3">
        <f t="shared" si="16"/>
        <v>0</v>
      </c>
      <c r="H105" s="11">
        <f t="shared" si="17"/>
        <v>0</v>
      </c>
      <c r="I105" s="11">
        <f t="shared" si="18"/>
        <v>0</v>
      </c>
      <c r="J105" s="4">
        <f t="shared" si="19"/>
        <v>0</v>
      </c>
      <c r="K105" s="3">
        <f t="shared" si="20"/>
        <v>0</v>
      </c>
    </row>
    <row r="106" spans="1:11" x14ac:dyDescent="0.25">
      <c r="A106" s="9">
        <f>IF(Lease!$H$4="Monthly",DATE(YEAR(Quarterly!A105),MONTH(Quarterly!A105)+1,DAY(Quarterly!A105)),IF(Lease!$H$4="Quarterly",DATE(YEAR(Quarterly!A105),MONTH(Quarterly!A105)+3,DAY(Quarterly!A105)),DATE(YEAR(Quarterly!A105)+1,MONTH(Quarterly!A105),DAY(Quarterly!A105))))</f>
        <v>78956</v>
      </c>
      <c r="B106" s="9">
        <f t="shared" si="12"/>
        <v>78954</v>
      </c>
      <c r="C106" s="9">
        <f t="shared" si="15"/>
        <v>78984</v>
      </c>
      <c r="D106" s="3">
        <f t="shared" si="13"/>
        <v>31</v>
      </c>
      <c r="E106" s="10">
        <f t="shared" si="14"/>
        <v>29</v>
      </c>
      <c r="F106" s="4">
        <f>Lease!K116</f>
        <v>0</v>
      </c>
      <c r="G106" s="3">
        <f t="shared" si="16"/>
        <v>0</v>
      </c>
      <c r="H106" s="11">
        <f t="shared" si="17"/>
        <v>0</v>
      </c>
      <c r="I106" s="11">
        <f t="shared" si="18"/>
        <v>0</v>
      </c>
      <c r="J106" s="4">
        <f t="shared" si="19"/>
        <v>0</v>
      </c>
      <c r="K106" s="3">
        <f t="shared" si="20"/>
        <v>0</v>
      </c>
    </row>
    <row r="107" spans="1:11" x14ac:dyDescent="0.25">
      <c r="A107" s="9">
        <f>IF(Lease!$H$4="Monthly",DATE(YEAR(Quarterly!A106),MONTH(Quarterly!A106)+1,DAY(Quarterly!A106)),IF(Lease!$H$4="Quarterly",DATE(YEAR(Quarterly!A106),MONTH(Quarterly!A106)+3,DAY(Quarterly!A106)),DATE(YEAR(Quarterly!A106)+1,MONTH(Quarterly!A106),DAY(Quarterly!A106))))</f>
        <v>79321</v>
      </c>
      <c r="B107" s="9">
        <f t="shared" si="12"/>
        <v>79319</v>
      </c>
      <c r="C107" s="9">
        <f t="shared" si="15"/>
        <v>79349</v>
      </c>
      <c r="D107" s="3">
        <f t="shared" si="13"/>
        <v>31</v>
      </c>
      <c r="E107" s="10">
        <f t="shared" si="14"/>
        <v>29</v>
      </c>
      <c r="F107" s="4">
        <f>Lease!K117</f>
        <v>0</v>
      </c>
      <c r="G107" s="3">
        <f t="shared" si="16"/>
        <v>0</v>
      </c>
      <c r="H107" s="11">
        <f t="shared" si="17"/>
        <v>0</v>
      </c>
      <c r="I107" s="11">
        <f t="shared" si="18"/>
        <v>0</v>
      </c>
      <c r="J107" s="4">
        <f t="shared" si="19"/>
        <v>0</v>
      </c>
      <c r="K107" s="3">
        <f t="shared" si="20"/>
        <v>0</v>
      </c>
    </row>
    <row r="108" spans="1:11" x14ac:dyDescent="0.25">
      <c r="A108" s="9">
        <f>IF(Lease!$H$4="Monthly",DATE(YEAR(Quarterly!A107),MONTH(Quarterly!A107)+1,DAY(Quarterly!A107)),IF(Lease!$H$4="Quarterly",DATE(YEAR(Quarterly!A107),MONTH(Quarterly!A107)+3,DAY(Quarterly!A107)),DATE(YEAR(Quarterly!A107)+1,MONTH(Quarterly!A107),DAY(Quarterly!A107))))</f>
        <v>79686</v>
      </c>
      <c r="B108" s="9">
        <f t="shared" si="12"/>
        <v>79684</v>
      </c>
      <c r="C108" s="9">
        <f t="shared" si="15"/>
        <v>79714</v>
      </c>
      <c r="D108" s="3">
        <f t="shared" si="13"/>
        <v>31</v>
      </c>
      <c r="E108" s="10">
        <f t="shared" si="14"/>
        <v>29</v>
      </c>
      <c r="F108" s="4">
        <f>Lease!K118</f>
        <v>0</v>
      </c>
      <c r="G108" s="3">
        <f t="shared" si="16"/>
        <v>0</v>
      </c>
      <c r="H108" s="11">
        <f t="shared" si="17"/>
        <v>0</v>
      </c>
      <c r="I108" s="11">
        <f t="shared" si="18"/>
        <v>0</v>
      </c>
      <c r="J108" s="4">
        <f t="shared" si="19"/>
        <v>0</v>
      </c>
      <c r="K108" s="3">
        <f t="shared" si="20"/>
        <v>0</v>
      </c>
    </row>
    <row r="109" spans="1:11" x14ac:dyDescent="0.25">
      <c r="A109" s="9">
        <f>IF(Lease!$H$4="Monthly",DATE(YEAR(Quarterly!A108),MONTH(Quarterly!A108)+1,DAY(Quarterly!A108)),IF(Lease!$H$4="Quarterly",DATE(YEAR(Quarterly!A108),MONTH(Quarterly!A108)+3,DAY(Quarterly!A108)),DATE(YEAR(Quarterly!A108)+1,MONTH(Quarterly!A108),DAY(Quarterly!A108))))</f>
        <v>80051</v>
      </c>
      <c r="B109" s="9">
        <f t="shared" si="12"/>
        <v>80049</v>
      </c>
      <c r="C109" s="9">
        <f t="shared" si="15"/>
        <v>80079</v>
      </c>
      <c r="D109" s="3">
        <f t="shared" si="13"/>
        <v>31</v>
      </c>
      <c r="E109" s="10">
        <f t="shared" si="14"/>
        <v>29</v>
      </c>
      <c r="F109" s="4">
        <f>Lease!K119</f>
        <v>0</v>
      </c>
      <c r="G109" s="3">
        <f t="shared" si="16"/>
        <v>0</v>
      </c>
      <c r="H109" s="11">
        <f t="shared" si="17"/>
        <v>0</v>
      </c>
      <c r="I109" s="11">
        <f t="shared" si="18"/>
        <v>0</v>
      </c>
      <c r="J109" s="4">
        <f t="shared" si="19"/>
        <v>0</v>
      </c>
      <c r="K109" s="3">
        <f t="shared" si="20"/>
        <v>0</v>
      </c>
    </row>
    <row r="110" spans="1:11" x14ac:dyDescent="0.25">
      <c r="A110" s="9">
        <f>IF(Lease!$H$4="Monthly",DATE(YEAR(Quarterly!A109),MONTH(Quarterly!A109)+1,DAY(Quarterly!A109)),IF(Lease!$H$4="Quarterly",DATE(YEAR(Quarterly!A109),MONTH(Quarterly!A109)+3,DAY(Quarterly!A109)),DATE(YEAR(Quarterly!A109)+1,MONTH(Quarterly!A109),DAY(Quarterly!A109))))</f>
        <v>80417</v>
      </c>
      <c r="B110" s="9">
        <f t="shared" si="12"/>
        <v>80415</v>
      </c>
      <c r="C110" s="9">
        <f t="shared" si="15"/>
        <v>80445</v>
      </c>
      <c r="D110" s="3">
        <f t="shared" si="13"/>
        <v>31</v>
      </c>
      <c r="E110" s="10">
        <f t="shared" si="14"/>
        <v>29</v>
      </c>
      <c r="F110" s="4">
        <f>Lease!K120</f>
        <v>0</v>
      </c>
      <c r="G110" s="3">
        <f t="shared" si="16"/>
        <v>0</v>
      </c>
      <c r="H110" s="11">
        <f t="shared" si="17"/>
        <v>0</v>
      </c>
      <c r="I110" s="11">
        <f t="shared" si="18"/>
        <v>0</v>
      </c>
      <c r="J110" s="4">
        <f t="shared" si="19"/>
        <v>0</v>
      </c>
      <c r="K110" s="3">
        <f t="shared" si="20"/>
        <v>0</v>
      </c>
    </row>
    <row r="111" spans="1:11" x14ac:dyDescent="0.25">
      <c r="A111" s="9">
        <f>IF(Lease!$H$4="Monthly",DATE(YEAR(Quarterly!A110),MONTH(Quarterly!A110)+1,DAY(Quarterly!A110)),IF(Lease!$H$4="Quarterly",DATE(YEAR(Quarterly!A110),MONTH(Quarterly!A110)+3,DAY(Quarterly!A110)),DATE(YEAR(Quarterly!A110)+1,MONTH(Quarterly!A110),DAY(Quarterly!A110))))</f>
        <v>80782</v>
      </c>
      <c r="B111" s="9">
        <f t="shared" si="12"/>
        <v>80780</v>
      </c>
      <c r="C111" s="9">
        <f t="shared" si="15"/>
        <v>80810</v>
      </c>
      <c r="D111" s="3">
        <f t="shared" si="13"/>
        <v>31</v>
      </c>
      <c r="E111" s="10">
        <f t="shared" si="14"/>
        <v>29</v>
      </c>
      <c r="F111" s="4">
        <f>Lease!K121</f>
        <v>0</v>
      </c>
      <c r="G111" s="3">
        <f t="shared" si="16"/>
        <v>0</v>
      </c>
      <c r="H111" s="11">
        <f t="shared" si="17"/>
        <v>0</v>
      </c>
      <c r="I111" s="11">
        <f t="shared" si="18"/>
        <v>0</v>
      </c>
      <c r="J111" s="4">
        <f t="shared" si="19"/>
        <v>0</v>
      </c>
      <c r="K111" s="3">
        <f t="shared" si="20"/>
        <v>0</v>
      </c>
    </row>
    <row r="112" spans="1:11" x14ac:dyDescent="0.25">
      <c r="A112" s="9">
        <f>IF(Lease!$H$4="Monthly",DATE(YEAR(Quarterly!A111),MONTH(Quarterly!A111)+1,DAY(Quarterly!A111)),IF(Lease!$H$4="Quarterly",DATE(YEAR(Quarterly!A111),MONTH(Quarterly!A111)+3,DAY(Quarterly!A111)),DATE(YEAR(Quarterly!A111)+1,MONTH(Quarterly!A111),DAY(Quarterly!A111))))</f>
        <v>81147</v>
      </c>
      <c r="B112" s="9">
        <f t="shared" si="12"/>
        <v>81145</v>
      </c>
      <c r="C112" s="9">
        <f t="shared" si="15"/>
        <v>81175</v>
      </c>
      <c r="D112" s="3">
        <f t="shared" si="13"/>
        <v>31</v>
      </c>
      <c r="E112" s="10">
        <f t="shared" si="14"/>
        <v>29</v>
      </c>
      <c r="F112" s="4">
        <f>Lease!K122</f>
        <v>0</v>
      </c>
      <c r="G112" s="3">
        <f t="shared" si="16"/>
        <v>0</v>
      </c>
      <c r="H112" s="11">
        <f t="shared" si="17"/>
        <v>0</v>
      </c>
      <c r="I112" s="11">
        <f t="shared" si="18"/>
        <v>0</v>
      </c>
      <c r="J112" s="4">
        <f t="shared" si="19"/>
        <v>0</v>
      </c>
      <c r="K112" s="3">
        <f t="shared" si="20"/>
        <v>0</v>
      </c>
    </row>
    <row r="113" spans="1:11" x14ac:dyDescent="0.25">
      <c r="A113" s="9">
        <f>IF(Lease!$H$4="Monthly",DATE(YEAR(Quarterly!A112),MONTH(Quarterly!A112)+1,DAY(Quarterly!A112)),IF(Lease!$H$4="Quarterly",DATE(YEAR(Quarterly!A112),MONTH(Quarterly!A112)+3,DAY(Quarterly!A112)),DATE(YEAR(Quarterly!A112)+1,MONTH(Quarterly!A112),DAY(Quarterly!A112))))</f>
        <v>81512</v>
      </c>
      <c r="B113" s="9">
        <f t="shared" si="12"/>
        <v>81510</v>
      </c>
      <c r="C113" s="9">
        <f t="shared" si="15"/>
        <v>81540</v>
      </c>
      <c r="D113" s="3">
        <f t="shared" si="13"/>
        <v>31</v>
      </c>
      <c r="E113" s="10">
        <f t="shared" si="14"/>
        <v>29</v>
      </c>
      <c r="F113" s="4">
        <f>Lease!K123</f>
        <v>0</v>
      </c>
      <c r="G113" s="3">
        <f t="shared" si="16"/>
        <v>0</v>
      </c>
      <c r="H113" s="11">
        <f t="shared" si="17"/>
        <v>0</v>
      </c>
      <c r="I113" s="11">
        <f t="shared" si="18"/>
        <v>0</v>
      </c>
      <c r="J113" s="4">
        <f t="shared" si="19"/>
        <v>0</v>
      </c>
      <c r="K113" s="3">
        <f t="shared" si="20"/>
        <v>0</v>
      </c>
    </row>
    <row r="114" spans="1:11" x14ac:dyDescent="0.25">
      <c r="A114" s="9">
        <f>IF(Lease!$H$4="Monthly",DATE(YEAR(Quarterly!A113),MONTH(Quarterly!A113)+1,DAY(Quarterly!A113)),IF(Lease!$H$4="Quarterly",DATE(YEAR(Quarterly!A113),MONTH(Quarterly!A113)+3,DAY(Quarterly!A113)),DATE(YEAR(Quarterly!A113)+1,MONTH(Quarterly!A113),DAY(Quarterly!A113))))</f>
        <v>81878</v>
      </c>
      <c r="B114" s="9">
        <f t="shared" si="12"/>
        <v>81876</v>
      </c>
      <c r="C114" s="9">
        <f t="shared" si="15"/>
        <v>81906</v>
      </c>
      <c r="D114" s="3">
        <f t="shared" si="13"/>
        <v>31</v>
      </c>
      <c r="E114" s="10">
        <f t="shared" si="14"/>
        <v>29</v>
      </c>
      <c r="F114" s="4">
        <f>Lease!K124</f>
        <v>0</v>
      </c>
      <c r="G114" s="3">
        <f t="shared" si="16"/>
        <v>0</v>
      </c>
      <c r="H114" s="11">
        <f t="shared" si="17"/>
        <v>0</v>
      </c>
      <c r="I114" s="11">
        <f t="shared" si="18"/>
        <v>0</v>
      </c>
      <c r="J114" s="4">
        <f t="shared" si="19"/>
        <v>0</v>
      </c>
      <c r="K114" s="3">
        <f t="shared" si="20"/>
        <v>0</v>
      </c>
    </row>
    <row r="115" spans="1:11" x14ac:dyDescent="0.25">
      <c r="A115" s="9">
        <f>IF(Lease!$H$4="Monthly",DATE(YEAR(Quarterly!A114),MONTH(Quarterly!A114)+1,DAY(Quarterly!A114)),IF(Lease!$H$4="Quarterly",DATE(YEAR(Quarterly!A114),MONTH(Quarterly!A114)+3,DAY(Quarterly!A114)),DATE(YEAR(Quarterly!A114)+1,MONTH(Quarterly!A114),DAY(Quarterly!A114))))</f>
        <v>82243</v>
      </c>
      <c r="B115" s="9">
        <f t="shared" si="12"/>
        <v>82241</v>
      </c>
      <c r="C115" s="9">
        <f t="shared" si="15"/>
        <v>82271</v>
      </c>
      <c r="D115" s="3">
        <f t="shared" si="13"/>
        <v>31</v>
      </c>
      <c r="E115" s="10">
        <f t="shared" si="14"/>
        <v>29</v>
      </c>
      <c r="F115" s="4">
        <f>Lease!K125</f>
        <v>0</v>
      </c>
      <c r="G115" s="3">
        <f t="shared" si="16"/>
        <v>0</v>
      </c>
      <c r="H115" s="11">
        <f t="shared" si="17"/>
        <v>0</v>
      </c>
      <c r="I115" s="11">
        <f t="shared" si="18"/>
        <v>0</v>
      </c>
      <c r="J115" s="4">
        <f t="shared" si="19"/>
        <v>0</v>
      </c>
      <c r="K115" s="3">
        <f t="shared" si="20"/>
        <v>0</v>
      </c>
    </row>
    <row r="116" spans="1:11" x14ac:dyDescent="0.25">
      <c r="A116" s="9">
        <f>IF(Lease!$H$4="Monthly",DATE(YEAR(Quarterly!A115),MONTH(Quarterly!A115)+1,DAY(Quarterly!A115)),IF(Lease!$H$4="Quarterly",DATE(YEAR(Quarterly!A115),MONTH(Quarterly!A115)+3,DAY(Quarterly!A115)),DATE(YEAR(Quarterly!A115)+1,MONTH(Quarterly!A115),DAY(Quarterly!A115))))</f>
        <v>82608</v>
      </c>
      <c r="B116" s="9">
        <f t="shared" si="12"/>
        <v>82606</v>
      </c>
      <c r="C116" s="9">
        <f t="shared" si="15"/>
        <v>82636</v>
      </c>
      <c r="D116" s="3">
        <f t="shared" si="13"/>
        <v>31</v>
      </c>
      <c r="E116" s="10">
        <f t="shared" si="14"/>
        <v>29</v>
      </c>
      <c r="F116" s="4">
        <f>Lease!K126</f>
        <v>0</v>
      </c>
      <c r="G116" s="3">
        <f t="shared" si="16"/>
        <v>0</v>
      </c>
      <c r="H116" s="11">
        <f t="shared" si="17"/>
        <v>0</v>
      </c>
      <c r="I116" s="11">
        <f t="shared" si="18"/>
        <v>0</v>
      </c>
      <c r="J116" s="4">
        <f t="shared" si="19"/>
        <v>0</v>
      </c>
      <c r="K116" s="3">
        <f t="shared" si="20"/>
        <v>0</v>
      </c>
    </row>
    <row r="117" spans="1:11" x14ac:dyDescent="0.25">
      <c r="A117" s="9">
        <f>IF(Lease!$H$4="Monthly",DATE(YEAR(Quarterly!A116),MONTH(Quarterly!A116)+1,DAY(Quarterly!A116)),IF(Lease!$H$4="Quarterly",DATE(YEAR(Quarterly!A116),MONTH(Quarterly!A116)+3,DAY(Quarterly!A116)),DATE(YEAR(Quarterly!A116)+1,MONTH(Quarterly!A116),DAY(Quarterly!A116))))</f>
        <v>82973</v>
      </c>
      <c r="B117" s="9">
        <f t="shared" si="12"/>
        <v>82971</v>
      </c>
      <c r="C117" s="9">
        <f t="shared" si="15"/>
        <v>83001</v>
      </c>
      <c r="D117" s="3">
        <f t="shared" si="13"/>
        <v>31</v>
      </c>
      <c r="E117" s="10">
        <f t="shared" si="14"/>
        <v>29</v>
      </c>
      <c r="F117" s="4">
        <f>Lease!K127</f>
        <v>0</v>
      </c>
      <c r="G117" s="3">
        <f t="shared" si="16"/>
        <v>0</v>
      </c>
      <c r="H117" s="11">
        <f t="shared" si="17"/>
        <v>0</v>
      </c>
      <c r="I117" s="11">
        <f t="shared" si="18"/>
        <v>0</v>
      </c>
      <c r="J117" s="4">
        <f t="shared" si="19"/>
        <v>0</v>
      </c>
      <c r="K117" s="3">
        <f t="shared" si="20"/>
        <v>0</v>
      </c>
    </row>
    <row r="118" spans="1:11" x14ac:dyDescent="0.25">
      <c r="A118" s="9">
        <f>IF(Lease!$H$4="Monthly",DATE(YEAR(Quarterly!A117),MONTH(Quarterly!A117)+1,DAY(Quarterly!A117)),IF(Lease!$H$4="Quarterly",DATE(YEAR(Quarterly!A117),MONTH(Quarterly!A117)+3,DAY(Quarterly!A117)),DATE(YEAR(Quarterly!A117)+1,MONTH(Quarterly!A117),DAY(Quarterly!A117))))</f>
        <v>83339</v>
      </c>
      <c r="B118" s="9">
        <f t="shared" si="12"/>
        <v>83337</v>
      </c>
      <c r="C118" s="9">
        <f t="shared" si="15"/>
        <v>83367</v>
      </c>
      <c r="D118" s="3">
        <f t="shared" si="13"/>
        <v>31</v>
      </c>
      <c r="E118" s="10">
        <f t="shared" si="14"/>
        <v>29</v>
      </c>
      <c r="F118" s="4">
        <f>Lease!K128</f>
        <v>0</v>
      </c>
      <c r="G118" s="3">
        <f t="shared" si="16"/>
        <v>0</v>
      </c>
      <c r="H118" s="11">
        <f t="shared" si="17"/>
        <v>0</v>
      </c>
      <c r="I118" s="11">
        <f t="shared" si="18"/>
        <v>0</v>
      </c>
      <c r="J118" s="4">
        <f t="shared" si="19"/>
        <v>0</v>
      </c>
      <c r="K118" s="3">
        <f t="shared" si="20"/>
        <v>0</v>
      </c>
    </row>
    <row r="119" spans="1:11" x14ac:dyDescent="0.25">
      <c r="A119" s="9">
        <f>IF(Lease!$H$4="Monthly",DATE(YEAR(Quarterly!A118),MONTH(Quarterly!A118)+1,DAY(Quarterly!A118)),IF(Lease!$H$4="Quarterly",DATE(YEAR(Quarterly!A118),MONTH(Quarterly!A118)+3,DAY(Quarterly!A118)),DATE(YEAR(Quarterly!A118)+1,MONTH(Quarterly!A118),DAY(Quarterly!A118))))</f>
        <v>83704</v>
      </c>
      <c r="B119" s="9">
        <f t="shared" si="12"/>
        <v>83702</v>
      </c>
      <c r="C119" s="9">
        <f t="shared" si="15"/>
        <v>83732</v>
      </c>
      <c r="D119" s="3">
        <f t="shared" si="13"/>
        <v>31</v>
      </c>
      <c r="E119" s="10">
        <f t="shared" si="14"/>
        <v>29</v>
      </c>
      <c r="F119" s="4">
        <f>Lease!K129</f>
        <v>0</v>
      </c>
      <c r="G119" s="3">
        <f t="shared" si="16"/>
        <v>0</v>
      </c>
      <c r="H119" s="11">
        <f t="shared" si="17"/>
        <v>0</v>
      </c>
      <c r="I119" s="11">
        <f t="shared" si="18"/>
        <v>0</v>
      </c>
      <c r="J119" s="4">
        <f t="shared" si="19"/>
        <v>0</v>
      </c>
      <c r="K119" s="3">
        <f t="shared" si="20"/>
        <v>0</v>
      </c>
    </row>
    <row r="120" spans="1:11" x14ac:dyDescent="0.25">
      <c r="A120" s="9">
        <f>IF(Lease!$H$4="Monthly",DATE(YEAR(Quarterly!A119),MONTH(Quarterly!A119)+1,DAY(Quarterly!A119)),IF(Lease!$H$4="Quarterly",DATE(YEAR(Quarterly!A119),MONTH(Quarterly!A119)+3,DAY(Quarterly!A119)),DATE(YEAR(Quarterly!A119)+1,MONTH(Quarterly!A119),DAY(Quarterly!A119))))</f>
        <v>84069</v>
      </c>
      <c r="B120" s="9">
        <f t="shared" si="12"/>
        <v>84067</v>
      </c>
      <c r="C120" s="9">
        <f t="shared" si="15"/>
        <v>84097</v>
      </c>
      <c r="D120" s="3">
        <f t="shared" si="13"/>
        <v>31</v>
      </c>
      <c r="E120" s="10">
        <f t="shared" si="14"/>
        <v>29</v>
      </c>
      <c r="F120" s="4">
        <f>Lease!K130</f>
        <v>0</v>
      </c>
      <c r="G120" s="3">
        <f t="shared" si="16"/>
        <v>0</v>
      </c>
      <c r="H120" s="11">
        <f t="shared" si="17"/>
        <v>0</v>
      </c>
      <c r="I120" s="11">
        <f t="shared" si="18"/>
        <v>0</v>
      </c>
      <c r="J120" s="4">
        <f t="shared" si="19"/>
        <v>0</v>
      </c>
      <c r="K120" s="3">
        <f t="shared" si="20"/>
        <v>0</v>
      </c>
    </row>
    <row r="121" spans="1:11" x14ac:dyDescent="0.25">
      <c r="A121" s="9">
        <f>IF(Lease!$H$4="Monthly",DATE(YEAR(Quarterly!A120),MONTH(Quarterly!A120)+1,DAY(Quarterly!A120)),IF(Lease!$H$4="Quarterly",DATE(YEAR(Quarterly!A120),MONTH(Quarterly!A120)+3,DAY(Quarterly!A120)),DATE(YEAR(Quarterly!A120)+1,MONTH(Quarterly!A120),DAY(Quarterly!A120))))</f>
        <v>84434</v>
      </c>
      <c r="B121" s="9">
        <f t="shared" si="12"/>
        <v>84432</v>
      </c>
      <c r="C121" s="9">
        <f t="shared" si="15"/>
        <v>84462</v>
      </c>
      <c r="D121" s="3">
        <f t="shared" si="13"/>
        <v>31</v>
      </c>
      <c r="E121" s="10">
        <f t="shared" si="14"/>
        <v>29</v>
      </c>
      <c r="F121" s="4">
        <f>Lease!K131</f>
        <v>0</v>
      </c>
      <c r="G121" s="3">
        <f t="shared" si="16"/>
        <v>0</v>
      </c>
      <c r="H121" s="11">
        <f t="shared" si="17"/>
        <v>0</v>
      </c>
      <c r="I121" s="11">
        <f t="shared" si="18"/>
        <v>0</v>
      </c>
      <c r="J121" s="4">
        <f t="shared" si="19"/>
        <v>0</v>
      </c>
      <c r="K121" s="3">
        <f t="shared" si="20"/>
        <v>0</v>
      </c>
    </row>
    <row r="122" spans="1:11" x14ac:dyDescent="0.25">
      <c r="A122" s="9">
        <f>IF(Lease!$H$4="Monthly",DATE(YEAR(Quarterly!A121),MONTH(Quarterly!A121)+1,DAY(Quarterly!A121)),IF(Lease!$H$4="Quarterly",DATE(YEAR(Quarterly!A121),MONTH(Quarterly!A121)+3,DAY(Quarterly!A121)),DATE(YEAR(Quarterly!A121)+1,MONTH(Quarterly!A121),DAY(Quarterly!A121))))</f>
        <v>84800</v>
      </c>
      <c r="B122" s="9">
        <f t="shared" si="12"/>
        <v>84798</v>
      </c>
      <c r="C122" s="9">
        <f t="shared" si="15"/>
        <v>84828</v>
      </c>
      <c r="D122" s="3">
        <f t="shared" si="13"/>
        <v>31</v>
      </c>
      <c r="E122" s="10">
        <f t="shared" si="14"/>
        <v>29</v>
      </c>
      <c r="F122" s="4">
        <f>Lease!K132</f>
        <v>0</v>
      </c>
      <c r="G122" s="3">
        <f t="shared" si="16"/>
        <v>0</v>
      </c>
      <c r="H122" s="11">
        <f t="shared" si="17"/>
        <v>0</v>
      </c>
      <c r="I122" s="11">
        <f t="shared" si="18"/>
        <v>0</v>
      </c>
      <c r="J122" s="4">
        <f t="shared" si="19"/>
        <v>0</v>
      </c>
      <c r="K122" s="3">
        <f t="shared" si="20"/>
        <v>0</v>
      </c>
    </row>
    <row r="123" spans="1:11" x14ac:dyDescent="0.25">
      <c r="A123" s="9">
        <f>IF(Lease!$H$4="Monthly",DATE(YEAR(Quarterly!A122),MONTH(Quarterly!A122)+1,DAY(Quarterly!A122)),IF(Lease!$H$4="Quarterly",DATE(YEAR(Quarterly!A122),MONTH(Quarterly!A122)+3,DAY(Quarterly!A122)),DATE(YEAR(Quarterly!A122)+1,MONTH(Quarterly!A122),DAY(Quarterly!A122))))</f>
        <v>85165</v>
      </c>
      <c r="B123" s="9">
        <f t="shared" si="12"/>
        <v>85163</v>
      </c>
      <c r="C123" s="9">
        <f t="shared" si="15"/>
        <v>85193</v>
      </c>
      <c r="D123" s="3">
        <f t="shared" si="13"/>
        <v>31</v>
      </c>
      <c r="E123" s="10">
        <f t="shared" si="14"/>
        <v>29</v>
      </c>
      <c r="F123" s="4">
        <f>Lease!K133</f>
        <v>0</v>
      </c>
      <c r="G123" s="3">
        <f t="shared" si="16"/>
        <v>0</v>
      </c>
      <c r="H123" s="11">
        <f t="shared" si="17"/>
        <v>0</v>
      </c>
      <c r="I123" s="11">
        <f t="shared" si="18"/>
        <v>0</v>
      </c>
      <c r="J123" s="4">
        <f t="shared" si="19"/>
        <v>0</v>
      </c>
      <c r="K123" s="3">
        <f t="shared" si="20"/>
        <v>0</v>
      </c>
    </row>
    <row r="124" spans="1:11" x14ac:dyDescent="0.25">
      <c r="A124" s="9">
        <f>IF(Lease!$H$4="Monthly",DATE(YEAR(Quarterly!A123),MONTH(Quarterly!A123)+1,DAY(Quarterly!A123)),IF(Lease!$H$4="Quarterly",DATE(YEAR(Quarterly!A123),MONTH(Quarterly!A123)+3,DAY(Quarterly!A123)),DATE(YEAR(Quarterly!A123)+1,MONTH(Quarterly!A123),DAY(Quarterly!A123))))</f>
        <v>85530</v>
      </c>
      <c r="B124" s="9">
        <f t="shared" si="12"/>
        <v>85528</v>
      </c>
      <c r="C124" s="9">
        <f t="shared" si="15"/>
        <v>85558</v>
      </c>
      <c r="D124" s="3">
        <f t="shared" si="13"/>
        <v>31</v>
      </c>
      <c r="E124" s="10">
        <f t="shared" si="14"/>
        <v>29</v>
      </c>
      <c r="F124" s="4">
        <f>Lease!K134</f>
        <v>0</v>
      </c>
      <c r="G124" s="3">
        <f t="shared" si="16"/>
        <v>0</v>
      </c>
      <c r="H124" s="11">
        <f t="shared" si="17"/>
        <v>0</v>
      </c>
      <c r="I124" s="11">
        <f t="shared" si="18"/>
        <v>0</v>
      </c>
      <c r="J124" s="4">
        <f t="shared" si="19"/>
        <v>0</v>
      </c>
      <c r="K124" s="3">
        <f t="shared" si="20"/>
        <v>0</v>
      </c>
    </row>
    <row r="125" spans="1:11" x14ac:dyDescent="0.25">
      <c r="A125" s="9">
        <f>IF(Lease!$H$4="Monthly",DATE(YEAR(Quarterly!A124),MONTH(Quarterly!A124)+1,DAY(Quarterly!A124)),IF(Lease!$H$4="Quarterly",DATE(YEAR(Quarterly!A124),MONTH(Quarterly!A124)+3,DAY(Quarterly!A124)),DATE(YEAR(Quarterly!A124)+1,MONTH(Quarterly!A124),DAY(Quarterly!A124))))</f>
        <v>85895</v>
      </c>
      <c r="B125" s="9">
        <f t="shared" si="12"/>
        <v>85893</v>
      </c>
      <c r="C125" s="9">
        <f t="shared" si="15"/>
        <v>85923</v>
      </c>
      <c r="D125" s="3">
        <f t="shared" si="13"/>
        <v>31</v>
      </c>
      <c r="E125" s="10">
        <f t="shared" si="14"/>
        <v>29</v>
      </c>
      <c r="F125" s="4">
        <f>Lease!K135</f>
        <v>0</v>
      </c>
      <c r="G125" s="3">
        <f t="shared" si="16"/>
        <v>0</v>
      </c>
      <c r="H125" s="11">
        <f t="shared" si="17"/>
        <v>0</v>
      </c>
      <c r="I125" s="11">
        <f t="shared" si="18"/>
        <v>0</v>
      </c>
      <c r="J125" s="4">
        <f t="shared" si="19"/>
        <v>0</v>
      </c>
      <c r="K125" s="3">
        <f t="shared" si="20"/>
        <v>0</v>
      </c>
    </row>
    <row r="126" spans="1:11" x14ac:dyDescent="0.25">
      <c r="A126" s="9">
        <f>IF(Lease!$H$4="Monthly",DATE(YEAR(Quarterly!A125),MONTH(Quarterly!A125)+1,DAY(Quarterly!A125)),IF(Lease!$H$4="Quarterly",DATE(YEAR(Quarterly!A125),MONTH(Quarterly!A125)+3,DAY(Quarterly!A125)),DATE(YEAR(Quarterly!A125)+1,MONTH(Quarterly!A125),DAY(Quarterly!A125))))</f>
        <v>86261</v>
      </c>
      <c r="B126" s="9">
        <f t="shared" si="12"/>
        <v>86259</v>
      </c>
      <c r="C126" s="9">
        <f t="shared" si="15"/>
        <v>86289</v>
      </c>
      <c r="D126" s="3">
        <f t="shared" si="13"/>
        <v>31</v>
      </c>
      <c r="E126" s="10">
        <f t="shared" si="14"/>
        <v>29</v>
      </c>
      <c r="F126" s="4">
        <f>Lease!K136</f>
        <v>0</v>
      </c>
      <c r="G126" s="3">
        <f t="shared" si="16"/>
        <v>0</v>
      </c>
      <c r="H126" s="11">
        <f t="shared" si="17"/>
        <v>0</v>
      </c>
      <c r="I126" s="11">
        <f t="shared" si="18"/>
        <v>0</v>
      </c>
      <c r="J126" s="4">
        <f t="shared" si="19"/>
        <v>0</v>
      </c>
      <c r="K126" s="3">
        <f t="shared" si="20"/>
        <v>0</v>
      </c>
    </row>
    <row r="127" spans="1:11" x14ac:dyDescent="0.25">
      <c r="A127" s="9">
        <f>IF(Lease!$H$4="Monthly",DATE(YEAR(Quarterly!A126),MONTH(Quarterly!A126)+1,DAY(Quarterly!A126)),IF(Lease!$H$4="Quarterly",DATE(YEAR(Quarterly!A126),MONTH(Quarterly!A126)+3,DAY(Quarterly!A126)),DATE(YEAR(Quarterly!A126)+1,MONTH(Quarterly!A126),DAY(Quarterly!A126))))</f>
        <v>86626</v>
      </c>
      <c r="B127" s="9">
        <f t="shared" si="12"/>
        <v>86624</v>
      </c>
      <c r="C127" s="9">
        <f t="shared" si="15"/>
        <v>86654</v>
      </c>
      <c r="D127" s="3">
        <f t="shared" si="13"/>
        <v>31</v>
      </c>
      <c r="E127" s="10">
        <f t="shared" si="14"/>
        <v>29</v>
      </c>
      <c r="F127" s="4">
        <f>Lease!K137</f>
        <v>0</v>
      </c>
      <c r="G127" s="3">
        <f t="shared" si="16"/>
        <v>0</v>
      </c>
      <c r="H127" s="11">
        <f t="shared" si="17"/>
        <v>0</v>
      </c>
      <c r="I127" s="11">
        <f t="shared" si="18"/>
        <v>0</v>
      </c>
      <c r="J127" s="4">
        <f t="shared" si="19"/>
        <v>0</v>
      </c>
      <c r="K127" s="3">
        <f t="shared" si="20"/>
        <v>0</v>
      </c>
    </row>
    <row r="128" spans="1:11" x14ac:dyDescent="0.25">
      <c r="A128" s="9">
        <f>IF(Lease!$H$4="Monthly",DATE(YEAR(Quarterly!A127),MONTH(Quarterly!A127)+1,DAY(Quarterly!A127)),IF(Lease!$H$4="Quarterly",DATE(YEAR(Quarterly!A127),MONTH(Quarterly!A127)+3,DAY(Quarterly!A127)),DATE(YEAR(Quarterly!A127)+1,MONTH(Quarterly!A127),DAY(Quarterly!A127))))</f>
        <v>86991</v>
      </c>
      <c r="B128" s="9">
        <f t="shared" si="12"/>
        <v>86989</v>
      </c>
      <c r="C128" s="9">
        <f t="shared" si="15"/>
        <v>87019</v>
      </c>
      <c r="D128" s="3">
        <f t="shared" si="13"/>
        <v>31</v>
      </c>
      <c r="E128" s="10">
        <f t="shared" si="14"/>
        <v>29</v>
      </c>
      <c r="F128" s="4">
        <f>Lease!K138</f>
        <v>0</v>
      </c>
      <c r="G128" s="3">
        <f t="shared" si="16"/>
        <v>0</v>
      </c>
      <c r="H128" s="11">
        <f t="shared" si="17"/>
        <v>0</v>
      </c>
      <c r="I128" s="11">
        <f t="shared" si="18"/>
        <v>0</v>
      </c>
      <c r="J128" s="4">
        <f t="shared" si="19"/>
        <v>0</v>
      </c>
      <c r="K128" s="3">
        <f t="shared" si="20"/>
        <v>0</v>
      </c>
    </row>
    <row r="129" spans="1:11" x14ac:dyDescent="0.25">
      <c r="A129" s="9">
        <f>IF(Lease!$H$4="Monthly",DATE(YEAR(Quarterly!A128),MONTH(Quarterly!A128)+1,DAY(Quarterly!A128)),IF(Lease!$H$4="Quarterly",DATE(YEAR(Quarterly!A128),MONTH(Quarterly!A128)+3,DAY(Quarterly!A128)),DATE(YEAR(Quarterly!A128)+1,MONTH(Quarterly!A128),DAY(Quarterly!A128))))</f>
        <v>87356</v>
      </c>
      <c r="B129" s="9">
        <f t="shared" si="12"/>
        <v>87354</v>
      </c>
      <c r="C129" s="9">
        <f t="shared" si="15"/>
        <v>87384</v>
      </c>
      <c r="D129" s="3">
        <f t="shared" si="13"/>
        <v>31</v>
      </c>
      <c r="E129" s="10">
        <f t="shared" si="14"/>
        <v>29</v>
      </c>
      <c r="F129" s="4">
        <f>Lease!K139</f>
        <v>0</v>
      </c>
      <c r="G129" s="3">
        <f t="shared" si="16"/>
        <v>0</v>
      </c>
      <c r="H129" s="11">
        <f t="shared" si="17"/>
        <v>0</v>
      </c>
      <c r="I129" s="11">
        <f t="shared" si="18"/>
        <v>0</v>
      </c>
      <c r="J129" s="4">
        <f t="shared" si="19"/>
        <v>0</v>
      </c>
      <c r="K129" s="3">
        <f t="shared" si="20"/>
        <v>0</v>
      </c>
    </row>
    <row r="130" spans="1:11" x14ac:dyDescent="0.25">
      <c r="A130" s="9">
        <f>IF(Lease!$H$4="Monthly",DATE(YEAR(Quarterly!A129),MONTH(Quarterly!A129)+1,DAY(Quarterly!A129)),IF(Lease!$H$4="Quarterly",DATE(YEAR(Quarterly!A129),MONTH(Quarterly!A129)+3,DAY(Quarterly!A129)),DATE(YEAR(Quarterly!A129)+1,MONTH(Quarterly!A129),DAY(Quarterly!A129))))</f>
        <v>87722</v>
      </c>
      <c r="B130" s="9">
        <f t="shared" si="12"/>
        <v>87720</v>
      </c>
      <c r="C130" s="9">
        <f t="shared" si="15"/>
        <v>87750</v>
      </c>
      <c r="D130" s="3">
        <f t="shared" si="13"/>
        <v>31</v>
      </c>
      <c r="E130" s="10">
        <f t="shared" si="14"/>
        <v>29</v>
      </c>
      <c r="F130" s="4">
        <f>Lease!K140</f>
        <v>0</v>
      </c>
      <c r="G130" s="3">
        <f t="shared" si="16"/>
        <v>0</v>
      </c>
      <c r="H130" s="11">
        <f t="shared" si="17"/>
        <v>0</v>
      </c>
      <c r="I130" s="11">
        <f t="shared" si="18"/>
        <v>0</v>
      </c>
      <c r="J130" s="4">
        <f t="shared" si="19"/>
        <v>0</v>
      </c>
      <c r="K130" s="3">
        <f t="shared" si="20"/>
        <v>0</v>
      </c>
    </row>
    <row r="131" spans="1:11" x14ac:dyDescent="0.25">
      <c r="A131" s="9">
        <f>IF(Lease!$H$4="Monthly",DATE(YEAR(Quarterly!A130),MONTH(Quarterly!A130)+1,DAY(Quarterly!A130)),IF(Lease!$H$4="Quarterly",DATE(YEAR(Quarterly!A130),MONTH(Quarterly!A130)+3,DAY(Quarterly!A130)),DATE(YEAR(Quarterly!A130)+1,MONTH(Quarterly!A130),DAY(Quarterly!A130))))</f>
        <v>88087</v>
      </c>
      <c r="B131" s="9">
        <f t="shared" si="12"/>
        <v>88085</v>
      </c>
      <c r="C131" s="9">
        <f t="shared" si="15"/>
        <v>88115</v>
      </c>
      <c r="D131" s="3">
        <f t="shared" si="13"/>
        <v>31</v>
      </c>
      <c r="E131" s="10">
        <f t="shared" si="14"/>
        <v>29</v>
      </c>
      <c r="F131" s="4">
        <f>Lease!K141</f>
        <v>0</v>
      </c>
      <c r="G131" s="3">
        <f t="shared" si="16"/>
        <v>0</v>
      </c>
      <c r="H131" s="11">
        <f t="shared" si="17"/>
        <v>0</v>
      </c>
      <c r="I131" s="11">
        <f t="shared" si="18"/>
        <v>0</v>
      </c>
      <c r="J131" s="4">
        <f t="shared" si="19"/>
        <v>0</v>
      </c>
      <c r="K131" s="3">
        <f t="shared" si="20"/>
        <v>0</v>
      </c>
    </row>
    <row r="132" spans="1:11" x14ac:dyDescent="0.25">
      <c r="A132" s="9">
        <f>IF(Lease!$H$4="Monthly",DATE(YEAR(Quarterly!A131),MONTH(Quarterly!A131)+1,DAY(Quarterly!A131)),IF(Lease!$H$4="Quarterly",DATE(YEAR(Quarterly!A131),MONTH(Quarterly!A131)+3,DAY(Quarterly!A131)),DATE(YEAR(Quarterly!A131)+1,MONTH(Quarterly!A131),DAY(Quarterly!A131))))</f>
        <v>88452</v>
      </c>
      <c r="B132" s="9">
        <f t="shared" si="12"/>
        <v>88450</v>
      </c>
      <c r="C132" s="9">
        <f t="shared" si="15"/>
        <v>88480</v>
      </c>
      <c r="D132" s="3">
        <f t="shared" si="13"/>
        <v>31</v>
      </c>
      <c r="E132" s="10">
        <f t="shared" si="14"/>
        <v>29</v>
      </c>
      <c r="F132" s="4">
        <f>Lease!K142</f>
        <v>0</v>
      </c>
      <c r="G132" s="3">
        <f t="shared" si="16"/>
        <v>0</v>
      </c>
      <c r="H132" s="11">
        <f t="shared" si="17"/>
        <v>0</v>
      </c>
      <c r="I132" s="11">
        <f t="shared" si="18"/>
        <v>0</v>
      </c>
      <c r="J132" s="4">
        <f t="shared" si="19"/>
        <v>0</v>
      </c>
      <c r="K132" s="3">
        <f t="shared" si="20"/>
        <v>0</v>
      </c>
    </row>
    <row r="133" spans="1:11" x14ac:dyDescent="0.25">
      <c r="A133" s="9">
        <f>IF(Lease!$H$4="Monthly",DATE(YEAR(Quarterly!A132),MONTH(Quarterly!A132)+1,DAY(Quarterly!A132)),IF(Lease!$H$4="Quarterly",DATE(YEAR(Quarterly!A132),MONTH(Quarterly!A132)+3,DAY(Quarterly!A132)),DATE(YEAR(Quarterly!A132)+1,MONTH(Quarterly!A132),DAY(Quarterly!A132))))</f>
        <v>88817</v>
      </c>
      <c r="B133" s="9">
        <f t="shared" si="12"/>
        <v>88815</v>
      </c>
      <c r="C133" s="9">
        <f t="shared" si="15"/>
        <v>88845</v>
      </c>
      <c r="D133" s="3">
        <f t="shared" si="13"/>
        <v>31</v>
      </c>
      <c r="E133" s="10">
        <f t="shared" si="14"/>
        <v>29</v>
      </c>
      <c r="F133" s="4">
        <f>Lease!K143</f>
        <v>0</v>
      </c>
      <c r="G133" s="3">
        <f t="shared" si="16"/>
        <v>0</v>
      </c>
      <c r="H133" s="11">
        <f t="shared" si="17"/>
        <v>0</v>
      </c>
      <c r="I133" s="11">
        <f t="shared" si="18"/>
        <v>0</v>
      </c>
      <c r="J133" s="4">
        <f t="shared" si="19"/>
        <v>0</v>
      </c>
      <c r="K133" s="3">
        <f t="shared" si="20"/>
        <v>0</v>
      </c>
    </row>
    <row r="134" spans="1:11" x14ac:dyDescent="0.25">
      <c r="A134" s="9">
        <f>IF(Lease!$H$4="Monthly",DATE(YEAR(Quarterly!A133),MONTH(Quarterly!A133)+1,DAY(Quarterly!A133)),IF(Lease!$H$4="Quarterly",DATE(YEAR(Quarterly!A133),MONTH(Quarterly!A133)+3,DAY(Quarterly!A133)),DATE(YEAR(Quarterly!A133)+1,MONTH(Quarterly!A133),DAY(Quarterly!A133))))</f>
        <v>89183</v>
      </c>
      <c r="B134" s="9">
        <f t="shared" ref="B134:B197" si="21">EOMONTH(A134,-1)+1</f>
        <v>89181</v>
      </c>
      <c r="C134" s="9">
        <f t="shared" si="15"/>
        <v>89211</v>
      </c>
      <c r="D134" s="3">
        <f t="shared" ref="D134:D197" si="22">C134-B134+1</f>
        <v>31</v>
      </c>
      <c r="E134" s="10">
        <f t="shared" ref="E134:E197" si="23">C134-A134+1</f>
        <v>29</v>
      </c>
      <c r="F134" s="4">
        <f>Lease!K144</f>
        <v>0</v>
      </c>
      <c r="G134" s="3">
        <f t="shared" si="16"/>
        <v>0</v>
      </c>
      <c r="H134" s="11">
        <f t="shared" si="17"/>
        <v>0</v>
      </c>
      <c r="I134" s="11">
        <f t="shared" si="18"/>
        <v>0</v>
      </c>
      <c r="J134" s="4">
        <f t="shared" si="19"/>
        <v>0</v>
      </c>
      <c r="K134" s="3">
        <f t="shared" si="20"/>
        <v>0</v>
      </c>
    </row>
    <row r="135" spans="1:11" x14ac:dyDescent="0.25">
      <c r="A135" s="9">
        <f>IF(Lease!$H$4="Monthly",DATE(YEAR(Quarterly!A134),MONTH(Quarterly!A134)+1,DAY(Quarterly!A134)),IF(Lease!$H$4="Quarterly",DATE(YEAR(Quarterly!A134),MONTH(Quarterly!A134)+3,DAY(Quarterly!A134)),DATE(YEAR(Quarterly!A134)+1,MONTH(Quarterly!A134),DAY(Quarterly!A134))))</f>
        <v>89548</v>
      </c>
      <c r="B135" s="9">
        <f t="shared" si="21"/>
        <v>89546</v>
      </c>
      <c r="C135" s="9">
        <f t="shared" ref="C135:C198" si="24">EOMONTH(A135,0)</f>
        <v>89576</v>
      </c>
      <c r="D135" s="3">
        <f t="shared" si="22"/>
        <v>31</v>
      </c>
      <c r="E135" s="10">
        <f t="shared" si="23"/>
        <v>29</v>
      </c>
      <c r="F135" s="4">
        <f>Lease!K145</f>
        <v>0</v>
      </c>
      <c r="G135" s="3">
        <f t="shared" ref="G135:G198" si="25">(F136/(A136-A135+1)*E135)+J134</f>
        <v>0</v>
      </c>
      <c r="H135" s="11">
        <f t="shared" ref="H135:H198" si="26">(F136)/(A136-A135+1)*((((EOMONTH(DATE(YEAR(A135),MONTH(A135)+1,DAY(A135)),0)))-DATE(YEAR(A135),MONTH(EOMONTH(A135,-1)+1)+1,1))+1)</f>
        <v>0</v>
      </c>
      <c r="I135" s="11">
        <f t="shared" ref="I135:I198" si="27">(F136)/(A136-A135+1)*(((((EOMONTH(DATE(YEAR(A135),MONTH(A135)+2,DAY(A135)),0)))-DATE(YEAR(A135),MONTH(EOMONTH(A135,-1)+2)+2,1)))+1)</f>
        <v>0</v>
      </c>
      <c r="J135" s="4">
        <f t="shared" ref="J135:J198" si="28">F136/(A136-A135+1)*(A136-DATE(YEAR(A136),MONTH(EOMONTH(A136,-1)+1),DAY(1))+1)</f>
        <v>0</v>
      </c>
      <c r="K135" s="3">
        <f t="shared" ref="K135:K198" si="29">G135+J135+I135+H135-J134</f>
        <v>0</v>
      </c>
    </row>
    <row r="136" spans="1:11" x14ac:dyDescent="0.25">
      <c r="A136" s="9">
        <f>IF(Lease!$H$4="Monthly",DATE(YEAR(Quarterly!A135),MONTH(Quarterly!A135)+1,DAY(Quarterly!A135)),IF(Lease!$H$4="Quarterly",DATE(YEAR(Quarterly!A135),MONTH(Quarterly!A135)+3,DAY(Quarterly!A135)),DATE(YEAR(Quarterly!A135)+1,MONTH(Quarterly!A135),DAY(Quarterly!A135))))</f>
        <v>89913</v>
      </c>
      <c r="B136" s="9">
        <f t="shared" si="21"/>
        <v>89911</v>
      </c>
      <c r="C136" s="9">
        <f t="shared" si="24"/>
        <v>89941</v>
      </c>
      <c r="D136" s="3">
        <f t="shared" si="22"/>
        <v>31</v>
      </c>
      <c r="E136" s="10">
        <f t="shared" si="23"/>
        <v>29</v>
      </c>
      <c r="F136" s="4">
        <f>Lease!K146</f>
        <v>0</v>
      </c>
      <c r="G136" s="3">
        <f t="shared" si="25"/>
        <v>0</v>
      </c>
      <c r="H136" s="11">
        <f t="shared" si="26"/>
        <v>0</v>
      </c>
      <c r="I136" s="11">
        <f t="shared" si="27"/>
        <v>0</v>
      </c>
      <c r="J136" s="4">
        <f t="shared" si="28"/>
        <v>0</v>
      </c>
      <c r="K136" s="3">
        <f t="shared" si="29"/>
        <v>0</v>
      </c>
    </row>
    <row r="137" spans="1:11" x14ac:dyDescent="0.25">
      <c r="A137" s="9">
        <f>IF(Lease!$H$4="Monthly",DATE(YEAR(Quarterly!A136),MONTH(Quarterly!A136)+1,DAY(Quarterly!A136)),IF(Lease!$H$4="Quarterly",DATE(YEAR(Quarterly!A136),MONTH(Quarterly!A136)+3,DAY(Quarterly!A136)),DATE(YEAR(Quarterly!A136)+1,MONTH(Quarterly!A136),DAY(Quarterly!A136))))</f>
        <v>90278</v>
      </c>
      <c r="B137" s="9">
        <f t="shared" si="21"/>
        <v>90276</v>
      </c>
      <c r="C137" s="9">
        <f t="shared" si="24"/>
        <v>90306</v>
      </c>
      <c r="D137" s="3">
        <f t="shared" si="22"/>
        <v>31</v>
      </c>
      <c r="E137" s="10">
        <f t="shared" si="23"/>
        <v>29</v>
      </c>
      <c r="F137" s="4">
        <f>Lease!K147</f>
        <v>0</v>
      </c>
      <c r="G137" s="3">
        <f t="shared" si="25"/>
        <v>0</v>
      </c>
      <c r="H137" s="11">
        <f t="shared" si="26"/>
        <v>0</v>
      </c>
      <c r="I137" s="11">
        <f t="shared" si="27"/>
        <v>0</v>
      </c>
      <c r="J137" s="4">
        <f t="shared" si="28"/>
        <v>0</v>
      </c>
      <c r="K137" s="3">
        <f t="shared" si="29"/>
        <v>0</v>
      </c>
    </row>
    <row r="138" spans="1:11" x14ac:dyDescent="0.25">
      <c r="A138" s="9">
        <f>IF(Lease!$H$4="Monthly",DATE(YEAR(Quarterly!A137),MONTH(Quarterly!A137)+1,DAY(Quarterly!A137)),IF(Lease!$H$4="Quarterly",DATE(YEAR(Quarterly!A137),MONTH(Quarterly!A137)+3,DAY(Quarterly!A137)),DATE(YEAR(Quarterly!A137)+1,MONTH(Quarterly!A137),DAY(Quarterly!A137))))</f>
        <v>90644</v>
      </c>
      <c r="B138" s="9">
        <f t="shared" si="21"/>
        <v>90642</v>
      </c>
      <c r="C138" s="9">
        <f t="shared" si="24"/>
        <v>90672</v>
      </c>
      <c r="D138" s="3">
        <f t="shared" si="22"/>
        <v>31</v>
      </c>
      <c r="E138" s="10">
        <f t="shared" si="23"/>
        <v>29</v>
      </c>
      <c r="F138" s="4">
        <f>Lease!K148</f>
        <v>0</v>
      </c>
      <c r="G138" s="3">
        <f t="shared" si="25"/>
        <v>0</v>
      </c>
      <c r="H138" s="11">
        <f t="shared" si="26"/>
        <v>0</v>
      </c>
      <c r="I138" s="11">
        <f t="shared" si="27"/>
        <v>0</v>
      </c>
      <c r="J138" s="4">
        <f t="shared" si="28"/>
        <v>0</v>
      </c>
      <c r="K138" s="3">
        <f t="shared" si="29"/>
        <v>0</v>
      </c>
    </row>
    <row r="139" spans="1:11" x14ac:dyDescent="0.25">
      <c r="A139" s="9">
        <f>IF(Lease!$H$4="Monthly",DATE(YEAR(Quarterly!A138),MONTH(Quarterly!A138)+1,DAY(Quarterly!A138)),IF(Lease!$H$4="Quarterly",DATE(YEAR(Quarterly!A138),MONTH(Quarterly!A138)+3,DAY(Quarterly!A138)),DATE(YEAR(Quarterly!A138)+1,MONTH(Quarterly!A138),DAY(Quarterly!A138))))</f>
        <v>91009</v>
      </c>
      <c r="B139" s="9">
        <f t="shared" si="21"/>
        <v>91007</v>
      </c>
      <c r="C139" s="9">
        <f t="shared" si="24"/>
        <v>91037</v>
      </c>
      <c r="D139" s="3">
        <f t="shared" si="22"/>
        <v>31</v>
      </c>
      <c r="E139" s="10">
        <f t="shared" si="23"/>
        <v>29</v>
      </c>
      <c r="F139" s="4">
        <f>Lease!K149</f>
        <v>0</v>
      </c>
      <c r="G139" s="3">
        <f t="shared" si="25"/>
        <v>0</v>
      </c>
      <c r="H139" s="11">
        <f t="shared" si="26"/>
        <v>0</v>
      </c>
      <c r="I139" s="11">
        <f t="shared" si="27"/>
        <v>0</v>
      </c>
      <c r="J139" s="4">
        <f t="shared" si="28"/>
        <v>0</v>
      </c>
      <c r="K139" s="3">
        <f t="shared" si="29"/>
        <v>0</v>
      </c>
    </row>
    <row r="140" spans="1:11" x14ac:dyDescent="0.25">
      <c r="A140" s="9">
        <f>IF(Lease!$H$4="Monthly",DATE(YEAR(Quarterly!A139),MONTH(Quarterly!A139)+1,DAY(Quarterly!A139)),IF(Lease!$H$4="Quarterly",DATE(YEAR(Quarterly!A139),MONTH(Quarterly!A139)+3,DAY(Quarterly!A139)),DATE(YEAR(Quarterly!A139)+1,MONTH(Quarterly!A139),DAY(Quarterly!A139))))</f>
        <v>91374</v>
      </c>
      <c r="B140" s="9">
        <f t="shared" si="21"/>
        <v>91372</v>
      </c>
      <c r="C140" s="9">
        <f t="shared" si="24"/>
        <v>91402</v>
      </c>
      <c r="D140" s="3">
        <f t="shared" si="22"/>
        <v>31</v>
      </c>
      <c r="E140" s="10">
        <f t="shared" si="23"/>
        <v>29</v>
      </c>
      <c r="F140" s="4">
        <f>Lease!K150</f>
        <v>0</v>
      </c>
      <c r="G140" s="3">
        <f t="shared" si="25"/>
        <v>0</v>
      </c>
      <c r="H140" s="11">
        <f t="shared" si="26"/>
        <v>0</v>
      </c>
      <c r="I140" s="11">
        <f t="shared" si="27"/>
        <v>0</v>
      </c>
      <c r="J140" s="4">
        <f t="shared" si="28"/>
        <v>0</v>
      </c>
      <c r="K140" s="3">
        <f t="shared" si="29"/>
        <v>0</v>
      </c>
    </row>
    <row r="141" spans="1:11" x14ac:dyDescent="0.25">
      <c r="A141" s="9">
        <f>IF(Lease!$H$4="Monthly",DATE(YEAR(Quarterly!A140),MONTH(Quarterly!A140)+1,DAY(Quarterly!A140)),IF(Lease!$H$4="Quarterly",DATE(YEAR(Quarterly!A140),MONTH(Quarterly!A140)+3,DAY(Quarterly!A140)),DATE(YEAR(Quarterly!A140)+1,MONTH(Quarterly!A140),DAY(Quarterly!A140))))</f>
        <v>91739</v>
      </c>
      <c r="B141" s="9">
        <f t="shared" si="21"/>
        <v>91737</v>
      </c>
      <c r="C141" s="9">
        <f t="shared" si="24"/>
        <v>91767</v>
      </c>
      <c r="D141" s="3">
        <f t="shared" si="22"/>
        <v>31</v>
      </c>
      <c r="E141" s="10">
        <f t="shared" si="23"/>
        <v>29</v>
      </c>
      <c r="F141" s="4">
        <f>Lease!K151</f>
        <v>0</v>
      </c>
      <c r="G141" s="3">
        <f t="shared" si="25"/>
        <v>0</v>
      </c>
      <c r="H141" s="11">
        <f t="shared" si="26"/>
        <v>0</v>
      </c>
      <c r="I141" s="11">
        <f t="shared" si="27"/>
        <v>0</v>
      </c>
      <c r="J141" s="4">
        <f t="shared" si="28"/>
        <v>0</v>
      </c>
      <c r="K141" s="3">
        <f t="shared" si="29"/>
        <v>0</v>
      </c>
    </row>
    <row r="142" spans="1:11" x14ac:dyDescent="0.25">
      <c r="A142" s="9">
        <f>IF(Lease!$H$4="Monthly",DATE(YEAR(Quarterly!A141),MONTH(Quarterly!A141)+1,DAY(Quarterly!A141)),IF(Lease!$H$4="Quarterly",DATE(YEAR(Quarterly!A141),MONTH(Quarterly!A141)+3,DAY(Quarterly!A141)),DATE(YEAR(Quarterly!A141)+1,MONTH(Quarterly!A141),DAY(Quarterly!A141))))</f>
        <v>92105</v>
      </c>
      <c r="B142" s="9">
        <f t="shared" si="21"/>
        <v>92103</v>
      </c>
      <c r="C142" s="9">
        <f t="shared" si="24"/>
        <v>92133</v>
      </c>
      <c r="D142" s="3">
        <f t="shared" si="22"/>
        <v>31</v>
      </c>
      <c r="E142" s="10">
        <f t="shared" si="23"/>
        <v>29</v>
      </c>
      <c r="F142" s="4">
        <f>Lease!K152</f>
        <v>0</v>
      </c>
      <c r="G142" s="3">
        <f t="shared" si="25"/>
        <v>0</v>
      </c>
      <c r="H142" s="11">
        <f t="shared" si="26"/>
        <v>0</v>
      </c>
      <c r="I142" s="11">
        <f t="shared" si="27"/>
        <v>0</v>
      </c>
      <c r="J142" s="4">
        <f t="shared" si="28"/>
        <v>0</v>
      </c>
      <c r="K142" s="3">
        <f t="shared" si="29"/>
        <v>0</v>
      </c>
    </row>
    <row r="143" spans="1:11" x14ac:dyDescent="0.25">
      <c r="A143" s="9">
        <f>IF(Lease!$H$4="Monthly",DATE(YEAR(Quarterly!A142),MONTH(Quarterly!A142)+1,DAY(Quarterly!A142)),IF(Lease!$H$4="Quarterly",DATE(YEAR(Quarterly!A142),MONTH(Quarterly!A142)+3,DAY(Quarterly!A142)),DATE(YEAR(Quarterly!A142)+1,MONTH(Quarterly!A142),DAY(Quarterly!A142))))</f>
        <v>92470</v>
      </c>
      <c r="B143" s="9">
        <f t="shared" si="21"/>
        <v>92468</v>
      </c>
      <c r="C143" s="9">
        <f t="shared" si="24"/>
        <v>92498</v>
      </c>
      <c r="D143" s="3">
        <f t="shared" si="22"/>
        <v>31</v>
      </c>
      <c r="E143" s="10">
        <f t="shared" si="23"/>
        <v>29</v>
      </c>
      <c r="F143" s="4">
        <f>Lease!K153</f>
        <v>0</v>
      </c>
      <c r="G143" s="3">
        <f t="shared" si="25"/>
        <v>0</v>
      </c>
      <c r="H143" s="11">
        <f t="shared" si="26"/>
        <v>0</v>
      </c>
      <c r="I143" s="11">
        <f t="shared" si="27"/>
        <v>0</v>
      </c>
      <c r="J143" s="4">
        <f t="shared" si="28"/>
        <v>0</v>
      </c>
      <c r="K143" s="3">
        <f t="shared" si="29"/>
        <v>0</v>
      </c>
    </row>
    <row r="144" spans="1:11" x14ac:dyDescent="0.25">
      <c r="A144" s="9">
        <f>IF(Lease!$H$4="Monthly",DATE(YEAR(Quarterly!A143),MONTH(Quarterly!A143)+1,DAY(Quarterly!A143)),IF(Lease!$H$4="Quarterly",DATE(YEAR(Quarterly!A143),MONTH(Quarterly!A143)+3,DAY(Quarterly!A143)),DATE(YEAR(Quarterly!A143)+1,MONTH(Quarterly!A143),DAY(Quarterly!A143))))</f>
        <v>92835</v>
      </c>
      <c r="B144" s="9">
        <f t="shared" si="21"/>
        <v>92833</v>
      </c>
      <c r="C144" s="9">
        <f t="shared" si="24"/>
        <v>92863</v>
      </c>
      <c r="D144" s="3">
        <f t="shared" si="22"/>
        <v>31</v>
      </c>
      <c r="E144" s="10">
        <f t="shared" si="23"/>
        <v>29</v>
      </c>
      <c r="F144" s="4">
        <f>Lease!K154</f>
        <v>0</v>
      </c>
      <c r="G144" s="3">
        <f t="shared" si="25"/>
        <v>0</v>
      </c>
      <c r="H144" s="11">
        <f t="shared" si="26"/>
        <v>0</v>
      </c>
      <c r="I144" s="11">
        <f t="shared" si="27"/>
        <v>0</v>
      </c>
      <c r="J144" s="4">
        <f t="shared" si="28"/>
        <v>0</v>
      </c>
      <c r="K144" s="3">
        <f t="shared" si="29"/>
        <v>0</v>
      </c>
    </row>
    <row r="145" spans="1:11" x14ac:dyDescent="0.25">
      <c r="A145" s="9">
        <f>IF(Lease!$H$4="Monthly",DATE(YEAR(Quarterly!A144),MONTH(Quarterly!A144)+1,DAY(Quarterly!A144)),IF(Lease!$H$4="Quarterly",DATE(YEAR(Quarterly!A144),MONTH(Quarterly!A144)+3,DAY(Quarterly!A144)),DATE(YEAR(Quarterly!A144)+1,MONTH(Quarterly!A144),DAY(Quarterly!A144))))</f>
        <v>93200</v>
      </c>
      <c r="B145" s="9">
        <f t="shared" si="21"/>
        <v>93198</v>
      </c>
      <c r="C145" s="9">
        <f t="shared" si="24"/>
        <v>93228</v>
      </c>
      <c r="D145" s="3">
        <f t="shared" si="22"/>
        <v>31</v>
      </c>
      <c r="E145" s="10">
        <f t="shared" si="23"/>
        <v>29</v>
      </c>
      <c r="F145" s="4">
        <f>Lease!K155</f>
        <v>0</v>
      </c>
      <c r="G145" s="3">
        <f t="shared" si="25"/>
        <v>0</v>
      </c>
      <c r="H145" s="11">
        <f t="shared" si="26"/>
        <v>0</v>
      </c>
      <c r="I145" s="11">
        <f t="shared" si="27"/>
        <v>0</v>
      </c>
      <c r="J145" s="4">
        <f t="shared" si="28"/>
        <v>0</v>
      </c>
      <c r="K145" s="3">
        <f t="shared" si="29"/>
        <v>0</v>
      </c>
    </row>
    <row r="146" spans="1:11" x14ac:dyDescent="0.25">
      <c r="A146" s="9">
        <f>IF(Lease!$H$4="Monthly",DATE(YEAR(Quarterly!A145),MONTH(Quarterly!A145)+1,DAY(Quarterly!A145)),IF(Lease!$H$4="Quarterly",DATE(YEAR(Quarterly!A145),MONTH(Quarterly!A145)+3,DAY(Quarterly!A145)),DATE(YEAR(Quarterly!A145)+1,MONTH(Quarterly!A145),DAY(Quarterly!A145))))</f>
        <v>93566</v>
      </c>
      <c r="B146" s="9">
        <f t="shared" si="21"/>
        <v>93564</v>
      </c>
      <c r="C146" s="9">
        <f t="shared" si="24"/>
        <v>93594</v>
      </c>
      <c r="D146" s="3">
        <f t="shared" si="22"/>
        <v>31</v>
      </c>
      <c r="E146" s="10">
        <f t="shared" si="23"/>
        <v>29</v>
      </c>
      <c r="F146" s="4">
        <f>Lease!K156</f>
        <v>0</v>
      </c>
      <c r="G146" s="3">
        <f t="shared" si="25"/>
        <v>0</v>
      </c>
      <c r="H146" s="11">
        <f t="shared" si="26"/>
        <v>0</v>
      </c>
      <c r="I146" s="11">
        <f t="shared" si="27"/>
        <v>0</v>
      </c>
      <c r="J146" s="4">
        <f t="shared" si="28"/>
        <v>0</v>
      </c>
      <c r="K146" s="3">
        <f t="shared" si="29"/>
        <v>0</v>
      </c>
    </row>
    <row r="147" spans="1:11" x14ac:dyDescent="0.25">
      <c r="A147" s="9">
        <f>IF(Lease!$H$4="Monthly",DATE(YEAR(Quarterly!A146),MONTH(Quarterly!A146)+1,DAY(Quarterly!A146)),IF(Lease!$H$4="Quarterly",DATE(YEAR(Quarterly!A146),MONTH(Quarterly!A146)+3,DAY(Quarterly!A146)),DATE(YEAR(Quarterly!A146)+1,MONTH(Quarterly!A146),DAY(Quarterly!A146))))</f>
        <v>93931</v>
      </c>
      <c r="B147" s="9">
        <f t="shared" si="21"/>
        <v>93929</v>
      </c>
      <c r="C147" s="9">
        <f t="shared" si="24"/>
        <v>93959</v>
      </c>
      <c r="D147" s="3">
        <f t="shared" si="22"/>
        <v>31</v>
      </c>
      <c r="E147" s="10">
        <f t="shared" si="23"/>
        <v>29</v>
      </c>
      <c r="F147" s="4">
        <f>Lease!K157</f>
        <v>0</v>
      </c>
      <c r="G147" s="3">
        <f t="shared" si="25"/>
        <v>0</v>
      </c>
      <c r="H147" s="11">
        <f t="shared" si="26"/>
        <v>0</v>
      </c>
      <c r="I147" s="11">
        <f t="shared" si="27"/>
        <v>0</v>
      </c>
      <c r="J147" s="4">
        <f t="shared" si="28"/>
        <v>0</v>
      </c>
      <c r="K147" s="3">
        <f t="shared" si="29"/>
        <v>0</v>
      </c>
    </row>
    <row r="148" spans="1:11" x14ac:dyDescent="0.25">
      <c r="A148" s="9">
        <f>IF(Lease!$H$4="Monthly",DATE(YEAR(Quarterly!A147),MONTH(Quarterly!A147)+1,DAY(Quarterly!A147)),IF(Lease!$H$4="Quarterly",DATE(YEAR(Quarterly!A147),MONTH(Quarterly!A147)+3,DAY(Quarterly!A147)),DATE(YEAR(Quarterly!A147)+1,MONTH(Quarterly!A147),DAY(Quarterly!A147))))</f>
        <v>94296</v>
      </c>
      <c r="B148" s="9">
        <f t="shared" si="21"/>
        <v>94294</v>
      </c>
      <c r="C148" s="9">
        <f t="shared" si="24"/>
        <v>94324</v>
      </c>
      <c r="D148" s="3">
        <f t="shared" si="22"/>
        <v>31</v>
      </c>
      <c r="E148" s="10">
        <f t="shared" si="23"/>
        <v>29</v>
      </c>
      <c r="F148" s="4">
        <f>Lease!K158</f>
        <v>0</v>
      </c>
      <c r="G148" s="3">
        <f t="shared" si="25"/>
        <v>0</v>
      </c>
      <c r="H148" s="11">
        <f t="shared" si="26"/>
        <v>0</v>
      </c>
      <c r="I148" s="11">
        <f t="shared" si="27"/>
        <v>0</v>
      </c>
      <c r="J148" s="4">
        <f t="shared" si="28"/>
        <v>0</v>
      </c>
      <c r="K148" s="3">
        <f t="shared" si="29"/>
        <v>0</v>
      </c>
    </row>
    <row r="149" spans="1:11" x14ac:dyDescent="0.25">
      <c r="A149" s="9">
        <f>IF(Lease!$H$4="Monthly",DATE(YEAR(Quarterly!A148),MONTH(Quarterly!A148)+1,DAY(Quarterly!A148)),IF(Lease!$H$4="Quarterly",DATE(YEAR(Quarterly!A148),MONTH(Quarterly!A148)+3,DAY(Quarterly!A148)),DATE(YEAR(Quarterly!A148)+1,MONTH(Quarterly!A148),DAY(Quarterly!A148))))</f>
        <v>94661</v>
      </c>
      <c r="B149" s="9">
        <f t="shared" si="21"/>
        <v>94659</v>
      </c>
      <c r="C149" s="9">
        <f t="shared" si="24"/>
        <v>94689</v>
      </c>
      <c r="D149" s="3">
        <f t="shared" si="22"/>
        <v>31</v>
      </c>
      <c r="E149" s="10">
        <f t="shared" si="23"/>
        <v>29</v>
      </c>
      <c r="F149" s="4">
        <f>Lease!K159</f>
        <v>0</v>
      </c>
      <c r="G149" s="3">
        <f t="shared" si="25"/>
        <v>0</v>
      </c>
      <c r="H149" s="11">
        <f t="shared" si="26"/>
        <v>0</v>
      </c>
      <c r="I149" s="11">
        <f t="shared" si="27"/>
        <v>0</v>
      </c>
      <c r="J149" s="4">
        <f t="shared" si="28"/>
        <v>0</v>
      </c>
      <c r="K149" s="3">
        <f t="shared" si="29"/>
        <v>0</v>
      </c>
    </row>
    <row r="150" spans="1:11" x14ac:dyDescent="0.25">
      <c r="A150" s="9">
        <f>IF(Lease!$H$4="Monthly",DATE(YEAR(Quarterly!A149),MONTH(Quarterly!A149)+1,DAY(Quarterly!A149)),IF(Lease!$H$4="Quarterly",DATE(YEAR(Quarterly!A149),MONTH(Quarterly!A149)+3,DAY(Quarterly!A149)),DATE(YEAR(Quarterly!A149)+1,MONTH(Quarterly!A149),DAY(Quarterly!A149))))</f>
        <v>95027</v>
      </c>
      <c r="B150" s="9">
        <f t="shared" si="21"/>
        <v>95025</v>
      </c>
      <c r="C150" s="9">
        <f t="shared" si="24"/>
        <v>95055</v>
      </c>
      <c r="D150" s="3">
        <f t="shared" si="22"/>
        <v>31</v>
      </c>
      <c r="E150" s="10">
        <f t="shared" si="23"/>
        <v>29</v>
      </c>
      <c r="F150" s="4">
        <f>Lease!K160</f>
        <v>0</v>
      </c>
      <c r="G150" s="3">
        <f t="shared" si="25"/>
        <v>0</v>
      </c>
      <c r="H150" s="11">
        <f t="shared" si="26"/>
        <v>0</v>
      </c>
      <c r="I150" s="11">
        <f t="shared" si="27"/>
        <v>0</v>
      </c>
      <c r="J150" s="4">
        <f t="shared" si="28"/>
        <v>0</v>
      </c>
      <c r="K150" s="3">
        <f t="shared" si="29"/>
        <v>0</v>
      </c>
    </row>
    <row r="151" spans="1:11" x14ac:dyDescent="0.25">
      <c r="A151" s="9">
        <f>IF(Lease!$H$4="Monthly",DATE(YEAR(Quarterly!A150),MONTH(Quarterly!A150)+1,DAY(Quarterly!A150)),IF(Lease!$H$4="Quarterly",DATE(YEAR(Quarterly!A150),MONTH(Quarterly!A150)+3,DAY(Quarterly!A150)),DATE(YEAR(Quarterly!A150)+1,MONTH(Quarterly!A150),DAY(Quarterly!A150))))</f>
        <v>95392</v>
      </c>
      <c r="B151" s="9">
        <f t="shared" si="21"/>
        <v>95390</v>
      </c>
      <c r="C151" s="9">
        <f t="shared" si="24"/>
        <v>95420</v>
      </c>
      <c r="D151" s="3">
        <f t="shared" si="22"/>
        <v>31</v>
      </c>
      <c r="E151" s="10">
        <f t="shared" si="23"/>
        <v>29</v>
      </c>
      <c r="F151" s="4">
        <f>Lease!K161</f>
        <v>0</v>
      </c>
      <c r="G151" s="3">
        <f t="shared" si="25"/>
        <v>0</v>
      </c>
      <c r="H151" s="11">
        <f t="shared" si="26"/>
        <v>0</v>
      </c>
      <c r="I151" s="11">
        <f t="shared" si="27"/>
        <v>0</v>
      </c>
      <c r="J151" s="4">
        <f t="shared" si="28"/>
        <v>0</v>
      </c>
      <c r="K151" s="3">
        <f t="shared" si="29"/>
        <v>0</v>
      </c>
    </row>
    <row r="152" spans="1:11" x14ac:dyDescent="0.25">
      <c r="A152" s="9">
        <f>IF(Lease!$H$4="Monthly",DATE(YEAR(Quarterly!A151),MONTH(Quarterly!A151)+1,DAY(Quarterly!A151)),IF(Lease!$H$4="Quarterly",DATE(YEAR(Quarterly!A151),MONTH(Quarterly!A151)+3,DAY(Quarterly!A151)),DATE(YEAR(Quarterly!A151)+1,MONTH(Quarterly!A151),DAY(Quarterly!A151))))</f>
        <v>95757</v>
      </c>
      <c r="B152" s="9">
        <f t="shared" si="21"/>
        <v>95755</v>
      </c>
      <c r="C152" s="9">
        <f t="shared" si="24"/>
        <v>95785</v>
      </c>
      <c r="D152" s="3">
        <f t="shared" si="22"/>
        <v>31</v>
      </c>
      <c r="E152" s="10">
        <f t="shared" si="23"/>
        <v>29</v>
      </c>
      <c r="F152" s="4">
        <f>Lease!K162</f>
        <v>0</v>
      </c>
      <c r="G152" s="3">
        <f t="shared" si="25"/>
        <v>0</v>
      </c>
      <c r="H152" s="11">
        <f t="shared" si="26"/>
        <v>0</v>
      </c>
      <c r="I152" s="11">
        <f t="shared" si="27"/>
        <v>0</v>
      </c>
      <c r="J152" s="4">
        <f t="shared" si="28"/>
        <v>0</v>
      </c>
      <c r="K152" s="3">
        <f t="shared" si="29"/>
        <v>0</v>
      </c>
    </row>
    <row r="153" spans="1:11" x14ac:dyDescent="0.25">
      <c r="A153" s="9">
        <f>IF(Lease!$H$4="Monthly",DATE(YEAR(Quarterly!A152),MONTH(Quarterly!A152)+1,DAY(Quarterly!A152)),IF(Lease!$H$4="Quarterly",DATE(YEAR(Quarterly!A152),MONTH(Quarterly!A152)+3,DAY(Quarterly!A152)),DATE(YEAR(Quarterly!A152)+1,MONTH(Quarterly!A152),DAY(Quarterly!A152))))</f>
        <v>96122</v>
      </c>
      <c r="B153" s="9">
        <f t="shared" si="21"/>
        <v>96120</v>
      </c>
      <c r="C153" s="9">
        <f t="shared" si="24"/>
        <v>96150</v>
      </c>
      <c r="D153" s="3">
        <f t="shared" si="22"/>
        <v>31</v>
      </c>
      <c r="E153" s="10">
        <f t="shared" si="23"/>
        <v>29</v>
      </c>
      <c r="F153" s="4">
        <f>Lease!K163</f>
        <v>0</v>
      </c>
      <c r="G153" s="3">
        <f t="shared" si="25"/>
        <v>0</v>
      </c>
      <c r="H153" s="11">
        <f t="shared" si="26"/>
        <v>0</v>
      </c>
      <c r="I153" s="11">
        <f t="shared" si="27"/>
        <v>0</v>
      </c>
      <c r="J153" s="4">
        <f t="shared" si="28"/>
        <v>0</v>
      </c>
      <c r="K153" s="3">
        <f t="shared" si="29"/>
        <v>0</v>
      </c>
    </row>
    <row r="154" spans="1:11" x14ac:dyDescent="0.25">
      <c r="A154" s="9">
        <f>IF(Lease!$H$4="Monthly",DATE(YEAR(Quarterly!A153),MONTH(Quarterly!A153)+1,DAY(Quarterly!A153)),IF(Lease!$H$4="Quarterly",DATE(YEAR(Quarterly!A153),MONTH(Quarterly!A153)+3,DAY(Quarterly!A153)),DATE(YEAR(Quarterly!A153)+1,MONTH(Quarterly!A153),DAY(Quarterly!A153))))</f>
        <v>96488</v>
      </c>
      <c r="B154" s="9">
        <f t="shared" si="21"/>
        <v>96486</v>
      </c>
      <c r="C154" s="9">
        <f t="shared" si="24"/>
        <v>96516</v>
      </c>
      <c r="D154" s="3">
        <f t="shared" si="22"/>
        <v>31</v>
      </c>
      <c r="E154" s="10">
        <f t="shared" si="23"/>
        <v>29</v>
      </c>
      <c r="F154" s="4">
        <f>Lease!K164</f>
        <v>0</v>
      </c>
      <c r="G154" s="3">
        <f t="shared" si="25"/>
        <v>0</v>
      </c>
      <c r="H154" s="11">
        <f t="shared" si="26"/>
        <v>0</v>
      </c>
      <c r="I154" s="11">
        <f t="shared" si="27"/>
        <v>0</v>
      </c>
      <c r="J154" s="4">
        <f t="shared" si="28"/>
        <v>0</v>
      </c>
      <c r="K154" s="3">
        <f t="shared" si="29"/>
        <v>0</v>
      </c>
    </row>
    <row r="155" spans="1:11" x14ac:dyDescent="0.25">
      <c r="A155" s="9">
        <f>IF(Lease!$H$4="Monthly",DATE(YEAR(Quarterly!A154),MONTH(Quarterly!A154)+1,DAY(Quarterly!A154)),IF(Lease!$H$4="Quarterly",DATE(YEAR(Quarterly!A154),MONTH(Quarterly!A154)+3,DAY(Quarterly!A154)),DATE(YEAR(Quarterly!A154)+1,MONTH(Quarterly!A154),DAY(Quarterly!A154))))</f>
        <v>96853</v>
      </c>
      <c r="B155" s="9">
        <f t="shared" si="21"/>
        <v>96851</v>
      </c>
      <c r="C155" s="9">
        <f t="shared" si="24"/>
        <v>96881</v>
      </c>
      <c r="D155" s="3">
        <f t="shared" si="22"/>
        <v>31</v>
      </c>
      <c r="E155" s="10">
        <f t="shared" si="23"/>
        <v>29</v>
      </c>
      <c r="F155" s="4">
        <f>Lease!K165</f>
        <v>0</v>
      </c>
      <c r="G155" s="3">
        <f t="shared" si="25"/>
        <v>0</v>
      </c>
      <c r="H155" s="11">
        <f t="shared" si="26"/>
        <v>0</v>
      </c>
      <c r="I155" s="11">
        <f t="shared" si="27"/>
        <v>0</v>
      </c>
      <c r="J155" s="4">
        <f t="shared" si="28"/>
        <v>0</v>
      </c>
      <c r="K155" s="3">
        <f t="shared" si="29"/>
        <v>0</v>
      </c>
    </row>
    <row r="156" spans="1:11" x14ac:dyDescent="0.25">
      <c r="A156" s="9">
        <f>IF(Lease!$H$4="Monthly",DATE(YEAR(Quarterly!A155),MONTH(Quarterly!A155)+1,DAY(Quarterly!A155)),IF(Lease!$H$4="Quarterly",DATE(YEAR(Quarterly!A155),MONTH(Quarterly!A155)+3,DAY(Quarterly!A155)),DATE(YEAR(Quarterly!A155)+1,MONTH(Quarterly!A155),DAY(Quarterly!A155))))</f>
        <v>97218</v>
      </c>
      <c r="B156" s="9">
        <f t="shared" si="21"/>
        <v>97216</v>
      </c>
      <c r="C156" s="9">
        <f t="shared" si="24"/>
        <v>97246</v>
      </c>
      <c r="D156" s="3">
        <f t="shared" si="22"/>
        <v>31</v>
      </c>
      <c r="E156" s="10">
        <f t="shared" si="23"/>
        <v>29</v>
      </c>
      <c r="F156" s="4">
        <f>Lease!K166</f>
        <v>0</v>
      </c>
      <c r="G156" s="3">
        <f t="shared" si="25"/>
        <v>0</v>
      </c>
      <c r="H156" s="11">
        <f t="shared" si="26"/>
        <v>0</v>
      </c>
      <c r="I156" s="11">
        <f t="shared" si="27"/>
        <v>0</v>
      </c>
      <c r="J156" s="4">
        <f t="shared" si="28"/>
        <v>0</v>
      </c>
      <c r="K156" s="3">
        <f t="shared" si="29"/>
        <v>0</v>
      </c>
    </row>
    <row r="157" spans="1:11" x14ac:dyDescent="0.25">
      <c r="A157" s="9">
        <f>IF(Lease!$H$4="Monthly",DATE(YEAR(Quarterly!A156),MONTH(Quarterly!A156)+1,DAY(Quarterly!A156)),IF(Lease!$H$4="Quarterly",DATE(YEAR(Quarterly!A156),MONTH(Quarterly!A156)+3,DAY(Quarterly!A156)),DATE(YEAR(Quarterly!A156)+1,MONTH(Quarterly!A156),DAY(Quarterly!A156))))</f>
        <v>97583</v>
      </c>
      <c r="B157" s="9">
        <f t="shared" si="21"/>
        <v>97581</v>
      </c>
      <c r="C157" s="9">
        <f t="shared" si="24"/>
        <v>97611</v>
      </c>
      <c r="D157" s="3">
        <f t="shared" si="22"/>
        <v>31</v>
      </c>
      <c r="E157" s="10">
        <f t="shared" si="23"/>
        <v>29</v>
      </c>
      <c r="F157" s="4">
        <f>Lease!K167</f>
        <v>0</v>
      </c>
      <c r="G157" s="3">
        <f t="shared" si="25"/>
        <v>0</v>
      </c>
      <c r="H157" s="11">
        <f t="shared" si="26"/>
        <v>0</v>
      </c>
      <c r="I157" s="11">
        <f t="shared" si="27"/>
        <v>0</v>
      </c>
      <c r="J157" s="4">
        <f t="shared" si="28"/>
        <v>0</v>
      </c>
      <c r="K157" s="3">
        <f t="shared" si="29"/>
        <v>0</v>
      </c>
    </row>
    <row r="158" spans="1:11" x14ac:dyDescent="0.25">
      <c r="A158" s="9">
        <f>IF(Lease!$H$4="Monthly",DATE(YEAR(Quarterly!A157),MONTH(Quarterly!A157)+1,DAY(Quarterly!A157)),IF(Lease!$H$4="Quarterly",DATE(YEAR(Quarterly!A157),MONTH(Quarterly!A157)+3,DAY(Quarterly!A157)),DATE(YEAR(Quarterly!A157)+1,MONTH(Quarterly!A157),DAY(Quarterly!A157))))</f>
        <v>97949</v>
      </c>
      <c r="B158" s="9">
        <f t="shared" si="21"/>
        <v>97947</v>
      </c>
      <c r="C158" s="9">
        <f t="shared" si="24"/>
        <v>97977</v>
      </c>
      <c r="D158" s="3">
        <f t="shared" si="22"/>
        <v>31</v>
      </c>
      <c r="E158" s="10">
        <f t="shared" si="23"/>
        <v>29</v>
      </c>
      <c r="F158" s="4">
        <f>Lease!K168</f>
        <v>0</v>
      </c>
      <c r="G158" s="3">
        <f t="shared" si="25"/>
        <v>0</v>
      </c>
      <c r="H158" s="11">
        <f t="shared" si="26"/>
        <v>0</v>
      </c>
      <c r="I158" s="11">
        <f t="shared" si="27"/>
        <v>0</v>
      </c>
      <c r="J158" s="4">
        <f t="shared" si="28"/>
        <v>0</v>
      </c>
      <c r="K158" s="3">
        <f t="shared" si="29"/>
        <v>0</v>
      </c>
    </row>
    <row r="159" spans="1:11" x14ac:dyDescent="0.25">
      <c r="A159" s="9">
        <f>IF(Lease!$H$4="Monthly",DATE(YEAR(Quarterly!A158),MONTH(Quarterly!A158)+1,DAY(Quarterly!A158)),IF(Lease!$H$4="Quarterly",DATE(YEAR(Quarterly!A158),MONTH(Quarterly!A158)+3,DAY(Quarterly!A158)),DATE(YEAR(Quarterly!A158)+1,MONTH(Quarterly!A158),DAY(Quarterly!A158))))</f>
        <v>98314</v>
      </c>
      <c r="B159" s="9">
        <f t="shared" si="21"/>
        <v>98312</v>
      </c>
      <c r="C159" s="9">
        <f t="shared" si="24"/>
        <v>98342</v>
      </c>
      <c r="D159" s="3">
        <f t="shared" si="22"/>
        <v>31</v>
      </c>
      <c r="E159" s="10">
        <f t="shared" si="23"/>
        <v>29</v>
      </c>
      <c r="F159" s="4">
        <f>Lease!K169</f>
        <v>0</v>
      </c>
      <c r="G159" s="3">
        <f t="shared" si="25"/>
        <v>0</v>
      </c>
      <c r="H159" s="11">
        <f t="shared" si="26"/>
        <v>0</v>
      </c>
      <c r="I159" s="11">
        <f t="shared" si="27"/>
        <v>0</v>
      </c>
      <c r="J159" s="4">
        <f t="shared" si="28"/>
        <v>0</v>
      </c>
      <c r="K159" s="3">
        <f t="shared" si="29"/>
        <v>0</v>
      </c>
    </row>
    <row r="160" spans="1:11" x14ac:dyDescent="0.25">
      <c r="A160" s="9">
        <f>IF(Lease!$H$4="Monthly",DATE(YEAR(Quarterly!A159),MONTH(Quarterly!A159)+1,DAY(Quarterly!A159)),IF(Lease!$H$4="Quarterly",DATE(YEAR(Quarterly!A159),MONTH(Quarterly!A159)+3,DAY(Quarterly!A159)),DATE(YEAR(Quarterly!A159)+1,MONTH(Quarterly!A159),DAY(Quarterly!A159))))</f>
        <v>98679</v>
      </c>
      <c r="B160" s="9">
        <f t="shared" si="21"/>
        <v>98677</v>
      </c>
      <c r="C160" s="9">
        <f t="shared" si="24"/>
        <v>98707</v>
      </c>
      <c r="D160" s="3">
        <f t="shared" si="22"/>
        <v>31</v>
      </c>
      <c r="E160" s="10">
        <f t="shared" si="23"/>
        <v>29</v>
      </c>
      <c r="F160" s="4">
        <f>Lease!K170</f>
        <v>0</v>
      </c>
      <c r="G160" s="3">
        <f t="shared" si="25"/>
        <v>0</v>
      </c>
      <c r="H160" s="11">
        <f t="shared" si="26"/>
        <v>0</v>
      </c>
      <c r="I160" s="11">
        <f t="shared" si="27"/>
        <v>0</v>
      </c>
      <c r="J160" s="4">
        <f t="shared" si="28"/>
        <v>0</v>
      </c>
      <c r="K160" s="3">
        <f t="shared" si="29"/>
        <v>0</v>
      </c>
    </row>
    <row r="161" spans="1:11" x14ac:dyDescent="0.25">
      <c r="A161" s="9">
        <f>IF(Lease!$H$4="Monthly",DATE(YEAR(Quarterly!A160),MONTH(Quarterly!A160)+1,DAY(Quarterly!A160)),IF(Lease!$H$4="Quarterly",DATE(YEAR(Quarterly!A160),MONTH(Quarterly!A160)+3,DAY(Quarterly!A160)),DATE(YEAR(Quarterly!A160)+1,MONTH(Quarterly!A160),DAY(Quarterly!A160))))</f>
        <v>99044</v>
      </c>
      <c r="B161" s="9">
        <f t="shared" si="21"/>
        <v>99042</v>
      </c>
      <c r="C161" s="9">
        <f t="shared" si="24"/>
        <v>99072</v>
      </c>
      <c r="D161" s="3">
        <f t="shared" si="22"/>
        <v>31</v>
      </c>
      <c r="E161" s="10">
        <f t="shared" si="23"/>
        <v>29</v>
      </c>
      <c r="F161" s="4">
        <f>Lease!K171</f>
        <v>0</v>
      </c>
      <c r="G161" s="3">
        <f t="shared" si="25"/>
        <v>0</v>
      </c>
      <c r="H161" s="11">
        <f t="shared" si="26"/>
        <v>0</v>
      </c>
      <c r="I161" s="11">
        <f t="shared" si="27"/>
        <v>0</v>
      </c>
      <c r="J161" s="4">
        <f t="shared" si="28"/>
        <v>0</v>
      </c>
      <c r="K161" s="3">
        <f t="shared" si="29"/>
        <v>0</v>
      </c>
    </row>
    <row r="162" spans="1:11" x14ac:dyDescent="0.25">
      <c r="A162" s="9">
        <f>IF(Lease!$H$4="Monthly",DATE(YEAR(Quarterly!A161),MONTH(Quarterly!A161)+1,DAY(Quarterly!A161)),IF(Lease!$H$4="Quarterly",DATE(YEAR(Quarterly!A161),MONTH(Quarterly!A161)+3,DAY(Quarterly!A161)),DATE(YEAR(Quarterly!A161)+1,MONTH(Quarterly!A161),DAY(Quarterly!A161))))</f>
        <v>99410</v>
      </c>
      <c r="B162" s="9">
        <f t="shared" si="21"/>
        <v>99408</v>
      </c>
      <c r="C162" s="9">
        <f t="shared" si="24"/>
        <v>99438</v>
      </c>
      <c r="D162" s="3">
        <f t="shared" si="22"/>
        <v>31</v>
      </c>
      <c r="E162" s="10">
        <f t="shared" si="23"/>
        <v>29</v>
      </c>
      <c r="F162" s="4">
        <f>Lease!K172</f>
        <v>0</v>
      </c>
      <c r="G162" s="3">
        <f t="shared" si="25"/>
        <v>0</v>
      </c>
      <c r="H162" s="11">
        <f t="shared" si="26"/>
        <v>0</v>
      </c>
      <c r="I162" s="11">
        <f t="shared" si="27"/>
        <v>0</v>
      </c>
      <c r="J162" s="4">
        <f t="shared" si="28"/>
        <v>0</v>
      </c>
      <c r="K162" s="3">
        <f t="shared" si="29"/>
        <v>0</v>
      </c>
    </row>
    <row r="163" spans="1:11" x14ac:dyDescent="0.25">
      <c r="A163" s="9">
        <f>IF(Lease!$H$4="Monthly",DATE(YEAR(Quarterly!A162),MONTH(Quarterly!A162)+1,DAY(Quarterly!A162)),IF(Lease!$H$4="Quarterly",DATE(YEAR(Quarterly!A162),MONTH(Quarterly!A162)+3,DAY(Quarterly!A162)),DATE(YEAR(Quarterly!A162)+1,MONTH(Quarterly!A162),DAY(Quarterly!A162))))</f>
        <v>99775</v>
      </c>
      <c r="B163" s="9">
        <f t="shared" si="21"/>
        <v>99773</v>
      </c>
      <c r="C163" s="9">
        <f t="shared" si="24"/>
        <v>99803</v>
      </c>
      <c r="D163" s="3">
        <f t="shared" si="22"/>
        <v>31</v>
      </c>
      <c r="E163" s="10">
        <f t="shared" si="23"/>
        <v>29</v>
      </c>
      <c r="F163" s="4">
        <f>Lease!K173</f>
        <v>0</v>
      </c>
      <c r="G163" s="3">
        <f t="shared" si="25"/>
        <v>0</v>
      </c>
      <c r="H163" s="11">
        <f t="shared" si="26"/>
        <v>0</v>
      </c>
      <c r="I163" s="11">
        <f t="shared" si="27"/>
        <v>0</v>
      </c>
      <c r="J163" s="4">
        <f t="shared" si="28"/>
        <v>0</v>
      </c>
      <c r="K163" s="3">
        <f t="shared" si="29"/>
        <v>0</v>
      </c>
    </row>
    <row r="164" spans="1:11" x14ac:dyDescent="0.25">
      <c r="A164" s="9">
        <f>IF(Lease!$H$4="Monthly",DATE(YEAR(Quarterly!A163),MONTH(Quarterly!A163)+1,DAY(Quarterly!A163)),IF(Lease!$H$4="Quarterly",DATE(YEAR(Quarterly!A163),MONTH(Quarterly!A163)+3,DAY(Quarterly!A163)),DATE(YEAR(Quarterly!A163)+1,MONTH(Quarterly!A163),DAY(Quarterly!A163))))</f>
        <v>100140</v>
      </c>
      <c r="B164" s="9">
        <f t="shared" si="21"/>
        <v>100138</v>
      </c>
      <c r="C164" s="9">
        <f t="shared" si="24"/>
        <v>100168</v>
      </c>
      <c r="D164" s="3">
        <f t="shared" si="22"/>
        <v>31</v>
      </c>
      <c r="E164" s="10">
        <f t="shared" si="23"/>
        <v>29</v>
      </c>
      <c r="F164" s="4">
        <f>Lease!K174</f>
        <v>0</v>
      </c>
      <c r="G164" s="3">
        <f t="shared" si="25"/>
        <v>0</v>
      </c>
      <c r="H164" s="11">
        <f t="shared" si="26"/>
        <v>0</v>
      </c>
      <c r="I164" s="11">
        <f t="shared" si="27"/>
        <v>0</v>
      </c>
      <c r="J164" s="4">
        <f t="shared" si="28"/>
        <v>0</v>
      </c>
      <c r="K164" s="3">
        <f t="shared" si="29"/>
        <v>0</v>
      </c>
    </row>
    <row r="165" spans="1:11" x14ac:dyDescent="0.25">
      <c r="A165" s="9">
        <f>IF(Lease!$H$4="Monthly",DATE(YEAR(Quarterly!A164),MONTH(Quarterly!A164)+1,DAY(Quarterly!A164)),IF(Lease!$H$4="Quarterly",DATE(YEAR(Quarterly!A164),MONTH(Quarterly!A164)+3,DAY(Quarterly!A164)),DATE(YEAR(Quarterly!A164)+1,MONTH(Quarterly!A164),DAY(Quarterly!A164))))</f>
        <v>100505</v>
      </c>
      <c r="B165" s="9">
        <f t="shared" si="21"/>
        <v>100503</v>
      </c>
      <c r="C165" s="9">
        <f t="shared" si="24"/>
        <v>100533</v>
      </c>
      <c r="D165" s="3">
        <f t="shared" si="22"/>
        <v>31</v>
      </c>
      <c r="E165" s="10">
        <f t="shared" si="23"/>
        <v>29</v>
      </c>
      <c r="F165" s="4">
        <f>Lease!K175</f>
        <v>0</v>
      </c>
      <c r="G165" s="3">
        <f t="shared" si="25"/>
        <v>0</v>
      </c>
      <c r="H165" s="11">
        <f t="shared" si="26"/>
        <v>0</v>
      </c>
      <c r="I165" s="11">
        <f t="shared" si="27"/>
        <v>0</v>
      </c>
      <c r="J165" s="4">
        <f t="shared" si="28"/>
        <v>0</v>
      </c>
      <c r="K165" s="3">
        <f t="shared" si="29"/>
        <v>0</v>
      </c>
    </row>
    <row r="166" spans="1:11" x14ac:dyDescent="0.25">
      <c r="A166" s="9">
        <f>IF(Lease!$H$4="Monthly",DATE(YEAR(Quarterly!A165),MONTH(Quarterly!A165)+1,DAY(Quarterly!A165)),IF(Lease!$H$4="Quarterly",DATE(YEAR(Quarterly!A165),MONTH(Quarterly!A165)+3,DAY(Quarterly!A165)),DATE(YEAR(Quarterly!A165)+1,MONTH(Quarterly!A165),DAY(Quarterly!A165))))</f>
        <v>100871</v>
      </c>
      <c r="B166" s="9">
        <f t="shared" si="21"/>
        <v>100869</v>
      </c>
      <c r="C166" s="9">
        <f t="shared" si="24"/>
        <v>100899</v>
      </c>
      <c r="D166" s="3">
        <f t="shared" si="22"/>
        <v>31</v>
      </c>
      <c r="E166" s="10">
        <f t="shared" si="23"/>
        <v>29</v>
      </c>
      <c r="F166" s="4">
        <f>Lease!K176</f>
        <v>0</v>
      </c>
      <c r="G166" s="3">
        <f t="shared" si="25"/>
        <v>0</v>
      </c>
      <c r="H166" s="11">
        <f t="shared" si="26"/>
        <v>0</v>
      </c>
      <c r="I166" s="11">
        <f t="shared" si="27"/>
        <v>0</v>
      </c>
      <c r="J166" s="4">
        <f t="shared" si="28"/>
        <v>0</v>
      </c>
      <c r="K166" s="3">
        <f t="shared" si="29"/>
        <v>0</v>
      </c>
    </row>
    <row r="167" spans="1:11" x14ac:dyDescent="0.25">
      <c r="A167" s="9">
        <f>IF(Lease!$H$4="Monthly",DATE(YEAR(Quarterly!A166),MONTH(Quarterly!A166)+1,DAY(Quarterly!A166)),IF(Lease!$H$4="Quarterly",DATE(YEAR(Quarterly!A166),MONTH(Quarterly!A166)+3,DAY(Quarterly!A166)),DATE(YEAR(Quarterly!A166)+1,MONTH(Quarterly!A166),DAY(Quarterly!A166))))</f>
        <v>101236</v>
      </c>
      <c r="B167" s="9">
        <f t="shared" si="21"/>
        <v>101234</v>
      </c>
      <c r="C167" s="9">
        <f t="shared" si="24"/>
        <v>101264</v>
      </c>
      <c r="D167" s="3">
        <f t="shared" si="22"/>
        <v>31</v>
      </c>
      <c r="E167" s="10">
        <f t="shared" si="23"/>
        <v>29</v>
      </c>
      <c r="F167" s="4">
        <f>Lease!K177</f>
        <v>0</v>
      </c>
      <c r="G167" s="3">
        <f t="shared" si="25"/>
        <v>0</v>
      </c>
      <c r="H167" s="11">
        <f t="shared" si="26"/>
        <v>0</v>
      </c>
      <c r="I167" s="11">
        <f t="shared" si="27"/>
        <v>0</v>
      </c>
      <c r="J167" s="4">
        <f t="shared" si="28"/>
        <v>0</v>
      </c>
      <c r="K167" s="3">
        <f t="shared" si="29"/>
        <v>0</v>
      </c>
    </row>
    <row r="168" spans="1:11" x14ac:dyDescent="0.25">
      <c r="A168" s="9">
        <f>IF(Lease!$H$4="Monthly",DATE(YEAR(Quarterly!A167),MONTH(Quarterly!A167)+1,DAY(Quarterly!A167)),IF(Lease!$H$4="Quarterly",DATE(YEAR(Quarterly!A167),MONTH(Quarterly!A167)+3,DAY(Quarterly!A167)),DATE(YEAR(Quarterly!A167)+1,MONTH(Quarterly!A167),DAY(Quarterly!A167))))</f>
        <v>101601</v>
      </c>
      <c r="B168" s="9">
        <f t="shared" si="21"/>
        <v>101599</v>
      </c>
      <c r="C168" s="9">
        <f t="shared" si="24"/>
        <v>101629</v>
      </c>
      <c r="D168" s="3">
        <f t="shared" si="22"/>
        <v>31</v>
      </c>
      <c r="E168" s="10">
        <f t="shared" si="23"/>
        <v>29</v>
      </c>
      <c r="F168" s="4">
        <f>Lease!K178</f>
        <v>0</v>
      </c>
      <c r="G168" s="3">
        <f t="shared" si="25"/>
        <v>0</v>
      </c>
      <c r="H168" s="11">
        <f t="shared" si="26"/>
        <v>0</v>
      </c>
      <c r="I168" s="11">
        <f t="shared" si="27"/>
        <v>0</v>
      </c>
      <c r="J168" s="4">
        <f t="shared" si="28"/>
        <v>0</v>
      </c>
      <c r="K168" s="3">
        <f t="shared" si="29"/>
        <v>0</v>
      </c>
    </row>
    <row r="169" spans="1:11" x14ac:dyDescent="0.25">
      <c r="A169" s="9">
        <f>IF(Lease!$H$4="Monthly",DATE(YEAR(Quarterly!A168),MONTH(Quarterly!A168)+1,DAY(Quarterly!A168)),IF(Lease!$H$4="Quarterly",DATE(YEAR(Quarterly!A168),MONTH(Quarterly!A168)+3,DAY(Quarterly!A168)),DATE(YEAR(Quarterly!A168)+1,MONTH(Quarterly!A168),DAY(Quarterly!A168))))</f>
        <v>101966</v>
      </c>
      <c r="B169" s="9">
        <f t="shared" si="21"/>
        <v>101964</v>
      </c>
      <c r="C169" s="9">
        <f t="shared" si="24"/>
        <v>101994</v>
      </c>
      <c r="D169" s="3">
        <f t="shared" si="22"/>
        <v>31</v>
      </c>
      <c r="E169" s="10">
        <f t="shared" si="23"/>
        <v>29</v>
      </c>
      <c r="F169" s="4">
        <f>Lease!K179</f>
        <v>0</v>
      </c>
      <c r="G169" s="3">
        <f t="shared" si="25"/>
        <v>0</v>
      </c>
      <c r="H169" s="11">
        <f t="shared" si="26"/>
        <v>0</v>
      </c>
      <c r="I169" s="11">
        <f t="shared" si="27"/>
        <v>0</v>
      </c>
      <c r="J169" s="4">
        <f t="shared" si="28"/>
        <v>0</v>
      </c>
      <c r="K169" s="3">
        <f t="shared" si="29"/>
        <v>0</v>
      </c>
    </row>
    <row r="170" spans="1:11" x14ac:dyDescent="0.25">
      <c r="A170" s="9">
        <f>IF(Lease!$H$4="Monthly",DATE(YEAR(Quarterly!A169),MONTH(Quarterly!A169)+1,DAY(Quarterly!A169)),IF(Lease!$H$4="Quarterly",DATE(YEAR(Quarterly!A169),MONTH(Quarterly!A169)+3,DAY(Quarterly!A169)),DATE(YEAR(Quarterly!A169)+1,MONTH(Quarterly!A169),DAY(Quarterly!A169))))</f>
        <v>102332</v>
      </c>
      <c r="B170" s="9">
        <f t="shared" si="21"/>
        <v>102330</v>
      </c>
      <c r="C170" s="9">
        <f t="shared" si="24"/>
        <v>102360</v>
      </c>
      <c r="D170" s="3">
        <f t="shared" si="22"/>
        <v>31</v>
      </c>
      <c r="E170" s="10">
        <f t="shared" si="23"/>
        <v>29</v>
      </c>
      <c r="F170" s="4">
        <f>Lease!K180</f>
        <v>0</v>
      </c>
      <c r="G170" s="3">
        <f t="shared" si="25"/>
        <v>0</v>
      </c>
      <c r="H170" s="11">
        <f t="shared" si="26"/>
        <v>0</v>
      </c>
      <c r="I170" s="11">
        <f t="shared" si="27"/>
        <v>0</v>
      </c>
      <c r="J170" s="4">
        <f t="shared" si="28"/>
        <v>0</v>
      </c>
      <c r="K170" s="3">
        <f t="shared" si="29"/>
        <v>0</v>
      </c>
    </row>
    <row r="171" spans="1:11" x14ac:dyDescent="0.25">
      <c r="A171" s="9">
        <f>IF(Lease!$H$4="Monthly",DATE(YEAR(Quarterly!A170),MONTH(Quarterly!A170)+1,DAY(Quarterly!A170)),IF(Lease!$H$4="Quarterly",DATE(YEAR(Quarterly!A170),MONTH(Quarterly!A170)+3,DAY(Quarterly!A170)),DATE(YEAR(Quarterly!A170)+1,MONTH(Quarterly!A170),DAY(Quarterly!A170))))</f>
        <v>102697</v>
      </c>
      <c r="B171" s="9">
        <f t="shared" si="21"/>
        <v>102695</v>
      </c>
      <c r="C171" s="9">
        <f t="shared" si="24"/>
        <v>102725</v>
      </c>
      <c r="D171" s="3">
        <f t="shared" si="22"/>
        <v>31</v>
      </c>
      <c r="E171" s="10">
        <f t="shared" si="23"/>
        <v>29</v>
      </c>
      <c r="F171" s="4">
        <f>Lease!K181</f>
        <v>0</v>
      </c>
      <c r="G171" s="3">
        <f t="shared" si="25"/>
        <v>0</v>
      </c>
      <c r="H171" s="11">
        <f t="shared" si="26"/>
        <v>0</v>
      </c>
      <c r="I171" s="11">
        <f t="shared" si="27"/>
        <v>0</v>
      </c>
      <c r="J171" s="4">
        <f t="shared" si="28"/>
        <v>0</v>
      </c>
      <c r="K171" s="3">
        <f t="shared" si="29"/>
        <v>0</v>
      </c>
    </row>
    <row r="172" spans="1:11" x14ac:dyDescent="0.25">
      <c r="A172" s="9">
        <f>IF(Lease!$H$4="Monthly",DATE(YEAR(Quarterly!A171),MONTH(Quarterly!A171)+1,DAY(Quarterly!A171)),IF(Lease!$H$4="Quarterly",DATE(YEAR(Quarterly!A171),MONTH(Quarterly!A171)+3,DAY(Quarterly!A171)),DATE(YEAR(Quarterly!A171)+1,MONTH(Quarterly!A171),DAY(Quarterly!A171))))</f>
        <v>103062</v>
      </c>
      <c r="B172" s="9">
        <f t="shared" si="21"/>
        <v>103060</v>
      </c>
      <c r="C172" s="9">
        <f t="shared" si="24"/>
        <v>103090</v>
      </c>
      <c r="D172" s="3">
        <f t="shared" si="22"/>
        <v>31</v>
      </c>
      <c r="E172" s="10">
        <f t="shared" si="23"/>
        <v>29</v>
      </c>
      <c r="F172" s="4">
        <f>Lease!K182</f>
        <v>0</v>
      </c>
      <c r="G172" s="3">
        <f t="shared" si="25"/>
        <v>0</v>
      </c>
      <c r="H172" s="11">
        <f t="shared" si="26"/>
        <v>0</v>
      </c>
      <c r="I172" s="11">
        <f t="shared" si="27"/>
        <v>0</v>
      </c>
      <c r="J172" s="4">
        <f t="shared" si="28"/>
        <v>0</v>
      </c>
      <c r="K172" s="3">
        <f t="shared" si="29"/>
        <v>0</v>
      </c>
    </row>
    <row r="173" spans="1:11" x14ac:dyDescent="0.25">
      <c r="A173" s="9">
        <f>IF(Lease!$H$4="Monthly",DATE(YEAR(Quarterly!A172),MONTH(Quarterly!A172)+1,DAY(Quarterly!A172)),IF(Lease!$H$4="Quarterly",DATE(YEAR(Quarterly!A172),MONTH(Quarterly!A172)+3,DAY(Quarterly!A172)),DATE(YEAR(Quarterly!A172)+1,MONTH(Quarterly!A172),DAY(Quarterly!A172))))</f>
        <v>103427</v>
      </c>
      <c r="B173" s="9">
        <f t="shared" si="21"/>
        <v>103425</v>
      </c>
      <c r="C173" s="9">
        <f t="shared" si="24"/>
        <v>103455</v>
      </c>
      <c r="D173" s="3">
        <f t="shared" si="22"/>
        <v>31</v>
      </c>
      <c r="E173" s="10">
        <f t="shared" si="23"/>
        <v>29</v>
      </c>
      <c r="F173" s="4">
        <f>Lease!K183</f>
        <v>0</v>
      </c>
      <c r="G173" s="3">
        <f t="shared" si="25"/>
        <v>0</v>
      </c>
      <c r="H173" s="11">
        <f t="shared" si="26"/>
        <v>0</v>
      </c>
      <c r="I173" s="11">
        <f t="shared" si="27"/>
        <v>0</v>
      </c>
      <c r="J173" s="4">
        <f t="shared" si="28"/>
        <v>0</v>
      </c>
      <c r="K173" s="3">
        <f t="shared" si="29"/>
        <v>0</v>
      </c>
    </row>
    <row r="174" spans="1:11" x14ac:dyDescent="0.25">
      <c r="A174" s="9">
        <f>IF(Lease!$H$4="Monthly",DATE(YEAR(Quarterly!A173),MONTH(Quarterly!A173)+1,DAY(Quarterly!A173)),IF(Lease!$H$4="Quarterly",DATE(YEAR(Quarterly!A173),MONTH(Quarterly!A173)+3,DAY(Quarterly!A173)),DATE(YEAR(Quarterly!A173)+1,MONTH(Quarterly!A173),DAY(Quarterly!A173))))</f>
        <v>103793</v>
      </c>
      <c r="B174" s="9">
        <f t="shared" si="21"/>
        <v>103791</v>
      </c>
      <c r="C174" s="9">
        <f t="shared" si="24"/>
        <v>103821</v>
      </c>
      <c r="D174" s="3">
        <f t="shared" si="22"/>
        <v>31</v>
      </c>
      <c r="E174" s="10">
        <f t="shared" si="23"/>
        <v>29</v>
      </c>
      <c r="F174" s="4">
        <f>Lease!K184</f>
        <v>0</v>
      </c>
      <c r="G174" s="3">
        <f t="shared" si="25"/>
        <v>0</v>
      </c>
      <c r="H174" s="11">
        <f t="shared" si="26"/>
        <v>0</v>
      </c>
      <c r="I174" s="11">
        <f t="shared" si="27"/>
        <v>0</v>
      </c>
      <c r="J174" s="4">
        <f t="shared" si="28"/>
        <v>0</v>
      </c>
      <c r="K174" s="3">
        <f t="shared" si="29"/>
        <v>0</v>
      </c>
    </row>
    <row r="175" spans="1:11" x14ac:dyDescent="0.25">
      <c r="A175" s="9">
        <f>IF(Lease!$H$4="Monthly",DATE(YEAR(Quarterly!A174),MONTH(Quarterly!A174)+1,DAY(Quarterly!A174)),IF(Lease!$H$4="Quarterly",DATE(YEAR(Quarterly!A174),MONTH(Quarterly!A174)+3,DAY(Quarterly!A174)),DATE(YEAR(Quarterly!A174)+1,MONTH(Quarterly!A174),DAY(Quarterly!A174))))</f>
        <v>104158</v>
      </c>
      <c r="B175" s="9">
        <f t="shared" si="21"/>
        <v>104156</v>
      </c>
      <c r="C175" s="9">
        <f t="shared" si="24"/>
        <v>104186</v>
      </c>
      <c r="D175" s="3">
        <f t="shared" si="22"/>
        <v>31</v>
      </c>
      <c r="E175" s="10">
        <f t="shared" si="23"/>
        <v>29</v>
      </c>
      <c r="F175" s="4">
        <f>Lease!K185</f>
        <v>0</v>
      </c>
      <c r="G175" s="3">
        <f t="shared" si="25"/>
        <v>0</v>
      </c>
      <c r="H175" s="11">
        <f t="shared" si="26"/>
        <v>0</v>
      </c>
      <c r="I175" s="11">
        <f t="shared" si="27"/>
        <v>0</v>
      </c>
      <c r="J175" s="4">
        <f t="shared" si="28"/>
        <v>0</v>
      </c>
      <c r="K175" s="3">
        <f t="shared" si="29"/>
        <v>0</v>
      </c>
    </row>
    <row r="176" spans="1:11" x14ac:dyDescent="0.25">
      <c r="A176" s="9">
        <f>IF(Lease!$H$4="Monthly",DATE(YEAR(Quarterly!A175),MONTH(Quarterly!A175)+1,DAY(Quarterly!A175)),IF(Lease!$H$4="Quarterly",DATE(YEAR(Quarterly!A175),MONTH(Quarterly!A175)+3,DAY(Quarterly!A175)),DATE(YEAR(Quarterly!A175)+1,MONTH(Quarterly!A175),DAY(Quarterly!A175))))</f>
        <v>104523</v>
      </c>
      <c r="B176" s="9">
        <f t="shared" si="21"/>
        <v>104521</v>
      </c>
      <c r="C176" s="9">
        <f t="shared" si="24"/>
        <v>104551</v>
      </c>
      <c r="D176" s="3">
        <f t="shared" si="22"/>
        <v>31</v>
      </c>
      <c r="E176" s="10">
        <f t="shared" si="23"/>
        <v>29</v>
      </c>
      <c r="F176" s="4">
        <f>Lease!K186</f>
        <v>0</v>
      </c>
      <c r="G176" s="3">
        <f t="shared" si="25"/>
        <v>0</v>
      </c>
      <c r="H176" s="11">
        <f t="shared" si="26"/>
        <v>0</v>
      </c>
      <c r="I176" s="11">
        <f t="shared" si="27"/>
        <v>0</v>
      </c>
      <c r="J176" s="4">
        <f t="shared" si="28"/>
        <v>0</v>
      </c>
      <c r="K176" s="3">
        <f t="shared" si="29"/>
        <v>0</v>
      </c>
    </row>
    <row r="177" spans="1:11" x14ac:dyDescent="0.25">
      <c r="A177" s="9">
        <f>IF(Lease!$H$4="Monthly",DATE(YEAR(Quarterly!A176),MONTH(Quarterly!A176)+1,DAY(Quarterly!A176)),IF(Lease!$H$4="Quarterly",DATE(YEAR(Quarterly!A176),MONTH(Quarterly!A176)+3,DAY(Quarterly!A176)),DATE(YEAR(Quarterly!A176)+1,MONTH(Quarterly!A176),DAY(Quarterly!A176))))</f>
        <v>104888</v>
      </c>
      <c r="B177" s="9">
        <f t="shared" si="21"/>
        <v>104886</v>
      </c>
      <c r="C177" s="9">
        <f t="shared" si="24"/>
        <v>104916</v>
      </c>
      <c r="D177" s="3">
        <f t="shared" si="22"/>
        <v>31</v>
      </c>
      <c r="E177" s="10">
        <f t="shared" si="23"/>
        <v>29</v>
      </c>
      <c r="F177" s="4">
        <f>Lease!K187</f>
        <v>0</v>
      </c>
      <c r="G177" s="3">
        <f t="shared" si="25"/>
        <v>0</v>
      </c>
      <c r="H177" s="11">
        <f t="shared" si="26"/>
        <v>0</v>
      </c>
      <c r="I177" s="11">
        <f t="shared" si="27"/>
        <v>0</v>
      </c>
      <c r="J177" s="4">
        <f t="shared" si="28"/>
        <v>0</v>
      </c>
      <c r="K177" s="3">
        <f t="shared" si="29"/>
        <v>0</v>
      </c>
    </row>
    <row r="178" spans="1:11" x14ac:dyDescent="0.25">
      <c r="A178" s="9">
        <f>IF(Lease!$H$4="Monthly",DATE(YEAR(Quarterly!A177),MONTH(Quarterly!A177)+1,DAY(Quarterly!A177)),IF(Lease!$H$4="Quarterly",DATE(YEAR(Quarterly!A177),MONTH(Quarterly!A177)+3,DAY(Quarterly!A177)),DATE(YEAR(Quarterly!A177)+1,MONTH(Quarterly!A177),DAY(Quarterly!A177))))</f>
        <v>105254</v>
      </c>
      <c r="B178" s="9">
        <f t="shared" si="21"/>
        <v>105252</v>
      </c>
      <c r="C178" s="9">
        <f t="shared" si="24"/>
        <v>105282</v>
      </c>
      <c r="D178" s="3">
        <f t="shared" si="22"/>
        <v>31</v>
      </c>
      <c r="E178" s="10">
        <f t="shared" si="23"/>
        <v>29</v>
      </c>
      <c r="F178" s="4">
        <f>Lease!K188</f>
        <v>0</v>
      </c>
      <c r="G178" s="3">
        <f t="shared" si="25"/>
        <v>0</v>
      </c>
      <c r="H178" s="11">
        <f t="shared" si="26"/>
        <v>0</v>
      </c>
      <c r="I178" s="11">
        <f t="shared" si="27"/>
        <v>0</v>
      </c>
      <c r="J178" s="4">
        <f t="shared" si="28"/>
        <v>0</v>
      </c>
      <c r="K178" s="3">
        <f t="shared" si="29"/>
        <v>0</v>
      </c>
    </row>
    <row r="179" spans="1:11" x14ac:dyDescent="0.25">
      <c r="A179" s="9">
        <f>IF(Lease!$H$4="Monthly",DATE(YEAR(Quarterly!A178),MONTH(Quarterly!A178)+1,DAY(Quarterly!A178)),IF(Lease!$H$4="Quarterly",DATE(YEAR(Quarterly!A178),MONTH(Quarterly!A178)+3,DAY(Quarterly!A178)),DATE(YEAR(Quarterly!A178)+1,MONTH(Quarterly!A178),DAY(Quarterly!A178))))</f>
        <v>105619</v>
      </c>
      <c r="B179" s="9">
        <f t="shared" si="21"/>
        <v>105617</v>
      </c>
      <c r="C179" s="9">
        <f t="shared" si="24"/>
        <v>105647</v>
      </c>
      <c r="D179" s="3">
        <f t="shared" si="22"/>
        <v>31</v>
      </c>
      <c r="E179" s="10">
        <f t="shared" si="23"/>
        <v>29</v>
      </c>
      <c r="F179" s="4">
        <f>Lease!K189</f>
        <v>0</v>
      </c>
      <c r="G179" s="3">
        <f t="shared" si="25"/>
        <v>0</v>
      </c>
      <c r="H179" s="11">
        <f t="shared" si="26"/>
        <v>0</v>
      </c>
      <c r="I179" s="11">
        <f t="shared" si="27"/>
        <v>0</v>
      </c>
      <c r="J179" s="4">
        <f t="shared" si="28"/>
        <v>0</v>
      </c>
      <c r="K179" s="3">
        <f t="shared" si="29"/>
        <v>0</v>
      </c>
    </row>
    <row r="180" spans="1:11" x14ac:dyDescent="0.25">
      <c r="A180" s="9">
        <f>IF(Lease!$H$4="Monthly",DATE(YEAR(Quarterly!A179),MONTH(Quarterly!A179)+1,DAY(Quarterly!A179)),IF(Lease!$H$4="Quarterly",DATE(YEAR(Quarterly!A179),MONTH(Quarterly!A179)+3,DAY(Quarterly!A179)),DATE(YEAR(Quarterly!A179)+1,MONTH(Quarterly!A179),DAY(Quarterly!A179))))</f>
        <v>105984</v>
      </c>
      <c r="B180" s="9">
        <f t="shared" si="21"/>
        <v>105982</v>
      </c>
      <c r="C180" s="9">
        <f t="shared" si="24"/>
        <v>106012</v>
      </c>
      <c r="D180" s="3">
        <f t="shared" si="22"/>
        <v>31</v>
      </c>
      <c r="E180" s="10">
        <f t="shared" si="23"/>
        <v>29</v>
      </c>
      <c r="F180" s="4">
        <f>Lease!K190</f>
        <v>0</v>
      </c>
      <c r="G180" s="3">
        <f t="shared" si="25"/>
        <v>0</v>
      </c>
      <c r="H180" s="11">
        <f t="shared" si="26"/>
        <v>0</v>
      </c>
      <c r="I180" s="11">
        <f t="shared" si="27"/>
        <v>0</v>
      </c>
      <c r="J180" s="4">
        <f t="shared" si="28"/>
        <v>0</v>
      </c>
      <c r="K180" s="3">
        <f t="shared" si="29"/>
        <v>0</v>
      </c>
    </row>
    <row r="181" spans="1:11" x14ac:dyDescent="0.25">
      <c r="A181" s="9">
        <f>IF(Lease!$H$4="Monthly",DATE(YEAR(Quarterly!A180),MONTH(Quarterly!A180)+1,DAY(Quarterly!A180)),IF(Lease!$H$4="Quarterly",DATE(YEAR(Quarterly!A180),MONTH(Quarterly!A180)+3,DAY(Quarterly!A180)),DATE(YEAR(Quarterly!A180)+1,MONTH(Quarterly!A180),DAY(Quarterly!A180))))</f>
        <v>106349</v>
      </c>
      <c r="B181" s="9">
        <f t="shared" si="21"/>
        <v>106347</v>
      </c>
      <c r="C181" s="9">
        <f t="shared" si="24"/>
        <v>106377</v>
      </c>
      <c r="D181" s="3">
        <f t="shared" si="22"/>
        <v>31</v>
      </c>
      <c r="E181" s="10">
        <f t="shared" si="23"/>
        <v>29</v>
      </c>
      <c r="F181" s="4">
        <f>Lease!K191</f>
        <v>0</v>
      </c>
      <c r="G181" s="3">
        <f t="shared" si="25"/>
        <v>0</v>
      </c>
      <c r="H181" s="11">
        <f t="shared" si="26"/>
        <v>0</v>
      </c>
      <c r="I181" s="11">
        <f t="shared" si="27"/>
        <v>0</v>
      </c>
      <c r="J181" s="4">
        <f t="shared" si="28"/>
        <v>0</v>
      </c>
      <c r="K181" s="3">
        <f t="shared" si="29"/>
        <v>0</v>
      </c>
    </row>
    <row r="182" spans="1:11" x14ac:dyDescent="0.25">
      <c r="A182" s="9">
        <f>IF(Lease!$H$4="Monthly",DATE(YEAR(Quarterly!A181),MONTH(Quarterly!A181)+1,DAY(Quarterly!A181)),IF(Lease!$H$4="Quarterly",DATE(YEAR(Quarterly!A181),MONTH(Quarterly!A181)+3,DAY(Quarterly!A181)),DATE(YEAR(Quarterly!A181)+1,MONTH(Quarterly!A181),DAY(Quarterly!A181))))</f>
        <v>106715</v>
      </c>
      <c r="B182" s="9">
        <f t="shared" si="21"/>
        <v>106713</v>
      </c>
      <c r="C182" s="9">
        <f t="shared" si="24"/>
        <v>106743</v>
      </c>
      <c r="D182" s="3">
        <f t="shared" si="22"/>
        <v>31</v>
      </c>
      <c r="E182" s="10">
        <f t="shared" si="23"/>
        <v>29</v>
      </c>
      <c r="F182" s="4">
        <f>Lease!K192</f>
        <v>0</v>
      </c>
      <c r="G182" s="3">
        <f t="shared" si="25"/>
        <v>0</v>
      </c>
      <c r="H182" s="11">
        <f t="shared" si="26"/>
        <v>0</v>
      </c>
      <c r="I182" s="11">
        <f t="shared" si="27"/>
        <v>0</v>
      </c>
      <c r="J182" s="4">
        <f t="shared" si="28"/>
        <v>0</v>
      </c>
      <c r="K182" s="3">
        <f t="shared" si="29"/>
        <v>0</v>
      </c>
    </row>
    <row r="183" spans="1:11" x14ac:dyDescent="0.25">
      <c r="A183" s="9">
        <f>IF(Lease!$H$4="Monthly",DATE(YEAR(Quarterly!A182),MONTH(Quarterly!A182)+1,DAY(Quarterly!A182)),IF(Lease!$H$4="Quarterly",DATE(YEAR(Quarterly!A182),MONTH(Quarterly!A182)+3,DAY(Quarterly!A182)),DATE(YEAR(Quarterly!A182)+1,MONTH(Quarterly!A182),DAY(Quarterly!A182))))</f>
        <v>107080</v>
      </c>
      <c r="B183" s="9">
        <f t="shared" si="21"/>
        <v>107078</v>
      </c>
      <c r="C183" s="9">
        <f t="shared" si="24"/>
        <v>107108</v>
      </c>
      <c r="D183" s="3">
        <f t="shared" si="22"/>
        <v>31</v>
      </c>
      <c r="E183" s="10">
        <f t="shared" si="23"/>
        <v>29</v>
      </c>
      <c r="F183" s="4">
        <f>Lease!K193</f>
        <v>0</v>
      </c>
      <c r="G183" s="3">
        <f t="shared" si="25"/>
        <v>0</v>
      </c>
      <c r="H183" s="11">
        <f t="shared" si="26"/>
        <v>0</v>
      </c>
      <c r="I183" s="11">
        <f t="shared" si="27"/>
        <v>0</v>
      </c>
      <c r="J183" s="4">
        <f t="shared" si="28"/>
        <v>0</v>
      </c>
      <c r="K183" s="3">
        <f t="shared" si="29"/>
        <v>0</v>
      </c>
    </row>
    <row r="184" spans="1:11" x14ac:dyDescent="0.25">
      <c r="A184" s="9">
        <f>IF(Lease!$H$4="Monthly",DATE(YEAR(Quarterly!A183),MONTH(Quarterly!A183)+1,DAY(Quarterly!A183)),IF(Lease!$H$4="Quarterly",DATE(YEAR(Quarterly!A183),MONTH(Quarterly!A183)+3,DAY(Quarterly!A183)),DATE(YEAR(Quarterly!A183)+1,MONTH(Quarterly!A183),DAY(Quarterly!A183))))</f>
        <v>107445</v>
      </c>
      <c r="B184" s="9">
        <f t="shared" si="21"/>
        <v>107443</v>
      </c>
      <c r="C184" s="9">
        <f t="shared" si="24"/>
        <v>107473</v>
      </c>
      <c r="D184" s="3">
        <f t="shared" si="22"/>
        <v>31</v>
      </c>
      <c r="E184" s="10">
        <f t="shared" si="23"/>
        <v>29</v>
      </c>
      <c r="F184" s="4">
        <f>Lease!K194</f>
        <v>0</v>
      </c>
      <c r="G184" s="3">
        <f t="shared" si="25"/>
        <v>0</v>
      </c>
      <c r="H184" s="11">
        <f t="shared" si="26"/>
        <v>0</v>
      </c>
      <c r="I184" s="11">
        <f t="shared" si="27"/>
        <v>0</v>
      </c>
      <c r="J184" s="4">
        <f t="shared" si="28"/>
        <v>0</v>
      </c>
      <c r="K184" s="3">
        <f t="shared" si="29"/>
        <v>0</v>
      </c>
    </row>
    <row r="185" spans="1:11" x14ac:dyDescent="0.25">
      <c r="A185" s="9">
        <f>IF(Lease!$H$4="Monthly",DATE(YEAR(Quarterly!A184),MONTH(Quarterly!A184)+1,DAY(Quarterly!A184)),IF(Lease!$H$4="Quarterly",DATE(YEAR(Quarterly!A184),MONTH(Quarterly!A184)+3,DAY(Quarterly!A184)),DATE(YEAR(Quarterly!A184)+1,MONTH(Quarterly!A184),DAY(Quarterly!A184))))</f>
        <v>107810</v>
      </c>
      <c r="B185" s="9">
        <f t="shared" si="21"/>
        <v>107808</v>
      </c>
      <c r="C185" s="9">
        <f t="shared" si="24"/>
        <v>107838</v>
      </c>
      <c r="D185" s="3">
        <f t="shared" si="22"/>
        <v>31</v>
      </c>
      <c r="E185" s="10">
        <f t="shared" si="23"/>
        <v>29</v>
      </c>
      <c r="F185" s="4">
        <f>Lease!K195</f>
        <v>0</v>
      </c>
      <c r="G185" s="3">
        <f t="shared" si="25"/>
        <v>0</v>
      </c>
      <c r="H185" s="11">
        <f t="shared" si="26"/>
        <v>0</v>
      </c>
      <c r="I185" s="11">
        <f t="shared" si="27"/>
        <v>0</v>
      </c>
      <c r="J185" s="4">
        <f t="shared" si="28"/>
        <v>0</v>
      </c>
      <c r="K185" s="3">
        <f t="shared" si="29"/>
        <v>0</v>
      </c>
    </row>
    <row r="186" spans="1:11" x14ac:dyDescent="0.25">
      <c r="A186" s="9">
        <f>IF(Lease!$H$4="Monthly",DATE(YEAR(Quarterly!A185),MONTH(Quarterly!A185)+1,DAY(Quarterly!A185)),IF(Lease!$H$4="Quarterly",DATE(YEAR(Quarterly!A185),MONTH(Quarterly!A185)+3,DAY(Quarterly!A185)),DATE(YEAR(Quarterly!A185)+1,MONTH(Quarterly!A185),DAY(Quarterly!A185))))</f>
        <v>108176</v>
      </c>
      <c r="B186" s="9">
        <f t="shared" si="21"/>
        <v>108174</v>
      </c>
      <c r="C186" s="9">
        <f t="shared" si="24"/>
        <v>108204</v>
      </c>
      <c r="D186" s="3">
        <f t="shared" si="22"/>
        <v>31</v>
      </c>
      <c r="E186" s="10">
        <f t="shared" si="23"/>
        <v>29</v>
      </c>
      <c r="F186" s="4">
        <f>Lease!K196</f>
        <v>0</v>
      </c>
      <c r="G186" s="3">
        <f t="shared" si="25"/>
        <v>0</v>
      </c>
      <c r="H186" s="11">
        <f t="shared" si="26"/>
        <v>0</v>
      </c>
      <c r="I186" s="11">
        <f t="shared" si="27"/>
        <v>0</v>
      </c>
      <c r="J186" s="4">
        <f t="shared" si="28"/>
        <v>0</v>
      </c>
      <c r="K186" s="3">
        <f t="shared" si="29"/>
        <v>0</v>
      </c>
    </row>
    <row r="187" spans="1:11" x14ac:dyDescent="0.25">
      <c r="A187" s="9">
        <f>IF(Lease!$H$4="Monthly",DATE(YEAR(Quarterly!A186),MONTH(Quarterly!A186)+1,DAY(Quarterly!A186)),IF(Lease!$H$4="Quarterly",DATE(YEAR(Quarterly!A186),MONTH(Quarterly!A186)+3,DAY(Quarterly!A186)),DATE(YEAR(Quarterly!A186)+1,MONTH(Quarterly!A186),DAY(Quarterly!A186))))</f>
        <v>108541</v>
      </c>
      <c r="B187" s="9">
        <f t="shared" si="21"/>
        <v>108539</v>
      </c>
      <c r="C187" s="9">
        <f t="shared" si="24"/>
        <v>108569</v>
      </c>
      <c r="D187" s="3">
        <f t="shared" si="22"/>
        <v>31</v>
      </c>
      <c r="E187" s="10">
        <f t="shared" si="23"/>
        <v>29</v>
      </c>
      <c r="F187" s="4">
        <f>Lease!K197</f>
        <v>0</v>
      </c>
      <c r="G187" s="3">
        <f t="shared" si="25"/>
        <v>0</v>
      </c>
      <c r="H187" s="11">
        <f t="shared" si="26"/>
        <v>0</v>
      </c>
      <c r="I187" s="11">
        <f t="shared" si="27"/>
        <v>0</v>
      </c>
      <c r="J187" s="4">
        <f t="shared" si="28"/>
        <v>0</v>
      </c>
      <c r="K187" s="3">
        <f t="shared" si="29"/>
        <v>0</v>
      </c>
    </row>
    <row r="188" spans="1:11" x14ac:dyDescent="0.25">
      <c r="A188" s="9">
        <f>IF(Lease!$H$4="Monthly",DATE(YEAR(Quarterly!A187),MONTH(Quarterly!A187)+1,DAY(Quarterly!A187)),IF(Lease!$H$4="Quarterly",DATE(YEAR(Quarterly!A187),MONTH(Quarterly!A187)+3,DAY(Quarterly!A187)),DATE(YEAR(Quarterly!A187)+1,MONTH(Quarterly!A187),DAY(Quarterly!A187))))</f>
        <v>108906</v>
      </c>
      <c r="B188" s="9">
        <f t="shared" si="21"/>
        <v>108904</v>
      </c>
      <c r="C188" s="9">
        <f t="shared" si="24"/>
        <v>108934</v>
      </c>
      <c r="D188" s="3">
        <f t="shared" si="22"/>
        <v>31</v>
      </c>
      <c r="E188" s="10">
        <f t="shared" si="23"/>
        <v>29</v>
      </c>
      <c r="F188" s="4">
        <f>Lease!K198</f>
        <v>0</v>
      </c>
      <c r="G188" s="3">
        <f t="shared" si="25"/>
        <v>0</v>
      </c>
      <c r="H188" s="11">
        <f t="shared" si="26"/>
        <v>0</v>
      </c>
      <c r="I188" s="11">
        <f t="shared" si="27"/>
        <v>0</v>
      </c>
      <c r="J188" s="4">
        <f t="shared" si="28"/>
        <v>0</v>
      </c>
      <c r="K188" s="3">
        <f t="shared" si="29"/>
        <v>0</v>
      </c>
    </row>
    <row r="189" spans="1:11" x14ac:dyDescent="0.25">
      <c r="A189" s="9">
        <f>IF(Lease!$H$4="Monthly",DATE(YEAR(Quarterly!A188),MONTH(Quarterly!A188)+1,DAY(Quarterly!A188)),IF(Lease!$H$4="Quarterly",DATE(YEAR(Quarterly!A188),MONTH(Quarterly!A188)+3,DAY(Quarterly!A188)),DATE(YEAR(Quarterly!A188)+1,MONTH(Quarterly!A188),DAY(Quarterly!A188))))</f>
        <v>109271</v>
      </c>
      <c r="B189" s="9">
        <f t="shared" si="21"/>
        <v>109269</v>
      </c>
      <c r="C189" s="9">
        <f t="shared" si="24"/>
        <v>109299</v>
      </c>
      <c r="D189" s="3">
        <f t="shared" si="22"/>
        <v>31</v>
      </c>
      <c r="E189" s="10">
        <f t="shared" si="23"/>
        <v>29</v>
      </c>
      <c r="F189" s="4">
        <f>Lease!K199</f>
        <v>0</v>
      </c>
      <c r="G189" s="3">
        <f t="shared" si="25"/>
        <v>0</v>
      </c>
      <c r="H189" s="11">
        <f t="shared" si="26"/>
        <v>0</v>
      </c>
      <c r="I189" s="11">
        <f t="shared" si="27"/>
        <v>0</v>
      </c>
      <c r="J189" s="4">
        <f t="shared" si="28"/>
        <v>0</v>
      </c>
      <c r="K189" s="3">
        <f t="shared" si="29"/>
        <v>0</v>
      </c>
    </row>
    <row r="190" spans="1:11" x14ac:dyDescent="0.25">
      <c r="A190" s="9">
        <f>IF(Lease!$H$4="Monthly",DATE(YEAR(Quarterly!A189),MONTH(Quarterly!A189)+1,DAY(Quarterly!A189)),IF(Lease!$H$4="Quarterly",DATE(YEAR(Quarterly!A189),MONTH(Quarterly!A189)+3,DAY(Quarterly!A189)),DATE(YEAR(Quarterly!A189)+1,MONTH(Quarterly!A189),DAY(Quarterly!A189))))</f>
        <v>109636</v>
      </c>
      <c r="B190" s="9">
        <f t="shared" si="21"/>
        <v>109634</v>
      </c>
      <c r="C190" s="9">
        <f t="shared" si="24"/>
        <v>109664</v>
      </c>
      <c r="D190" s="3">
        <f t="shared" si="22"/>
        <v>31</v>
      </c>
      <c r="E190" s="10">
        <f t="shared" si="23"/>
        <v>29</v>
      </c>
      <c r="F190" s="4">
        <f>Lease!K200</f>
        <v>0</v>
      </c>
      <c r="G190" s="3">
        <f t="shared" si="25"/>
        <v>0</v>
      </c>
      <c r="H190" s="11">
        <f t="shared" si="26"/>
        <v>0</v>
      </c>
      <c r="I190" s="11">
        <f t="shared" si="27"/>
        <v>0</v>
      </c>
      <c r="J190" s="4">
        <f t="shared" si="28"/>
        <v>0</v>
      </c>
      <c r="K190" s="3">
        <f t="shared" si="29"/>
        <v>0</v>
      </c>
    </row>
    <row r="191" spans="1:11" x14ac:dyDescent="0.25">
      <c r="A191" s="9">
        <f>IF(Lease!$H$4="Monthly",DATE(YEAR(Quarterly!A190),MONTH(Quarterly!A190)+1,DAY(Quarterly!A190)),IF(Lease!$H$4="Quarterly",DATE(YEAR(Quarterly!A190),MONTH(Quarterly!A190)+3,DAY(Quarterly!A190)),DATE(YEAR(Quarterly!A190)+1,MONTH(Quarterly!A190),DAY(Quarterly!A190))))</f>
        <v>110001</v>
      </c>
      <c r="B191" s="9">
        <f t="shared" si="21"/>
        <v>109999</v>
      </c>
      <c r="C191" s="9">
        <f t="shared" si="24"/>
        <v>110029</v>
      </c>
      <c r="D191" s="3">
        <f t="shared" si="22"/>
        <v>31</v>
      </c>
      <c r="E191" s="10">
        <f t="shared" si="23"/>
        <v>29</v>
      </c>
      <c r="F191" s="4">
        <f>Lease!K201</f>
        <v>0</v>
      </c>
      <c r="G191" s="3">
        <f t="shared" si="25"/>
        <v>0</v>
      </c>
      <c r="H191" s="11">
        <f t="shared" si="26"/>
        <v>0</v>
      </c>
      <c r="I191" s="11">
        <f t="shared" si="27"/>
        <v>0</v>
      </c>
      <c r="J191" s="4">
        <f t="shared" si="28"/>
        <v>0</v>
      </c>
      <c r="K191" s="3">
        <f t="shared" si="29"/>
        <v>0</v>
      </c>
    </row>
    <row r="192" spans="1:11" x14ac:dyDescent="0.25">
      <c r="A192" s="9">
        <f>IF(Lease!$H$4="Monthly",DATE(YEAR(Quarterly!A191),MONTH(Quarterly!A191)+1,DAY(Quarterly!A191)),IF(Lease!$H$4="Quarterly",DATE(YEAR(Quarterly!A191),MONTH(Quarterly!A191)+3,DAY(Quarterly!A191)),DATE(YEAR(Quarterly!A191)+1,MONTH(Quarterly!A191),DAY(Quarterly!A191))))</f>
        <v>110366</v>
      </c>
      <c r="B192" s="9">
        <f t="shared" si="21"/>
        <v>110364</v>
      </c>
      <c r="C192" s="9">
        <f t="shared" si="24"/>
        <v>110394</v>
      </c>
      <c r="D192" s="3">
        <f t="shared" si="22"/>
        <v>31</v>
      </c>
      <c r="E192" s="10">
        <f t="shared" si="23"/>
        <v>29</v>
      </c>
      <c r="F192" s="4">
        <f>Lease!K202</f>
        <v>0</v>
      </c>
      <c r="G192" s="3">
        <f t="shared" si="25"/>
        <v>0</v>
      </c>
      <c r="H192" s="11">
        <f t="shared" si="26"/>
        <v>0</v>
      </c>
      <c r="I192" s="11">
        <f t="shared" si="27"/>
        <v>0</v>
      </c>
      <c r="J192" s="4">
        <f t="shared" si="28"/>
        <v>0</v>
      </c>
      <c r="K192" s="3">
        <f t="shared" si="29"/>
        <v>0</v>
      </c>
    </row>
    <row r="193" spans="1:11" x14ac:dyDescent="0.25">
      <c r="A193" s="9">
        <f>IF(Lease!$H$4="Monthly",DATE(YEAR(Quarterly!A192),MONTH(Quarterly!A192)+1,DAY(Quarterly!A192)),IF(Lease!$H$4="Quarterly",DATE(YEAR(Quarterly!A192),MONTH(Quarterly!A192)+3,DAY(Quarterly!A192)),DATE(YEAR(Quarterly!A192)+1,MONTH(Quarterly!A192),DAY(Quarterly!A192))))</f>
        <v>110731</v>
      </c>
      <c r="B193" s="9">
        <f t="shared" si="21"/>
        <v>110729</v>
      </c>
      <c r="C193" s="9">
        <f t="shared" si="24"/>
        <v>110759</v>
      </c>
      <c r="D193" s="3">
        <f t="shared" si="22"/>
        <v>31</v>
      </c>
      <c r="E193" s="10">
        <f t="shared" si="23"/>
        <v>29</v>
      </c>
      <c r="F193" s="4">
        <f>Lease!K203</f>
        <v>0</v>
      </c>
      <c r="G193" s="3">
        <f t="shared" si="25"/>
        <v>0</v>
      </c>
      <c r="H193" s="11">
        <f t="shared" si="26"/>
        <v>0</v>
      </c>
      <c r="I193" s="11">
        <f t="shared" si="27"/>
        <v>0</v>
      </c>
      <c r="J193" s="4">
        <f t="shared" si="28"/>
        <v>0</v>
      </c>
      <c r="K193" s="3">
        <f t="shared" si="29"/>
        <v>0</v>
      </c>
    </row>
    <row r="194" spans="1:11" x14ac:dyDescent="0.25">
      <c r="A194" s="9">
        <f>IF(Lease!$H$4="Monthly",DATE(YEAR(Quarterly!A193),MONTH(Quarterly!A193)+1,DAY(Quarterly!A193)),IF(Lease!$H$4="Quarterly",DATE(YEAR(Quarterly!A193),MONTH(Quarterly!A193)+3,DAY(Quarterly!A193)),DATE(YEAR(Quarterly!A193)+1,MONTH(Quarterly!A193),DAY(Quarterly!A193))))</f>
        <v>111097</v>
      </c>
      <c r="B194" s="9">
        <f t="shared" si="21"/>
        <v>111095</v>
      </c>
      <c r="C194" s="9">
        <f t="shared" si="24"/>
        <v>111125</v>
      </c>
      <c r="D194" s="3">
        <f t="shared" si="22"/>
        <v>31</v>
      </c>
      <c r="E194" s="10">
        <f t="shared" si="23"/>
        <v>29</v>
      </c>
      <c r="F194" s="4">
        <f>Lease!K204</f>
        <v>0</v>
      </c>
      <c r="G194" s="3">
        <f t="shared" si="25"/>
        <v>0</v>
      </c>
      <c r="H194" s="11">
        <f t="shared" si="26"/>
        <v>0</v>
      </c>
      <c r="I194" s="11">
        <f t="shared" si="27"/>
        <v>0</v>
      </c>
      <c r="J194" s="4">
        <f t="shared" si="28"/>
        <v>0</v>
      </c>
      <c r="K194" s="3">
        <f t="shared" si="29"/>
        <v>0</v>
      </c>
    </row>
    <row r="195" spans="1:11" x14ac:dyDescent="0.25">
      <c r="A195" s="9">
        <f>IF(Lease!$H$4="Monthly",DATE(YEAR(Quarterly!A194),MONTH(Quarterly!A194)+1,DAY(Quarterly!A194)),IF(Lease!$H$4="Quarterly",DATE(YEAR(Quarterly!A194),MONTH(Quarterly!A194)+3,DAY(Quarterly!A194)),DATE(YEAR(Quarterly!A194)+1,MONTH(Quarterly!A194),DAY(Quarterly!A194))))</f>
        <v>111462</v>
      </c>
      <c r="B195" s="9">
        <f t="shared" si="21"/>
        <v>111460</v>
      </c>
      <c r="C195" s="9">
        <f t="shared" si="24"/>
        <v>111490</v>
      </c>
      <c r="D195" s="3">
        <f t="shared" si="22"/>
        <v>31</v>
      </c>
      <c r="E195" s="10">
        <f t="shared" si="23"/>
        <v>29</v>
      </c>
      <c r="F195" s="4">
        <f>Lease!K205</f>
        <v>0</v>
      </c>
      <c r="G195" s="3">
        <f t="shared" si="25"/>
        <v>0</v>
      </c>
      <c r="H195" s="11">
        <f t="shared" si="26"/>
        <v>0</v>
      </c>
      <c r="I195" s="11">
        <f t="shared" si="27"/>
        <v>0</v>
      </c>
      <c r="J195" s="4">
        <f t="shared" si="28"/>
        <v>0</v>
      </c>
      <c r="K195" s="3">
        <f t="shared" si="29"/>
        <v>0</v>
      </c>
    </row>
    <row r="196" spans="1:11" x14ac:dyDescent="0.25">
      <c r="A196" s="9">
        <f>IF(Lease!$H$4="Monthly",DATE(YEAR(Quarterly!A195),MONTH(Quarterly!A195)+1,DAY(Quarterly!A195)),IF(Lease!$H$4="Quarterly",DATE(YEAR(Quarterly!A195),MONTH(Quarterly!A195)+3,DAY(Quarterly!A195)),DATE(YEAR(Quarterly!A195)+1,MONTH(Quarterly!A195),DAY(Quarterly!A195))))</f>
        <v>111827</v>
      </c>
      <c r="B196" s="9">
        <f t="shared" si="21"/>
        <v>111825</v>
      </c>
      <c r="C196" s="9">
        <f t="shared" si="24"/>
        <v>111855</v>
      </c>
      <c r="D196" s="3">
        <f t="shared" si="22"/>
        <v>31</v>
      </c>
      <c r="E196" s="10">
        <f t="shared" si="23"/>
        <v>29</v>
      </c>
      <c r="F196" s="4">
        <f>Lease!K206</f>
        <v>0</v>
      </c>
      <c r="G196" s="3">
        <f t="shared" si="25"/>
        <v>0</v>
      </c>
      <c r="H196" s="11">
        <f t="shared" si="26"/>
        <v>0</v>
      </c>
      <c r="I196" s="11">
        <f t="shared" si="27"/>
        <v>0</v>
      </c>
      <c r="J196" s="4">
        <f t="shared" si="28"/>
        <v>0</v>
      </c>
      <c r="K196" s="3">
        <f t="shared" si="29"/>
        <v>0</v>
      </c>
    </row>
    <row r="197" spans="1:11" x14ac:dyDescent="0.25">
      <c r="A197" s="9">
        <f>IF(Lease!$H$4="Monthly",DATE(YEAR(Quarterly!A196),MONTH(Quarterly!A196)+1,DAY(Quarterly!A196)),IF(Lease!$H$4="Quarterly",DATE(YEAR(Quarterly!A196),MONTH(Quarterly!A196)+3,DAY(Quarterly!A196)),DATE(YEAR(Quarterly!A196)+1,MONTH(Quarterly!A196),DAY(Quarterly!A196))))</f>
        <v>112192</v>
      </c>
      <c r="B197" s="9">
        <f t="shared" si="21"/>
        <v>112190</v>
      </c>
      <c r="C197" s="9">
        <f t="shared" si="24"/>
        <v>112220</v>
      </c>
      <c r="D197" s="3">
        <f t="shared" si="22"/>
        <v>31</v>
      </c>
      <c r="E197" s="10">
        <f t="shared" si="23"/>
        <v>29</v>
      </c>
      <c r="F197" s="4">
        <f>Lease!K207</f>
        <v>0</v>
      </c>
      <c r="G197" s="3">
        <f t="shared" si="25"/>
        <v>0</v>
      </c>
      <c r="H197" s="11">
        <f t="shared" si="26"/>
        <v>0</v>
      </c>
      <c r="I197" s="11">
        <f t="shared" si="27"/>
        <v>0</v>
      </c>
      <c r="J197" s="4">
        <f t="shared" si="28"/>
        <v>0</v>
      </c>
      <c r="K197" s="3">
        <f t="shared" si="29"/>
        <v>0</v>
      </c>
    </row>
    <row r="198" spans="1:11" x14ac:dyDescent="0.25">
      <c r="A198" s="9">
        <f>IF(Lease!$H$4="Monthly",DATE(YEAR(Quarterly!A197),MONTH(Quarterly!A197)+1,DAY(Quarterly!A197)),IF(Lease!$H$4="Quarterly",DATE(YEAR(Quarterly!A197),MONTH(Quarterly!A197)+3,DAY(Quarterly!A197)),DATE(YEAR(Quarterly!A197)+1,MONTH(Quarterly!A197),DAY(Quarterly!A197))))</f>
        <v>112558</v>
      </c>
      <c r="B198" s="9">
        <f t="shared" ref="B198:B261" si="30">EOMONTH(A198,-1)+1</f>
        <v>112556</v>
      </c>
      <c r="C198" s="9">
        <f t="shared" si="24"/>
        <v>112586</v>
      </c>
      <c r="D198" s="3">
        <f t="shared" ref="D198:D261" si="31">C198-B198+1</f>
        <v>31</v>
      </c>
      <c r="E198" s="10">
        <f t="shared" ref="E198:E261" si="32">C198-A198+1</f>
        <v>29</v>
      </c>
      <c r="F198" s="4">
        <f>Lease!K208</f>
        <v>0</v>
      </c>
      <c r="G198" s="3">
        <f t="shared" si="25"/>
        <v>0</v>
      </c>
      <c r="H198" s="11">
        <f t="shared" si="26"/>
        <v>0</v>
      </c>
      <c r="I198" s="11">
        <f t="shared" si="27"/>
        <v>0</v>
      </c>
      <c r="J198" s="4">
        <f t="shared" si="28"/>
        <v>0</v>
      </c>
      <c r="K198" s="3">
        <f t="shared" si="29"/>
        <v>0</v>
      </c>
    </row>
    <row r="199" spans="1:11" x14ac:dyDescent="0.25">
      <c r="A199" s="9">
        <f>IF(Lease!$H$4="Monthly",DATE(YEAR(Quarterly!A198),MONTH(Quarterly!A198)+1,DAY(Quarterly!A198)),IF(Lease!$H$4="Quarterly",DATE(YEAR(Quarterly!A198),MONTH(Quarterly!A198)+3,DAY(Quarterly!A198)),DATE(YEAR(Quarterly!A198)+1,MONTH(Quarterly!A198),DAY(Quarterly!A198))))</f>
        <v>112923</v>
      </c>
      <c r="B199" s="9">
        <f t="shared" si="30"/>
        <v>112921</v>
      </c>
      <c r="C199" s="9">
        <f t="shared" ref="C199:C262" si="33">EOMONTH(A199,0)</f>
        <v>112951</v>
      </c>
      <c r="D199" s="3">
        <f t="shared" si="31"/>
        <v>31</v>
      </c>
      <c r="E199" s="10">
        <f t="shared" si="32"/>
        <v>29</v>
      </c>
      <c r="F199" s="4">
        <f>Lease!K209</f>
        <v>0</v>
      </c>
      <c r="G199" s="3">
        <f t="shared" ref="G199:G262" si="34">(F200/(A200-A199+1)*E199)+J198</f>
        <v>0</v>
      </c>
      <c r="H199" s="11">
        <f t="shared" ref="H199:H262" si="35">(F200)/(A200-A199+1)*((((EOMONTH(DATE(YEAR(A199),MONTH(A199)+1,DAY(A199)),0)))-DATE(YEAR(A199),MONTH(EOMONTH(A199,-1)+1)+1,1))+1)</f>
        <v>0</v>
      </c>
      <c r="I199" s="11">
        <f t="shared" ref="I199:I262" si="36">(F200)/(A200-A199+1)*(((((EOMONTH(DATE(YEAR(A199),MONTH(A199)+2,DAY(A199)),0)))-DATE(YEAR(A199),MONTH(EOMONTH(A199,-1)+2)+2,1)))+1)</f>
        <v>0</v>
      </c>
      <c r="J199" s="4">
        <f t="shared" ref="J199:J262" si="37">F200/(A200-A199+1)*(A200-DATE(YEAR(A200),MONTH(EOMONTH(A200,-1)+1),DAY(1))+1)</f>
        <v>0</v>
      </c>
      <c r="K199" s="3">
        <f t="shared" ref="K199:K262" si="38">G199+J199+I199+H199-J198</f>
        <v>0</v>
      </c>
    </row>
    <row r="200" spans="1:11" x14ac:dyDescent="0.25">
      <c r="A200" s="9">
        <f>IF(Lease!$H$4="Monthly",DATE(YEAR(Quarterly!A199),MONTH(Quarterly!A199)+1,DAY(Quarterly!A199)),IF(Lease!$H$4="Quarterly",DATE(YEAR(Quarterly!A199),MONTH(Quarterly!A199)+3,DAY(Quarterly!A199)),DATE(YEAR(Quarterly!A199)+1,MONTH(Quarterly!A199),DAY(Quarterly!A199))))</f>
        <v>113288</v>
      </c>
      <c r="B200" s="9">
        <f t="shared" si="30"/>
        <v>113286</v>
      </c>
      <c r="C200" s="9">
        <f t="shared" si="33"/>
        <v>113316</v>
      </c>
      <c r="D200" s="3">
        <f t="shared" si="31"/>
        <v>31</v>
      </c>
      <c r="E200" s="10">
        <f t="shared" si="32"/>
        <v>29</v>
      </c>
      <c r="F200" s="4">
        <f>Lease!K210</f>
        <v>0</v>
      </c>
      <c r="G200" s="3">
        <f t="shared" si="34"/>
        <v>0</v>
      </c>
      <c r="H200" s="11">
        <f t="shared" si="35"/>
        <v>0</v>
      </c>
      <c r="I200" s="11">
        <f t="shared" si="36"/>
        <v>0</v>
      </c>
      <c r="J200" s="4">
        <f t="shared" si="37"/>
        <v>0</v>
      </c>
      <c r="K200" s="3">
        <f t="shared" si="38"/>
        <v>0</v>
      </c>
    </row>
    <row r="201" spans="1:11" x14ac:dyDescent="0.25">
      <c r="A201" s="9">
        <f>IF(Lease!$H$4="Monthly",DATE(YEAR(Quarterly!A200),MONTH(Quarterly!A200)+1,DAY(Quarterly!A200)),IF(Lease!$H$4="Quarterly",DATE(YEAR(Quarterly!A200),MONTH(Quarterly!A200)+3,DAY(Quarterly!A200)),DATE(YEAR(Quarterly!A200)+1,MONTH(Quarterly!A200),DAY(Quarterly!A200))))</f>
        <v>113653</v>
      </c>
      <c r="B201" s="9">
        <f t="shared" si="30"/>
        <v>113651</v>
      </c>
      <c r="C201" s="9">
        <f t="shared" si="33"/>
        <v>113681</v>
      </c>
      <c r="D201" s="3">
        <f t="shared" si="31"/>
        <v>31</v>
      </c>
      <c r="E201" s="10">
        <f t="shared" si="32"/>
        <v>29</v>
      </c>
      <c r="F201" s="4">
        <f>Lease!K211</f>
        <v>0</v>
      </c>
      <c r="G201" s="3">
        <f t="shared" si="34"/>
        <v>0</v>
      </c>
      <c r="H201" s="11">
        <f t="shared" si="35"/>
        <v>0</v>
      </c>
      <c r="I201" s="11">
        <f t="shared" si="36"/>
        <v>0</v>
      </c>
      <c r="J201" s="4">
        <f t="shared" si="37"/>
        <v>0</v>
      </c>
      <c r="K201" s="3">
        <f t="shared" si="38"/>
        <v>0</v>
      </c>
    </row>
    <row r="202" spans="1:11" x14ac:dyDescent="0.25">
      <c r="A202" s="9">
        <f>IF(Lease!$H$4="Monthly",DATE(YEAR(Quarterly!A201),MONTH(Quarterly!A201)+1,DAY(Quarterly!A201)),IF(Lease!$H$4="Quarterly",DATE(YEAR(Quarterly!A201),MONTH(Quarterly!A201)+3,DAY(Quarterly!A201)),DATE(YEAR(Quarterly!A201)+1,MONTH(Quarterly!A201),DAY(Quarterly!A201))))</f>
        <v>114019</v>
      </c>
      <c r="B202" s="9">
        <f t="shared" si="30"/>
        <v>114017</v>
      </c>
      <c r="C202" s="9">
        <f t="shared" si="33"/>
        <v>114047</v>
      </c>
      <c r="D202" s="3">
        <f t="shared" si="31"/>
        <v>31</v>
      </c>
      <c r="E202" s="10">
        <f t="shared" si="32"/>
        <v>29</v>
      </c>
      <c r="F202" s="4">
        <f>Lease!K212</f>
        <v>0</v>
      </c>
      <c r="G202" s="3">
        <f t="shared" si="34"/>
        <v>0</v>
      </c>
      <c r="H202" s="11">
        <f t="shared" si="35"/>
        <v>0</v>
      </c>
      <c r="I202" s="11">
        <f t="shared" si="36"/>
        <v>0</v>
      </c>
      <c r="J202" s="4">
        <f t="shared" si="37"/>
        <v>0</v>
      </c>
      <c r="K202" s="3">
        <f t="shared" si="38"/>
        <v>0</v>
      </c>
    </row>
    <row r="203" spans="1:11" x14ac:dyDescent="0.25">
      <c r="A203" s="9">
        <f>IF(Lease!$H$4="Monthly",DATE(YEAR(Quarterly!A202),MONTH(Quarterly!A202)+1,DAY(Quarterly!A202)),IF(Lease!$H$4="Quarterly",DATE(YEAR(Quarterly!A202),MONTH(Quarterly!A202)+3,DAY(Quarterly!A202)),DATE(YEAR(Quarterly!A202)+1,MONTH(Quarterly!A202),DAY(Quarterly!A202))))</f>
        <v>114384</v>
      </c>
      <c r="B203" s="9">
        <f t="shared" si="30"/>
        <v>114382</v>
      </c>
      <c r="C203" s="9">
        <f t="shared" si="33"/>
        <v>114412</v>
      </c>
      <c r="D203" s="3">
        <f t="shared" si="31"/>
        <v>31</v>
      </c>
      <c r="E203" s="10">
        <f t="shared" si="32"/>
        <v>29</v>
      </c>
      <c r="F203" s="4">
        <f>Lease!K213</f>
        <v>0</v>
      </c>
      <c r="G203" s="3">
        <f t="shared" si="34"/>
        <v>0</v>
      </c>
      <c r="H203" s="11">
        <f t="shared" si="35"/>
        <v>0</v>
      </c>
      <c r="I203" s="11">
        <f t="shared" si="36"/>
        <v>0</v>
      </c>
      <c r="J203" s="4">
        <f t="shared" si="37"/>
        <v>0</v>
      </c>
      <c r="K203" s="3">
        <f t="shared" si="38"/>
        <v>0</v>
      </c>
    </row>
    <row r="204" spans="1:11" x14ac:dyDescent="0.25">
      <c r="A204" s="9">
        <f>IF(Lease!$H$4="Monthly",DATE(YEAR(Quarterly!A203),MONTH(Quarterly!A203)+1,DAY(Quarterly!A203)),IF(Lease!$H$4="Quarterly",DATE(YEAR(Quarterly!A203),MONTH(Quarterly!A203)+3,DAY(Quarterly!A203)),DATE(YEAR(Quarterly!A203)+1,MONTH(Quarterly!A203),DAY(Quarterly!A203))))</f>
        <v>114749</v>
      </c>
      <c r="B204" s="9">
        <f t="shared" si="30"/>
        <v>114747</v>
      </c>
      <c r="C204" s="9">
        <f t="shared" si="33"/>
        <v>114777</v>
      </c>
      <c r="D204" s="3">
        <f t="shared" si="31"/>
        <v>31</v>
      </c>
      <c r="E204" s="10">
        <f t="shared" si="32"/>
        <v>29</v>
      </c>
      <c r="F204" s="4">
        <f>Lease!K214</f>
        <v>0</v>
      </c>
      <c r="G204" s="3">
        <f t="shared" si="34"/>
        <v>0</v>
      </c>
      <c r="H204" s="11">
        <f t="shared" si="35"/>
        <v>0</v>
      </c>
      <c r="I204" s="11">
        <f t="shared" si="36"/>
        <v>0</v>
      </c>
      <c r="J204" s="4">
        <f t="shared" si="37"/>
        <v>0</v>
      </c>
      <c r="K204" s="3">
        <f t="shared" si="38"/>
        <v>0</v>
      </c>
    </row>
    <row r="205" spans="1:11" x14ac:dyDescent="0.25">
      <c r="A205" s="9">
        <f>IF(Lease!$H$4="Monthly",DATE(YEAR(Quarterly!A204),MONTH(Quarterly!A204)+1,DAY(Quarterly!A204)),IF(Lease!$H$4="Quarterly",DATE(YEAR(Quarterly!A204),MONTH(Quarterly!A204)+3,DAY(Quarterly!A204)),DATE(YEAR(Quarterly!A204)+1,MONTH(Quarterly!A204),DAY(Quarterly!A204))))</f>
        <v>115114</v>
      </c>
      <c r="B205" s="9">
        <f t="shared" si="30"/>
        <v>115112</v>
      </c>
      <c r="C205" s="9">
        <f t="shared" si="33"/>
        <v>115142</v>
      </c>
      <c r="D205" s="3">
        <f t="shared" si="31"/>
        <v>31</v>
      </c>
      <c r="E205" s="10">
        <f t="shared" si="32"/>
        <v>29</v>
      </c>
      <c r="F205" s="4">
        <f>Lease!K215</f>
        <v>0</v>
      </c>
      <c r="G205" s="3">
        <f t="shared" si="34"/>
        <v>0</v>
      </c>
      <c r="H205" s="11">
        <f t="shared" si="35"/>
        <v>0</v>
      </c>
      <c r="I205" s="11">
        <f t="shared" si="36"/>
        <v>0</v>
      </c>
      <c r="J205" s="4">
        <f t="shared" si="37"/>
        <v>0</v>
      </c>
      <c r="K205" s="3">
        <f t="shared" si="38"/>
        <v>0</v>
      </c>
    </row>
    <row r="206" spans="1:11" x14ac:dyDescent="0.25">
      <c r="A206" s="9">
        <f>IF(Lease!$H$4="Monthly",DATE(YEAR(Quarterly!A205),MONTH(Quarterly!A205)+1,DAY(Quarterly!A205)),IF(Lease!$H$4="Quarterly",DATE(YEAR(Quarterly!A205),MONTH(Quarterly!A205)+3,DAY(Quarterly!A205)),DATE(YEAR(Quarterly!A205)+1,MONTH(Quarterly!A205),DAY(Quarterly!A205))))</f>
        <v>115480</v>
      </c>
      <c r="B206" s="9">
        <f t="shared" si="30"/>
        <v>115478</v>
      </c>
      <c r="C206" s="9">
        <f t="shared" si="33"/>
        <v>115508</v>
      </c>
      <c r="D206" s="3">
        <f t="shared" si="31"/>
        <v>31</v>
      </c>
      <c r="E206" s="10">
        <f t="shared" si="32"/>
        <v>29</v>
      </c>
      <c r="F206" s="4">
        <f>Lease!K216</f>
        <v>0</v>
      </c>
      <c r="G206" s="3">
        <f t="shared" si="34"/>
        <v>0</v>
      </c>
      <c r="H206" s="11">
        <f t="shared" si="35"/>
        <v>0</v>
      </c>
      <c r="I206" s="11">
        <f t="shared" si="36"/>
        <v>0</v>
      </c>
      <c r="J206" s="4">
        <f t="shared" si="37"/>
        <v>0</v>
      </c>
      <c r="K206" s="3">
        <f t="shared" si="38"/>
        <v>0</v>
      </c>
    </row>
    <row r="207" spans="1:11" x14ac:dyDescent="0.25">
      <c r="A207" s="9">
        <f>IF(Lease!$H$4="Monthly",DATE(YEAR(Quarterly!A206),MONTH(Quarterly!A206)+1,DAY(Quarterly!A206)),IF(Lease!$H$4="Quarterly",DATE(YEAR(Quarterly!A206),MONTH(Quarterly!A206)+3,DAY(Quarterly!A206)),DATE(YEAR(Quarterly!A206)+1,MONTH(Quarterly!A206),DAY(Quarterly!A206))))</f>
        <v>115845</v>
      </c>
      <c r="B207" s="9">
        <f t="shared" si="30"/>
        <v>115843</v>
      </c>
      <c r="C207" s="9">
        <f t="shared" si="33"/>
        <v>115873</v>
      </c>
      <c r="D207" s="3">
        <f t="shared" si="31"/>
        <v>31</v>
      </c>
      <c r="E207" s="10">
        <f t="shared" si="32"/>
        <v>29</v>
      </c>
      <c r="F207" s="4">
        <f>Lease!K217</f>
        <v>0</v>
      </c>
      <c r="G207" s="3">
        <f t="shared" si="34"/>
        <v>0</v>
      </c>
      <c r="H207" s="11">
        <f t="shared" si="35"/>
        <v>0</v>
      </c>
      <c r="I207" s="11">
        <f t="shared" si="36"/>
        <v>0</v>
      </c>
      <c r="J207" s="4">
        <f t="shared" si="37"/>
        <v>0</v>
      </c>
      <c r="K207" s="3">
        <f t="shared" si="38"/>
        <v>0</v>
      </c>
    </row>
    <row r="208" spans="1:11" x14ac:dyDescent="0.25">
      <c r="A208" s="9">
        <f>IF(Lease!$H$4="Monthly",DATE(YEAR(Quarterly!A207),MONTH(Quarterly!A207)+1,DAY(Quarterly!A207)),IF(Lease!$H$4="Quarterly",DATE(YEAR(Quarterly!A207),MONTH(Quarterly!A207)+3,DAY(Quarterly!A207)),DATE(YEAR(Quarterly!A207)+1,MONTH(Quarterly!A207),DAY(Quarterly!A207))))</f>
        <v>116210</v>
      </c>
      <c r="B208" s="9">
        <f t="shared" si="30"/>
        <v>116208</v>
      </c>
      <c r="C208" s="9">
        <f t="shared" si="33"/>
        <v>116238</v>
      </c>
      <c r="D208" s="3">
        <f t="shared" si="31"/>
        <v>31</v>
      </c>
      <c r="E208" s="10">
        <f t="shared" si="32"/>
        <v>29</v>
      </c>
      <c r="F208" s="4">
        <f>Lease!K218</f>
        <v>0</v>
      </c>
      <c r="G208" s="3">
        <f t="shared" si="34"/>
        <v>0</v>
      </c>
      <c r="H208" s="11">
        <f t="shared" si="35"/>
        <v>0</v>
      </c>
      <c r="I208" s="11">
        <f t="shared" si="36"/>
        <v>0</v>
      </c>
      <c r="J208" s="4">
        <f t="shared" si="37"/>
        <v>0</v>
      </c>
      <c r="K208" s="3">
        <f t="shared" si="38"/>
        <v>0</v>
      </c>
    </row>
    <row r="209" spans="1:11" x14ac:dyDescent="0.25">
      <c r="A209" s="9">
        <f>IF(Lease!$H$4="Monthly",DATE(YEAR(Quarterly!A208),MONTH(Quarterly!A208)+1,DAY(Quarterly!A208)),IF(Lease!$H$4="Quarterly",DATE(YEAR(Quarterly!A208),MONTH(Quarterly!A208)+3,DAY(Quarterly!A208)),DATE(YEAR(Quarterly!A208)+1,MONTH(Quarterly!A208),DAY(Quarterly!A208))))</f>
        <v>116575</v>
      </c>
      <c r="B209" s="9">
        <f t="shared" si="30"/>
        <v>116573</v>
      </c>
      <c r="C209" s="9">
        <f t="shared" si="33"/>
        <v>116603</v>
      </c>
      <c r="D209" s="3">
        <f t="shared" si="31"/>
        <v>31</v>
      </c>
      <c r="E209" s="10">
        <f t="shared" si="32"/>
        <v>29</v>
      </c>
      <c r="F209" s="4">
        <f>Lease!K219</f>
        <v>0</v>
      </c>
      <c r="G209" s="3">
        <f t="shared" si="34"/>
        <v>0</v>
      </c>
      <c r="H209" s="11">
        <f t="shared" si="35"/>
        <v>0</v>
      </c>
      <c r="I209" s="11">
        <f t="shared" si="36"/>
        <v>0</v>
      </c>
      <c r="J209" s="4">
        <f t="shared" si="37"/>
        <v>0</v>
      </c>
      <c r="K209" s="3">
        <f t="shared" si="38"/>
        <v>0</v>
      </c>
    </row>
    <row r="210" spans="1:11" x14ac:dyDescent="0.25">
      <c r="A210" s="9">
        <f>IF(Lease!$H$4="Monthly",DATE(YEAR(Quarterly!A209),MONTH(Quarterly!A209)+1,DAY(Quarterly!A209)),IF(Lease!$H$4="Quarterly",DATE(YEAR(Quarterly!A209),MONTH(Quarterly!A209)+3,DAY(Quarterly!A209)),DATE(YEAR(Quarterly!A209)+1,MONTH(Quarterly!A209),DAY(Quarterly!A209))))</f>
        <v>116941</v>
      </c>
      <c r="B210" s="9">
        <f t="shared" si="30"/>
        <v>116939</v>
      </c>
      <c r="C210" s="9">
        <f t="shared" si="33"/>
        <v>116969</v>
      </c>
      <c r="D210" s="3">
        <f t="shared" si="31"/>
        <v>31</v>
      </c>
      <c r="E210" s="10">
        <f t="shared" si="32"/>
        <v>29</v>
      </c>
      <c r="F210" s="4">
        <f>Lease!K220</f>
        <v>0</v>
      </c>
      <c r="G210" s="3">
        <f t="shared" si="34"/>
        <v>0</v>
      </c>
      <c r="H210" s="11">
        <f t="shared" si="35"/>
        <v>0</v>
      </c>
      <c r="I210" s="11">
        <f t="shared" si="36"/>
        <v>0</v>
      </c>
      <c r="J210" s="4">
        <f t="shared" si="37"/>
        <v>0</v>
      </c>
      <c r="K210" s="3">
        <f t="shared" si="38"/>
        <v>0</v>
      </c>
    </row>
    <row r="211" spans="1:11" x14ac:dyDescent="0.25">
      <c r="A211" s="9">
        <f>IF(Lease!$H$4="Monthly",DATE(YEAR(Quarterly!A210),MONTH(Quarterly!A210)+1,DAY(Quarterly!A210)),IF(Lease!$H$4="Quarterly",DATE(YEAR(Quarterly!A210),MONTH(Quarterly!A210)+3,DAY(Quarterly!A210)),DATE(YEAR(Quarterly!A210)+1,MONTH(Quarterly!A210),DAY(Quarterly!A210))))</f>
        <v>117306</v>
      </c>
      <c r="B211" s="9">
        <f t="shared" si="30"/>
        <v>117304</v>
      </c>
      <c r="C211" s="9">
        <f t="shared" si="33"/>
        <v>117334</v>
      </c>
      <c r="D211" s="3">
        <f t="shared" si="31"/>
        <v>31</v>
      </c>
      <c r="E211" s="10">
        <f t="shared" si="32"/>
        <v>29</v>
      </c>
      <c r="F211" s="4">
        <f>Lease!K221</f>
        <v>0</v>
      </c>
      <c r="G211" s="3">
        <f t="shared" si="34"/>
        <v>0</v>
      </c>
      <c r="H211" s="11">
        <f t="shared" si="35"/>
        <v>0</v>
      </c>
      <c r="I211" s="11">
        <f t="shared" si="36"/>
        <v>0</v>
      </c>
      <c r="J211" s="4">
        <f t="shared" si="37"/>
        <v>0</v>
      </c>
      <c r="K211" s="3">
        <f t="shared" si="38"/>
        <v>0</v>
      </c>
    </row>
    <row r="212" spans="1:11" x14ac:dyDescent="0.25">
      <c r="A212" s="9">
        <f>IF(Lease!$H$4="Monthly",DATE(YEAR(Quarterly!A211),MONTH(Quarterly!A211)+1,DAY(Quarterly!A211)),IF(Lease!$H$4="Quarterly",DATE(YEAR(Quarterly!A211),MONTH(Quarterly!A211)+3,DAY(Quarterly!A211)),DATE(YEAR(Quarterly!A211)+1,MONTH(Quarterly!A211),DAY(Quarterly!A211))))</f>
        <v>117671</v>
      </c>
      <c r="B212" s="9">
        <f t="shared" si="30"/>
        <v>117669</v>
      </c>
      <c r="C212" s="9">
        <f t="shared" si="33"/>
        <v>117699</v>
      </c>
      <c r="D212" s="3">
        <f t="shared" si="31"/>
        <v>31</v>
      </c>
      <c r="E212" s="10">
        <f t="shared" si="32"/>
        <v>29</v>
      </c>
      <c r="F212" s="4">
        <f>Lease!K222</f>
        <v>0</v>
      </c>
      <c r="G212" s="3">
        <f t="shared" si="34"/>
        <v>0</v>
      </c>
      <c r="H212" s="11">
        <f t="shared" si="35"/>
        <v>0</v>
      </c>
      <c r="I212" s="11">
        <f t="shared" si="36"/>
        <v>0</v>
      </c>
      <c r="J212" s="4">
        <f t="shared" si="37"/>
        <v>0</v>
      </c>
      <c r="K212" s="3">
        <f t="shared" si="38"/>
        <v>0</v>
      </c>
    </row>
    <row r="213" spans="1:11" x14ac:dyDescent="0.25">
      <c r="A213" s="9">
        <f>IF(Lease!$H$4="Monthly",DATE(YEAR(Quarterly!A212),MONTH(Quarterly!A212)+1,DAY(Quarterly!A212)),IF(Lease!$H$4="Quarterly",DATE(YEAR(Quarterly!A212),MONTH(Quarterly!A212)+3,DAY(Quarterly!A212)),DATE(YEAR(Quarterly!A212)+1,MONTH(Quarterly!A212),DAY(Quarterly!A212))))</f>
        <v>118036</v>
      </c>
      <c r="B213" s="9">
        <f t="shared" si="30"/>
        <v>118034</v>
      </c>
      <c r="C213" s="9">
        <f t="shared" si="33"/>
        <v>118064</v>
      </c>
      <c r="D213" s="3">
        <f t="shared" si="31"/>
        <v>31</v>
      </c>
      <c r="E213" s="10">
        <f t="shared" si="32"/>
        <v>29</v>
      </c>
      <c r="F213" s="4">
        <f>Lease!K223</f>
        <v>0</v>
      </c>
      <c r="G213" s="3">
        <f t="shared" si="34"/>
        <v>0</v>
      </c>
      <c r="H213" s="11">
        <f t="shared" si="35"/>
        <v>0</v>
      </c>
      <c r="I213" s="11">
        <f t="shared" si="36"/>
        <v>0</v>
      </c>
      <c r="J213" s="4">
        <f t="shared" si="37"/>
        <v>0</v>
      </c>
      <c r="K213" s="3">
        <f t="shared" si="38"/>
        <v>0</v>
      </c>
    </row>
    <row r="214" spans="1:11" x14ac:dyDescent="0.25">
      <c r="A214" s="9">
        <f>IF(Lease!$H$4="Monthly",DATE(YEAR(Quarterly!A213),MONTH(Quarterly!A213)+1,DAY(Quarterly!A213)),IF(Lease!$H$4="Quarterly",DATE(YEAR(Quarterly!A213),MONTH(Quarterly!A213)+3,DAY(Quarterly!A213)),DATE(YEAR(Quarterly!A213)+1,MONTH(Quarterly!A213),DAY(Quarterly!A213))))</f>
        <v>118402</v>
      </c>
      <c r="B214" s="9">
        <f t="shared" si="30"/>
        <v>118400</v>
      </c>
      <c r="C214" s="9">
        <f t="shared" si="33"/>
        <v>118430</v>
      </c>
      <c r="D214" s="3">
        <f t="shared" si="31"/>
        <v>31</v>
      </c>
      <c r="E214" s="10">
        <f t="shared" si="32"/>
        <v>29</v>
      </c>
      <c r="F214" s="4">
        <f>Lease!K224</f>
        <v>0</v>
      </c>
      <c r="G214" s="3">
        <f t="shared" si="34"/>
        <v>0</v>
      </c>
      <c r="H214" s="11">
        <f t="shared" si="35"/>
        <v>0</v>
      </c>
      <c r="I214" s="11">
        <f t="shared" si="36"/>
        <v>0</v>
      </c>
      <c r="J214" s="4">
        <f t="shared" si="37"/>
        <v>0</v>
      </c>
      <c r="K214" s="3">
        <f t="shared" si="38"/>
        <v>0</v>
      </c>
    </row>
    <row r="215" spans="1:11" x14ac:dyDescent="0.25">
      <c r="A215" s="9">
        <f>IF(Lease!$H$4="Monthly",DATE(YEAR(Quarterly!A214),MONTH(Quarterly!A214)+1,DAY(Quarterly!A214)),IF(Lease!$H$4="Quarterly",DATE(YEAR(Quarterly!A214),MONTH(Quarterly!A214)+3,DAY(Quarterly!A214)),DATE(YEAR(Quarterly!A214)+1,MONTH(Quarterly!A214),DAY(Quarterly!A214))))</f>
        <v>118767</v>
      </c>
      <c r="B215" s="9">
        <f t="shared" si="30"/>
        <v>118765</v>
      </c>
      <c r="C215" s="9">
        <f t="shared" si="33"/>
        <v>118795</v>
      </c>
      <c r="D215" s="3">
        <f t="shared" si="31"/>
        <v>31</v>
      </c>
      <c r="E215" s="10">
        <f t="shared" si="32"/>
        <v>29</v>
      </c>
      <c r="F215" s="4">
        <f>Lease!K225</f>
        <v>0</v>
      </c>
      <c r="G215" s="3">
        <f t="shared" si="34"/>
        <v>0</v>
      </c>
      <c r="H215" s="11">
        <f t="shared" si="35"/>
        <v>0</v>
      </c>
      <c r="I215" s="11">
        <f t="shared" si="36"/>
        <v>0</v>
      </c>
      <c r="J215" s="4">
        <f t="shared" si="37"/>
        <v>0</v>
      </c>
      <c r="K215" s="3">
        <f t="shared" si="38"/>
        <v>0</v>
      </c>
    </row>
    <row r="216" spans="1:11" x14ac:dyDescent="0.25">
      <c r="A216" s="9">
        <f>IF(Lease!$H$4="Monthly",DATE(YEAR(Quarterly!A215),MONTH(Quarterly!A215)+1,DAY(Quarterly!A215)),IF(Lease!$H$4="Quarterly",DATE(YEAR(Quarterly!A215),MONTH(Quarterly!A215)+3,DAY(Quarterly!A215)),DATE(YEAR(Quarterly!A215)+1,MONTH(Quarterly!A215),DAY(Quarterly!A215))))</f>
        <v>119132</v>
      </c>
      <c r="B216" s="9">
        <f t="shared" si="30"/>
        <v>119130</v>
      </c>
      <c r="C216" s="9">
        <f t="shared" si="33"/>
        <v>119160</v>
      </c>
      <c r="D216" s="3">
        <f t="shared" si="31"/>
        <v>31</v>
      </c>
      <c r="E216" s="10">
        <f t="shared" si="32"/>
        <v>29</v>
      </c>
      <c r="F216" s="4">
        <f>Lease!K226</f>
        <v>0</v>
      </c>
      <c r="G216" s="3">
        <f t="shared" si="34"/>
        <v>0</v>
      </c>
      <c r="H216" s="11">
        <f t="shared" si="35"/>
        <v>0</v>
      </c>
      <c r="I216" s="11">
        <f t="shared" si="36"/>
        <v>0</v>
      </c>
      <c r="J216" s="4">
        <f t="shared" si="37"/>
        <v>0</v>
      </c>
      <c r="K216" s="3">
        <f t="shared" si="38"/>
        <v>0</v>
      </c>
    </row>
    <row r="217" spans="1:11" x14ac:dyDescent="0.25">
      <c r="A217" s="9">
        <f>IF(Lease!$H$4="Monthly",DATE(YEAR(Quarterly!A216),MONTH(Quarterly!A216)+1,DAY(Quarterly!A216)),IF(Lease!$H$4="Quarterly",DATE(YEAR(Quarterly!A216),MONTH(Quarterly!A216)+3,DAY(Quarterly!A216)),DATE(YEAR(Quarterly!A216)+1,MONTH(Quarterly!A216),DAY(Quarterly!A216))))</f>
        <v>119497</v>
      </c>
      <c r="B217" s="9">
        <f t="shared" si="30"/>
        <v>119495</v>
      </c>
      <c r="C217" s="9">
        <f t="shared" si="33"/>
        <v>119525</v>
      </c>
      <c r="D217" s="3">
        <f t="shared" si="31"/>
        <v>31</v>
      </c>
      <c r="E217" s="10">
        <f t="shared" si="32"/>
        <v>29</v>
      </c>
      <c r="F217" s="4">
        <f>Lease!K227</f>
        <v>0</v>
      </c>
      <c r="G217" s="3">
        <f t="shared" si="34"/>
        <v>0</v>
      </c>
      <c r="H217" s="11">
        <f t="shared" si="35"/>
        <v>0</v>
      </c>
      <c r="I217" s="11">
        <f t="shared" si="36"/>
        <v>0</v>
      </c>
      <c r="J217" s="4">
        <f t="shared" si="37"/>
        <v>0</v>
      </c>
      <c r="K217" s="3">
        <f t="shared" si="38"/>
        <v>0</v>
      </c>
    </row>
    <row r="218" spans="1:11" x14ac:dyDescent="0.25">
      <c r="A218" s="9">
        <f>IF(Lease!$H$4="Monthly",DATE(YEAR(Quarterly!A217),MONTH(Quarterly!A217)+1,DAY(Quarterly!A217)),IF(Lease!$H$4="Quarterly",DATE(YEAR(Quarterly!A217),MONTH(Quarterly!A217)+3,DAY(Quarterly!A217)),DATE(YEAR(Quarterly!A217)+1,MONTH(Quarterly!A217),DAY(Quarterly!A217))))</f>
        <v>119863</v>
      </c>
      <c r="B218" s="9">
        <f t="shared" si="30"/>
        <v>119861</v>
      </c>
      <c r="C218" s="9">
        <f t="shared" si="33"/>
        <v>119891</v>
      </c>
      <c r="D218" s="3">
        <f t="shared" si="31"/>
        <v>31</v>
      </c>
      <c r="E218" s="10">
        <f t="shared" si="32"/>
        <v>29</v>
      </c>
      <c r="F218" s="4">
        <f>Lease!K228</f>
        <v>0</v>
      </c>
      <c r="G218" s="3">
        <f t="shared" si="34"/>
        <v>0</v>
      </c>
      <c r="H218" s="11">
        <f t="shared" si="35"/>
        <v>0</v>
      </c>
      <c r="I218" s="11">
        <f t="shared" si="36"/>
        <v>0</v>
      </c>
      <c r="J218" s="4">
        <f t="shared" si="37"/>
        <v>0</v>
      </c>
      <c r="K218" s="3">
        <f t="shared" si="38"/>
        <v>0</v>
      </c>
    </row>
    <row r="219" spans="1:11" x14ac:dyDescent="0.25">
      <c r="A219" s="9">
        <f>IF(Lease!$H$4="Monthly",DATE(YEAR(Quarterly!A218),MONTH(Quarterly!A218)+1,DAY(Quarterly!A218)),IF(Lease!$H$4="Quarterly",DATE(YEAR(Quarterly!A218),MONTH(Quarterly!A218)+3,DAY(Quarterly!A218)),DATE(YEAR(Quarterly!A218)+1,MONTH(Quarterly!A218),DAY(Quarterly!A218))))</f>
        <v>120228</v>
      </c>
      <c r="B219" s="9">
        <f t="shared" si="30"/>
        <v>120226</v>
      </c>
      <c r="C219" s="9">
        <f t="shared" si="33"/>
        <v>120256</v>
      </c>
      <c r="D219" s="3">
        <f t="shared" si="31"/>
        <v>31</v>
      </c>
      <c r="E219" s="10">
        <f t="shared" si="32"/>
        <v>29</v>
      </c>
      <c r="F219" s="4">
        <f>Lease!K229</f>
        <v>0</v>
      </c>
      <c r="G219" s="3">
        <f t="shared" si="34"/>
        <v>0</v>
      </c>
      <c r="H219" s="11">
        <f t="shared" si="35"/>
        <v>0</v>
      </c>
      <c r="I219" s="11">
        <f t="shared" si="36"/>
        <v>0</v>
      </c>
      <c r="J219" s="4">
        <f t="shared" si="37"/>
        <v>0</v>
      </c>
      <c r="K219" s="3">
        <f t="shared" si="38"/>
        <v>0</v>
      </c>
    </row>
    <row r="220" spans="1:11" x14ac:dyDescent="0.25">
      <c r="A220" s="9">
        <f>IF(Lease!$H$4="Monthly",DATE(YEAR(Quarterly!A219),MONTH(Quarterly!A219)+1,DAY(Quarterly!A219)),IF(Lease!$H$4="Quarterly",DATE(YEAR(Quarterly!A219),MONTH(Quarterly!A219)+3,DAY(Quarterly!A219)),DATE(YEAR(Quarterly!A219)+1,MONTH(Quarterly!A219),DAY(Quarterly!A219))))</f>
        <v>120593</v>
      </c>
      <c r="B220" s="9">
        <f t="shared" si="30"/>
        <v>120591</v>
      </c>
      <c r="C220" s="9">
        <f t="shared" si="33"/>
        <v>120621</v>
      </c>
      <c r="D220" s="3">
        <f t="shared" si="31"/>
        <v>31</v>
      </c>
      <c r="E220" s="10">
        <f t="shared" si="32"/>
        <v>29</v>
      </c>
      <c r="F220" s="4">
        <f>Lease!K230</f>
        <v>0</v>
      </c>
      <c r="G220" s="3">
        <f t="shared" si="34"/>
        <v>0</v>
      </c>
      <c r="H220" s="11">
        <f t="shared" si="35"/>
        <v>0</v>
      </c>
      <c r="I220" s="11">
        <f t="shared" si="36"/>
        <v>0</v>
      </c>
      <c r="J220" s="4">
        <f t="shared" si="37"/>
        <v>0</v>
      </c>
      <c r="K220" s="3">
        <f t="shared" si="38"/>
        <v>0</v>
      </c>
    </row>
    <row r="221" spans="1:11" x14ac:dyDescent="0.25">
      <c r="A221" s="9">
        <f>IF(Lease!$H$4="Monthly",DATE(YEAR(Quarterly!A220),MONTH(Quarterly!A220)+1,DAY(Quarterly!A220)),IF(Lease!$H$4="Quarterly",DATE(YEAR(Quarterly!A220),MONTH(Quarterly!A220)+3,DAY(Quarterly!A220)),DATE(YEAR(Quarterly!A220)+1,MONTH(Quarterly!A220),DAY(Quarterly!A220))))</f>
        <v>120958</v>
      </c>
      <c r="B221" s="9">
        <f t="shared" si="30"/>
        <v>120956</v>
      </c>
      <c r="C221" s="9">
        <f t="shared" si="33"/>
        <v>120986</v>
      </c>
      <c r="D221" s="3">
        <f t="shared" si="31"/>
        <v>31</v>
      </c>
      <c r="E221" s="10">
        <f t="shared" si="32"/>
        <v>29</v>
      </c>
      <c r="F221" s="4">
        <f>Lease!K231</f>
        <v>0</v>
      </c>
      <c r="G221" s="3">
        <f t="shared" si="34"/>
        <v>0</v>
      </c>
      <c r="H221" s="11">
        <f t="shared" si="35"/>
        <v>0</v>
      </c>
      <c r="I221" s="11">
        <f t="shared" si="36"/>
        <v>0</v>
      </c>
      <c r="J221" s="4">
        <f t="shared" si="37"/>
        <v>0</v>
      </c>
      <c r="K221" s="3">
        <f t="shared" si="38"/>
        <v>0</v>
      </c>
    </row>
    <row r="222" spans="1:11" x14ac:dyDescent="0.25">
      <c r="A222" s="9">
        <f>IF(Lease!$H$4="Monthly",DATE(YEAR(Quarterly!A221),MONTH(Quarterly!A221)+1,DAY(Quarterly!A221)),IF(Lease!$H$4="Quarterly",DATE(YEAR(Quarterly!A221),MONTH(Quarterly!A221)+3,DAY(Quarterly!A221)),DATE(YEAR(Quarterly!A221)+1,MONTH(Quarterly!A221),DAY(Quarterly!A221))))</f>
        <v>121324</v>
      </c>
      <c r="B222" s="9">
        <f t="shared" si="30"/>
        <v>121322</v>
      </c>
      <c r="C222" s="9">
        <f t="shared" si="33"/>
        <v>121352</v>
      </c>
      <c r="D222" s="3">
        <f t="shared" si="31"/>
        <v>31</v>
      </c>
      <c r="E222" s="10">
        <f t="shared" si="32"/>
        <v>29</v>
      </c>
      <c r="F222" s="4">
        <f>Lease!K232</f>
        <v>0</v>
      </c>
      <c r="G222" s="3">
        <f t="shared" si="34"/>
        <v>0</v>
      </c>
      <c r="H222" s="11">
        <f t="shared" si="35"/>
        <v>0</v>
      </c>
      <c r="I222" s="11">
        <f t="shared" si="36"/>
        <v>0</v>
      </c>
      <c r="J222" s="4">
        <f t="shared" si="37"/>
        <v>0</v>
      </c>
      <c r="K222" s="3">
        <f t="shared" si="38"/>
        <v>0</v>
      </c>
    </row>
    <row r="223" spans="1:11" x14ac:dyDescent="0.25">
      <c r="A223" s="9">
        <f>IF(Lease!$H$4="Monthly",DATE(YEAR(Quarterly!A222),MONTH(Quarterly!A222)+1,DAY(Quarterly!A222)),IF(Lease!$H$4="Quarterly",DATE(YEAR(Quarterly!A222),MONTH(Quarterly!A222)+3,DAY(Quarterly!A222)),DATE(YEAR(Quarterly!A222)+1,MONTH(Quarterly!A222),DAY(Quarterly!A222))))</f>
        <v>121689</v>
      </c>
      <c r="B223" s="9">
        <f t="shared" si="30"/>
        <v>121687</v>
      </c>
      <c r="C223" s="9">
        <f t="shared" si="33"/>
        <v>121717</v>
      </c>
      <c r="D223" s="3">
        <f t="shared" si="31"/>
        <v>31</v>
      </c>
      <c r="E223" s="10">
        <f t="shared" si="32"/>
        <v>29</v>
      </c>
      <c r="F223" s="4">
        <f>Lease!K233</f>
        <v>0</v>
      </c>
      <c r="G223" s="3">
        <f t="shared" si="34"/>
        <v>0</v>
      </c>
      <c r="H223" s="11">
        <f t="shared" si="35"/>
        <v>0</v>
      </c>
      <c r="I223" s="11">
        <f t="shared" si="36"/>
        <v>0</v>
      </c>
      <c r="J223" s="4">
        <f t="shared" si="37"/>
        <v>0</v>
      </c>
      <c r="K223" s="3">
        <f t="shared" si="38"/>
        <v>0</v>
      </c>
    </row>
    <row r="224" spans="1:11" x14ac:dyDescent="0.25">
      <c r="A224" s="9">
        <f>IF(Lease!$H$4="Monthly",DATE(YEAR(Quarterly!A223),MONTH(Quarterly!A223)+1,DAY(Quarterly!A223)),IF(Lease!$H$4="Quarterly",DATE(YEAR(Quarterly!A223),MONTH(Quarterly!A223)+3,DAY(Quarterly!A223)),DATE(YEAR(Quarterly!A223)+1,MONTH(Quarterly!A223),DAY(Quarterly!A223))))</f>
        <v>122054</v>
      </c>
      <c r="B224" s="9">
        <f t="shared" si="30"/>
        <v>122052</v>
      </c>
      <c r="C224" s="9">
        <f t="shared" si="33"/>
        <v>122082</v>
      </c>
      <c r="D224" s="3">
        <f t="shared" si="31"/>
        <v>31</v>
      </c>
      <c r="E224" s="10">
        <f t="shared" si="32"/>
        <v>29</v>
      </c>
      <c r="F224" s="4">
        <f>Lease!K234</f>
        <v>0</v>
      </c>
      <c r="G224" s="3">
        <f t="shared" si="34"/>
        <v>0</v>
      </c>
      <c r="H224" s="11">
        <f t="shared" si="35"/>
        <v>0</v>
      </c>
      <c r="I224" s="11">
        <f t="shared" si="36"/>
        <v>0</v>
      </c>
      <c r="J224" s="4">
        <f t="shared" si="37"/>
        <v>0</v>
      </c>
      <c r="K224" s="3">
        <f t="shared" si="38"/>
        <v>0</v>
      </c>
    </row>
    <row r="225" spans="1:11" x14ac:dyDescent="0.25">
      <c r="A225" s="9">
        <f>IF(Lease!$H$4="Monthly",DATE(YEAR(Quarterly!A224),MONTH(Quarterly!A224)+1,DAY(Quarterly!A224)),IF(Lease!$H$4="Quarterly",DATE(YEAR(Quarterly!A224),MONTH(Quarterly!A224)+3,DAY(Quarterly!A224)),DATE(YEAR(Quarterly!A224)+1,MONTH(Quarterly!A224),DAY(Quarterly!A224))))</f>
        <v>122419</v>
      </c>
      <c r="B225" s="9">
        <f t="shared" si="30"/>
        <v>122417</v>
      </c>
      <c r="C225" s="9">
        <f t="shared" si="33"/>
        <v>122447</v>
      </c>
      <c r="D225" s="3">
        <f t="shared" si="31"/>
        <v>31</v>
      </c>
      <c r="E225" s="10">
        <f t="shared" si="32"/>
        <v>29</v>
      </c>
      <c r="F225" s="4">
        <f>Lease!K235</f>
        <v>0</v>
      </c>
      <c r="G225" s="3">
        <f t="shared" si="34"/>
        <v>0</v>
      </c>
      <c r="H225" s="11">
        <f t="shared" si="35"/>
        <v>0</v>
      </c>
      <c r="I225" s="11">
        <f t="shared" si="36"/>
        <v>0</v>
      </c>
      <c r="J225" s="4">
        <f t="shared" si="37"/>
        <v>0</v>
      </c>
      <c r="K225" s="3">
        <f t="shared" si="38"/>
        <v>0</v>
      </c>
    </row>
    <row r="226" spans="1:11" x14ac:dyDescent="0.25">
      <c r="A226" s="9">
        <f>IF(Lease!$H$4="Monthly",DATE(YEAR(Quarterly!A225),MONTH(Quarterly!A225)+1,DAY(Quarterly!A225)),IF(Lease!$H$4="Quarterly",DATE(YEAR(Quarterly!A225),MONTH(Quarterly!A225)+3,DAY(Quarterly!A225)),DATE(YEAR(Quarterly!A225)+1,MONTH(Quarterly!A225),DAY(Quarterly!A225))))</f>
        <v>122785</v>
      </c>
      <c r="B226" s="9">
        <f t="shared" si="30"/>
        <v>122783</v>
      </c>
      <c r="C226" s="9">
        <f t="shared" si="33"/>
        <v>122813</v>
      </c>
      <c r="D226" s="3">
        <f t="shared" si="31"/>
        <v>31</v>
      </c>
      <c r="E226" s="10">
        <f t="shared" si="32"/>
        <v>29</v>
      </c>
      <c r="F226" s="4">
        <f>Lease!K236</f>
        <v>0</v>
      </c>
      <c r="G226" s="3">
        <f t="shared" si="34"/>
        <v>0</v>
      </c>
      <c r="H226" s="11">
        <f t="shared" si="35"/>
        <v>0</v>
      </c>
      <c r="I226" s="11">
        <f t="shared" si="36"/>
        <v>0</v>
      </c>
      <c r="J226" s="4">
        <f t="shared" si="37"/>
        <v>0</v>
      </c>
      <c r="K226" s="3">
        <f t="shared" si="38"/>
        <v>0</v>
      </c>
    </row>
    <row r="227" spans="1:11" x14ac:dyDescent="0.25">
      <c r="A227" s="9">
        <f>IF(Lease!$H$4="Monthly",DATE(YEAR(Quarterly!A226),MONTH(Quarterly!A226)+1,DAY(Quarterly!A226)),IF(Lease!$H$4="Quarterly",DATE(YEAR(Quarterly!A226),MONTH(Quarterly!A226)+3,DAY(Quarterly!A226)),DATE(YEAR(Quarterly!A226)+1,MONTH(Quarterly!A226),DAY(Quarterly!A226))))</f>
        <v>123150</v>
      </c>
      <c r="B227" s="9">
        <f t="shared" si="30"/>
        <v>123148</v>
      </c>
      <c r="C227" s="9">
        <f t="shared" si="33"/>
        <v>123178</v>
      </c>
      <c r="D227" s="3">
        <f t="shared" si="31"/>
        <v>31</v>
      </c>
      <c r="E227" s="10">
        <f t="shared" si="32"/>
        <v>29</v>
      </c>
      <c r="F227" s="4">
        <f>Lease!K237</f>
        <v>0</v>
      </c>
      <c r="G227" s="3">
        <f t="shared" si="34"/>
        <v>0</v>
      </c>
      <c r="H227" s="11">
        <f t="shared" si="35"/>
        <v>0</v>
      </c>
      <c r="I227" s="11">
        <f t="shared" si="36"/>
        <v>0</v>
      </c>
      <c r="J227" s="4">
        <f t="shared" si="37"/>
        <v>0</v>
      </c>
      <c r="K227" s="3">
        <f t="shared" si="38"/>
        <v>0</v>
      </c>
    </row>
    <row r="228" spans="1:11" x14ac:dyDescent="0.25">
      <c r="A228" s="9">
        <f>IF(Lease!$H$4="Monthly",DATE(YEAR(Quarterly!A227),MONTH(Quarterly!A227)+1,DAY(Quarterly!A227)),IF(Lease!$H$4="Quarterly",DATE(YEAR(Quarterly!A227),MONTH(Quarterly!A227)+3,DAY(Quarterly!A227)),DATE(YEAR(Quarterly!A227)+1,MONTH(Quarterly!A227),DAY(Quarterly!A227))))</f>
        <v>123515</v>
      </c>
      <c r="B228" s="9">
        <f t="shared" si="30"/>
        <v>123513</v>
      </c>
      <c r="C228" s="9">
        <f t="shared" si="33"/>
        <v>123543</v>
      </c>
      <c r="D228" s="3">
        <f t="shared" si="31"/>
        <v>31</v>
      </c>
      <c r="E228" s="10">
        <f t="shared" si="32"/>
        <v>29</v>
      </c>
      <c r="F228" s="4">
        <f>Lease!K238</f>
        <v>0</v>
      </c>
      <c r="G228" s="3">
        <f t="shared" si="34"/>
        <v>0</v>
      </c>
      <c r="H228" s="11">
        <f t="shared" si="35"/>
        <v>0</v>
      </c>
      <c r="I228" s="11">
        <f t="shared" si="36"/>
        <v>0</v>
      </c>
      <c r="J228" s="4">
        <f t="shared" si="37"/>
        <v>0</v>
      </c>
      <c r="K228" s="3">
        <f t="shared" si="38"/>
        <v>0</v>
      </c>
    </row>
    <row r="229" spans="1:11" x14ac:dyDescent="0.25">
      <c r="A229" s="9">
        <f>IF(Lease!$H$4="Monthly",DATE(YEAR(Quarterly!A228),MONTH(Quarterly!A228)+1,DAY(Quarterly!A228)),IF(Lease!$H$4="Quarterly",DATE(YEAR(Quarterly!A228),MONTH(Quarterly!A228)+3,DAY(Quarterly!A228)),DATE(YEAR(Quarterly!A228)+1,MONTH(Quarterly!A228),DAY(Quarterly!A228))))</f>
        <v>123880</v>
      </c>
      <c r="B229" s="9">
        <f t="shared" si="30"/>
        <v>123878</v>
      </c>
      <c r="C229" s="9">
        <f t="shared" si="33"/>
        <v>123908</v>
      </c>
      <c r="D229" s="3">
        <f t="shared" si="31"/>
        <v>31</v>
      </c>
      <c r="E229" s="10">
        <f t="shared" si="32"/>
        <v>29</v>
      </c>
      <c r="F229" s="4">
        <f>Lease!K239</f>
        <v>0</v>
      </c>
      <c r="G229" s="3">
        <f t="shared" si="34"/>
        <v>0</v>
      </c>
      <c r="H229" s="11">
        <f t="shared" si="35"/>
        <v>0</v>
      </c>
      <c r="I229" s="11">
        <f t="shared" si="36"/>
        <v>0</v>
      </c>
      <c r="J229" s="4">
        <f t="shared" si="37"/>
        <v>0</v>
      </c>
      <c r="K229" s="3">
        <f t="shared" si="38"/>
        <v>0</v>
      </c>
    </row>
    <row r="230" spans="1:11" x14ac:dyDescent="0.25">
      <c r="A230" s="9">
        <f>IF(Lease!$H$4="Monthly",DATE(YEAR(Quarterly!A229),MONTH(Quarterly!A229)+1,DAY(Quarterly!A229)),IF(Lease!$H$4="Quarterly",DATE(YEAR(Quarterly!A229),MONTH(Quarterly!A229)+3,DAY(Quarterly!A229)),DATE(YEAR(Quarterly!A229)+1,MONTH(Quarterly!A229),DAY(Quarterly!A229))))</f>
        <v>124246</v>
      </c>
      <c r="B230" s="9">
        <f t="shared" si="30"/>
        <v>124244</v>
      </c>
      <c r="C230" s="9">
        <f t="shared" si="33"/>
        <v>124274</v>
      </c>
      <c r="D230" s="3">
        <f t="shared" si="31"/>
        <v>31</v>
      </c>
      <c r="E230" s="10">
        <f t="shared" si="32"/>
        <v>29</v>
      </c>
      <c r="F230" s="4">
        <f>Lease!K240</f>
        <v>0</v>
      </c>
      <c r="G230" s="3">
        <f t="shared" si="34"/>
        <v>0</v>
      </c>
      <c r="H230" s="11">
        <f t="shared" si="35"/>
        <v>0</v>
      </c>
      <c r="I230" s="11">
        <f t="shared" si="36"/>
        <v>0</v>
      </c>
      <c r="J230" s="4">
        <f t="shared" si="37"/>
        <v>0</v>
      </c>
      <c r="K230" s="3">
        <f t="shared" si="38"/>
        <v>0</v>
      </c>
    </row>
    <row r="231" spans="1:11" x14ac:dyDescent="0.25">
      <c r="A231" s="9">
        <f>IF(Lease!$H$4="Monthly",DATE(YEAR(Quarterly!A230),MONTH(Quarterly!A230)+1,DAY(Quarterly!A230)),IF(Lease!$H$4="Quarterly",DATE(YEAR(Quarterly!A230),MONTH(Quarterly!A230)+3,DAY(Quarterly!A230)),DATE(YEAR(Quarterly!A230)+1,MONTH(Quarterly!A230),DAY(Quarterly!A230))))</f>
        <v>124611</v>
      </c>
      <c r="B231" s="9">
        <f t="shared" si="30"/>
        <v>124609</v>
      </c>
      <c r="C231" s="9">
        <f t="shared" si="33"/>
        <v>124639</v>
      </c>
      <c r="D231" s="3">
        <f t="shared" si="31"/>
        <v>31</v>
      </c>
      <c r="E231" s="10">
        <f t="shared" si="32"/>
        <v>29</v>
      </c>
      <c r="F231" s="4">
        <f>Lease!K241</f>
        <v>0</v>
      </c>
      <c r="G231" s="3">
        <f t="shared" si="34"/>
        <v>0</v>
      </c>
      <c r="H231" s="11">
        <f t="shared" si="35"/>
        <v>0</v>
      </c>
      <c r="I231" s="11">
        <f t="shared" si="36"/>
        <v>0</v>
      </c>
      <c r="J231" s="4">
        <f t="shared" si="37"/>
        <v>0</v>
      </c>
      <c r="K231" s="3">
        <f t="shared" si="38"/>
        <v>0</v>
      </c>
    </row>
    <row r="232" spans="1:11" x14ac:dyDescent="0.25">
      <c r="A232" s="9">
        <f>IF(Lease!$H$4="Monthly",DATE(YEAR(Quarterly!A231),MONTH(Quarterly!A231)+1,DAY(Quarterly!A231)),IF(Lease!$H$4="Quarterly",DATE(YEAR(Quarterly!A231),MONTH(Quarterly!A231)+3,DAY(Quarterly!A231)),DATE(YEAR(Quarterly!A231)+1,MONTH(Quarterly!A231),DAY(Quarterly!A231))))</f>
        <v>124976</v>
      </c>
      <c r="B232" s="9">
        <f t="shared" si="30"/>
        <v>124974</v>
      </c>
      <c r="C232" s="9">
        <f t="shared" si="33"/>
        <v>125004</v>
      </c>
      <c r="D232" s="3">
        <f t="shared" si="31"/>
        <v>31</v>
      </c>
      <c r="E232" s="10">
        <f t="shared" si="32"/>
        <v>29</v>
      </c>
      <c r="F232" s="4">
        <f>Lease!K242</f>
        <v>0</v>
      </c>
      <c r="G232" s="3">
        <f t="shared" si="34"/>
        <v>0</v>
      </c>
      <c r="H232" s="11">
        <f t="shared" si="35"/>
        <v>0</v>
      </c>
      <c r="I232" s="11">
        <f t="shared" si="36"/>
        <v>0</v>
      </c>
      <c r="J232" s="4">
        <f t="shared" si="37"/>
        <v>0</v>
      </c>
      <c r="K232" s="3">
        <f t="shared" si="38"/>
        <v>0</v>
      </c>
    </row>
    <row r="233" spans="1:11" x14ac:dyDescent="0.25">
      <c r="A233" s="9">
        <f>IF(Lease!$H$4="Monthly",DATE(YEAR(Quarterly!A232),MONTH(Quarterly!A232)+1,DAY(Quarterly!A232)),IF(Lease!$H$4="Quarterly",DATE(YEAR(Quarterly!A232),MONTH(Quarterly!A232)+3,DAY(Quarterly!A232)),DATE(YEAR(Quarterly!A232)+1,MONTH(Quarterly!A232),DAY(Quarterly!A232))))</f>
        <v>125341</v>
      </c>
      <c r="B233" s="9">
        <f t="shared" si="30"/>
        <v>125339</v>
      </c>
      <c r="C233" s="9">
        <f t="shared" si="33"/>
        <v>125369</v>
      </c>
      <c r="D233" s="3">
        <f t="shared" si="31"/>
        <v>31</v>
      </c>
      <c r="E233" s="10">
        <f t="shared" si="32"/>
        <v>29</v>
      </c>
      <c r="F233" s="4">
        <f>Lease!K243</f>
        <v>0</v>
      </c>
      <c r="G233" s="3">
        <f t="shared" si="34"/>
        <v>0</v>
      </c>
      <c r="H233" s="11">
        <f t="shared" si="35"/>
        <v>0</v>
      </c>
      <c r="I233" s="11">
        <f t="shared" si="36"/>
        <v>0</v>
      </c>
      <c r="J233" s="4">
        <f t="shared" si="37"/>
        <v>0</v>
      </c>
      <c r="K233" s="3">
        <f t="shared" si="38"/>
        <v>0</v>
      </c>
    </row>
    <row r="234" spans="1:11" x14ac:dyDescent="0.25">
      <c r="A234" s="9">
        <f>IF(Lease!$H$4="Monthly",DATE(YEAR(Quarterly!A233),MONTH(Quarterly!A233)+1,DAY(Quarterly!A233)),IF(Lease!$H$4="Quarterly",DATE(YEAR(Quarterly!A233),MONTH(Quarterly!A233)+3,DAY(Quarterly!A233)),DATE(YEAR(Quarterly!A233)+1,MONTH(Quarterly!A233),DAY(Quarterly!A233))))</f>
        <v>125707</v>
      </c>
      <c r="B234" s="9">
        <f t="shared" si="30"/>
        <v>125705</v>
      </c>
      <c r="C234" s="9">
        <f t="shared" si="33"/>
        <v>125735</v>
      </c>
      <c r="D234" s="3">
        <f t="shared" si="31"/>
        <v>31</v>
      </c>
      <c r="E234" s="10">
        <f t="shared" si="32"/>
        <v>29</v>
      </c>
      <c r="F234" s="4">
        <f>Lease!K244</f>
        <v>0</v>
      </c>
      <c r="G234" s="3">
        <f t="shared" si="34"/>
        <v>0</v>
      </c>
      <c r="H234" s="11">
        <f t="shared" si="35"/>
        <v>0</v>
      </c>
      <c r="I234" s="11">
        <f t="shared" si="36"/>
        <v>0</v>
      </c>
      <c r="J234" s="4">
        <f t="shared" si="37"/>
        <v>0</v>
      </c>
      <c r="K234" s="3">
        <f t="shared" si="38"/>
        <v>0</v>
      </c>
    </row>
    <row r="235" spans="1:11" x14ac:dyDescent="0.25">
      <c r="A235" s="9">
        <f>IF(Lease!$H$4="Monthly",DATE(YEAR(Quarterly!A234),MONTH(Quarterly!A234)+1,DAY(Quarterly!A234)),IF(Lease!$H$4="Quarterly",DATE(YEAR(Quarterly!A234),MONTH(Quarterly!A234)+3,DAY(Quarterly!A234)),DATE(YEAR(Quarterly!A234)+1,MONTH(Quarterly!A234),DAY(Quarterly!A234))))</f>
        <v>126072</v>
      </c>
      <c r="B235" s="9">
        <f t="shared" si="30"/>
        <v>126070</v>
      </c>
      <c r="C235" s="9">
        <f t="shared" si="33"/>
        <v>126100</v>
      </c>
      <c r="D235" s="3">
        <f t="shared" si="31"/>
        <v>31</v>
      </c>
      <c r="E235" s="10">
        <f t="shared" si="32"/>
        <v>29</v>
      </c>
      <c r="F235" s="4">
        <f>Lease!K245</f>
        <v>0</v>
      </c>
      <c r="G235" s="3">
        <f t="shared" si="34"/>
        <v>0</v>
      </c>
      <c r="H235" s="11">
        <f t="shared" si="35"/>
        <v>0</v>
      </c>
      <c r="I235" s="11">
        <f t="shared" si="36"/>
        <v>0</v>
      </c>
      <c r="J235" s="4">
        <f t="shared" si="37"/>
        <v>0</v>
      </c>
      <c r="K235" s="3">
        <f t="shared" si="38"/>
        <v>0</v>
      </c>
    </row>
    <row r="236" spans="1:11" x14ac:dyDescent="0.25">
      <c r="A236" s="9">
        <f>IF(Lease!$H$4="Monthly",DATE(YEAR(Quarterly!A235),MONTH(Quarterly!A235)+1,DAY(Quarterly!A235)),IF(Lease!$H$4="Quarterly",DATE(YEAR(Quarterly!A235),MONTH(Quarterly!A235)+3,DAY(Quarterly!A235)),DATE(YEAR(Quarterly!A235)+1,MONTH(Quarterly!A235),DAY(Quarterly!A235))))</f>
        <v>126437</v>
      </c>
      <c r="B236" s="9">
        <f t="shared" si="30"/>
        <v>126435</v>
      </c>
      <c r="C236" s="9">
        <f t="shared" si="33"/>
        <v>126465</v>
      </c>
      <c r="D236" s="3">
        <f t="shared" si="31"/>
        <v>31</v>
      </c>
      <c r="E236" s="10">
        <f t="shared" si="32"/>
        <v>29</v>
      </c>
      <c r="F236" s="4">
        <f>Lease!K246</f>
        <v>0</v>
      </c>
      <c r="G236" s="3">
        <f t="shared" si="34"/>
        <v>0</v>
      </c>
      <c r="H236" s="11">
        <f t="shared" si="35"/>
        <v>0</v>
      </c>
      <c r="I236" s="11">
        <f t="shared" si="36"/>
        <v>0</v>
      </c>
      <c r="J236" s="4">
        <f t="shared" si="37"/>
        <v>0</v>
      </c>
      <c r="K236" s="3">
        <f t="shared" si="38"/>
        <v>0</v>
      </c>
    </row>
    <row r="237" spans="1:11" x14ac:dyDescent="0.25">
      <c r="A237" s="9">
        <f>IF(Lease!$H$4="Monthly",DATE(YEAR(Quarterly!A236),MONTH(Quarterly!A236)+1,DAY(Quarterly!A236)),IF(Lease!$H$4="Quarterly",DATE(YEAR(Quarterly!A236),MONTH(Quarterly!A236)+3,DAY(Quarterly!A236)),DATE(YEAR(Quarterly!A236)+1,MONTH(Quarterly!A236),DAY(Quarterly!A236))))</f>
        <v>126802</v>
      </c>
      <c r="B237" s="9">
        <f t="shared" si="30"/>
        <v>126800</v>
      </c>
      <c r="C237" s="9">
        <f t="shared" si="33"/>
        <v>126830</v>
      </c>
      <c r="D237" s="3">
        <f t="shared" si="31"/>
        <v>31</v>
      </c>
      <c r="E237" s="10">
        <f t="shared" si="32"/>
        <v>29</v>
      </c>
      <c r="F237" s="4">
        <f>Lease!K247</f>
        <v>0</v>
      </c>
      <c r="G237" s="3">
        <f t="shared" si="34"/>
        <v>0</v>
      </c>
      <c r="H237" s="11">
        <f t="shared" si="35"/>
        <v>0</v>
      </c>
      <c r="I237" s="11">
        <f t="shared" si="36"/>
        <v>0</v>
      </c>
      <c r="J237" s="4">
        <f t="shared" si="37"/>
        <v>0</v>
      </c>
      <c r="K237" s="3">
        <f t="shared" si="38"/>
        <v>0</v>
      </c>
    </row>
    <row r="238" spans="1:11" x14ac:dyDescent="0.25">
      <c r="A238" s="9">
        <f>IF(Lease!$H$4="Monthly",DATE(YEAR(Quarterly!A237),MONTH(Quarterly!A237)+1,DAY(Quarterly!A237)),IF(Lease!$H$4="Quarterly",DATE(YEAR(Quarterly!A237),MONTH(Quarterly!A237)+3,DAY(Quarterly!A237)),DATE(YEAR(Quarterly!A237)+1,MONTH(Quarterly!A237),DAY(Quarterly!A237))))</f>
        <v>127168</v>
      </c>
      <c r="B238" s="9">
        <f t="shared" si="30"/>
        <v>127166</v>
      </c>
      <c r="C238" s="9">
        <f t="shared" si="33"/>
        <v>127196</v>
      </c>
      <c r="D238" s="3">
        <f t="shared" si="31"/>
        <v>31</v>
      </c>
      <c r="E238" s="10">
        <f t="shared" si="32"/>
        <v>29</v>
      </c>
      <c r="F238" s="4">
        <f>Lease!K248</f>
        <v>0</v>
      </c>
      <c r="G238" s="3">
        <f t="shared" si="34"/>
        <v>0</v>
      </c>
      <c r="H238" s="11">
        <f t="shared" si="35"/>
        <v>0</v>
      </c>
      <c r="I238" s="11">
        <f t="shared" si="36"/>
        <v>0</v>
      </c>
      <c r="J238" s="4">
        <f t="shared" si="37"/>
        <v>0</v>
      </c>
      <c r="K238" s="3">
        <f t="shared" si="38"/>
        <v>0</v>
      </c>
    </row>
    <row r="239" spans="1:11" x14ac:dyDescent="0.25">
      <c r="A239" s="9">
        <f>IF(Lease!$H$4="Monthly",DATE(YEAR(Quarterly!A238),MONTH(Quarterly!A238)+1,DAY(Quarterly!A238)),IF(Lease!$H$4="Quarterly",DATE(YEAR(Quarterly!A238),MONTH(Quarterly!A238)+3,DAY(Quarterly!A238)),DATE(YEAR(Quarterly!A238)+1,MONTH(Quarterly!A238),DAY(Quarterly!A238))))</f>
        <v>127533</v>
      </c>
      <c r="B239" s="9">
        <f t="shared" si="30"/>
        <v>127531</v>
      </c>
      <c r="C239" s="9">
        <f t="shared" si="33"/>
        <v>127561</v>
      </c>
      <c r="D239" s="3">
        <f t="shared" si="31"/>
        <v>31</v>
      </c>
      <c r="E239" s="10">
        <f t="shared" si="32"/>
        <v>29</v>
      </c>
      <c r="F239" s="4">
        <f>Lease!K249</f>
        <v>0</v>
      </c>
      <c r="G239" s="3">
        <f t="shared" si="34"/>
        <v>0</v>
      </c>
      <c r="H239" s="11">
        <f t="shared" si="35"/>
        <v>0</v>
      </c>
      <c r="I239" s="11">
        <f t="shared" si="36"/>
        <v>0</v>
      </c>
      <c r="J239" s="4">
        <f t="shared" si="37"/>
        <v>0</v>
      </c>
      <c r="K239" s="3">
        <f t="shared" si="38"/>
        <v>0</v>
      </c>
    </row>
    <row r="240" spans="1:11" x14ac:dyDescent="0.25">
      <c r="A240" s="9">
        <f>IF(Lease!$H$4="Monthly",DATE(YEAR(Quarterly!A239),MONTH(Quarterly!A239)+1,DAY(Quarterly!A239)),IF(Lease!$H$4="Quarterly",DATE(YEAR(Quarterly!A239),MONTH(Quarterly!A239)+3,DAY(Quarterly!A239)),DATE(YEAR(Quarterly!A239)+1,MONTH(Quarterly!A239),DAY(Quarterly!A239))))</f>
        <v>127898</v>
      </c>
      <c r="B240" s="9">
        <f t="shared" si="30"/>
        <v>127896</v>
      </c>
      <c r="C240" s="9">
        <f t="shared" si="33"/>
        <v>127926</v>
      </c>
      <c r="D240" s="3">
        <f t="shared" si="31"/>
        <v>31</v>
      </c>
      <c r="E240" s="10">
        <f t="shared" si="32"/>
        <v>29</v>
      </c>
      <c r="F240" s="4">
        <f>Lease!K250</f>
        <v>0</v>
      </c>
      <c r="G240" s="3">
        <f t="shared" si="34"/>
        <v>0</v>
      </c>
      <c r="H240" s="11">
        <f t="shared" si="35"/>
        <v>0</v>
      </c>
      <c r="I240" s="11">
        <f t="shared" si="36"/>
        <v>0</v>
      </c>
      <c r="J240" s="4">
        <f t="shared" si="37"/>
        <v>0</v>
      </c>
      <c r="K240" s="3">
        <f t="shared" si="38"/>
        <v>0</v>
      </c>
    </row>
    <row r="241" spans="1:11" x14ac:dyDescent="0.25">
      <c r="A241" s="9">
        <f>IF(Lease!$H$4="Monthly",DATE(YEAR(Quarterly!A240),MONTH(Quarterly!A240)+1,DAY(Quarterly!A240)),IF(Lease!$H$4="Quarterly",DATE(YEAR(Quarterly!A240),MONTH(Quarterly!A240)+3,DAY(Quarterly!A240)),DATE(YEAR(Quarterly!A240)+1,MONTH(Quarterly!A240),DAY(Quarterly!A240))))</f>
        <v>128263</v>
      </c>
      <c r="B241" s="9">
        <f t="shared" si="30"/>
        <v>128261</v>
      </c>
      <c r="C241" s="9">
        <f t="shared" si="33"/>
        <v>128291</v>
      </c>
      <c r="D241" s="3">
        <f t="shared" si="31"/>
        <v>31</v>
      </c>
      <c r="E241" s="10">
        <f t="shared" si="32"/>
        <v>29</v>
      </c>
      <c r="F241" s="4">
        <f>Lease!K251</f>
        <v>0</v>
      </c>
      <c r="G241" s="3">
        <f t="shared" si="34"/>
        <v>0</v>
      </c>
      <c r="H241" s="11">
        <f t="shared" si="35"/>
        <v>0</v>
      </c>
      <c r="I241" s="11">
        <f t="shared" si="36"/>
        <v>0</v>
      </c>
      <c r="J241" s="4">
        <f t="shared" si="37"/>
        <v>0</v>
      </c>
      <c r="K241" s="3">
        <f t="shared" si="38"/>
        <v>0</v>
      </c>
    </row>
    <row r="242" spans="1:11" x14ac:dyDescent="0.25">
      <c r="A242" s="9">
        <f>IF(Lease!$H$4="Monthly",DATE(YEAR(Quarterly!A241),MONTH(Quarterly!A241)+1,DAY(Quarterly!A241)),IF(Lease!$H$4="Quarterly",DATE(YEAR(Quarterly!A241),MONTH(Quarterly!A241)+3,DAY(Quarterly!A241)),DATE(YEAR(Quarterly!A241)+1,MONTH(Quarterly!A241),DAY(Quarterly!A241))))</f>
        <v>128629</v>
      </c>
      <c r="B242" s="9">
        <f t="shared" si="30"/>
        <v>128627</v>
      </c>
      <c r="C242" s="9">
        <f t="shared" si="33"/>
        <v>128657</v>
      </c>
      <c r="D242" s="3">
        <f t="shared" si="31"/>
        <v>31</v>
      </c>
      <c r="E242" s="10">
        <f t="shared" si="32"/>
        <v>29</v>
      </c>
      <c r="F242" s="4">
        <f>Lease!K252</f>
        <v>0</v>
      </c>
      <c r="G242" s="3">
        <f t="shared" si="34"/>
        <v>0</v>
      </c>
      <c r="H242" s="11">
        <f t="shared" si="35"/>
        <v>0</v>
      </c>
      <c r="I242" s="11">
        <f t="shared" si="36"/>
        <v>0</v>
      </c>
      <c r="J242" s="4">
        <f t="shared" si="37"/>
        <v>0</v>
      </c>
      <c r="K242" s="3">
        <f t="shared" si="38"/>
        <v>0</v>
      </c>
    </row>
    <row r="243" spans="1:11" x14ac:dyDescent="0.25">
      <c r="A243" s="9">
        <f>IF(Lease!$H$4="Monthly",DATE(YEAR(Quarterly!A242),MONTH(Quarterly!A242)+1,DAY(Quarterly!A242)),IF(Lease!$H$4="Quarterly",DATE(YEAR(Quarterly!A242),MONTH(Quarterly!A242)+3,DAY(Quarterly!A242)),DATE(YEAR(Quarterly!A242)+1,MONTH(Quarterly!A242),DAY(Quarterly!A242))))</f>
        <v>128994</v>
      </c>
      <c r="B243" s="9">
        <f t="shared" si="30"/>
        <v>128992</v>
      </c>
      <c r="C243" s="9">
        <f t="shared" si="33"/>
        <v>129022</v>
      </c>
      <c r="D243" s="3">
        <f t="shared" si="31"/>
        <v>31</v>
      </c>
      <c r="E243" s="10">
        <f t="shared" si="32"/>
        <v>29</v>
      </c>
      <c r="F243" s="4">
        <f>Lease!K253</f>
        <v>0</v>
      </c>
      <c r="G243" s="3">
        <f t="shared" si="34"/>
        <v>0</v>
      </c>
      <c r="H243" s="11">
        <f t="shared" si="35"/>
        <v>0</v>
      </c>
      <c r="I243" s="11">
        <f t="shared" si="36"/>
        <v>0</v>
      </c>
      <c r="J243" s="4">
        <f t="shared" si="37"/>
        <v>0</v>
      </c>
      <c r="K243" s="3">
        <f t="shared" si="38"/>
        <v>0</v>
      </c>
    </row>
    <row r="244" spans="1:11" x14ac:dyDescent="0.25">
      <c r="A244" s="9">
        <f>IF(Lease!$H$4="Monthly",DATE(YEAR(Quarterly!A243),MONTH(Quarterly!A243)+1,DAY(Quarterly!A243)),IF(Lease!$H$4="Quarterly",DATE(YEAR(Quarterly!A243),MONTH(Quarterly!A243)+3,DAY(Quarterly!A243)),DATE(YEAR(Quarterly!A243)+1,MONTH(Quarterly!A243),DAY(Quarterly!A243))))</f>
        <v>129359</v>
      </c>
      <c r="B244" s="9">
        <f t="shared" si="30"/>
        <v>129357</v>
      </c>
      <c r="C244" s="9">
        <f t="shared" si="33"/>
        <v>129387</v>
      </c>
      <c r="D244" s="3">
        <f t="shared" si="31"/>
        <v>31</v>
      </c>
      <c r="E244" s="10">
        <f t="shared" si="32"/>
        <v>29</v>
      </c>
      <c r="F244" s="4">
        <f>Lease!K254</f>
        <v>0</v>
      </c>
      <c r="G244" s="3">
        <f t="shared" si="34"/>
        <v>0</v>
      </c>
      <c r="H244" s="11">
        <f t="shared" si="35"/>
        <v>0</v>
      </c>
      <c r="I244" s="11">
        <f t="shared" si="36"/>
        <v>0</v>
      </c>
      <c r="J244" s="4">
        <f t="shared" si="37"/>
        <v>0</v>
      </c>
      <c r="K244" s="3">
        <f t="shared" si="38"/>
        <v>0</v>
      </c>
    </row>
    <row r="245" spans="1:11" x14ac:dyDescent="0.25">
      <c r="A245" s="9">
        <f>IF(Lease!$H$4="Monthly",DATE(YEAR(Quarterly!A244),MONTH(Quarterly!A244)+1,DAY(Quarterly!A244)),IF(Lease!$H$4="Quarterly",DATE(YEAR(Quarterly!A244),MONTH(Quarterly!A244)+3,DAY(Quarterly!A244)),DATE(YEAR(Quarterly!A244)+1,MONTH(Quarterly!A244),DAY(Quarterly!A244))))</f>
        <v>129724</v>
      </c>
      <c r="B245" s="9">
        <f t="shared" si="30"/>
        <v>129722</v>
      </c>
      <c r="C245" s="9">
        <f t="shared" si="33"/>
        <v>129752</v>
      </c>
      <c r="D245" s="3">
        <f t="shared" si="31"/>
        <v>31</v>
      </c>
      <c r="E245" s="10">
        <f t="shared" si="32"/>
        <v>29</v>
      </c>
      <c r="F245" s="4">
        <f>Lease!K255</f>
        <v>0</v>
      </c>
      <c r="G245" s="3">
        <f t="shared" si="34"/>
        <v>0</v>
      </c>
      <c r="H245" s="11">
        <f t="shared" si="35"/>
        <v>0</v>
      </c>
      <c r="I245" s="11">
        <f t="shared" si="36"/>
        <v>0</v>
      </c>
      <c r="J245" s="4">
        <f t="shared" si="37"/>
        <v>0</v>
      </c>
      <c r="K245" s="3">
        <f t="shared" si="38"/>
        <v>0</v>
      </c>
    </row>
    <row r="246" spans="1:11" x14ac:dyDescent="0.25">
      <c r="A246" s="9">
        <f>IF(Lease!$H$4="Monthly",DATE(YEAR(Quarterly!A245),MONTH(Quarterly!A245)+1,DAY(Quarterly!A245)),IF(Lease!$H$4="Quarterly",DATE(YEAR(Quarterly!A245),MONTH(Quarterly!A245)+3,DAY(Quarterly!A245)),DATE(YEAR(Quarterly!A245)+1,MONTH(Quarterly!A245),DAY(Quarterly!A245))))</f>
        <v>130090</v>
      </c>
      <c r="B246" s="9">
        <f t="shared" si="30"/>
        <v>130088</v>
      </c>
      <c r="C246" s="9">
        <f t="shared" si="33"/>
        <v>130118</v>
      </c>
      <c r="D246" s="3">
        <f t="shared" si="31"/>
        <v>31</v>
      </c>
      <c r="E246" s="10">
        <f t="shared" si="32"/>
        <v>29</v>
      </c>
      <c r="F246" s="4">
        <f>Lease!K256</f>
        <v>0</v>
      </c>
      <c r="G246" s="3">
        <f t="shared" si="34"/>
        <v>0</v>
      </c>
      <c r="H246" s="11">
        <f t="shared" si="35"/>
        <v>0</v>
      </c>
      <c r="I246" s="11">
        <f t="shared" si="36"/>
        <v>0</v>
      </c>
      <c r="J246" s="4">
        <f t="shared" si="37"/>
        <v>0</v>
      </c>
      <c r="K246" s="3">
        <f t="shared" si="38"/>
        <v>0</v>
      </c>
    </row>
    <row r="247" spans="1:11" x14ac:dyDescent="0.25">
      <c r="A247" s="9">
        <f>IF(Lease!$H$4="Monthly",DATE(YEAR(Quarterly!A246),MONTH(Quarterly!A246)+1,DAY(Quarterly!A246)),IF(Lease!$H$4="Quarterly",DATE(YEAR(Quarterly!A246),MONTH(Quarterly!A246)+3,DAY(Quarterly!A246)),DATE(YEAR(Quarterly!A246)+1,MONTH(Quarterly!A246),DAY(Quarterly!A246))))</f>
        <v>130455</v>
      </c>
      <c r="B247" s="9">
        <f t="shared" si="30"/>
        <v>130453</v>
      </c>
      <c r="C247" s="9">
        <f t="shared" si="33"/>
        <v>130483</v>
      </c>
      <c r="D247" s="3">
        <f t="shared" si="31"/>
        <v>31</v>
      </c>
      <c r="E247" s="10">
        <f t="shared" si="32"/>
        <v>29</v>
      </c>
      <c r="F247" s="4">
        <f>Lease!K257</f>
        <v>0</v>
      </c>
      <c r="G247" s="3">
        <f t="shared" si="34"/>
        <v>0</v>
      </c>
      <c r="H247" s="11">
        <f t="shared" si="35"/>
        <v>0</v>
      </c>
      <c r="I247" s="11">
        <f t="shared" si="36"/>
        <v>0</v>
      </c>
      <c r="J247" s="4">
        <f t="shared" si="37"/>
        <v>0</v>
      </c>
      <c r="K247" s="3">
        <f t="shared" si="38"/>
        <v>0</v>
      </c>
    </row>
    <row r="248" spans="1:11" x14ac:dyDescent="0.25">
      <c r="A248" s="9">
        <f>IF(Lease!$H$4="Monthly",DATE(YEAR(Quarterly!A247),MONTH(Quarterly!A247)+1,DAY(Quarterly!A247)),IF(Lease!$H$4="Quarterly",DATE(YEAR(Quarterly!A247),MONTH(Quarterly!A247)+3,DAY(Quarterly!A247)),DATE(YEAR(Quarterly!A247)+1,MONTH(Quarterly!A247),DAY(Quarterly!A247))))</f>
        <v>130820</v>
      </c>
      <c r="B248" s="9">
        <f t="shared" si="30"/>
        <v>130818</v>
      </c>
      <c r="C248" s="9">
        <f t="shared" si="33"/>
        <v>130848</v>
      </c>
      <c r="D248" s="3">
        <f t="shared" si="31"/>
        <v>31</v>
      </c>
      <c r="E248" s="10">
        <f t="shared" si="32"/>
        <v>29</v>
      </c>
      <c r="F248" s="4">
        <f>Lease!K258</f>
        <v>0</v>
      </c>
      <c r="G248" s="3">
        <f t="shared" si="34"/>
        <v>0</v>
      </c>
      <c r="H248" s="11">
        <f t="shared" si="35"/>
        <v>0</v>
      </c>
      <c r="I248" s="11">
        <f t="shared" si="36"/>
        <v>0</v>
      </c>
      <c r="J248" s="4">
        <f t="shared" si="37"/>
        <v>0</v>
      </c>
      <c r="K248" s="3">
        <f t="shared" si="38"/>
        <v>0</v>
      </c>
    </row>
    <row r="249" spans="1:11" x14ac:dyDescent="0.25">
      <c r="A249" s="9">
        <f>IF(Lease!$H$4="Monthly",DATE(YEAR(Quarterly!A248),MONTH(Quarterly!A248)+1,DAY(Quarterly!A248)),IF(Lease!$H$4="Quarterly",DATE(YEAR(Quarterly!A248),MONTH(Quarterly!A248)+3,DAY(Quarterly!A248)),DATE(YEAR(Quarterly!A248)+1,MONTH(Quarterly!A248),DAY(Quarterly!A248))))</f>
        <v>131185</v>
      </c>
      <c r="B249" s="9">
        <f t="shared" si="30"/>
        <v>131183</v>
      </c>
      <c r="C249" s="9">
        <f t="shared" si="33"/>
        <v>131213</v>
      </c>
      <c r="D249" s="3">
        <f t="shared" si="31"/>
        <v>31</v>
      </c>
      <c r="E249" s="10">
        <f t="shared" si="32"/>
        <v>29</v>
      </c>
      <c r="F249" s="4">
        <f>Lease!K259</f>
        <v>0</v>
      </c>
      <c r="G249" s="3">
        <f t="shared" si="34"/>
        <v>0</v>
      </c>
      <c r="H249" s="11">
        <f t="shared" si="35"/>
        <v>0</v>
      </c>
      <c r="I249" s="11">
        <f t="shared" si="36"/>
        <v>0</v>
      </c>
      <c r="J249" s="4">
        <f t="shared" si="37"/>
        <v>0</v>
      </c>
      <c r="K249" s="3">
        <f t="shared" si="38"/>
        <v>0</v>
      </c>
    </row>
    <row r="250" spans="1:11" x14ac:dyDescent="0.25">
      <c r="A250" s="9">
        <f>IF(Lease!$H$4="Monthly",DATE(YEAR(Quarterly!A249),MONTH(Quarterly!A249)+1,DAY(Quarterly!A249)),IF(Lease!$H$4="Quarterly",DATE(YEAR(Quarterly!A249),MONTH(Quarterly!A249)+3,DAY(Quarterly!A249)),DATE(YEAR(Quarterly!A249)+1,MONTH(Quarterly!A249),DAY(Quarterly!A249))))</f>
        <v>131551</v>
      </c>
      <c r="B250" s="9">
        <f t="shared" si="30"/>
        <v>131549</v>
      </c>
      <c r="C250" s="9">
        <f t="shared" si="33"/>
        <v>131579</v>
      </c>
      <c r="D250" s="3">
        <f t="shared" si="31"/>
        <v>31</v>
      </c>
      <c r="E250" s="10">
        <f t="shared" si="32"/>
        <v>29</v>
      </c>
      <c r="F250" s="4">
        <f>Lease!K260</f>
        <v>0</v>
      </c>
      <c r="G250" s="3">
        <f t="shared" si="34"/>
        <v>0</v>
      </c>
      <c r="H250" s="11">
        <f t="shared" si="35"/>
        <v>0</v>
      </c>
      <c r="I250" s="11">
        <f t="shared" si="36"/>
        <v>0</v>
      </c>
      <c r="J250" s="4">
        <f t="shared" si="37"/>
        <v>0</v>
      </c>
      <c r="K250" s="3">
        <f t="shared" si="38"/>
        <v>0</v>
      </c>
    </row>
    <row r="251" spans="1:11" x14ac:dyDescent="0.25">
      <c r="A251" s="9">
        <f>IF(Lease!$H$4="Monthly",DATE(YEAR(Quarterly!A250),MONTH(Quarterly!A250)+1,DAY(Quarterly!A250)),IF(Lease!$H$4="Quarterly",DATE(YEAR(Quarterly!A250),MONTH(Quarterly!A250)+3,DAY(Quarterly!A250)),DATE(YEAR(Quarterly!A250)+1,MONTH(Quarterly!A250),DAY(Quarterly!A250))))</f>
        <v>131916</v>
      </c>
      <c r="B251" s="9">
        <f t="shared" si="30"/>
        <v>131914</v>
      </c>
      <c r="C251" s="9">
        <f t="shared" si="33"/>
        <v>131944</v>
      </c>
      <c r="D251" s="3">
        <f t="shared" si="31"/>
        <v>31</v>
      </c>
      <c r="E251" s="10">
        <f t="shared" si="32"/>
        <v>29</v>
      </c>
      <c r="F251" s="4">
        <f>Lease!K261</f>
        <v>0</v>
      </c>
      <c r="G251" s="3">
        <f t="shared" si="34"/>
        <v>0</v>
      </c>
      <c r="H251" s="11">
        <f t="shared" si="35"/>
        <v>0</v>
      </c>
      <c r="I251" s="11">
        <f t="shared" si="36"/>
        <v>0</v>
      </c>
      <c r="J251" s="4">
        <f t="shared" si="37"/>
        <v>0</v>
      </c>
      <c r="K251" s="3">
        <f t="shared" si="38"/>
        <v>0</v>
      </c>
    </row>
    <row r="252" spans="1:11" x14ac:dyDescent="0.25">
      <c r="A252" s="9">
        <f>IF(Lease!$H$4="Monthly",DATE(YEAR(Quarterly!A251),MONTH(Quarterly!A251)+1,DAY(Quarterly!A251)),IF(Lease!$H$4="Quarterly",DATE(YEAR(Quarterly!A251),MONTH(Quarterly!A251)+3,DAY(Quarterly!A251)),DATE(YEAR(Quarterly!A251)+1,MONTH(Quarterly!A251),DAY(Quarterly!A251))))</f>
        <v>132281</v>
      </c>
      <c r="B252" s="9">
        <f t="shared" si="30"/>
        <v>132279</v>
      </c>
      <c r="C252" s="9">
        <f t="shared" si="33"/>
        <v>132309</v>
      </c>
      <c r="D252" s="3">
        <f t="shared" si="31"/>
        <v>31</v>
      </c>
      <c r="E252" s="10">
        <f t="shared" si="32"/>
        <v>29</v>
      </c>
      <c r="F252" s="4">
        <f>Lease!K262</f>
        <v>0</v>
      </c>
      <c r="G252" s="3">
        <f t="shared" si="34"/>
        <v>0</v>
      </c>
      <c r="H252" s="11">
        <f t="shared" si="35"/>
        <v>0</v>
      </c>
      <c r="I252" s="11">
        <f t="shared" si="36"/>
        <v>0</v>
      </c>
      <c r="J252" s="4">
        <f t="shared" si="37"/>
        <v>0</v>
      </c>
      <c r="K252" s="3">
        <f t="shared" si="38"/>
        <v>0</v>
      </c>
    </row>
    <row r="253" spans="1:11" x14ac:dyDescent="0.25">
      <c r="A253" s="9">
        <f>IF(Lease!$H$4="Monthly",DATE(YEAR(Quarterly!A252),MONTH(Quarterly!A252)+1,DAY(Quarterly!A252)),IF(Lease!$H$4="Quarterly",DATE(YEAR(Quarterly!A252),MONTH(Quarterly!A252)+3,DAY(Quarterly!A252)),DATE(YEAR(Quarterly!A252)+1,MONTH(Quarterly!A252),DAY(Quarterly!A252))))</f>
        <v>132646</v>
      </c>
      <c r="B253" s="9">
        <f t="shared" si="30"/>
        <v>132644</v>
      </c>
      <c r="C253" s="9">
        <f t="shared" si="33"/>
        <v>132674</v>
      </c>
      <c r="D253" s="3">
        <f t="shared" si="31"/>
        <v>31</v>
      </c>
      <c r="E253" s="10">
        <f t="shared" si="32"/>
        <v>29</v>
      </c>
      <c r="F253" s="4">
        <f>Lease!K263</f>
        <v>0</v>
      </c>
      <c r="G253" s="3">
        <f t="shared" si="34"/>
        <v>0</v>
      </c>
      <c r="H253" s="11">
        <f t="shared" si="35"/>
        <v>0</v>
      </c>
      <c r="I253" s="11">
        <f t="shared" si="36"/>
        <v>0</v>
      </c>
      <c r="J253" s="4">
        <f t="shared" si="37"/>
        <v>0</v>
      </c>
      <c r="K253" s="3">
        <f t="shared" si="38"/>
        <v>0</v>
      </c>
    </row>
    <row r="254" spans="1:11" x14ac:dyDescent="0.25">
      <c r="A254" s="9">
        <f>IF(Lease!$H$4="Monthly",DATE(YEAR(Quarterly!A253),MONTH(Quarterly!A253)+1,DAY(Quarterly!A253)),IF(Lease!$H$4="Quarterly",DATE(YEAR(Quarterly!A253),MONTH(Quarterly!A253)+3,DAY(Quarterly!A253)),DATE(YEAR(Quarterly!A253)+1,MONTH(Quarterly!A253),DAY(Quarterly!A253))))</f>
        <v>133012</v>
      </c>
      <c r="B254" s="9">
        <f t="shared" si="30"/>
        <v>133010</v>
      </c>
      <c r="C254" s="9">
        <f t="shared" si="33"/>
        <v>133040</v>
      </c>
      <c r="D254" s="3">
        <f t="shared" si="31"/>
        <v>31</v>
      </c>
      <c r="E254" s="10">
        <f t="shared" si="32"/>
        <v>29</v>
      </c>
      <c r="F254" s="4">
        <f>Lease!K264</f>
        <v>0</v>
      </c>
      <c r="G254" s="3">
        <f t="shared" si="34"/>
        <v>0</v>
      </c>
      <c r="H254" s="11">
        <f t="shared" si="35"/>
        <v>0</v>
      </c>
      <c r="I254" s="11">
        <f t="shared" si="36"/>
        <v>0</v>
      </c>
      <c r="J254" s="4">
        <f t="shared" si="37"/>
        <v>0</v>
      </c>
      <c r="K254" s="3">
        <f t="shared" si="38"/>
        <v>0</v>
      </c>
    </row>
    <row r="255" spans="1:11" x14ac:dyDescent="0.25">
      <c r="A255" s="9">
        <f>IF(Lease!$H$4="Monthly",DATE(YEAR(Quarterly!A254),MONTH(Quarterly!A254)+1,DAY(Quarterly!A254)),IF(Lease!$H$4="Quarterly",DATE(YEAR(Quarterly!A254),MONTH(Quarterly!A254)+3,DAY(Quarterly!A254)),DATE(YEAR(Quarterly!A254)+1,MONTH(Quarterly!A254),DAY(Quarterly!A254))))</f>
        <v>133377</v>
      </c>
      <c r="B255" s="9">
        <f t="shared" si="30"/>
        <v>133375</v>
      </c>
      <c r="C255" s="9">
        <f t="shared" si="33"/>
        <v>133405</v>
      </c>
      <c r="D255" s="3">
        <f t="shared" si="31"/>
        <v>31</v>
      </c>
      <c r="E255" s="10">
        <f t="shared" si="32"/>
        <v>29</v>
      </c>
      <c r="F255" s="4">
        <f>Lease!K265</f>
        <v>0</v>
      </c>
      <c r="G255" s="3">
        <f t="shared" si="34"/>
        <v>0</v>
      </c>
      <c r="H255" s="11">
        <f t="shared" si="35"/>
        <v>0</v>
      </c>
      <c r="I255" s="11">
        <f t="shared" si="36"/>
        <v>0</v>
      </c>
      <c r="J255" s="4">
        <f t="shared" si="37"/>
        <v>0</v>
      </c>
      <c r="K255" s="3">
        <f t="shared" si="38"/>
        <v>0</v>
      </c>
    </row>
    <row r="256" spans="1:11" x14ac:dyDescent="0.25">
      <c r="A256" s="9">
        <f>IF(Lease!$H$4="Monthly",DATE(YEAR(Quarterly!A255),MONTH(Quarterly!A255)+1,DAY(Quarterly!A255)),IF(Lease!$H$4="Quarterly",DATE(YEAR(Quarterly!A255),MONTH(Quarterly!A255)+3,DAY(Quarterly!A255)),DATE(YEAR(Quarterly!A255)+1,MONTH(Quarterly!A255),DAY(Quarterly!A255))))</f>
        <v>133742</v>
      </c>
      <c r="B256" s="9">
        <f t="shared" si="30"/>
        <v>133740</v>
      </c>
      <c r="C256" s="9">
        <f t="shared" si="33"/>
        <v>133770</v>
      </c>
      <c r="D256" s="3">
        <f t="shared" si="31"/>
        <v>31</v>
      </c>
      <c r="E256" s="10">
        <f t="shared" si="32"/>
        <v>29</v>
      </c>
      <c r="F256" s="4">
        <f>Lease!K266</f>
        <v>0</v>
      </c>
      <c r="G256" s="3">
        <f t="shared" si="34"/>
        <v>0</v>
      </c>
      <c r="H256" s="11">
        <f t="shared" si="35"/>
        <v>0</v>
      </c>
      <c r="I256" s="11">
        <f t="shared" si="36"/>
        <v>0</v>
      </c>
      <c r="J256" s="4">
        <f t="shared" si="37"/>
        <v>0</v>
      </c>
      <c r="K256" s="3">
        <f t="shared" si="38"/>
        <v>0</v>
      </c>
    </row>
    <row r="257" spans="1:11" x14ac:dyDescent="0.25">
      <c r="A257" s="9">
        <f>IF(Lease!$H$4="Monthly",DATE(YEAR(Quarterly!A256),MONTH(Quarterly!A256)+1,DAY(Quarterly!A256)),IF(Lease!$H$4="Quarterly",DATE(YEAR(Quarterly!A256),MONTH(Quarterly!A256)+3,DAY(Quarterly!A256)),DATE(YEAR(Quarterly!A256)+1,MONTH(Quarterly!A256),DAY(Quarterly!A256))))</f>
        <v>134107</v>
      </c>
      <c r="B257" s="9">
        <f t="shared" si="30"/>
        <v>134105</v>
      </c>
      <c r="C257" s="9">
        <f t="shared" si="33"/>
        <v>134135</v>
      </c>
      <c r="D257" s="3">
        <f t="shared" si="31"/>
        <v>31</v>
      </c>
      <c r="E257" s="10">
        <f t="shared" si="32"/>
        <v>29</v>
      </c>
      <c r="F257" s="4">
        <f>Lease!K267</f>
        <v>0</v>
      </c>
      <c r="G257" s="3">
        <f t="shared" si="34"/>
        <v>0</v>
      </c>
      <c r="H257" s="11">
        <f t="shared" si="35"/>
        <v>0</v>
      </c>
      <c r="I257" s="11">
        <f t="shared" si="36"/>
        <v>0</v>
      </c>
      <c r="J257" s="4">
        <f t="shared" si="37"/>
        <v>0</v>
      </c>
      <c r="K257" s="3">
        <f t="shared" si="38"/>
        <v>0</v>
      </c>
    </row>
    <row r="258" spans="1:11" x14ac:dyDescent="0.25">
      <c r="A258" s="9">
        <f>IF(Lease!$H$4="Monthly",DATE(YEAR(Quarterly!A257),MONTH(Quarterly!A257)+1,DAY(Quarterly!A257)),IF(Lease!$H$4="Quarterly",DATE(YEAR(Quarterly!A257),MONTH(Quarterly!A257)+3,DAY(Quarterly!A257)),DATE(YEAR(Quarterly!A257)+1,MONTH(Quarterly!A257),DAY(Quarterly!A257))))</f>
        <v>134473</v>
      </c>
      <c r="B258" s="9">
        <f t="shared" si="30"/>
        <v>134471</v>
      </c>
      <c r="C258" s="9">
        <f t="shared" si="33"/>
        <v>134501</v>
      </c>
      <c r="D258" s="3">
        <f t="shared" si="31"/>
        <v>31</v>
      </c>
      <c r="E258" s="10">
        <f t="shared" si="32"/>
        <v>29</v>
      </c>
      <c r="F258" s="4">
        <f>Lease!K268</f>
        <v>0</v>
      </c>
      <c r="G258" s="3">
        <f t="shared" si="34"/>
        <v>0</v>
      </c>
      <c r="H258" s="11">
        <f t="shared" si="35"/>
        <v>0</v>
      </c>
      <c r="I258" s="11">
        <f t="shared" si="36"/>
        <v>0</v>
      </c>
      <c r="J258" s="4">
        <f t="shared" si="37"/>
        <v>0</v>
      </c>
      <c r="K258" s="3">
        <f t="shared" si="38"/>
        <v>0</v>
      </c>
    </row>
    <row r="259" spans="1:11" x14ac:dyDescent="0.25">
      <c r="A259" s="9">
        <f>IF(Lease!$H$4="Monthly",DATE(YEAR(Quarterly!A258),MONTH(Quarterly!A258)+1,DAY(Quarterly!A258)),IF(Lease!$H$4="Quarterly",DATE(YEAR(Quarterly!A258),MONTH(Quarterly!A258)+3,DAY(Quarterly!A258)),DATE(YEAR(Quarterly!A258)+1,MONTH(Quarterly!A258),DAY(Quarterly!A258))))</f>
        <v>134838</v>
      </c>
      <c r="B259" s="9">
        <f t="shared" si="30"/>
        <v>134836</v>
      </c>
      <c r="C259" s="9">
        <f t="shared" si="33"/>
        <v>134866</v>
      </c>
      <c r="D259" s="3">
        <f t="shared" si="31"/>
        <v>31</v>
      </c>
      <c r="E259" s="10">
        <f t="shared" si="32"/>
        <v>29</v>
      </c>
      <c r="F259" s="4">
        <f>Lease!K269</f>
        <v>0</v>
      </c>
      <c r="G259" s="3">
        <f t="shared" si="34"/>
        <v>0</v>
      </c>
      <c r="H259" s="11">
        <f t="shared" si="35"/>
        <v>0</v>
      </c>
      <c r="I259" s="11">
        <f t="shared" si="36"/>
        <v>0</v>
      </c>
      <c r="J259" s="4">
        <f t="shared" si="37"/>
        <v>0</v>
      </c>
      <c r="K259" s="3">
        <f t="shared" si="38"/>
        <v>0</v>
      </c>
    </row>
    <row r="260" spans="1:11" x14ac:dyDescent="0.25">
      <c r="A260" s="9">
        <f>IF(Lease!$H$4="Monthly",DATE(YEAR(Quarterly!A259),MONTH(Quarterly!A259)+1,DAY(Quarterly!A259)),IF(Lease!$H$4="Quarterly",DATE(YEAR(Quarterly!A259),MONTH(Quarterly!A259)+3,DAY(Quarterly!A259)),DATE(YEAR(Quarterly!A259)+1,MONTH(Quarterly!A259),DAY(Quarterly!A259))))</f>
        <v>135203</v>
      </c>
      <c r="B260" s="9">
        <f t="shared" si="30"/>
        <v>135201</v>
      </c>
      <c r="C260" s="9">
        <f t="shared" si="33"/>
        <v>135231</v>
      </c>
      <c r="D260" s="3">
        <f t="shared" si="31"/>
        <v>31</v>
      </c>
      <c r="E260" s="10">
        <f t="shared" si="32"/>
        <v>29</v>
      </c>
      <c r="F260" s="4">
        <f>Lease!K270</f>
        <v>0</v>
      </c>
      <c r="G260" s="3">
        <f t="shared" si="34"/>
        <v>0</v>
      </c>
      <c r="H260" s="11">
        <f t="shared" si="35"/>
        <v>0</v>
      </c>
      <c r="I260" s="11">
        <f t="shared" si="36"/>
        <v>0</v>
      </c>
      <c r="J260" s="4">
        <f t="shared" si="37"/>
        <v>0</v>
      </c>
      <c r="K260" s="3">
        <f t="shared" si="38"/>
        <v>0</v>
      </c>
    </row>
    <row r="261" spans="1:11" x14ac:dyDescent="0.25">
      <c r="A261" s="9">
        <f>IF(Lease!$H$4="Monthly",DATE(YEAR(Quarterly!A260),MONTH(Quarterly!A260)+1,DAY(Quarterly!A260)),IF(Lease!$H$4="Quarterly",DATE(YEAR(Quarterly!A260),MONTH(Quarterly!A260)+3,DAY(Quarterly!A260)),DATE(YEAR(Quarterly!A260)+1,MONTH(Quarterly!A260),DAY(Quarterly!A260))))</f>
        <v>135568</v>
      </c>
      <c r="B261" s="9">
        <f t="shared" si="30"/>
        <v>135566</v>
      </c>
      <c r="C261" s="9">
        <f t="shared" si="33"/>
        <v>135596</v>
      </c>
      <c r="D261" s="3">
        <f t="shared" si="31"/>
        <v>31</v>
      </c>
      <c r="E261" s="10">
        <f t="shared" si="32"/>
        <v>29</v>
      </c>
      <c r="F261" s="4">
        <f>Lease!K271</f>
        <v>0</v>
      </c>
      <c r="G261" s="3">
        <f t="shared" si="34"/>
        <v>0</v>
      </c>
      <c r="H261" s="11">
        <f t="shared" si="35"/>
        <v>0</v>
      </c>
      <c r="I261" s="11">
        <f t="shared" si="36"/>
        <v>0</v>
      </c>
      <c r="J261" s="4">
        <f t="shared" si="37"/>
        <v>0</v>
      </c>
      <c r="K261" s="3">
        <f t="shared" si="38"/>
        <v>0</v>
      </c>
    </row>
    <row r="262" spans="1:11" x14ac:dyDescent="0.25">
      <c r="A262" s="9">
        <f>IF(Lease!$H$4="Monthly",DATE(YEAR(Quarterly!A261),MONTH(Quarterly!A261)+1,DAY(Quarterly!A261)),IF(Lease!$H$4="Quarterly",DATE(YEAR(Quarterly!A261),MONTH(Quarterly!A261)+3,DAY(Quarterly!A261)),DATE(YEAR(Quarterly!A261)+1,MONTH(Quarterly!A261),DAY(Quarterly!A261))))</f>
        <v>135934</v>
      </c>
      <c r="B262" s="9">
        <f t="shared" ref="B262:B325" si="39">EOMONTH(A262,-1)+1</f>
        <v>135932</v>
      </c>
      <c r="C262" s="9">
        <f t="shared" si="33"/>
        <v>135962</v>
      </c>
      <c r="D262" s="3">
        <f t="shared" ref="D262:D325" si="40">C262-B262+1</f>
        <v>31</v>
      </c>
      <c r="E262" s="10">
        <f t="shared" ref="E262:E325" si="41">C262-A262+1</f>
        <v>29</v>
      </c>
      <c r="F262" s="4">
        <f>Lease!K272</f>
        <v>0</v>
      </c>
      <c r="G262" s="3">
        <f t="shared" si="34"/>
        <v>0</v>
      </c>
      <c r="H262" s="11">
        <f t="shared" si="35"/>
        <v>0</v>
      </c>
      <c r="I262" s="11">
        <f t="shared" si="36"/>
        <v>0</v>
      </c>
      <c r="J262" s="4">
        <f t="shared" si="37"/>
        <v>0</v>
      </c>
      <c r="K262" s="3">
        <f t="shared" si="38"/>
        <v>0</v>
      </c>
    </row>
    <row r="263" spans="1:11" x14ac:dyDescent="0.25">
      <c r="A263" s="9">
        <f>IF(Lease!$H$4="Monthly",DATE(YEAR(Quarterly!A262),MONTH(Quarterly!A262)+1,DAY(Quarterly!A262)),IF(Lease!$H$4="Quarterly",DATE(YEAR(Quarterly!A262),MONTH(Quarterly!A262)+3,DAY(Quarterly!A262)),DATE(YEAR(Quarterly!A262)+1,MONTH(Quarterly!A262),DAY(Quarterly!A262))))</f>
        <v>136299</v>
      </c>
      <c r="B263" s="9">
        <f t="shared" si="39"/>
        <v>136297</v>
      </c>
      <c r="C263" s="9">
        <f t="shared" ref="C263:C326" si="42">EOMONTH(A263,0)</f>
        <v>136327</v>
      </c>
      <c r="D263" s="3">
        <f t="shared" si="40"/>
        <v>31</v>
      </c>
      <c r="E263" s="10">
        <f t="shared" si="41"/>
        <v>29</v>
      </c>
      <c r="F263" s="4">
        <f>Lease!K273</f>
        <v>0</v>
      </c>
      <c r="G263" s="3">
        <f t="shared" ref="G263:G326" si="43">(F264/(A264-A263+1)*E263)+J262</f>
        <v>0</v>
      </c>
      <c r="H263" s="11">
        <f t="shared" ref="H263:H326" si="44">(F264)/(A264-A263+1)*((((EOMONTH(DATE(YEAR(A263),MONTH(A263)+1,DAY(A263)),0)))-DATE(YEAR(A263),MONTH(EOMONTH(A263,-1)+1)+1,1))+1)</f>
        <v>0</v>
      </c>
      <c r="I263" s="11">
        <f t="shared" ref="I263:I326" si="45">(F264)/(A264-A263+1)*(((((EOMONTH(DATE(YEAR(A263),MONTH(A263)+2,DAY(A263)),0)))-DATE(YEAR(A263),MONTH(EOMONTH(A263,-1)+2)+2,1)))+1)</f>
        <v>0</v>
      </c>
      <c r="J263" s="4">
        <f t="shared" ref="J263:J326" si="46">F264/(A264-A263+1)*(A264-DATE(YEAR(A264),MONTH(EOMONTH(A264,-1)+1),DAY(1))+1)</f>
        <v>0</v>
      </c>
      <c r="K263" s="3">
        <f t="shared" ref="K263:K326" si="47">G263+J263+I263+H263-J262</f>
        <v>0</v>
      </c>
    </row>
    <row r="264" spans="1:11" x14ac:dyDescent="0.25">
      <c r="A264" s="9">
        <f>IF(Lease!$H$4="Monthly",DATE(YEAR(Quarterly!A263),MONTH(Quarterly!A263)+1,DAY(Quarterly!A263)),IF(Lease!$H$4="Quarterly",DATE(YEAR(Quarterly!A263),MONTH(Quarterly!A263)+3,DAY(Quarterly!A263)),DATE(YEAR(Quarterly!A263)+1,MONTH(Quarterly!A263),DAY(Quarterly!A263))))</f>
        <v>136664</v>
      </c>
      <c r="B264" s="9">
        <f t="shared" si="39"/>
        <v>136662</v>
      </c>
      <c r="C264" s="9">
        <f t="shared" si="42"/>
        <v>136692</v>
      </c>
      <c r="D264" s="3">
        <f t="shared" si="40"/>
        <v>31</v>
      </c>
      <c r="E264" s="10">
        <f t="shared" si="41"/>
        <v>29</v>
      </c>
      <c r="F264" s="4">
        <f>Lease!K274</f>
        <v>0</v>
      </c>
      <c r="G264" s="3">
        <f t="shared" si="43"/>
        <v>0</v>
      </c>
      <c r="H264" s="11">
        <f t="shared" si="44"/>
        <v>0</v>
      </c>
      <c r="I264" s="11">
        <f t="shared" si="45"/>
        <v>0</v>
      </c>
      <c r="J264" s="4">
        <f t="shared" si="46"/>
        <v>0</v>
      </c>
      <c r="K264" s="3">
        <f t="shared" si="47"/>
        <v>0</v>
      </c>
    </row>
    <row r="265" spans="1:11" x14ac:dyDescent="0.25">
      <c r="A265" s="9">
        <f>IF(Lease!$H$4="Monthly",DATE(YEAR(Quarterly!A264),MONTH(Quarterly!A264)+1,DAY(Quarterly!A264)),IF(Lease!$H$4="Quarterly",DATE(YEAR(Quarterly!A264),MONTH(Quarterly!A264)+3,DAY(Quarterly!A264)),DATE(YEAR(Quarterly!A264)+1,MONTH(Quarterly!A264),DAY(Quarterly!A264))))</f>
        <v>137029</v>
      </c>
      <c r="B265" s="9">
        <f t="shared" si="39"/>
        <v>137027</v>
      </c>
      <c r="C265" s="9">
        <f t="shared" si="42"/>
        <v>137057</v>
      </c>
      <c r="D265" s="3">
        <f t="shared" si="40"/>
        <v>31</v>
      </c>
      <c r="E265" s="10">
        <f t="shared" si="41"/>
        <v>29</v>
      </c>
      <c r="F265" s="4">
        <f>Lease!K275</f>
        <v>0</v>
      </c>
      <c r="G265" s="3">
        <f t="shared" si="43"/>
        <v>0</v>
      </c>
      <c r="H265" s="11">
        <f t="shared" si="44"/>
        <v>0</v>
      </c>
      <c r="I265" s="11">
        <f t="shared" si="45"/>
        <v>0</v>
      </c>
      <c r="J265" s="4">
        <f t="shared" si="46"/>
        <v>0</v>
      </c>
      <c r="K265" s="3">
        <f t="shared" si="47"/>
        <v>0</v>
      </c>
    </row>
    <row r="266" spans="1:11" x14ac:dyDescent="0.25">
      <c r="A266" s="9">
        <f>IF(Lease!$H$4="Monthly",DATE(YEAR(Quarterly!A265),MONTH(Quarterly!A265)+1,DAY(Quarterly!A265)),IF(Lease!$H$4="Quarterly",DATE(YEAR(Quarterly!A265),MONTH(Quarterly!A265)+3,DAY(Quarterly!A265)),DATE(YEAR(Quarterly!A265)+1,MONTH(Quarterly!A265),DAY(Quarterly!A265))))</f>
        <v>137395</v>
      </c>
      <c r="B266" s="9">
        <f t="shared" si="39"/>
        <v>137393</v>
      </c>
      <c r="C266" s="9">
        <f t="shared" si="42"/>
        <v>137423</v>
      </c>
      <c r="D266" s="3">
        <f t="shared" si="40"/>
        <v>31</v>
      </c>
      <c r="E266" s="10">
        <f t="shared" si="41"/>
        <v>29</v>
      </c>
      <c r="F266" s="4">
        <f>Lease!K276</f>
        <v>0</v>
      </c>
      <c r="G266" s="3">
        <f t="shared" si="43"/>
        <v>0</v>
      </c>
      <c r="H266" s="11">
        <f t="shared" si="44"/>
        <v>0</v>
      </c>
      <c r="I266" s="11">
        <f t="shared" si="45"/>
        <v>0</v>
      </c>
      <c r="J266" s="4">
        <f t="shared" si="46"/>
        <v>0</v>
      </c>
      <c r="K266" s="3">
        <f t="shared" si="47"/>
        <v>0</v>
      </c>
    </row>
    <row r="267" spans="1:11" x14ac:dyDescent="0.25">
      <c r="A267" s="9">
        <f>IF(Lease!$H$4="Monthly",DATE(YEAR(Quarterly!A266),MONTH(Quarterly!A266)+1,DAY(Quarterly!A266)),IF(Lease!$H$4="Quarterly",DATE(YEAR(Quarterly!A266),MONTH(Quarterly!A266)+3,DAY(Quarterly!A266)),DATE(YEAR(Quarterly!A266)+1,MONTH(Quarterly!A266),DAY(Quarterly!A266))))</f>
        <v>137760</v>
      </c>
      <c r="B267" s="9">
        <f t="shared" si="39"/>
        <v>137758</v>
      </c>
      <c r="C267" s="9">
        <f t="shared" si="42"/>
        <v>137788</v>
      </c>
      <c r="D267" s="3">
        <f t="shared" si="40"/>
        <v>31</v>
      </c>
      <c r="E267" s="10">
        <f t="shared" si="41"/>
        <v>29</v>
      </c>
      <c r="F267" s="4">
        <f>Lease!K277</f>
        <v>0</v>
      </c>
      <c r="G267" s="3">
        <f t="shared" si="43"/>
        <v>0</v>
      </c>
      <c r="H267" s="11">
        <f t="shared" si="44"/>
        <v>0</v>
      </c>
      <c r="I267" s="11">
        <f t="shared" si="45"/>
        <v>0</v>
      </c>
      <c r="J267" s="4">
        <f t="shared" si="46"/>
        <v>0</v>
      </c>
      <c r="K267" s="3">
        <f t="shared" si="47"/>
        <v>0</v>
      </c>
    </row>
    <row r="268" spans="1:11" x14ac:dyDescent="0.25">
      <c r="A268" s="9">
        <f>IF(Lease!$H$4="Monthly",DATE(YEAR(Quarterly!A267),MONTH(Quarterly!A267)+1,DAY(Quarterly!A267)),IF(Lease!$H$4="Quarterly",DATE(YEAR(Quarterly!A267),MONTH(Quarterly!A267)+3,DAY(Quarterly!A267)),DATE(YEAR(Quarterly!A267)+1,MONTH(Quarterly!A267),DAY(Quarterly!A267))))</f>
        <v>138125</v>
      </c>
      <c r="B268" s="9">
        <f t="shared" si="39"/>
        <v>138123</v>
      </c>
      <c r="C268" s="9">
        <f t="shared" si="42"/>
        <v>138153</v>
      </c>
      <c r="D268" s="3">
        <f t="shared" si="40"/>
        <v>31</v>
      </c>
      <c r="E268" s="10">
        <f t="shared" si="41"/>
        <v>29</v>
      </c>
      <c r="F268" s="4">
        <f>Lease!K278</f>
        <v>0</v>
      </c>
      <c r="G268" s="3">
        <f t="shared" si="43"/>
        <v>0</v>
      </c>
      <c r="H268" s="11">
        <f t="shared" si="44"/>
        <v>0</v>
      </c>
      <c r="I268" s="11">
        <f t="shared" si="45"/>
        <v>0</v>
      </c>
      <c r="J268" s="4">
        <f t="shared" si="46"/>
        <v>0</v>
      </c>
      <c r="K268" s="3">
        <f t="shared" si="47"/>
        <v>0</v>
      </c>
    </row>
    <row r="269" spans="1:11" x14ac:dyDescent="0.25">
      <c r="A269" s="9">
        <f>IF(Lease!$H$4="Monthly",DATE(YEAR(Quarterly!A268),MONTH(Quarterly!A268)+1,DAY(Quarterly!A268)),IF(Lease!$H$4="Quarterly",DATE(YEAR(Quarterly!A268),MONTH(Quarterly!A268)+3,DAY(Quarterly!A268)),DATE(YEAR(Quarterly!A268)+1,MONTH(Quarterly!A268),DAY(Quarterly!A268))))</f>
        <v>138490</v>
      </c>
      <c r="B269" s="9">
        <f t="shared" si="39"/>
        <v>138488</v>
      </c>
      <c r="C269" s="9">
        <f t="shared" si="42"/>
        <v>138518</v>
      </c>
      <c r="D269" s="3">
        <f t="shared" si="40"/>
        <v>31</v>
      </c>
      <c r="E269" s="10">
        <f t="shared" si="41"/>
        <v>29</v>
      </c>
      <c r="F269" s="4">
        <f>Lease!K279</f>
        <v>0</v>
      </c>
      <c r="G269" s="3">
        <f t="shared" si="43"/>
        <v>0</v>
      </c>
      <c r="H269" s="11">
        <f t="shared" si="44"/>
        <v>0</v>
      </c>
      <c r="I269" s="11">
        <f t="shared" si="45"/>
        <v>0</v>
      </c>
      <c r="J269" s="4">
        <f t="shared" si="46"/>
        <v>0</v>
      </c>
      <c r="K269" s="3">
        <f t="shared" si="47"/>
        <v>0</v>
      </c>
    </row>
    <row r="270" spans="1:11" x14ac:dyDescent="0.25">
      <c r="A270" s="9">
        <f>IF(Lease!$H$4="Monthly",DATE(YEAR(Quarterly!A269),MONTH(Quarterly!A269)+1,DAY(Quarterly!A269)),IF(Lease!$H$4="Quarterly",DATE(YEAR(Quarterly!A269),MONTH(Quarterly!A269)+3,DAY(Quarterly!A269)),DATE(YEAR(Quarterly!A269)+1,MONTH(Quarterly!A269),DAY(Quarterly!A269))))</f>
        <v>138856</v>
      </c>
      <c r="B270" s="9">
        <f t="shared" si="39"/>
        <v>138854</v>
      </c>
      <c r="C270" s="9">
        <f t="shared" si="42"/>
        <v>138884</v>
      </c>
      <c r="D270" s="3">
        <f t="shared" si="40"/>
        <v>31</v>
      </c>
      <c r="E270" s="10">
        <f t="shared" si="41"/>
        <v>29</v>
      </c>
      <c r="F270" s="4">
        <f>Lease!K280</f>
        <v>0</v>
      </c>
      <c r="G270" s="3">
        <f t="shared" si="43"/>
        <v>0</v>
      </c>
      <c r="H270" s="11">
        <f t="shared" si="44"/>
        <v>0</v>
      </c>
      <c r="I270" s="11">
        <f t="shared" si="45"/>
        <v>0</v>
      </c>
      <c r="J270" s="4">
        <f t="shared" si="46"/>
        <v>0</v>
      </c>
      <c r="K270" s="3">
        <f t="shared" si="47"/>
        <v>0</v>
      </c>
    </row>
    <row r="271" spans="1:11" x14ac:dyDescent="0.25">
      <c r="A271" s="9">
        <f>IF(Lease!$H$4="Monthly",DATE(YEAR(Quarterly!A270),MONTH(Quarterly!A270)+1,DAY(Quarterly!A270)),IF(Lease!$H$4="Quarterly",DATE(YEAR(Quarterly!A270),MONTH(Quarterly!A270)+3,DAY(Quarterly!A270)),DATE(YEAR(Quarterly!A270)+1,MONTH(Quarterly!A270),DAY(Quarterly!A270))))</f>
        <v>139221</v>
      </c>
      <c r="B271" s="9">
        <f t="shared" si="39"/>
        <v>139219</v>
      </c>
      <c r="C271" s="9">
        <f t="shared" si="42"/>
        <v>139249</v>
      </c>
      <c r="D271" s="3">
        <f t="shared" si="40"/>
        <v>31</v>
      </c>
      <c r="E271" s="10">
        <f t="shared" si="41"/>
        <v>29</v>
      </c>
      <c r="F271" s="4">
        <f>Lease!K281</f>
        <v>0</v>
      </c>
      <c r="G271" s="3">
        <f t="shared" si="43"/>
        <v>0</v>
      </c>
      <c r="H271" s="11">
        <f t="shared" si="44"/>
        <v>0</v>
      </c>
      <c r="I271" s="11">
        <f t="shared" si="45"/>
        <v>0</v>
      </c>
      <c r="J271" s="4">
        <f t="shared" si="46"/>
        <v>0</v>
      </c>
      <c r="K271" s="3">
        <f t="shared" si="47"/>
        <v>0</v>
      </c>
    </row>
    <row r="272" spans="1:11" x14ac:dyDescent="0.25">
      <c r="A272" s="9">
        <f>IF(Lease!$H$4="Monthly",DATE(YEAR(Quarterly!A271),MONTH(Quarterly!A271)+1,DAY(Quarterly!A271)),IF(Lease!$H$4="Quarterly",DATE(YEAR(Quarterly!A271),MONTH(Quarterly!A271)+3,DAY(Quarterly!A271)),DATE(YEAR(Quarterly!A271)+1,MONTH(Quarterly!A271),DAY(Quarterly!A271))))</f>
        <v>139586</v>
      </c>
      <c r="B272" s="9">
        <f t="shared" si="39"/>
        <v>139584</v>
      </c>
      <c r="C272" s="9">
        <f t="shared" si="42"/>
        <v>139614</v>
      </c>
      <c r="D272" s="3">
        <f t="shared" si="40"/>
        <v>31</v>
      </c>
      <c r="E272" s="10">
        <f t="shared" si="41"/>
        <v>29</v>
      </c>
      <c r="F272" s="4">
        <f>Lease!K282</f>
        <v>0</v>
      </c>
      <c r="G272" s="3">
        <f t="shared" si="43"/>
        <v>0</v>
      </c>
      <c r="H272" s="11">
        <f t="shared" si="44"/>
        <v>0</v>
      </c>
      <c r="I272" s="11">
        <f t="shared" si="45"/>
        <v>0</v>
      </c>
      <c r="J272" s="4">
        <f t="shared" si="46"/>
        <v>0</v>
      </c>
      <c r="K272" s="3">
        <f t="shared" si="47"/>
        <v>0</v>
      </c>
    </row>
    <row r="273" spans="1:11" x14ac:dyDescent="0.25">
      <c r="A273" s="9">
        <f>IF(Lease!$H$4="Monthly",DATE(YEAR(Quarterly!A272),MONTH(Quarterly!A272)+1,DAY(Quarterly!A272)),IF(Lease!$H$4="Quarterly",DATE(YEAR(Quarterly!A272),MONTH(Quarterly!A272)+3,DAY(Quarterly!A272)),DATE(YEAR(Quarterly!A272)+1,MONTH(Quarterly!A272),DAY(Quarterly!A272))))</f>
        <v>139951</v>
      </c>
      <c r="B273" s="9">
        <f t="shared" si="39"/>
        <v>139949</v>
      </c>
      <c r="C273" s="9">
        <f t="shared" si="42"/>
        <v>139979</v>
      </c>
      <c r="D273" s="3">
        <f t="shared" si="40"/>
        <v>31</v>
      </c>
      <c r="E273" s="10">
        <f t="shared" si="41"/>
        <v>29</v>
      </c>
      <c r="F273" s="4">
        <f>Lease!K283</f>
        <v>0</v>
      </c>
      <c r="G273" s="3">
        <f t="shared" si="43"/>
        <v>0</v>
      </c>
      <c r="H273" s="11">
        <f t="shared" si="44"/>
        <v>0</v>
      </c>
      <c r="I273" s="11">
        <f t="shared" si="45"/>
        <v>0</v>
      </c>
      <c r="J273" s="4">
        <f t="shared" si="46"/>
        <v>0</v>
      </c>
      <c r="K273" s="3">
        <f t="shared" si="47"/>
        <v>0</v>
      </c>
    </row>
    <row r="274" spans="1:11" x14ac:dyDescent="0.25">
      <c r="A274" s="9">
        <f>IF(Lease!$H$4="Monthly",DATE(YEAR(Quarterly!A273),MONTH(Quarterly!A273)+1,DAY(Quarterly!A273)),IF(Lease!$H$4="Quarterly",DATE(YEAR(Quarterly!A273),MONTH(Quarterly!A273)+3,DAY(Quarterly!A273)),DATE(YEAR(Quarterly!A273)+1,MONTH(Quarterly!A273),DAY(Quarterly!A273))))</f>
        <v>140317</v>
      </c>
      <c r="B274" s="9">
        <f t="shared" si="39"/>
        <v>140315</v>
      </c>
      <c r="C274" s="9">
        <f t="shared" si="42"/>
        <v>140345</v>
      </c>
      <c r="D274" s="3">
        <f t="shared" si="40"/>
        <v>31</v>
      </c>
      <c r="E274" s="10">
        <f t="shared" si="41"/>
        <v>29</v>
      </c>
      <c r="F274" s="4">
        <f>Lease!K284</f>
        <v>0</v>
      </c>
      <c r="G274" s="3">
        <f t="shared" si="43"/>
        <v>0</v>
      </c>
      <c r="H274" s="11">
        <f t="shared" si="44"/>
        <v>0</v>
      </c>
      <c r="I274" s="11">
        <f t="shared" si="45"/>
        <v>0</v>
      </c>
      <c r="J274" s="4">
        <f t="shared" si="46"/>
        <v>0</v>
      </c>
      <c r="K274" s="3">
        <f t="shared" si="47"/>
        <v>0</v>
      </c>
    </row>
    <row r="275" spans="1:11" x14ac:dyDescent="0.25">
      <c r="A275" s="9">
        <f>IF(Lease!$H$4="Monthly",DATE(YEAR(Quarterly!A274),MONTH(Quarterly!A274)+1,DAY(Quarterly!A274)),IF(Lease!$H$4="Quarterly",DATE(YEAR(Quarterly!A274),MONTH(Quarterly!A274)+3,DAY(Quarterly!A274)),DATE(YEAR(Quarterly!A274)+1,MONTH(Quarterly!A274),DAY(Quarterly!A274))))</f>
        <v>140682</v>
      </c>
      <c r="B275" s="9">
        <f t="shared" si="39"/>
        <v>140680</v>
      </c>
      <c r="C275" s="9">
        <f t="shared" si="42"/>
        <v>140710</v>
      </c>
      <c r="D275" s="3">
        <f t="shared" si="40"/>
        <v>31</v>
      </c>
      <c r="E275" s="10">
        <f t="shared" si="41"/>
        <v>29</v>
      </c>
      <c r="F275" s="4">
        <f>Lease!K285</f>
        <v>0</v>
      </c>
      <c r="G275" s="3">
        <f t="shared" si="43"/>
        <v>0</v>
      </c>
      <c r="H275" s="11">
        <f t="shared" si="44"/>
        <v>0</v>
      </c>
      <c r="I275" s="11">
        <f t="shared" si="45"/>
        <v>0</v>
      </c>
      <c r="J275" s="4">
        <f t="shared" si="46"/>
        <v>0</v>
      </c>
      <c r="K275" s="3">
        <f t="shared" si="47"/>
        <v>0</v>
      </c>
    </row>
    <row r="276" spans="1:11" x14ac:dyDescent="0.25">
      <c r="A276" s="9">
        <f>IF(Lease!$H$4="Monthly",DATE(YEAR(Quarterly!A275),MONTH(Quarterly!A275)+1,DAY(Quarterly!A275)),IF(Lease!$H$4="Quarterly",DATE(YEAR(Quarterly!A275),MONTH(Quarterly!A275)+3,DAY(Quarterly!A275)),DATE(YEAR(Quarterly!A275)+1,MONTH(Quarterly!A275),DAY(Quarterly!A275))))</f>
        <v>141047</v>
      </c>
      <c r="B276" s="9">
        <f t="shared" si="39"/>
        <v>141045</v>
      </c>
      <c r="C276" s="9">
        <f t="shared" si="42"/>
        <v>141075</v>
      </c>
      <c r="D276" s="3">
        <f t="shared" si="40"/>
        <v>31</v>
      </c>
      <c r="E276" s="10">
        <f t="shared" si="41"/>
        <v>29</v>
      </c>
      <c r="F276" s="4">
        <f>Lease!K286</f>
        <v>0</v>
      </c>
      <c r="G276" s="3">
        <f t="shared" si="43"/>
        <v>0</v>
      </c>
      <c r="H276" s="11">
        <f t="shared" si="44"/>
        <v>0</v>
      </c>
      <c r="I276" s="11">
        <f t="shared" si="45"/>
        <v>0</v>
      </c>
      <c r="J276" s="4">
        <f t="shared" si="46"/>
        <v>0</v>
      </c>
      <c r="K276" s="3">
        <f t="shared" si="47"/>
        <v>0</v>
      </c>
    </row>
    <row r="277" spans="1:11" x14ac:dyDescent="0.25">
      <c r="A277" s="9">
        <f>IF(Lease!$H$4="Monthly",DATE(YEAR(Quarterly!A276),MONTH(Quarterly!A276)+1,DAY(Quarterly!A276)),IF(Lease!$H$4="Quarterly",DATE(YEAR(Quarterly!A276),MONTH(Quarterly!A276)+3,DAY(Quarterly!A276)),DATE(YEAR(Quarterly!A276)+1,MONTH(Quarterly!A276),DAY(Quarterly!A276))))</f>
        <v>141412</v>
      </c>
      <c r="B277" s="9">
        <f t="shared" si="39"/>
        <v>141410</v>
      </c>
      <c r="C277" s="9">
        <f t="shared" si="42"/>
        <v>141440</v>
      </c>
      <c r="D277" s="3">
        <f t="shared" si="40"/>
        <v>31</v>
      </c>
      <c r="E277" s="10">
        <f t="shared" si="41"/>
        <v>29</v>
      </c>
      <c r="F277" s="4">
        <f>Lease!K287</f>
        <v>0</v>
      </c>
      <c r="G277" s="3">
        <f t="shared" si="43"/>
        <v>0</v>
      </c>
      <c r="H277" s="11">
        <f t="shared" si="44"/>
        <v>0</v>
      </c>
      <c r="I277" s="11">
        <f t="shared" si="45"/>
        <v>0</v>
      </c>
      <c r="J277" s="4">
        <f t="shared" si="46"/>
        <v>0</v>
      </c>
      <c r="K277" s="3">
        <f t="shared" si="47"/>
        <v>0</v>
      </c>
    </row>
    <row r="278" spans="1:11" x14ac:dyDescent="0.25">
      <c r="A278" s="9">
        <f>IF(Lease!$H$4="Monthly",DATE(YEAR(Quarterly!A277),MONTH(Quarterly!A277)+1,DAY(Quarterly!A277)),IF(Lease!$H$4="Quarterly",DATE(YEAR(Quarterly!A277),MONTH(Quarterly!A277)+3,DAY(Quarterly!A277)),DATE(YEAR(Quarterly!A277)+1,MONTH(Quarterly!A277),DAY(Quarterly!A277))))</f>
        <v>141778</v>
      </c>
      <c r="B278" s="9">
        <f t="shared" si="39"/>
        <v>141776</v>
      </c>
      <c r="C278" s="9">
        <f t="shared" si="42"/>
        <v>141806</v>
      </c>
      <c r="D278" s="3">
        <f t="shared" si="40"/>
        <v>31</v>
      </c>
      <c r="E278" s="10">
        <f t="shared" si="41"/>
        <v>29</v>
      </c>
      <c r="F278" s="4">
        <f>Lease!K288</f>
        <v>0</v>
      </c>
      <c r="G278" s="3">
        <f t="shared" si="43"/>
        <v>0</v>
      </c>
      <c r="H278" s="11">
        <f t="shared" si="44"/>
        <v>0</v>
      </c>
      <c r="I278" s="11">
        <f t="shared" si="45"/>
        <v>0</v>
      </c>
      <c r="J278" s="4">
        <f t="shared" si="46"/>
        <v>0</v>
      </c>
      <c r="K278" s="3">
        <f t="shared" si="47"/>
        <v>0</v>
      </c>
    </row>
    <row r="279" spans="1:11" x14ac:dyDescent="0.25">
      <c r="A279" s="9">
        <f>IF(Lease!$H$4="Monthly",DATE(YEAR(Quarterly!A278),MONTH(Quarterly!A278)+1,DAY(Quarterly!A278)),IF(Lease!$H$4="Quarterly",DATE(YEAR(Quarterly!A278),MONTH(Quarterly!A278)+3,DAY(Quarterly!A278)),DATE(YEAR(Quarterly!A278)+1,MONTH(Quarterly!A278),DAY(Quarterly!A278))))</f>
        <v>142143</v>
      </c>
      <c r="B279" s="9">
        <f t="shared" si="39"/>
        <v>142141</v>
      </c>
      <c r="C279" s="9">
        <f t="shared" si="42"/>
        <v>142171</v>
      </c>
      <c r="D279" s="3">
        <f t="shared" si="40"/>
        <v>31</v>
      </c>
      <c r="E279" s="10">
        <f t="shared" si="41"/>
        <v>29</v>
      </c>
      <c r="F279" s="4">
        <f>Lease!K289</f>
        <v>0</v>
      </c>
      <c r="G279" s="3">
        <f t="shared" si="43"/>
        <v>0</v>
      </c>
      <c r="H279" s="11">
        <f t="shared" si="44"/>
        <v>0</v>
      </c>
      <c r="I279" s="11">
        <f t="shared" si="45"/>
        <v>0</v>
      </c>
      <c r="J279" s="4">
        <f t="shared" si="46"/>
        <v>0</v>
      </c>
      <c r="K279" s="3">
        <f t="shared" si="47"/>
        <v>0</v>
      </c>
    </row>
    <row r="280" spans="1:11" x14ac:dyDescent="0.25">
      <c r="A280" s="9">
        <f>IF(Lease!$H$4="Monthly",DATE(YEAR(Quarterly!A279),MONTH(Quarterly!A279)+1,DAY(Quarterly!A279)),IF(Lease!$H$4="Quarterly",DATE(YEAR(Quarterly!A279),MONTH(Quarterly!A279)+3,DAY(Quarterly!A279)),DATE(YEAR(Quarterly!A279)+1,MONTH(Quarterly!A279),DAY(Quarterly!A279))))</f>
        <v>142508</v>
      </c>
      <c r="B280" s="9">
        <f t="shared" si="39"/>
        <v>142506</v>
      </c>
      <c r="C280" s="9">
        <f t="shared" si="42"/>
        <v>142536</v>
      </c>
      <c r="D280" s="3">
        <f t="shared" si="40"/>
        <v>31</v>
      </c>
      <c r="E280" s="10">
        <f t="shared" si="41"/>
        <v>29</v>
      </c>
      <c r="F280" s="4">
        <f>Lease!K290</f>
        <v>0</v>
      </c>
      <c r="G280" s="3">
        <f t="shared" si="43"/>
        <v>0</v>
      </c>
      <c r="H280" s="11">
        <f t="shared" si="44"/>
        <v>0</v>
      </c>
      <c r="I280" s="11">
        <f t="shared" si="45"/>
        <v>0</v>
      </c>
      <c r="J280" s="4">
        <f t="shared" si="46"/>
        <v>0</v>
      </c>
      <c r="K280" s="3">
        <f t="shared" si="47"/>
        <v>0</v>
      </c>
    </row>
    <row r="281" spans="1:11" x14ac:dyDescent="0.25">
      <c r="A281" s="9">
        <f>IF(Lease!$H$4="Monthly",DATE(YEAR(Quarterly!A280),MONTH(Quarterly!A280)+1,DAY(Quarterly!A280)),IF(Lease!$H$4="Quarterly",DATE(YEAR(Quarterly!A280),MONTH(Quarterly!A280)+3,DAY(Quarterly!A280)),DATE(YEAR(Quarterly!A280)+1,MONTH(Quarterly!A280),DAY(Quarterly!A280))))</f>
        <v>142873</v>
      </c>
      <c r="B281" s="9">
        <f t="shared" si="39"/>
        <v>142871</v>
      </c>
      <c r="C281" s="9">
        <f t="shared" si="42"/>
        <v>142901</v>
      </c>
      <c r="D281" s="3">
        <f t="shared" si="40"/>
        <v>31</v>
      </c>
      <c r="E281" s="10">
        <f t="shared" si="41"/>
        <v>29</v>
      </c>
      <c r="F281" s="4">
        <f>Lease!K291</f>
        <v>0</v>
      </c>
      <c r="G281" s="3">
        <f t="shared" si="43"/>
        <v>0</v>
      </c>
      <c r="H281" s="11">
        <f t="shared" si="44"/>
        <v>0</v>
      </c>
      <c r="I281" s="11">
        <f t="shared" si="45"/>
        <v>0</v>
      </c>
      <c r="J281" s="4">
        <f t="shared" si="46"/>
        <v>0</v>
      </c>
      <c r="K281" s="3">
        <f t="shared" si="47"/>
        <v>0</v>
      </c>
    </row>
    <row r="282" spans="1:11" x14ac:dyDescent="0.25">
      <c r="A282" s="9">
        <f>IF(Lease!$H$4="Monthly",DATE(YEAR(Quarterly!A281),MONTH(Quarterly!A281)+1,DAY(Quarterly!A281)),IF(Lease!$H$4="Quarterly",DATE(YEAR(Quarterly!A281),MONTH(Quarterly!A281)+3,DAY(Quarterly!A281)),DATE(YEAR(Quarterly!A281)+1,MONTH(Quarterly!A281),DAY(Quarterly!A281))))</f>
        <v>143239</v>
      </c>
      <c r="B282" s="9">
        <f t="shared" si="39"/>
        <v>143237</v>
      </c>
      <c r="C282" s="9">
        <f t="shared" si="42"/>
        <v>143267</v>
      </c>
      <c r="D282" s="3">
        <f t="shared" si="40"/>
        <v>31</v>
      </c>
      <c r="E282" s="10">
        <f t="shared" si="41"/>
        <v>29</v>
      </c>
      <c r="F282" s="4">
        <f>Lease!K292</f>
        <v>0</v>
      </c>
      <c r="G282" s="3">
        <f t="shared" si="43"/>
        <v>0</v>
      </c>
      <c r="H282" s="11">
        <f t="shared" si="44"/>
        <v>0</v>
      </c>
      <c r="I282" s="11">
        <f t="shared" si="45"/>
        <v>0</v>
      </c>
      <c r="J282" s="4">
        <f t="shared" si="46"/>
        <v>0</v>
      </c>
      <c r="K282" s="3">
        <f t="shared" si="47"/>
        <v>0</v>
      </c>
    </row>
    <row r="283" spans="1:11" x14ac:dyDescent="0.25">
      <c r="A283" s="9">
        <f>IF(Lease!$H$4="Monthly",DATE(YEAR(Quarterly!A282),MONTH(Quarterly!A282)+1,DAY(Quarterly!A282)),IF(Lease!$H$4="Quarterly",DATE(YEAR(Quarterly!A282),MONTH(Quarterly!A282)+3,DAY(Quarterly!A282)),DATE(YEAR(Quarterly!A282)+1,MONTH(Quarterly!A282),DAY(Quarterly!A282))))</f>
        <v>143604</v>
      </c>
      <c r="B283" s="9">
        <f t="shared" si="39"/>
        <v>143602</v>
      </c>
      <c r="C283" s="9">
        <f t="shared" si="42"/>
        <v>143632</v>
      </c>
      <c r="D283" s="3">
        <f t="shared" si="40"/>
        <v>31</v>
      </c>
      <c r="E283" s="10">
        <f t="shared" si="41"/>
        <v>29</v>
      </c>
      <c r="F283" s="4">
        <f>Lease!K293</f>
        <v>0</v>
      </c>
      <c r="G283" s="3">
        <f t="shared" si="43"/>
        <v>0</v>
      </c>
      <c r="H283" s="11">
        <f t="shared" si="44"/>
        <v>0</v>
      </c>
      <c r="I283" s="11">
        <f t="shared" si="45"/>
        <v>0</v>
      </c>
      <c r="J283" s="4">
        <f t="shared" si="46"/>
        <v>0</v>
      </c>
      <c r="K283" s="3">
        <f t="shared" si="47"/>
        <v>0</v>
      </c>
    </row>
    <row r="284" spans="1:11" x14ac:dyDescent="0.25">
      <c r="A284" s="9">
        <f>IF(Lease!$H$4="Monthly",DATE(YEAR(Quarterly!A283),MONTH(Quarterly!A283)+1,DAY(Quarterly!A283)),IF(Lease!$H$4="Quarterly",DATE(YEAR(Quarterly!A283),MONTH(Quarterly!A283)+3,DAY(Quarterly!A283)),DATE(YEAR(Quarterly!A283)+1,MONTH(Quarterly!A283),DAY(Quarterly!A283))))</f>
        <v>143969</v>
      </c>
      <c r="B284" s="9">
        <f t="shared" si="39"/>
        <v>143967</v>
      </c>
      <c r="C284" s="9">
        <f t="shared" si="42"/>
        <v>143997</v>
      </c>
      <c r="D284" s="3">
        <f t="shared" si="40"/>
        <v>31</v>
      </c>
      <c r="E284" s="10">
        <f t="shared" si="41"/>
        <v>29</v>
      </c>
      <c r="F284" s="4">
        <f>Lease!K294</f>
        <v>0</v>
      </c>
      <c r="G284" s="3">
        <f t="shared" si="43"/>
        <v>0</v>
      </c>
      <c r="H284" s="11">
        <f t="shared" si="44"/>
        <v>0</v>
      </c>
      <c r="I284" s="11">
        <f t="shared" si="45"/>
        <v>0</v>
      </c>
      <c r="J284" s="4">
        <f t="shared" si="46"/>
        <v>0</v>
      </c>
      <c r="K284" s="3">
        <f t="shared" si="47"/>
        <v>0</v>
      </c>
    </row>
    <row r="285" spans="1:11" x14ac:dyDescent="0.25">
      <c r="A285" s="9">
        <f>IF(Lease!$H$4="Monthly",DATE(YEAR(Quarterly!A284),MONTH(Quarterly!A284)+1,DAY(Quarterly!A284)),IF(Lease!$H$4="Quarterly",DATE(YEAR(Quarterly!A284),MONTH(Quarterly!A284)+3,DAY(Quarterly!A284)),DATE(YEAR(Quarterly!A284)+1,MONTH(Quarterly!A284),DAY(Quarterly!A284))))</f>
        <v>144334</v>
      </c>
      <c r="B285" s="9">
        <f t="shared" si="39"/>
        <v>144332</v>
      </c>
      <c r="C285" s="9">
        <f t="shared" si="42"/>
        <v>144362</v>
      </c>
      <c r="D285" s="3">
        <f t="shared" si="40"/>
        <v>31</v>
      </c>
      <c r="E285" s="10">
        <f t="shared" si="41"/>
        <v>29</v>
      </c>
      <c r="F285" s="4">
        <f>Lease!K295</f>
        <v>0</v>
      </c>
      <c r="G285" s="3">
        <f t="shared" si="43"/>
        <v>0</v>
      </c>
      <c r="H285" s="11">
        <f t="shared" si="44"/>
        <v>0</v>
      </c>
      <c r="I285" s="11">
        <f t="shared" si="45"/>
        <v>0</v>
      </c>
      <c r="J285" s="4">
        <f t="shared" si="46"/>
        <v>0</v>
      </c>
      <c r="K285" s="3">
        <f t="shared" si="47"/>
        <v>0</v>
      </c>
    </row>
    <row r="286" spans="1:11" x14ac:dyDescent="0.25">
      <c r="A286" s="9">
        <f>IF(Lease!$H$4="Monthly",DATE(YEAR(Quarterly!A285),MONTH(Quarterly!A285)+1,DAY(Quarterly!A285)),IF(Lease!$H$4="Quarterly",DATE(YEAR(Quarterly!A285),MONTH(Quarterly!A285)+3,DAY(Quarterly!A285)),DATE(YEAR(Quarterly!A285)+1,MONTH(Quarterly!A285),DAY(Quarterly!A285))))</f>
        <v>144700</v>
      </c>
      <c r="B286" s="9">
        <f t="shared" si="39"/>
        <v>144698</v>
      </c>
      <c r="C286" s="9">
        <f t="shared" si="42"/>
        <v>144728</v>
      </c>
      <c r="D286" s="3">
        <f t="shared" si="40"/>
        <v>31</v>
      </c>
      <c r="E286" s="10">
        <f t="shared" si="41"/>
        <v>29</v>
      </c>
      <c r="F286" s="4">
        <f>Lease!K296</f>
        <v>0</v>
      </c>
      <c r="G286" s="3">
        <f t="shared" si="43"/>
        <v>0</v>
      </c>
      <c r="H286" s="11">
        <f t="shared" si="44"/>
        <v>0</v>
      </c>
      <c r="I286" s="11">
        <f t="shared" si="45"/>
        <v>0</v>
      </c>
      <c r="J286" s="4">
        <f t="shared" si="46"/>
        <v>0</v>
      </c>
      <c r="K286" s="3">
        <f t="shared" si="47"/>
        <v>0</v>
      </c>
    </row>
    <row r="287" spans="1:11" x14ac:dyDescent="0.25">
      <c r="A287" s="9">
        <f>IF(Lease!$H$4="Monthly",DATE(YEAR(Quarterly!A286),MONTH(Quarterly!A286)+1,DAY(Quarterly!A286)),IF(Lease!$H$4="Quarterly",DATE(YEAR(Quarterly!A286),MONTH(Quarterly!A286)+3,DAY(Quarterly!A286)),DATE(YEAR(Quarterly!A286)+1,MONTH(Quarterly!A286),DAY(Quarterly!A286))))</f>
        <v>145065</v>
      </c>
      <c r="B287" s="9">
        <f t="shared" si="39"/>
        <v>145063</v>
      </c>
      <c r="C287" s="9">
        <f t="shared" si="42"/>
        <v>145093</v>
      </c>
      <c r="D287" s="3">
        <f t="shared" si="40"/>
        <v>31</v>
      </c>
      <c r="E287" s="10">
        <f t="shared" si="41"/>
        <v>29</v>
      </c>
      <c r="F287" s="4">
        <f>Lease!K297</f>
        <v>0</v>
      </c>
      <c r="G287" s="3">
        <f t="shared" si="43"/>
        <v>0</v>
      </c>
      <c r="H287" s="11">
        <f t="shared" si="44"/>
        <v>0</v>
      </c>
      <c r="I287" s="11">
        <f t="shared" si="45"/>
        <v>0</v>
      </c>
      <c r="J287" s="4">
        <f t="shared" si="46"/>
        <v>0</v>
      </c>
      <c r="K287" s="3">
        <f t="shared" si="47"/>
        <v>0</v>
      </c>
    </row>
    <row r="288" spans="1:11" x14ac:dyDescent="0.25">
      <c r="A288" s="9">
        <f>IF(Lease!$H$4="Monthly",DATE(YEAR(Quarterly!A287),MONTH(Quarterly!A287)+1,DAY(Quarterly!A287)),IF(Lease!$H$4="Quarterly",DATE(YEAR(Quarterly!A287),MONTH(Quarterly!A287)+3,DAY(Quarterly!A287)),DATE(YEAR(Quarterly!A287)+1,MONTH(Quarterly!A287),DAY(Quarterly!A287))))</f>
        <v>145430</v>
      </c>
      <c r="B288" s="9">
        <f t="shared" si="39"/>
        <v>145428</v>
      </c>
      <c r="C288" s="9">
        <f t="shared" si="42"/>
        <v>145458</v>
      </c>
      <c r="D288" s="3">
        <f t="shared" si="40"/>
        <v>31</v>
      </c>
      <c r="E288" s="10">
        <f t="shared" si="41"/>
        <v>29</v>
      </c>
      <c r="F288" s="4">
        <f>Lease!K298</f>
        <v>0</v>
      </c>
      <c r="G288" s="3">
        <f t="shared" si="43"/>
        <v>0</v>
      </c>
      <c r="H288" s="11">
        <f t="shared" si="44"/>
        <v>0</v>
      </c>
      <c r="I288" s="11">
        <f t="shared" si="45"/>
        <v>0</v>
      </c>
      <c r="J288" s="4">
        <f t="shared" si="46"/>
        <v>0</v>
      </c>
      <c r="K288" s="3">
        <f t="shared" si="47"/>
        <v>0</v>
      </c>
    </row>
    <row r="289" spans="1:11" x14ac:dyDescent="0.25">
      <c r="A289" s="9">
        <f>IF(Lease!$H$4="Monthly",DATE(YEAR(Quarterly!A288),MONTH(Quarterly!A288)+1,DAY(Quarterly!A288)),IF(Lease!$H$4="Quarterly",DATE(YEAR(Quarterly!A288),MONTH(Quarterly!A288)+3,DAY(Quarterly!A288)),DATE(YEAR(Quarterly!A288)+1,MONTH(Quarterly!A288),DAY(Quarterly!A288))))</f>
        <v>145795</v>
      </c>
      <c r="B289" s="9">
        <f t="shared" si="39"/>
        <v>145793</v>
      </c>
      <c r="C289" s="9">
        <f t="shared" si="42"/>
        <v>145823</v>
      </c>
      <c r="D289" s="3">
        <f t="shared" si="40"/>
        <v>31</v>
      </c>
      <c r="E289" s="10">
        <f t="shared" si="41"/>
        <v>29</v>
      </c>
      <c r="F289" s="4">
        <f>Lease!K299</f>
        <v>0</v>
      </c>
      <c r="G289" s="3">
        <f t="shared" si="43"/>
        <v>0</v>
      </c>
      <c r="H289" s="11">
        <f t="shared" si="44"/>
        <v>0</v>
      </c>
      <c r="I289" s="11">
        <f t="shared" si="45"/>
        <v>0</v>
      </c>
      <c r="J289" s="4">
        <f t="shared" si="46"/>
        <v>0</v>
      </c>
      <c r="K289" s="3">
        <f t="shared" si="47"/>
        <v>0</v>
      </c>
    </row>
    <row r="290" spans="1:11" x14ac:dyDescent="0.25">
      <c r="A290" s="9">
        <f>IF(Lease!$H$4="Monthly",DATE(YEAR(Quarterly!A289),MONTH(Quarterly!A289)+1,DAY(Quarterly!A289)),IF(Lease!$H$4="Quarterly",DATE(YEAR(Quarterly!A289),MONTH(Quarterly!A289)+3,DAY(Quarterly!A289)),DATE(YEAR(Quarterly!A289)+1,MONTH(Quarterly!A289),DAY(Quarterly!A289))))</f>
        <v>146160</v>
      </c>
      <c r="B290" s="9">
        <f t="shared" si="39"/>
        <v>146158</v>
      </c>
      <c r="C290" s="9">
        <f t="shared" si="42"/>
        <v>146188</v>
      </c>
      <c r="D290" s="3">
        <f t="shared" si="40"/>
        <v>31</v>
      </c>
      <c r="E290" s="10">
        <f t="shared" si="41"/>
        <v>29</v>
      </c>
      <c r="F290" s="4">
        <f>Lease!K300</f>
        <v>0</v>
      </c>
      <c r="G290" s="3">
        <f t="shared" si="43"/>
        <v>0</v>
      </c>
      <c r="H290" s="11">
        <f t="shared" si="44"/>
        <v>0</v>
      </c>
      <c r="I290" s="11">
        <f t="shared" si="45"/>
        <v>0</v>
      </c>
      <c r="J290" s="4">
        <f t="shared" si="46"/>
        <v>0</v>
      </c>
      <c r="K290" s="3">
        <f t="shared" si="47"/>
        <v>0</v>
      </c>
    </row>
    <row r="291" spans="1:11" x14ac:dyDescent="0.25">
      <c r="A291" s="9">
        <f>IF(Lease!$H$4="Monthly",DATE(YEAR(Quarterly!A290),MONTH(Quarterly!A290)+1,DAY(Quarterly!A290)),IF(Lease!$H$4="Quarterly",DATE(YEAR(Quarterly!A290),MONTH(Quarterly!A290)+3,DAY(Quarterly!A290)),DATE(YEAR(Quarterly!A290)+1,MONTH(Quarterly!A290),DAY(Quarterly!A290))))</f>
        <v>146525</v>
      </c>
      <c r="B291" s="9">
        <f t="shared" si="39"/>
        <v>146523</v>
      </c>
      <c r="C291" s="9">
        <f t="shared" si="42"/>
        <v>146553</v>
      </c>
      <c r="D291" s="3">
        <f t="shared" si="40"/>
        <v>31</v>
      </c>
      <c r="E291" s="10">
        <f t="shared" si="41"/>
        <v>29</v>
      </c>
      <c r="F291" s="4">
        <f>Lease!K301</f>
        <v>0</v>
      </c>
      <c r="G291" s="3">
        <f t="shared" si="43"/>
        <v>0</v>
      </c>
      <c r="H291" s="11">
        <f t="shared" si="44"/>
        <v>0</v>
      </c>
      <c r="I291" s="11">
        <f t="shared" si="45"/>
        <v>0</v>
      </c>
      <c r="J291" s="4">
        <f t="shared" si="46"/>
        <v>0</v>
      </c>
      <c r="K291" s="3">
        <f t="shared" si="47"/>
        <v>0</v>
      </c>
    </row>
    <row r="292" spans="1:11" x14ac:dyDescent="0.25">
      <c r="A292" s="9">
        <f>IF(Lease!$H$4="Monthly",DATE(YEAR(Quarterly!A291),MONTH(Quarterly!A291)+1,DAY(Quarterly!A291)),IF(Lease!$H$4="Quarterly",DATE(YEAR(Quarterly!A291),MONTH(Quarterly!A291)+3,DAY(Quarterly!A291)),DATE(YEAR(Quarterly!A291)+1,MONTH(Quarterly!A291),DAY(Quarterly!A291))))</f>
        <v>146890</v>
      </c>
      <c r="B292" s="9">
        <f t="shared" si="39"/>
        <v>146888</v>
      </c>
      <c r="C292" s="9">
        <f t="shared" si="42"/>
        <v>146918</v>
      </c>
      <c r="D292" s="3">
        <f t="shared" si="40"/>
        <v>31</v>
      </c>
      <c r="E292" s="10">
        <f t="shared" si="41"/>
        <v>29</v>
      </c>
      <c r="F292" s="4">
        <f>Lease!K302</f>
        <v>0</v>
      </c>
      <c r="G292" s="3">
        <f t="shared" si="43"/>
        <v>0</v>
      </c>
      <c r="H292" s="11">
        <f t="shared" si="44"/>
        <v>0</v>
      </c>
      <c r="I292" s="11">
        <f t="shared" si="45"/>
        <v>0</v>
      </c>
      <c r="J292" s="4">
        <f t="shared" si="46"/>
        <v>0</v>
      </c>
      <c r="K292" s="3">
        <f t="shared" si="47"/>
        <v>0</v>
      </c>
    </row>
    <row r="293" spans="1:11" x14ac:dyDescent="0.25">
      <c r="A293" s="9">
        <f>IF(Lease!$H$4="Monthly",DATE(YEAR(Quarterly!A292),MONTH(Quarterly!A292)+1,DAY(Quarterly!A292)),IF(Lease!$H$4="Quarterly",DATE(YEAR(Quarterly!A292),MONTH(Quarterly!A292)+3,DAY(Quarterly!A292)),DATE(YEAR(Quarterly!A292)+1,MONTH(Quarterly!A292),DAY(Quarterly!A292))))</f>
        <v>147255</v>
      </c>
      <c r="B293" s="9">
        <f t="shared" si="39"/>
        <v>147253</v>
      </c>
      <c r="C293" s="9">
        <f t="shared" si="42"/>
        <v>147283</v>
      </c>
      <c r="D293" s="3">
        <f t="shared" si="40"/>
        <v>31</v>
      </c>
      <c r="E293" s="10">
        <f t="shared" si="41"/>
        <v>29</v>
      </c>
      <c r="F293" s="4">
        <f>Lease!K303</f>
        <v>0</v>
      </c>
      <c r="G293" s="3">
        <f t="shared" si="43"/>
        <v>0</v>
      </c>
      <c r="H293" s="11">
        <f t="shared" si="44"/>
        <v>0</v>
      </c>
      <c r="I293" s="11">
        <f t="shared" si="45"/>
        <v>0</v>
      </c>
      <c r="J293" s="4">
        <f t="shared" si="46"/>
        <v>0</v>
      </c>
      <c r="K293" s="3">
        <f t="shared" si="47"/>
        <v>0</v>
      </c>
    </row>
    <row r="294" spans="1:11" x14ac:dyDescent="0.25">
      <c r="A294" s="9">
        <f>IF(Lease!$H$4="Monthly",DATE(YEAR(Quarterly!A293),MONTH(Quarterly!A293)+1,DAY(Quarterly!A293)),IF(Lease!$H$4="Quarterly",DATE(YEAR(Quarterly!A293),MONTH(Quarterly!A293)+3,DAY(Quarterly!A293)),DATE(YEAR(Quarterly!A293)+1,MONTH(Quarterly!A293),DAY(Quarterly!A293))))</f>
        <v>147621</v>
      </c>
      <c r="B294" s="9">
        <f t="shared" si="39"/>
        <v>147619</v>
      </c>
      <c r="C294" s="9">
        <f t="shared" si="42"/>
        <v>147649</v>
      </c>
      <c r="D294" s="3">
        <f t="shared" si="40"/>
        <v>31</v>
      </c>
      <c r="E294" s="10">
        <f t="shared" si="41"/>
        <v>29</v>
      </c>
      <c r="F294" s="4">
        <f>Lease!K304</f>
        <v>0</v>
      </c>
      <c r="G294" s="3">
        <f t="shared" si="43"/>
        <v>0</v>
      </c>
      <c r="H294" s="11">
        <f t="shared" si="44"/>
        <v>0</v>
      </c>
      <c r="I294" s="11">
        <f t="shared" si="45"/>
        <v>0</v>
      </c>
      <c r="J294" s="4">
        <f t="shared" si="46"/>
        <v>0</v>
      </c>
      <c r="K294" s="3">
        <f t="shared" si="47"/>
        <v>0</v>
      </c>
    </row>
    <row r="295" spans="1:11" x14ac:dyDescent="0.25">
      <c r="A295" s="9">
        <f>IF(Lease!$H$4="Monthly",DATE(YEAR(Quarterly!A294),MONTH(Quarterly!A294)+1,DAY(Quarterly!A294)),IF(Lease!$H$4="Quarterly",DATE(YEAR(Quarterly!A294),MONTH(Quarterly!A294)+3,DAY(Quarterly!A294)),DATE(YEAR(Quarterly!A294)+1,MONTH(Quarterly!A294),DAY(Quarterly!A294))))</f>
        <v>147986</v>
      </c>
      <c r="B295" s="9">
        <f t="shared" si="39"/>
        <v>147984</v>
      </c>
      <c r="C295" s="9">
        <f t="shared" si="42"/>
        <v>148014</v>
      </c>
      <c r="D295" s="3">
        <f t="shared" si="40"/>
        <v>31</v>
      </c>
      <c r="E295" s="10">
        <f t="shared" si="41"/>
        <v>29</v>
      </c>
      <c r="F295" s="4">
        <f>Lease!K305</f>
        <v>0</v>
      </c>
      <c r="G295" s="3">
        <f t="shared" si="43"/>
        <v>0</v>
      </c>
      <c r="H295" s="11">
        <f t="shared" si="44"/>
        <v>0</v>
      </c>
      <c r="I295" s="11">
        <f t="shared" si="45"/>
        <v>0</v>
      </c>
      <c r="J295" s="4">
        <f t="shared" si="46"/>
        <v>0</v>
      </c>
      <c r="K295" s="3">
        <f t="shared" si="47"/>
        <v>0</v>
      </c>
    </row>
    <row r="296" spans="1:11" x14ac:dyDescent="0.25">
      <c r="A296" s="9">
        <f>IF(Lease!$H$4="Monthly",DATE(YEAR(Quarterly!A295),MONTH(Quarterly!A295)+1,DAY(Quarterly!A295)),IF(Lease!$H$4="Quarterly",DATE(YEAR(Quarterly!A295),MONTH(Quarterly!A295)+3,DAY(Quarterly!A295)),DATE(YEAR(Quarterly!A295)+1,MONTH(Quarterly!A295),DAY(Quarterly!A295))))</f>
        <v>148351</v>
      </c>
      <c r="B296" s="9">
        <f t="shared" si="39"/>
        <v>148349</v>
      </c>
      <c r="C296" s="9">
        <f t="shared" si="42"/>
        <v>148379</v>
      </c>
      <c r="D296" s="3">
        <f t="shared" si="40"/>
        <v>31</v>
      </c>
      <c r="E296" s="10">
        <f t="shared" si="41"/>
        <v>29</v>
      </c>
      <c r="F296" s="4">
        <f>Lease!K306</f>
        <v>0</v>
      </c>
      <c r="G296" s="3">
        <f t="shared" si="43"/>
        <v>0</v>
      </c>
      <c r="H296" s="11">
        <f t="shared" si="44"/>
        <v>0</v>
      </c>
      <c r="I296" s="11">
        <f t="shared" si="45"/>
        <v>0</v>
      </c>
      <c r="J296" s="4">
        <f t="shared" si="46"/>
        <v>0</v>
      </c>
      <c r="K296" s="3">
        <f t="shared" si="47"/>
        <v>0</v>
      </c>
    </row>
    <row r="297" spans="1:11" x14ac:dyDescent="0.25">
      <c r="A297" s="9">
        <f>IF(Lease!$H$4="Monthly",DATE(YEAR(Quarterly!A296),MONTH(Quarterly!A296)+1,DAY(Quarterly!A296)),IF(Lease!$H$4="Quarterly",DATE(YEAR(Quarterly!A296),MONTH(Quarterly!A296)+3,DAY(Quarterly!A296)),DATE(YEAR(Quarterly!A296)+1,MONTH(Quarterly!A296),DAY(Quarterly!A296))))</f>
        <v>148716</v>
      </c>
      <c r="B297" s="9">
        <f t="shared" si="39"/>
        <v>148714</v>
      </c>
      <c r="C297" s="9">
        <f t="shared" si="42"/>
        <v>148744</v>
      </c>
      <c r="D297" s="3">
        <f t="shared" si="40"/>
        <v>31</v>
      </c>
      <c r="E297" s="10">
        <f t="shared" si="41"/>
        <v>29</v>
      </c>
      <c r="F297" s="4">
        <f>Lease!K307</f>
        <v>0</v>
      </c>
      <c r="G297" s="3">
        <f t="shared" si="43"/>
        <v>0</v>
      </c>
      <c r="H297" s="11">
        <f t="shared" si="44"/>
        <v>0</v>
      </c>
      <c r="I297" s="11">
        <f t="shared" si="45"/>
        <v>0</v>
      </c>
      <c r="J297" s="4">
        <f t="shared" si="46"/>
        <v>0</v>
      </c>
      <c r="K297" s="3">
        <f t="shared" si="47"/>
        <v>0</v>
      </c>
    </row>
    <row r="298" spans="1:11" x14ac:dyDescent="0.25">
      <c r="A298" s="9">
        <f>IF(Lease!$H$4="Monthly",DATE(YEAR(Quarterly!A297),MONTH(Quarterly!A297)+1,DAY(Quarterly!A297)),IF(Lease!$H$4="Quarterly",DATE(YEAR(Quarterly!A297),MONTH(Quarterly!A297)+3,DAY(Quarterly!A297)),DATE(YEAR(Quarterly!A297)+1,MONTH(Quarterly!A297),DAY(Quarterly!A297))))</f>
        <v>149082</v>
      </c>
      <c r="B298" s="9">
        <f t="shared" si="39"/>
        <v>149080</v>
      </c>
      <c r="C298" s="9">
        <f t="shared" si="42"/>
        <v>149110</v>
      </c>
      <c r="D298" s="3">
        <f t="shared" si="40"/>
        <v>31</v>
      </c>
      <c r="E298" s="10">
        <f t="shared" si="41"/>
        <v>29</v>
      </c>
      <c r="F298" s="4">
        <f>Lease!K308</f>
        <v>0</v>
      </c>
      <c r="G298" s="3">
        <f t="shared" si="43"/>
        <v>0</v>
      </c>
      <c r="H298" s="11">
        <f t="shared" si="44"/>
        <v>0</v>
      </c>
      <c r="I298" s="11">
        <f t="shared" si="45"/>
        <v>0</v>
      </c>
      <c r="J298" s="4">
        <f t="shared" si="46"/>
        <v>0</v>
      </c>
      <c r="K298" s="3">
        <f t="shared" si="47"/>
        <v>0</v>
      </c>
    </row>
    <row r="299" spans="1:11" x14ac:dyDescent="0.25">
      <c r="A299" s="9">
        <f>IF(Lease!$H$4="Monthly",DATE(YEAR(Quarterly!A298),MONTH(Quarterly!A298)+1,DAY(Quarterly!A298)),IF(Lease!$H$4="Quarterly",DATE(YEAR(Quarterly!A298),MONTH(Quarterly!A298)+3,DAY(Quarterly!A298)),DATE(YEAR(Quarterly!A298)+1,MONTH(Quarterly!A298),DAY(Quarterly!A298))))</f>
        <v>149447</v>
      </c>
      <c r="B299" s="9">
        <f t="shared" si="39"/>
        <v>149445</v>
      </c>
      <c r="C299" s="9">
        <f t="shared" si="42"/>
        <v>149475</v>
      </c>
      <c r="D299" s="3">
        <f t="shared" si="40"/>
        <v>31</v>
      </c>
      <c r="E299" s="10">
        <f t="shared" si="41"/>
        <v>29</v>
      </c>
      <c r="F299" s="4">
        <f>Lease!K309</f>
        <v>0</v>
      </c>
      <c r="G299" s="3">
        <f t="shared" si="43"/>
        <v>0</v>
      </c>
      <c r="H299" s="11">
        <f t="shared" si="44"/>
        <v>0</v>
      </c>
      <c r="I299" s="11">
        <f t="shared" si="45"/>
        <v>0</v>
      </c>
      <c r="J299" s="4">
        <f t="shared" si="46"/>
        <v>0</v>
      </c>
      <c r="K299" s="3">
        <f t="shared" si="47"/>
        <v>0</v>
      </c>
    </row>
    <row r="300" spans="1:11" x14ac:dyDescent="0.25">
      <c r="A300" s="9">
        <f>IF(Lease!$H$4="Monthly",DATE(YEAR(Quarterly!A299),MONTH(Quarterly!A299)+1,DAY(Quarterly!A299)),IF(Lease!$H$4="Quarterly",DATE(YEAR(Quarterly!A299),MONTH(Quarterly!A299)+3,DAY(Quarterly!A299)),DATE(YEAR(Quarterly!A299)+1,MONTH(Quarterly!A299),DAY(Quarterly!A299))))</f>
        <v>149812</v>
      </c>
      <c r="B300" s="9">
        <f t="shared" si="39"/>
        <v>149810</v>
      </c>
      <c r="C300" s="9">
        <f t="shared" si="42"/>
        <v>149840</v>
      </c>
      <c r="D300" s="3">
        <f t="shared" si="40"/>
        <v>31</v>
      </c>
      <c r="E300" s="10">
        <f t="shared" si="41"/>
        <v>29</v>
      </c>
      <c r="F300" s="4">
        <f>Lease!K310</f>
        <v>0</v>
      </c>
      <c r="G300" s="3">
        <f t="shared" si="43"/>
        <v>0</v>
      </c>
      <c r="H300" s="11">
        <f t="shared" si="44"/>
        <v>0</v>
      </c>
      <c r="I300" s="11">
        <f t="shared" si="45"/>
        <v>0</v>
      </c>
      <c r="J300" s="4">
        <f t="shared" si="46"/>
        <v>0</v>
      </c>
      <c r="K300" s="3">
        <f t="shared" si="47"/>
        <v>0</v>
      </c>
    </row>
    <row r="301" spans="1:11" x14ac:dyDescent="0.25">
      <c r="A301" s="9">
        <f>IF(Lease!$H$4="Monthly",DATE(YEAR(Quarterly!A300),MONTH(Quarterly!A300)+1,DAY(Quarterly!A300)),IF(Lease!$H$4="Quarterly",DATE(YEAR(Quarterly!A300),MONTH(Quarterly!A300)+3,DAY(Quarterly!A300)),DATE(YEAR(Quarterly!A300)+1,MONTH(Quarterly!A300),DAY(Quarterly!A300))))</f>
        <v>150177</v>
      </c>
      <c r="B301" s="9">
        <f t="shared" si="39"/>
        <v>150175</v>
      </c>
      <c r="C301" s="9">
        <f t="shared" si="42"/>
        <v>150205</v>
      </c>
      <c r="D301" s="3">
        <f t="shared" si="40"/>
        <v>31</v>
      </c>
      <c r="E301" s="10">
        <f t="shared" si="41"/>
        <v>29</v>
      </c>
      <c r="F301" s="4">
        <f>Lease!K311</f>
        <v>0</v>
      </c>
      <c r="G301" s="3">
        <f t="shared" si="43"/>
        <v>0</v>
      </c>
      <c r="H301" s="11">
        <f t="shared" si="44"/>
        <v>0</v>
      </c>
      <c r="I301" s="11">
        <f t="shared" si="45"/>
        <v>0</v>
      </c>
      <c r="J301" s="4">
        <f t="shared" si="46"/>
        <v>0</v>
      </c>
      <c r="K301" s="3">
        <f t="shared" si="47"/>
        <v>0</v>
      </c>
    </row>
    <row r="302" spans="1:11" x14ac:dyDescent="0.25">
      <c r="A302" s="9">
        <f>IF(Lease!$H$4="Monthly",DATE(YEAR(Quarterly!A301),MONTH(Quarterly!A301)+1,DAY(Quarterly!A301)),IF(Lease!$H$4="Quarterly",DATE(YEAR(Quarterly!A301),MONTH(Quarterly!A301)+3,DAY(Quarterly!A301)),DATE(YEAR(Quarterly!A301)+1,MONTH(Quarterly!A301),DAY(Quarterly!A301))))</f>
        <v>150543</v>
      </c>
      <c r="B302" s="9">
        <f t="shared" si="39"/>
        <v>150541</v>
      </c>
      <c r="C302" s="9">
        <f t="shared" si="42"/>
        <v>150571</v>
      </c>
      <c r="D302" s="3">
        <f t="shared" si="40"/>
        <v>31</v>
      </c>
      <c r="E302" s="10">
        <f t="shared" si="41"/>
        <v>29</v>
      </c>
      <c r="F302" s="4">
        <f>Lease!K312</f>
        <v>0</v>
      </c>
      <c r="G302" s="3">
        <f t="shared" si="43"/>
        <v>0</v>
      </c>
      <c r="H302" s="11">
        <f t="shared" si="44"/>
        <v>0</v>
      </c>
      <c r="I302" s="11">
        <f t="shared" si="45"/>
        <v>0</v>
      </c>
      <c r="J302" s="4">
        <f t="shared" si="46"/>
        <v>0</v>
      </c>
      <c r="K302" s="3">
        <f t="shared" si="47"/>
        <v>0</v>
      </c>
    </row>
    <row r="303" spans="1:11" x14ac:dyDescent="0.25">
      <c r="A303" s="9">
        <f>IF(Lease!$H$4="Monthly",DATE(YEAR(Quarterly!A302),MONTH(Quarterly!A302)+1,DAY(Quarterly!A302)),IF(Lease!$H$4="Quarterly",DATE(YEAR(Quarterly!A302),MONTH(Quarterly!A302)+3,DAY(Quarterly!A302)),DATE(YEAR(Quarterly!A302)+1,MONTH(Quarterly!A302),DAY(Quarterly!A302))))</f>
        <v>150908</v>
      </c>
      <c r="B303" s="9">
        <f t="shared" si="39"/>
        <v>150906</v>
      </c>
      <c r="C303" s="9">
        <f t="shared" si="42"/>
        <v>150936</v>
      </c>
      <c r="D303" s="3">
        <f t="shared" si="40"/>
        <v>31</v>
      </c>
      <c r="E303" s="10">
        <f t="shared" si="41"/>
        <v>29</v>
      </c>
      <c r="F303" s="4">
        <f>Lease!K313</f>
        <v>0</v>
      </c>
      <c r="G303" s="3">
        <f t="shared" si="43"/>
        <v>0</v>
      </c>
      <c r="H303" s="11">
        <f t="shared" si="44"/>
        <v>0</v>
      </c>
      <c r="I303" s="11">
        <f t="shared" si="45"/>
        <v>0</v>
      </c>
      <c r="J303" s="4">
        <f t="shared" si="46"/>
        <v>0</v>
      </c>
      <c r="K303" s="3">
        <f t="shared" si="47"/>
        <v>0</v>
      </c>
    </row>
    <row r="304" spans="1:11" x14ac:dyDescent="0.25">
      <c r="A304" s="9">
        <f>IF(Lease!$H$4="Monthly",DATE(YEAR(Quarterly!A303),MONTH(Quarterly!A303)+1,DAY(Quarterly!A303)),IF(Lease!$H$4="Quarterly",DATE(YEAR(Quarterly!A303),MONTH(Quarterly!A303)+3,DAY(Quarterly!A303)),DATE(YEAR(Quarterly!A303)+1,MONTH(Quarterly!A303),DAY(Quarterly!A303))))</f>
        <v>151273</v>
      </c>
      <c r="B304" s="9">
        <f t="shared" si="39"/>
        <v>151271</v>
      </c>
      <c r="C304" s="9">
        <f t="shared" si="42"/>
        <v>151301</v>
      </c>
      <c r="D304" s="3">
        <f t="shared" si="40"/>
        <v>31</v>
      </c>
      <c r="E304" s="10">
        <f t="shared" si="41"/>
        <v>29</v>
      </c>
      <c r="F304" s="4">
        <f>Lease!K314</f>
        <v>0</v>
      </c>
      <c r="G304" s="3">
        <f t="shared" si="43"/>
        <v>0</v>
      </c>
      <c r="H304" s="11">
        <f t="shared" si="44"/>
        <v>0</v>
      </c>
      <c r="I304" s="11">
        <f t="shared" si="45"/>
        <v>0</v>
      </c>
      <c r="J304" s="4">
        <f t="shared" si="46"/>
        <v>0</v>
      </c>
      <c r="K304" s="3">
        <f t="shared" si="47"/>
        <v>0</v>
      </c>
    </row>
    <row r="305" spans="1:11" x14ac:dyDescent="0.25">
      <c r="A305" s="9">
        <f>IF(Lease!$H$4="Monthly",DATE(YEAR(Quarterly!A304),MONTH(Quarterly!A304)+1,DAY(Quarterly!A304)),IF(Lease!$H$4="Quarterly",DATE(YEAR(Quarterly!A304),MONTH(Quarterly!A304)+3,DAY(Quarterly!A304)),DATE(YEAR(Quarterly!A304)+1,MONTH(Quarterly!A304),DAY(Quarterly!A304))))</f>
        <v>151638</v>
      </c>
      <c r="B305" s="9">
        <f t="shared" si="39"/>
        <v>151636</v>
      </c>
      <c r="C305" s="9">
        <f t="shared" si="42"/>
        <v>151666</v>
      </c>
      <c r="D305" s="3">
        <f t="shared" si="40"/>
        <v>31</v>
      </c>
      <c r="E305" s="10">
        <f t="shared" si="41"/>
        <v>29</v>
      </c>
      <c r="F305" s="4">
        <f>Lease!K315</f>
        <v>0</v>
      </c>
      <c r="G305" s="3">
        <f t="shared" si="43"/>
        <v>0</v>
      </c>
      <c r="H305" s="11">
        <f t="shared" si="44"/>
        <v>0</v>
      </c>
      <c r="I305" s="11">
        <f t="shared" si="45"/>
        <v>0</v>
      </c>
      <c r="J305" s="4">
        <f t="shared" si="46"/>
        <v>0</v>
      </c>
      <c r="K305" s="3">
        <f t="shared" si="47"/>
        <v>0</v>
      </c>
    </row>
    <row r="306" spans="1:11" x14ac:dyDescent="0.25">
      <c r="A306" s="9">
        <f>IF(Lease!$H$4="Monthly",DATE(YEAR(Quarterly!A305),MONTH(Quarterly!A305)+1,DAY(Quarterly!A305)),IF(Lease!$H$4="Quarterly",DATE(YEAR(Quarterly!A305),MONTH(Quarterly!A305)+3,DAY(Quarterly!A305)),DATE(YEAR(Quarterly!A305)+1,MONTH(Quarterly!A305),DAY(Quarterly!A305))))</f>
        <v>152004</v>
      </c>
      <c r="B306" s="9">
        <f t="shared" si="39"/>
        <v>152002</v>
      </c>
      <c r="C306" s="9">
        <f t="shared" si="42"/>
        <v>152032</v>
      </c>
      <c r="D306" s="3">
        <f t="shared" si="40"/>
        <v>31</v>
      </c>
      <c r="E306" s="10">
        <f t="shared" si="41"/>
        <v>29</v>
      </c>
      <c r="F306" s="4">
        <f>Lease!K316</f>
        <v>0</v>
      </c>
      <c r="G306" s="3">
        <f t="shared" si="43"/>
        <v>0</v>
      </c>
      <c r="H306" s="11">
        <f t="shared" si="44"/>
        <v>0</v>
      </c>
      <c r="I306" s="11">
        <f t="shared" si="45"/>
        <v>0</v>
      </c>
      <c r="J306" s="4">
        <f t="shared" si="46"/>
        <v>0</v>
      </c>
      <c r="K306" s="3">
        <f t="shared" si="47"/>
        <v>0</v>
      </c>
    </row>
    <row r="307" spans="1:11" x14ac:dyDescent="0.25">
      <c r="A307" s="9">
        <f>IF(Lease!$H$4="Monthly",DATE(YEAR(Quarterly!A306),MONTH(Quarterly!A306)+1,DAY(Quarterly!A306)),IF(Lease!$H$4="Quarterly",DATE(YEAR(Quarterly!A306),MONTH(Quarterly!A306)+3,DAY(Quarterly!A306)),DATE(YEAR(Quarterly!A306)+1,MONTH(Quarterly!A306),DAY(Quarterly!A306))))</f>
        <v>152369</v>
      </c>
      <c r="B307" s="9">
        <f t="shared" si="39"/>
        <v>152367</v>
      </c>
      <c r="C307" s="9">
        <f t="shared" si="42"/>
        <v>152397</v>
      </c>
      <c r="D307" s="3">
        <f t="shared" si="40"/>
        <v>31</v>
      </c>
      <c r="E307" s="10">
        <f t="shared" si="41"/>
        <v>29</v>
      </c>
      <c r="F307" s="4">
        <f>Lease!K317</f>
        <v>0</v>
      </c>
      <c r="G307" s="3">
        <f t="shared" si="43"/>
        <v>0</v>
      </c>
      <c r="H307" s="11">
        <f t="shared" si="44"/>
        <v>0</v>
      </c>
      <c r="I307" s="11">
        <f t="shared" si="45"/>
        <v>0</v>
      </c>
      <c r="J307" s="4">
        <f t="shared" si="46"/>
        <v>0</v>
      </c>
      <c r="K307" s="3">
        <f t="shared" si="47"/>
        <v>0</v>
      </c>
    </row>
    <row r="308" spans="1:11" x14ac:dyDescent="0.25">
      <c r="A308" s="9">
        <f>IF(Lease!$H$4="Monthly",DATE(YEAR(Quarterly!A307),MONTH(Quarterly!A307)+1,DAY(Quarterly!A307)),IF(Lease!$H$4="Quarterly",DATE(YEAR(Quarterly!A307),MONTH(Quarterly!A307)+3,DAY(Quarterly!A307)),DATE(YEAR(Quarterly!A307)+1,MONTH(Quarterly!A307),DAY(Quarterly!A307))))</f>
        <v>152734</v>
      </c>
      <c r="B308" s="9">
        <f t="shared" si="39"/>
        <v>152732</v>
      </c>
      <c r="C308" s="9">
        <f t="shared" si="42"/>
        <v>152762</v>
      </c>
      <c r="D308" s="3">
        <f t="shared" si="40"/>
        <v>31</v>
      </c>
      <c r="E308" s="10">
        <f t="shared" si="41"/>
        <v>29</v>
      </c>
      <c r="F308" s="4">
        <f>Lease!K318</f>
        <v>0</v>
      </c>
      <c r="G308" s="3">
        <f t="shared" si="43"/>
        <v>0</v>
      </c>
      <c r="H308" s="11">
        <f t="shared" si="44"/>
        <v>0</v>
      </c>
      <c r="I308" s="11">
        <f t="shared" si="45"/>
        <v>0</v>
      </c>
      <c r="J308" s="4">
        <f t="shared" si="46"/>
        <v>0</v>
      </c>
      <c r="K308" s="3">
        <f t="shared" si="47"/>
        <v>0</v>
      </c>
    </row>
    <row r="309" spans="1:11" x14ac:dyDescent="0.25">
      <c r="A309" s="9">
        <f>IF(Lease!$H$4="Monthly",DATE(YEAR(Quarterly!A308),MONTH(Quarterly!A308)+1,DAY(Quarterly!A308)),IF(Lease!$H$4="Quarterly",DATE(YEAR(Quarterly!A308),MONTH(Quarterly!A308)+3,DAY(Quarterly!A308)),DATE(YEAR(Quarterly!A308)+1,MONTH(Quarterly!A308),DAY(Quarterly!A308))))</f>
        <v>153099</v>
      </c>
      <c r="B309" s="9">
        <f t="shared" si="39"/>
        <v>153097</v>
      </c>
      <c r="C309" s="9">
        <f t="shared" si="42"/>
        <v>153127</v>
      </c>
      <c r="D309" s="3">
        <f t="shared" si="40"/>
        <v>31</v>
      </c>
      <c r="E309" s="10">
        <f t="shared" si="41"/>
        <v>29</v>
      </c>
      <c r="F309" s="4">
        <f>Lease!K319</f>
        <v>0</v>
      </c>
      <c r="G309" s="3">
        <f t="shared" si="43"/>
        <v>0</v>
      </c>
      <c r="H309" s="11">
        <f t="shared" si="44"/>
        <v>0</v>
      </c>
      <c r="I309" s="11">
        <f t="shared" si="45"/>
        <v>0</v>
      </c>
      <c r="J309" s="4">
        <f t="shared" si="46"/>
        <v>0</v>
      </c>
      <c r="K309" s="3">
        <f t="shared" si="47"/>
        <v>0</v>
      </c>
    </row>
    <row r="310" spans="1:11" x14ac:dyDescent="0.25">
      <c r="A310" s="9">
        <f>IF(Lease!$H$4="Monthly",DATE(YEAR(Quarterly!A309),MONTH(Quarterly!A309)+1,DAY(Quarterly!A309)),IF(Lease!$H$4="Quarterly",DATE(YEAR(Quarterly!A309),MONTH(Quarterly!A309)+3,DAY(Quarterly!A309)),DATE(YEAR(Quarterly!A309)+1,MONTH(Quarterly!A309),DAY(Quarterly!A309))))</f>
        <v>153465</v>
      </c>
      <c r="B310" s="9">
        <f t="shared" si="39"/>
        <v>153463</v>
      </c>
      <c r="C310" s="9">
        <f t="shared" si="42"/>
        <v>153493</v>
      </c>
      <c r="D310" s="3">
        <f t="shared" si="40"/>
        <v>31</v>
      </c>
      <c r="E310" s="10">
        <f t="shared" si="41"/>
        <v>29</v>
      </c>
      <c r="F310" s="4">
        <f>Lease!K320</f>
        <v>0</v>
      </c>
      <c r="G310" s="3">
        <f t="shared" si="43"/>
        <v>0</v>
      </c>
      <c r="H310" s="11">
        <f t="shared" si="44"/>
        <v>0</v>
      </c>
      <c r="I310" s="11">
        <f t="shared" si="45"/>
        <v>0</v>
      </c>
      <c r="J310" s="4">
        <f t="shared" si="46"/>
        <v>0</v>
      </c>
      <c r="K310" s="3">
        <f t="shared" si="47"/>
        <v>0</v>
      </c>
    </row>
    <row r="311" spans="1:11" x14ac:dyDescent="0.25">
      <c r="A311" s="9">
        <f>IF(Lease!$H$4="Monthly",DATE(YEAR(Quarterly!A310),MONTH(Quarterly!A310)+1,DAY(Quarterly!A310)),IF(Lease!$H$4="Quarterly",DATE(YEAR(Quarterly!A310),MONTH(Quarterly!A310)+3,DAY(Quarterly!A310)),DATE(YEAR(Quarterly!A310)+1,MONTH(Quarterly!A310),DAY(Quarterly!A310))))</f>
        <v>153830</v>
      </c>
      <c r="B311" s="9">
        <f t="shared" si="39"/>
        <v>153828</v>
      </c>
      <c r="C311" s="9">
        <f t="shared" si="42"/>
        <v>153858</v>
      </c>
      <c r="D311" s="3">
        <f t="shared" si="40"/>
        <v>31</v>
      </c>
      <c r="E311" s="10">
        <f t="shared" si="41"/>
        <v>29</v>
      </c>
      <c r="F311" s="4">
        <f>Lease!K321</f>
        <v>0</v>
      </c>
      <c r="G311" s="3">
        <f t="shared" si="43"/>
        <v>0</v>
      </c>
      <c r="H311" s="11">
        <f t="shared" si="44"/>
        <v>0</v>
      </c>
      <c r="I311" s="11">
        <f t="shared" si="45"/>
        <v>0</v>
      </c>
      <c r="J311" s="4">
        <f t="shared" si="46"/>
        <v>0</v>
      </c>
      <c r="K311" s="3">
        <f t="shared" si="47"/>
        <v>0</v>
      </c>
    </row>
    <row r="312" spans="1:11" x14ac:dyDescent="0.25">
      <c r="A312" s="9">
        <f>IF(Lease!$H$4="Monthly",DATE(YEAR(Quarterly!A311),MONTH(Quarterly!A311)+1,DAY(Quarterly!A311)),IF(Lease!$H$4="Quarterly",DATE(YEAR(Quarterly!A311),MONTH(Quarterly!A311)+3,DAY(Quarterly!A311)),DATE(YEAR(Quarterly!A311)+1,MONTH(Quarterly!A311),DAY(Quarterly!A311))))</f>
        <v>154195</v>
      </c>
      <c r="B312" s="9">
        <f t="shared" si="39"/>
        <v>154193</v>
      </c>
      <c r="C312" s="9">
        <f t="shared" si="42"/>
        <v>154223</v>
      </c>
      <c r="D312" s="3">
        <f t="shared" si="40"/>
        <v>31</v>
      </c>
      <c r="E312" s="10">
        <f t="shared" si="41"/>
        <v>29</v>
      </c>
      <c r="F312" s="4">
        <f>Lease!K322</f>
        <v>0</v>
      </c>
      <c r="G312" s="3">
        <f t="shared" si="43"/>
        <v>0</v>
      </c>
      <c r="H312" s="11">
        <f t="shared" si="44"/>
        <v>0</v>
      </c>
      <c r="I312" s="11">
        <f t="shared" si="45"/>
        <v>0</v>
      </c>
      <c r="J312" s="4">
        <f t="shared" si="46"/>
        <v>0</v>
      </c>
      <c r="K312" s="3">
        <f t="shared" si="47"/>
        <v>0</v>
      </c>
    </row>
    <row r="313" spans="1:11" x14ac:dyDescent="0.25">
      <c r="A313" s="9">
        <f>IF(Lease!$H$4="Monthly",DATE(YEAR(Quarterly!A312),MONTH(Quarterly!A312)+1,DAY(Quarterly!A312)),IF(Lease!$H$4="Quarterly",DATE(YEAR(Quarterly!A312),MONTH(Quarterly!A312)+3,DAY(Quarterly!A312)),DATE(YEAR(Quarterly!A312)+1,MONTH(Quarterly!A312),DAY(Quarterly!A312))))</f>
        <v>154560</v>
      </c>
      <c r="B313" s="9">
        <f t="shared" si="39"/>
        <v>154558</v>
      </c>
      <c r="C313" s="9">
        <f t="shared" si="42"/>
        <v>154588</v>
      </c>
      <c r="D313" s="3">
        <f t="shared" si="40"/>
        <v>31</v>
      </c>
      <c r="E313" s="10">
        <f t="shared" si="41"/>
        <v>29</v>
      </c>
      <c r="F313" s="4">
        <f>Lease!K323</f>
        <v>0</v>
      </c>
      <c r="G313" s="3">
        <f t="shared" si="43"/>
        <v>0</v>
      </c>
      <c r="H313" s="11">
        <f t="shared" si="44"/>
        <v>0</v>
      </c>
      <c r="I313" s="11">
        <f t="shared" si="45"/>
        <v>0</v>
      </c>
      <c r="J313" s="4">
        <f t="shared" si="46"/>
        <v>0</v>
      </c>
      <c r="K313" s="3">
        <f t="shared" si="47"/>
        <v>0</v>
      </c>
    </row>
    <row r="314" spans="1:11" x14ac:dyDescent="0.25">
      <c r="A314" s="9">
        <f>IF(Lease!$H$4="Monthly",DATE(YEAR(Quarterly!A313),MONTH(Quarterly!A313)+1,DAY(Quarterly!A313)),IF(Lease!$H$4="Quarterly",DATE(YEAR(Quarterly!A313),MONTH(Quarterly!A313)+3,DAY(Quarterly!A313)),DATE(YEAR(Quarterly!A313)+1,MONTH(Quarterly!A313),DAY(Quarterly!A313))))</f>
        <v>154926</v>
      </c>
      <c r="B314" s="9">
        <f t="shared" si="39"/>
        <v>154924</v>
      </c>
      <c r="C314" s="9">
        <f t="shared" si="42"/>
        <v>154954</v>
      </c>
      <c r="D314" s="3">
        <f t="shared" si="40"/>
        <v>31</v>
      </c>
      <c r="E314" s="10">
        <f t="shared" si="41"/>
        <v>29</v>
      </c>
      <c r="F314" s="4">
        <f>Lease!K324</f>
        <v>0</v>
      </c>
      <c r="G314" s="3">
        <f t="shared" si="43"/>
        <v>0</v>
      </c>
      <c r="H314" s="11">
        <f t="shared" si="44"/>
        <v>0</v>
      </c>
      <c r="I314" s="11">
        <f t="shared" si="45"/>
        <v>0</v>
      </c>
      <c r="J314" s="4">
        <f t="shared" si="46"/>
        <v>0</v>
      </c>
      <c r="K314" s="3">
        <f t="shared" si="47"/>
        <v>0</v>
      </c>
    </row>
    <row r="315" spans="1:11" x14ac:dyDescent="0.25">
      <c r="A315" s="9">
        <f>IF(Lease!$H$4="Monthly",DATE(YEAR(Quarterly!A314),MONTH(Quarterly!A314)+1,DAY(Quarterly!A314)),IF(Lease!$H$4="Quarterly",DATE(YEAR(Quarterly!A314),MONTH(Quarterly!A314)+3,DAY(Quarterly!A314)),DATE(YEAR(Quarterly!A314)+1,MONTH(Quarterly!A314),DAY(Quarterly!A314))))</f>
        <v>155291</v>
      </c>
      <c r="B315" s="9">
        <f t="shared" si="39"/>
        <v>155289</v>
      </c>
      <c r="C315" s="9">
        <f t="shared" si="42"/>
        <v>155319</v>
      </c>
      <c r="D315" s="3">
        <f t="shared" si="40"/>
        <v>31</v>
      </c>
      <c r="E315" s="10">
        <f t="shared" si="41"/>
        <v>29</v>
      </c>
      <c r="F315" s="4">
        <f>Lease!K325</f>
        <v>0</v>
      </c>
      <c r="G315" s="3">
        <f t="shared" si="43"/>
        <v>0</v>
      </c>
      <c r="H315" s="11">
        <f t="shared" si="44"/>
        <v>0</v>
      </c>
      <c r="I315" s="11">
        <f t="shared" si="45"/>
        <v>0</v>
      </c>
      <c r="J315" s="4">
        <f t="shared" si="46"/>
        <v>0</v>
      </c>
      <c r="K315" s="3">
        <f t="shared" si="47"/>
        <v>0</v>
      </c>
    </row>
    <row r="316" spans="1:11" x14ac:dyDescent="0.25">
      <c r="A316" s="9">
        <f>IF(Lease!$H$4="Monthly",DATE(YEAR(Quarterly!A315),MONTH(Quarterly!A315)+1,DAY(Quarterly!A315)),IF(Lease!$H$4="Quarterly",DATE(YEAR(Quarterly!A315),MONTH(Quarterly!A315)+3,DAY(Quarterly!A315)),DATE(YEAR(Quarterly!A315)+1,MONTH(Quarterly!A315),DAY(Quarterly!A315))))</f>
        <v>155656</v>
      </c>
      <c r="B316" s="9">
        <f t="shared" si="39"/>
        <v>155654</v>
      </c>
      <c r="C316" s="9">
        <f t="shared" si="42"/>
        <v>155684</v>
      </c>
      <c r="D316" s="3">
        <f t="shared" si="40"/>
        <v>31</v>
      </c>
      <c r="E316" s="10">
        <f t="shared" si="41"/>
        <v>29</v>
      </c>
      <c r="F316" s="4">
        <f>Lease!K326</f>
        <v>0</v>
      </c>
      <c r="G316" s="3">
        <f t="shared" si="43"/>
        <v>0</v>
      </c>
      <c r="H316" s="11">
        <f t="shared" si="44"/>
        <v>0</v>
      </c>
      <c r="I316" s="11">
        <f t="shared" si="45"/>
        <v>0</v>
      </c>
      <c r="J316" s="4">
        <f t="shared" si="46"/>
        <v>0</v>
      </c>
      <c r="K316" s="3">
        <f t="shared" si="47"/>
        <v>0</v>
      </c>
    </row>
    <row r="317" spans="1:11" x14ac:dyDescent="0.25">
      <c r="A317" s="9">
        <f>IF(Lease!$H$4="Monthly",DATE(YEAR(Quarterly!A316),MONTH(Quarterly!A316)+1,DAY(Quarterly!A316)),IF(Lease!$H$4="Quarterly",DATE(YEAR(Quarterly!A316),MONTH(Quarterly!A316)+3,DAY(Quarterly!A316)),DATE(YEAR(Quarterly!A316)+1,MONTH(Quarterly!A316),DAY(Quarterly!A316))))</f>
        <v>156021</v>
      </c>
      <c r="B317" s="9">
        <f t="shared" si="39"/>
        <v>156019</v>
      </c>
      <c r="C317" s="9">
        <f t="shared" si="42"/>
        <v>156049</v>
      </c>
      <c r="D317" s="3">
        <f t="shared" si="40"/>
        <v>31</v>
      </c>
      <c r="E317" s="10">
        <f t="shared" si="41"/>
        <v>29</v>
      </c>
      <c r="F317" s="4">
        <f>Lease!K327</f>
        <v>0</v>
      </c>
      <c r="G317" s="3">
        <f t="shared" si="43"/>
        <v>0</v>
      </c>
      <c r="H317" s="11">
        <f t="shared" si="44"/>
        <v>0</v>
      </c>
      <c r="I317" s="11">
        <f t="shared" si="45"/>
        <v>0</v>
      </c>
      <c r="J317" s="4">
        <f t="shared" si="46"/>
        <v>0</v>
      </c>
      <c r="K317" s="3">
        <f t="shared" si="47"/>
        <v>0</v>
      </c>
    </row>
    <row r="318" spans="1:11" x14ac:dyDescent="0.25">
      <c r="A318" s="9">
        <f>IF(Lease!$H$4="Monthly",DATE(YEAR(Quarterly!A317),MONTH(Quarterly!A317)+1,DAY(Quarterly!A317)),IF(Lease!$H$4="Quarterly",DATE(YEAR(Quarterly!A317),MONTH(Quarterly!A317)+3,DAY(Quarterly!A317)),DATE(YEAR(Quarterly!A317)+1,MONTH(Quarterly!A317),DAY(Quarterly!A317))))</f>
        <v>156387</v>
      </c>
      <c r="B318" s="9">
        <f t="shared" si="39"/>
        <v>156385</v>
      </c>
      <c r="C318" s="9">
        <f t="shared" si="42"/>
        <v>156415</v>
      </c>
      <c r="D318" s="3">
        <f t="shared" si="40"/>
        <v>31</v>
      </c>
      <c r="E318" s="10">
        <f t="shared" si="41"/>
        <v>29</v>
      </c>
      <c r="F318" s="4">
        <f>Lease!K328</f>
        <v>0</v>
      </c>
      <c r="G318" s="3">
        <f t="shared" si="43"/>
        <v>0</v>
      </c>
      <c r="H318" s="11">
        <f t="shared" si="44"/>
        <v>0</v>
      </c>
      <c r="I318" s="11">
        <f t="shared" si="45"/>
        <v>0</v>
      </c>
      <c r="J318" s="4">
        <f t="shared" si="46"/>
        <v>0</v>
      </c>
      <c r="K318" s="3">
        <f t="shared" si="47"/>
        <v>0</v>
      </c>
    </row>
    <row r="319" spans="1:11" x14ac:dyDescent="0.25">
      <c r="A319" s="9">
        <f>IF(Lease!$H$4="Monthly",DATE(YEAR(Quarterly!A318),MONTH(Quarterly!A318)+1,DAY(Quarterly!A318)),IF(Lease!$H$4="Quarterly",DATE(YEAR(Quarterly!A318),MONTH(Quarterly!A318)+3,DAY(Quarterly!A318)),DATE(YEAR(Quarterly!A318)+1,MONTH(Quarterly!A318),DAY(Quarterly!A318))))</f>
        <v>156752</v>
      </c>
      <c r="B319" s="9">
        <f t="shared" si="39"/>
        <v>156750</v>
      </c>
      <c r="C319" s="9">
        <f t="shared" si="42"/>
        <v>156780</v>
      </c>
      <c r="D319" s="3">
        <f t="shared" si="40"/>
        <v>31</v>
      </c>
      <c r="E319" s="10">
        <f t="shared" si="41"/>
        <v>29</v>
      </c>
      <c r="F319" s="4">
        <f>Lease!K329</f>
        <v>0</v>
      </c>
      <c r="G319" s="3">
        <f t="shared" si="43"/>
        <v>0</v>
      </c>
      <c r="H319" s="11">
        <f t="shared" si="44"/>
        <v>0</v>
      </c>
      <c r="I319" s="11">
        <f t="shared" si="45"/>
        <v>0</v>
      </c>
      <c r="J319" s="4">
        <f t="shared" si="46"/>
        <v>0</v>
      </c>
      <c r="K319" s="3">
        <f t="shared" si="47"/>
        <v>0</v>
      </c>
    </row>
    <row r="320" spans="1:11" x14ac:dyDescent="0.25">
      <c r="A320" s="9">
        <f>IF(Lease!$H$4="Monthly",DATE(YEAR(Quarterly!A319),MONTH(Quarterly!A319)+1,DAY(Quarterly!A319)),IF(Lease!$H$4="Quarterly",DATE(YEAR(Quarterly!A319),MONTH(Quarterly!A319)+3,DAY(Quarterly!A319)),DATE(YEAR(Quarterly!A319)+1,MONTH(Quarterly!A319),DAY(Quarterly!A319))))</f>
        <v>157117</v>
      </c>
      <c r="B320" s="9">
        <f t="shared" si="39"/>
        <v>157115</v>
      </c>
      <c r="C320" s="9">
        <f t="shared" si="42"/>
        <v>157145</v>
      </c>
      <c r="D320" s="3">
        <f t="shared" si="40"/>
        <v>31</v>
      </c>
      <c r="E320" s="10">
        <f t="shared" si="41"/>
        <v>29</v>
      </c>
      <c r="F320" s="4">
        <f>Lease!K330</f>
        <v>0</v>
      </c>
      <c r="G320" s="3">
        <f t="shared" si="43"/>
        <v>0</v>
      </c>
      <c r="H320" s="11">
        <f t="shared" si="44"/>
        <v>0</v>
      </c>
      <c r="I320" s="11">
        <f t="shared" si="45"/>
        <v>0</v>
      </c>
      <c r="J320" s="4">
        <f t="shared" si="46"/>
        <v>0</v>
      </c>
      <c r="K320" s="3">
        <f t="shared" si="47"/>
        <v>0</v>
      </c>
    </row>
    <row r="321" spans="1:11" x14ac:dyDescent="0.25">
      <c r="A321" s="9">
        <f>IF(Lease!$H$4="Monthly",DATE(YEAR(Quarterly!A320),MONTH(Quarterly!A320)+1,DAY(Quarterly!A320)),IF(Lease!$H$4="Quarterly",DATE(YEAR(Quarterly!A320),MONTH(Quarterly!A320)+3,DAY(Quarterly!A320)),DATE(YEAR(Quarterly!A320)+1,MONTH(Quarterly!A320),DAY(Quarterly!A320))))</f>
        <v>157482</v>
      </c>
      <c r="B321" s="9">
        <f t="shared" si="39"/>
        <v>157480</v>
      </c>
      <c r="C321" s="9">
        <f t="shared" si="42"/>
        <v>157510</v>
      </c>
      <c r="D321" s="3">
        <f t="shared" si="40"/>
        <v>31</v>
      </c>
      <c r="E321" s="10">
        <f t="shared" si="41"/>
        <v>29</v>
      </c>
      <c r="F321" s="4">
        <f>Lease!K331</f>
        <v>0</v>
      </c>
      <c r="G321" s="3">
        <f t="shared" si="43"/>
        <v>0</v>
      </c>
      <c r="H321" s="11">
        <f t="shared" si="44"/>
        <v>0</v>
      </c>
      <c r="I321" s="11">
        <f t="shared" si="45"/>
        <v>0</v>
      </c>
      <c r="J321" s="4">
        <f t="shared" si="46"/>
        <v>0</v>
      </c>
      <c r="K321" s="3">
        <f t="shared" si="47"/>
        <v>0</v>
      </c>
    </row>
    <row r="322" spans="1:11" x14ac:dyDescent="0.25">
      <c r="A322" s="9">
        <f>IF(Lease!$H$4="Monthly",DATE(YEAR(Quarterly!A321),MONTH(Quarterly!A321)+1,DAY(Quarterly!A321)),IF(Lease!$H$4="Quarterly",DATE(YEAR(Quarterly!A321),MONTH(Quarterly!A321)+3,DAY(Quarterly!A321)),DATE(YEAR(Quarterly!A321)+1,MONTH(Quarterly!A321),DAY(Quarterly!A321))))</f>
        <v>157848</v>
      </c>
      <c r="B322" s="9">
        <f t="shared" si="39"/>
        <v>157846</v>
      </c>
      <c r="C322" s="9">
        <f t="shared" si="42"/>
        <v>157876</v>
      </c>
      <c r="D322" s="3">
        <f t="shared" si="40"/>
        <v>31</v>
      </c>
      <c r="E322" s="10">
        <f t="shared" si="41"/>
        <v>29</v>
      </c>
      <c r="F322" s="4">
        <f>Lease!K332</f>
        <v>0</v>
      </c>
      <c r="G322" s="3">
        <f t="shared" si="43"/>
        <v>0</v>
      </c>
      <c r="H322" s="11">
        <f t="shared" si="44"/>
        <v>0</v>
      </c>
      <c r="I322" s="11">
        <f t="shared" si="45"/>
        <v>0</v>
      </c>
      <c r="J322" s="4">
        <f t="shared" si="46"/>
        <v>0</v>
      </c>
      <c r="K322" s="3">
        <f t="shared" si="47"/>
        <v>0</v>
      </c>
    </row>
    <row r="323" spans="1:11" x14ac:dyDescent="0.25">
      <c r="A323" s="9">
        <f>IF(Lease!$H$4="Monthly",DATE(YEAR(Quarterly!A322),MONTH(Quarterly!A322)+1,DAY(Quarterly!A322)),IF(Lease!$H$4="Quarterly",DATE(YEAR(Quarterly!A322),MONTH(Quarterly!A322)+3,DAY(Quarterly!A322)),DATE(YEAR(Quarterly!A322)+1,MONTH(Quarterly!A322),DAY(Quarterly!A322))))</f>
        <v>158213</v>
      </c>
      <c r="B323" s="9">
        <f t="shared" si="39"/>
        <v>158211</v>
      </c>
      <c r="C323" s="9">
        <f t="shared" si="42"/>
        <v>158241</v>
      </c>
      <c r="D323" s="3">
        <f t="shared" si="40"/>
        <v>31</v>
      </c>
      <c r="E323" s="10">
        <f t="shared" si="41"/>
        <v>29</v>
      </c>
      <c r="F323" s="4">
        <f>Lease!K333</f>
        <v>0</v>
      </c>
      <c r="G323" s="3">
        <f t="shared" si="43"/>
        <v>0</v>
      </c>
      <c r="H323" s="11">
        <f t="shared" si="44"/>
        <v>0</v>
      </c>
      <c r="I323" s="11">
        <f t="shared" si="45"/>
        <v>0</v>
      </c>
      <c r="J323" s="4">
        <f t="shared" si="46"/>
        <v>0</v>
      </c>
      <c r="K323" s="3">
        <f t="shared" si="47"/>
        <v>0</v>
      </c>
    </row>
    <row r="324" spans="1:11" x14ac:dyDescent="0.25">
      <c r="A324" s="9">
        <f>IF(Lease!$H$4="Monthly",DATE(YEAR(Quarterly!A323),MONTH(Quarterly!A323)+1,DAY(Quarterly!A323)),IF(Lease!$H$4="Quarterly",DATE(YEAR(Quarterly!A323),MONTH(Quarterly!A323)+3,DAY(Quarterly!A323)),DATE(YEAR(Quarterly!A323)+1,MONTH(Quarterly!A323),DAY(Quarterly!A323))))</f>
        <v>158578</v>
      </c>
      <c r="B324" s="9">
        <f t="shared" si="39"/>
        <v>158576</v>
      </c>
      <c r="C324" s="9">
        <f t="shared" si="42"/>
        <v>158606</v>
      </c>
      <c r="D324" s="3">
        <f t="shared" si="40"/>
        <v>31</v>
      </c>
      <c r="E324" s="10">
        <f t="shared" si="41"/>
        <v>29</v>
      </c>
      <c r="F324" s="4">
        <f>Lease!K334</f>
        <v>0</v>
      </c>
      <c r="G324" s="3">
        <f t="shared" si="43"/>
        <v>0</v>
      </c>
      <c r="H324" s="11">
        <f t="shared" si="44"/>
        <v>0</v>
      </c>
      <c r="I324" s="11">
        <f t="shared" si="45"/>
        <v>0</v>
      </c>
      <c r="J324" s="4">
        <f t="shared" si="46"/>
        <v>0</v>
      </c>
      <c r="K324" s="3">
        <f t="shared" si="47"/>
        <v>0</v>
      </c>
    </row>
    <row r="325" spans="1:11" x14ac:dyDescent="0.25">
      <c r="A325" s="9">
        <f>IF(Lease!$H$4="Monthly",DATE(YEAR(Quarterly!A324),MONTH(Quarterly!A324)+1,DAY(Quarterly!A324)),IF(Lease!$H$4="Quarterly",DATE(YEAR(Quarterly!A324),MONTH(Quarterly!A324)+3,DAY(Quarterly!A324)),DATE(YEAR(Quarterly!A324)+1,MONTH(Quarterly!A324),DAY(Quarterly!A324))))</f>
        <v>158943</v>
      </c>
      <c r="B325" s="9">
        <f t="shared" si="39"/>
        <v>158941</v>
      </c>
      <c r="C325" s="9">
        <f t="shared" si="42"/>
        <v>158971</v>
      </c>
      <c r="D325" s="3">
        <f t="shared" si="40"/>
        <v>31</v>
      </c>
      <c r="E325" s="10">
        <f t="shared" si="41"/>
        <v>29</v>
      </c>
      <c r="F325" s="4">
        <f>Lease!K335</f>
        <v>0</v>
      </c>
      <c r="G325" s="3">
        <f t="shared" si="43"/>
        <v>0</v>
      </c>
      <c r="H325" s="11">
        <f t="shared" si="44"/>
        <v>0</v>
      </c>
      <c r="I325" s="11">
        <f t="shared" si="45"/>
        <v>0</v>
      </c>
      <c r="J325" s="4">
        <f t="shared" si="46"/>
        <v>0</v>
      </c>
      <c r="K325" s="3">
        <f t="shared" si="47"/>
        <v>0</v>
      </c>
    </row>
    <row r="326" spans="1:11" x14ac:dyDescent="0.25">
      <c r="A326" s="9">
        <f>IF(Lease!$H$4="Monthly",DATE(YEAR(Quarterly!A325),MONTH(Quarterly!A325)+1,DAY(Quarterly!A325)),IF(Lease!$H$4="Quarterly",DATE(YEAR(Quarterly!A325),MONTH(Quarterly!A325)+3,DAY(Quarterly!A325)),DATE(YEAR(Quarterly!A325)+1,MONTH(Quarterly!A325),DAY(Quarterly!A325))))</f>
        <v>159309</v>
      </c>
      <c r="B326" s="9">
        <f t="shared" ref="B326:B389" si="48">EOMONTH(A326,-1)+1</f>
        <v>159307</v>
      </c>
      <c r="C326" s="9">
        <f t="shared" si="42"/>
        <v>159337</v>
      </c>
      <c r="D326" s="3">
        <f t="shared" ref="D326:D389" si="49">C326-B326+1</f>
        <v>31</v>
      </c>
      <c r="E326" s="10">
        <f t="shared" ref="E326:E389" si="50">C326-A326+1</f>
        <v>29</v>
      </c>
      <c r="F326" s="4">
        <f>Lease!K336</f>
        <v>0</v>
      </c>
      <c r="G326" s="3">
        <f t="shared" si="43"/>
        <v>0</v>
      </c>
      <c r="H326" s="11">
        <f t="shared" si="44"/>
        <v>0</v>
      </c>
      <c r="I326" s="11">
        <f t="shared" si="45"/>
        <v>0</v>
      </c>
      <c r="J326" s="4">
        <f t="shared" si="46"/>
        <v>0</v>
      </c>
      <c r="K326" s="3">
        <f t="shared" si="47"/>
        <v>0</v>
      </c>
    </row>
    <row r="327" spans="1:11" x14ac:dyDescent="0.25">
      <c r="A327" s="9">
        <f>IF(Lease!$H$4="Monthly",DATE(YEAR(Quarterly!A326),MONTH(Quarterly!A326)+1,DAY(Quarterly!A326)),IF(Lease!$H$4="Quarterly",DATE(YEAR(Quarterly!A326),MONTH(Quarterly!A326)+3,DAY(Quarterly!A326)),DATE(YEAR(Quarterly!A326)+1,MONTH(Quarterly!A326),DAY(Quarterly!A326))))</f>
        <v>159674</v>
      </c>
      <c r="B327" s="9">
        <f t="shared" si="48"/>
        <v>159672</v>
      </c>
      <c r="C327" s="9">
        <f t="shared" ref="C327:C390" si="51">EOMONTH(A327,0)</f>
        <v>159702</v>
      </c>
      <c r="D327" s="3">
        <f t="shared" si="49"/>
        <v>31</v>
      </c>
      <c r="E327" s="10">
        <f t="shared" si="50"/>
        <v>29</v>
      </c>
      <c r="F327" s="4">
        <f>Lease!K337</f>
        <v>0</v>
      </c>
      <c r="G327" s="3">
        <f t="shared" ref="G327:G390" si="52">(F328/(A328-A327+1)*E327)+J326</f>
        <v>0</v>
      </c>
      <c r="H327" s="11">
        <f t="shared" ref="H327:H390" si="53">(F328)/(A328-A327+1)*((((EOMONTH(DATE(YEAR(A327),MONTH(A327)+1,DAY(A327)),0)))-DATE(YEAR(A327),MONTH(EOMONTH(A327,-1)+1)+1,1))+1)</f>
        <v>0</v>
      </c>
      <c r="I327" s="11">
        <f t="shared" ref="I327:I390" si="54">(F328)/(A328-A327+1)*(((((EOMONTH(DATE(YEAR(A327),MONTH(A327)+2,DAY(A327)),0)))-DATE(YEAR(A327),MONTH(EOMONTH(A327,-1)+2)+2,1)))+1)</f>
        <v>0</v>
      </c>
      <c r="J327" s="4">
        <f t="shared" ref="J327:J390" si="55">F328/(A328-A327+1)*(A328-DATE(YEAR(A328),MONTH(EOMONTH(A328,-1)+1),DAY(1))+1)</f>
        <v>0</v>
      </c>
      <c r="K327" s="3">
        <f t="shared" ref="K327:K390" si="56">G327+J327+I327+H327-J326</f>
        <v>0</v>
      </c>
    </row>
    <row r="328" spans="1:11" x14ac:dyDescent="0.25">
      <c r="A328" s="9">
        <f>IF(Lease!$H$4="Monthly",DATE(YEAR(Quarterly!A327),MONTH(Quarterly!A327)+1,DAY(Quarterly!A327)),IF(Lease!$H$4="Quarterly",DATE(YEAR(Quarterly!A327),MONTH(Quarterly!A327)+3,DAY(Quarterly!A327)),DATE(YEAR(Quarterly!A327)+1,MONTH(Quarterly!A327),DAY(Quarterly!A327))))</f>
        <v>160039</v>
      </c>
      <c r="B328" s="9">
        <f t="shared" si="48"/>
        <v>160037</v>
      </c>
      <c r="C328" s="9">
        <f t="shared" si="51"/>
        <v>160067</v>
      </c>
      <c r="D328" s="3">
        <f t="shared" si="49"/>
        <v>31</v>
      </c>
      <c r="E328" s="10">
        <f t="shared" si="50"/>
        <v>29</v>
      </c>
      <c r="F328" s="4">
        <f>Lease!K338</f>
        <v>0</v>
      </c>
      <c r="G328" s="3">
        <f t="shared" si="52"/>
        <v>0</v>
      </c>
      <c r="H328" s="11">
        <f t="shared" si="53"/>
        <v>0</v>
      </c>
      <c r="I328" s="11">
        <f t="shared" si="54"/>
        <v>0</v>
      </c>
      <c r="J328" s="4">
        <f t="shared" si="55"/>
        <v>0</v>
      </c>
      <c r="K328" s="3">
        <f t="shared" si="56"/>
        <v>0</v>
      </c>
    </row>
    <row r="329" spans="1:11" x14ac:dyDescent="0.25">
      <c r="A329" s="9">
        <f>IF(Lease!$H$4="Monthly",DATE(YEAR(Quarterly!A328),MONTH(Quarterly!A328)+1,DAY(Quarterly!A328)),IF(Lease!$H$4="Quarterly",DATE(YEAR(Quarterly!A328),MONTH(Quarterly!A328)+3,DAY(Quarterly!A328)),DATE(YEAR(Quarterly!A328)+1,MONTH(Quarterly!A328),DAY(Quarterly!A328))))</f>
        <v>160404</v>
      </c>
      <c r="B329" s="9">
        <f t="shared" si="48"/>
        <v>160402</v>
      </c>
      <c r="C329" s="9">
        <f t="shared" si="51"/>
        <v>160432</v>
      </c>
      <c r="D329" s="3">
        <f t="shared" si="49"/>
        <v>31</v>
      </c>
      <c r="E329" s="10">
        <f t="shared" si="50"/>
        <v>29</v>
      </c>
      <c r="F329" s="4">
        <f>Lease!K339</f>
        <v>0</v>
      </c>
      <c r="G329" s="3">
        <f t="shared" si="52"/>
        <v>0</v>
      </c>
      <c r="H329" s="11">
        <f t="shared" si="53"/>
        <v>0</v>
      </c>
      <c r="I329" s="11">
        <f t="shared" si="54"/>
        <v>0</v>
      </c>
      <c r="J329" s="4">
        <f t="shared" si="55"/>
        <v>0</v>
      </c>
      <c r="K329" s="3">
        <f t="shared" si="56"/>
        <v>0</v>
      </c>
    </row>
    <row r="330" spans="1:11" x14ac:dyDescent="0.25">
      <c r="A330" s="9">
        <f>IF(Lease!$H$4="Monthly",DATE(YEAR(Quarterly!A329),MONTH(Quarterly!A329)+1,DAY(Quarterly!A329)),IF(Lease!$H$4="Quarterly",DATE(YEAR(Quarterly!A329),MONTH(Quarterly!A329)+3,DAY(Quarterly!A329)),DATE(YEAR(Quarterly!A329)+1,MONTH(Quarterly!A329),DAY(Quarterly!A329))))</f>
        <v>160770</v>
      </c>
      <c r="B330" s="9">
        <f t="shared" si="48"/>
        <v>160768</v>
      </c>
      <c r="C330" s="9">
        <f t="shared" si="51"/>
        <v>160798</v>
      </c>
      <c r="D330" s="3">
        <f t="shared" si="49"/>
        <v>31</v>
      </c>
      <c r="E330" s="10">
        <f t="shared" si="50"/>
        <v>29</v>
      </c>
      <c r="F330" s="4">
        <f>Lease!K340</f>
        <v>0</v>
      </c>
      <c r="G330" s="3">
        <f t="shared" si="52"/>
        <v>0</v>
      </c>
      <c r="H330" s="11">
        <f t="shared" si="53"/>
        <v>0</v>
      </c>
      <c r="I330" s="11">
        <f t="shared" si="54"/>
        <v>0</v>
      </c>
      <c r="J330" s="4">
        <f t="shared" si="55"/>
        <v>0</v>
      </c>
      <c r="K330" s="3">
        <f t="shared" si="56"/>
        <v>0</v>
      </c>
    </row>
    <row r="331" spans="1:11" x14ac:dyDescent="0.25">
      <c r="A331" s="9">
        <f>IF(Lease!$H$4="Monthly",DATE(YEAR(Quarterly!A330),MONTH(Quarterly!A330)+1,DAY(Quarterly!A330)),IF(Lease!$H$4="Quarterly",DATE(YEAR(Quarterly!A330),MONTH(Quarterly!A330)+3,DAY(Quarterly!A330)),DATE(YEAR(Quarterly!A330)+1,MONTH(Quarterly!A330),DAY(Quarterly!A330))))</f>
        <v>161135</v>
      </c>
      <c r="B331" s="9">
        <f t="shared" si="48"/>
        <v>161133</v>
      </c>
      <c r="C331" s="9">
        <f t="shared" si="51"/>
        <v>161163</v>
      </c>
      <c r="D331" s="3">
        <f t="shared" si="49"/>
        <v>31</v>
      </c>
      <c r="E331" s="10">
        <f t="shared" si="50"/>
        <v>29</v>
      </c>
      <c r="F331" s="4">
        <f>Lease!K341</f>
        <v>0</v>
      </c>
      <c r="G331" s="3">
        <f t="shared" si="52"/>
        <v>0</v>
      </c>
      <c r="H331" s="11">
        <f t="shared" si="53"/>
        <v>0</v>
      </c>
      <c r="I331" s="11">
        <f t="shared" si="54"/>
        <v>0</v>
      </c>
      <c r="J331" s="4">
        <f t="shared" si="55"/>
        <v>0</v>
      </c>
      <c r="K331" s="3">
        <f t="shared" si="56"/>
        <v>0</v>
      </c>
    </row>
    <row r="332" spans="1:11" x14ac:dyDescent="0.25">
      <c r="A332" s="9">
        <f>IF(Lease!$H$4="Monthly",DATE(YEAR(Quarterly!A331),MONTH(Quarterly!A331)+1,DAY(Quarterly!A331)),IF(Lease!$H$4="Quarterly",DATE(YEAR(Quarterly!A331),MONTH(Quarterly!A331)+3,DAY(Quarterly!A331)),DATE(YEAR(Quarterly!A331)+1,MONTH(Quarterly!A331),DAY(Quarterly!A331))))</f>
        <v>161500</v>
      </c>
      <c r="B332" s="9">
        <f t="shared" si="48"/>
        <v>161498</v>
      </c>
      <c r="C332" s="9">
        <f t="shared" si="51"/>
        <v>161528</v>
      </c>
      <c r="D332" s="3">
        <f t="shared" si="49"/>
        <v>31</v>
      </c>
      <c r="E332" s="10">
        <f t="shared" si="50"/>
        <v>29</v>
      </c>
      <c r="F332" s="4">
        <f>Lease!K342</f>
        <v>0</v>
      </c>
      <c r="G332" s="3">
        <f t="shared" si="52"/>
        <v>0</v>
      </c>
      <c r="H332" s="11">
        <f t="shared" si="53"/>
        <v>0</v>
      </c>
      <c r="I332" s="11">
        <f t="shared" si="54"/>
        <v>0</v>
      </c>
      <c r="J332" s="4">
        <f t="shared" si="55"/>
        <v>0</v>
      </c>
      <c r="K332" s="3">
        <f t="shared" si="56"/>
        <v>0</v>
      </c>
    </row>
    <row r="333" spans="1:11" x14ac:dyDescent="0.25">
      <c r="A333" s="9">
        <f>IF(Lease!$H$4="Monthly",DATE(YEAR(Quarterly!A332),MONTH(Quarterly!A332)+1,DAY(Quarterly!A332)),IF(Lease!$H$4="Quarterly",DATE(YEAR(Quarterly!A332),MONTH(Quarterly!A332)+3,DAY(Quarterly!A332)),DATE(YEAR(Quarterly!A332)+1,MONTH(Quarterly!A332),DAY(Quarterly!A332))))</f>
        <v>161865</v>
      </c>
      <c r="B333" s="9">
        <f t="shared" si="48"/>
        <v>161863</v>
      </c>
      <c r="C333" s="9">
        <f t="shared" si="51"/>
        <v>161893</v>
      </c>
      <c r="D333" s="3">
        <f t="shared" si="49"/>
        <v>31</v>
      </c>
      <c r="E333" s="10">
        <f t="shared" si="50"/>
        <v>29</v>
      </c>
      <c r="F333" s="4">
        <f>Lease!K343</f>
        <v>0</v>
      </c>
      <c r="G333" s="3">
        <f t="shared" si="52"/>
        <v>0</v>
      </c>
      <c r="H333" s="11">
        <f t="shared" si="53"/>
        <v>0</v>
      </c>
      <c r="I333" s="11">
        <f t="shared" si="54"/>
        <v>0</v>
      </c>
      <c r="J333" s="4">
        <f t="shared" si="55"/>
        <v>0</v>
      </c>
      <c r="K333" s="3">
        <f t="shared" si="56"/>
        <v>0</v>
      </c>
    </row>
    <row r="334" spans="1:11" x14ac:dyDescent="0.25">
      <c r="A334" s="9">
        <f>IF(Lease!$H$4="Monthly",DATE(YEAR(Quarterly!A333),MONTH(Quarterly!A333)+1,DAY(Quarterly!A333)),IF(Lease!$H$4="Quarterly",DATE(YEAR(Quarterly!A333),MONTH(Quarterly!A333)+3,DAY(Quarterly!A333)),DATE(YEAR(Quarterly!A333)+1,MONTH(Quarterly!A333),DAY(Quarterly!A333))))</f>
        <v>162231</v>
      </c>
      <c r="B334" s="9">
        <f t="shared" si="48"/>
        <v>162229</v>
      </c>
      <c r="C334" s="9">
        <f t="shared" si="51"/>
        <v>162259</v>
      </c>
      <c r="D334" s="3">
        <f t="shared" si="49"/>
        <v>31</v>
      </c>
      <c r="E334" s="10">
        <f t="shared" si="50"/>
        <v>29</v>
      </c>
      <c r="F334" s="4">
        <f>Lease!K344</f>
        <v>0</v>
      </c>
      <c r="G334" s="3">
        <f t="shared" si="52"/>
        <v>0</v>
      </c>
      <c r="H334" s="11">
        <f t="shared" si="53"/>
        <v>0</v>
      </c>
      <c r="I334" s="11">
        <f t="shared" si="54"/>
        <v>0</v>
      </c>
      <c r="J334" s="4">
        <f t="shared" si="55"/>
        <v>0</v>
      </c>
      <c r="K334" s="3">
        <f t="shared" si="56"/>
        <v>0</v>
      </c>
    </row>
    <row r="335" spans="1:11" x14ac:dyDescent="0.25">
      <c r="A335" s="9">
        <f>IF(Lease!$H$4="Monthly",DATE(YEAR(Quarterly!A334),MONTH(Quarterly!A334)+1,DAY(Quarterly!A334)),IF(Lease!$H$4="Quarterly",DATE(YEAR(Quarterly!A334),MONTH(Quarterly!A334)+3,DAY(Quarterly!A334)),DATE(YEAR(Quarterly!A334)+1,MONTH(Quarterly!A334),DAY(Quarterly!A334))))</f>
        <v>162596</v>
      </c>
      <c r="B335" s="9">
        <f t="shared" si="48"/>
        <v>162594</v>
      </c>
      <c r="C335" s="9">
        <f t="shared" si="51"/>
        <v>162624</v>
      </c>
      <c r="D335" s="3">
        <f t="shared" si="49"/>
        <v>31</v>
      </c>
      <c r="E335" s="10">
        <f t="shared" si="50"/>
        <v>29</v>
      </c>
      <c r="F335" s="4">
        <f>Lease!K345</f>
        <v>0</v>
      </c>
      <c r="G335" s="3">
        <f t="shared" si="52"/>
        <v>0</v>
      </c>
      <c r="H335" s="11">
        <f t="shared" si="53"/>
        <v>0</v>
      </c>
      <c r="I335" s="11">
        <f t="shared" si="54"/>
        <v>0</v>
      </c>
      <c r="J335" s="4">
        <f t="shared" si="55"/>
        <v>0</v>
      </c>
      <c r="K335" s="3">
        <f t="shared" si="56"/>
        <v>0</v>
      </c>
    </row>
    <row r="336" spans="1:11" x14ac:dyDescent="0.25">
      <c r="A336" s="9">
        <f>IF(Lease!$H$4="Monthly",DATE(YEAR(Quarterly!A335),MONTH(Quarterly!A335)+1,DAY(Quarterly!A335)),IF(Lease!$H$4="Quarterly",DATE(YEAR(Quarterly!A335),MONTH(Quarterly!A335)+3,DAY(Quarterly!A335)),DATE(YEAR(Quarterly!A335)+1,MONTH(Quarterly!A335),DAY(Quarterly!A335))))</f>
        <v>162961</v>
      </c>
      <c r="B336" s="9">
        <f t="shared" si="48"/>
        <v>162959</v>
      </c>
      <c r="C336" s="9">
        <f t="shared" si="51"/>
        <v>162989</v>
      </c>
      <c r="D336" s="3">
        <f t="shared" si="49"/>
        <v>31</v>
      </c>
      <c r="E336" s="10">
        <f t="shared" si="50"/>
        <v>29</v>
      </c>
      <c r="F336" s="4">
        <f>Lease!K346</f>
        <v>0</v>
      </c>
      <c r="G336" s="3">
        <f t="shared" si="52"/>
        <v>0</v>
      </c>
      <c r="H336" s="11">
        <f t="shared" si="53"/>
        <v>0</v>
      </c>
      <c r="I336" s="11">
        <f t="shared" si="54"/>
        <v>0</v>
      </c>
      <c r="J336" s="4">
        <f t="shared" si="55"/>
        <v>0</v>
      </c>
      <c r="K336" s="3">
        <f t="shared" si="56"/>
        <v>0</v>
      </c>
    </row>
    <row r="337" spans="1:11" x14ac:dyDescent="0.25">
      <c r="A337" s="9">
        <f>IF(Lease!$H$4="Monthly",DATE(YEAR(Quarterly!A336),MONTH(Quarterly!A336)+1,DAY(Quarterly!A336)),IF(Lease!$H$4="Quarterly",DATE(YEAR(Quarterly!A336),MONTH(Quarterly!A336)+3,DAY(Quarterly!A336)),DATE(YEAR(Quarterly!A336)+1,MONTH(Quarterly!A336),DAY(Quarterly!A336))))</f>
        <v>163326</v>
      </c>
      <c r="B337" s="9">
        <f t="shared" si="48"/>
        <v>163324</v>
      </c>
      <c r="C337" s="9">
        <f t="shared" si="51"/>
        <v>163354</v>
      </c>
      <c r="D337" s="3">
        <f t="shared" si="49"/>
        <v>31</v>
      </c>
      <c r="E337" s="10">
        <f t="shared" si="50"/>
        <v>29</v>
      </c>
      <c r="F337" s="4">
        <f>Lease!K347</f>
        <v>0</v>
      </c>
      <c r="G337" s="3">
        <f t="shared" si="52"/>
        <v>0</v>
      </c>
      <c r="H337" s="11">
        <f t="shared" si="53"/>
        <v>0</v>
      </c>
      <c r="I337" s="11">
        <f t="shared" si="54"/>
        <v>0</v>
      </c>
      <c r="J337" s="4">
        <f t="shared" si="55"/>
        <v>0</v>
      </c>
      <c r="K337" s="3">
        <f t="shared" si="56"/>
        <v>0</v>
      </c>
    </row>
    <row r="338" spans="1:11" x14ac:dyDescent="0.25">
      <c r="A338" s="9">
        <f>IF(Lease!$H$4="Monthly",DATE(YEAR(Quarterly!A337),MONTH(Quarterly!A337)+1,DAY(Quarterly!A337)),IF(Lease!$H$4="Quarterly",DATE(YEAR(Quarterly!A337),MONTH(Quarterly!A337)+3,DAY(Quarterly!A337)),DATE(YEAR(Quarterly!A337)+1,MONTH(Quarterly!A337),DAY(Quarterly!A337))))</f>
        <v>163692</v>
      </c>
      <c r="B338" s="9">
        <f t="shared" si="48"/>
        <v>163690</v>
      </c>
      <c r="C338" s="9">
        <f t="shared" si="51"/>
        <v>163720</v>
      </c>
      <c r="D338" s="3">
        <f t="shared" si="49"/>
        <v>31</v>
      </c>
      <c r="E338" s="10">
        <f t="shared" si="50"/>
        <v>29</v>
      </c>
      <c r="F338" s="4">
        <f>Lease!K348</f>
        <v>0</v>
      </c>
      <c r="G338" s="3">
        <f t="shared" si="52"/>
        <v>0</v>
      </c>
      <c r="H338" s="11">
        <f t="shared" si="53"/>
        <v>0</v>
      </c>
      <c r="I338" s="11">
        <f t="shared" si="54"/>
        <v>0</v>
      </c>
      <c r="J338" s="4">
        <f t="shared" si="55"/>
        <v>0</v>
      </c>
      <c r="K338" s="3">
        <f t="shared" si="56"/>
        <v>0</v>
      </c>
    </row>
    <row r="339" spans="1:11" x14ac:dyDescent="0.25">
      <c r="A339" s="9">
        <f>IF(Lease!$H$4="Monthly",DATE(YEAR(Quarterly!A338),MONTH(Quarterly!A338)+1,DAY(Quarterly!A338)),IF(Lease!$H$4="Quarterly",DATE(YEAR(Quarterly!A338),MONTH(Quarterly!A338)+3,DAY(Quarterly!A338)),DATE(YEAR(Quarterly!A338)+1,MONTH(Quarterly!A338),DAY(Quarterly!A338))))</f>
        <v>164057</v>
      </c>
      <c r="B339" s="9">
        <f t="shared" si="48"/>
        <v>164055</v>
      </c>
      <c r="C339" s="9">
        <f t="shared" si="51"/>
        <v>164085</v>
      </c>
      <c r="D339" s="3">
        <f t="shared" si="49"/>
        <v>31</v>
      </c>
      <c r="E339" s="10">
        <f t="shared" si="50"/>
        <v>29</v>
      </c>
      <c r="F339" s="4">
        <f>Lease!K349</f>
        <v>0</v>
      </c>
      <c r="G339" s="3">
        <f t="shared" si="52"/>
        <v>0</v>
      </c>
      <c r="H339" s="11">
        <f t="shared" si="53"/>
        <v>0</v>
      </c>
      <c r="I339" s="11">
        <f t="shared" si="54"/>
        <v>0</v>
      </c>
      <c r="J339" s="4">
        <f t="shared" si="55"/>
        <v>0</v>
      </c>
      <c r="K339" s="3">
        <f t="shared" si="56"/>
        <v>0</v>
      </c>
    </row>
    <row r="340" spans="1:11" x14ac:dyDescent="0.25">
      <c r="A340" s="9">
        <f>IF(Lease!$H$4="Monthly",DATE(YEAR(Quarterly!A339),MONTH(Quarterly!A339)+1,DAY(Quarterly!A339)),IF(Lease!$H$4="Quarterly",DATE(YEAR(Quarterly!A339),MONTH(Quarterly!A339)+3,DAY(Quarterly!A339)),DATE(YEAR(Quarterly!A339)+1,MONTH(Quarterly!A339),DAY(Quarterly!A339))))</f>
        <v>164422</v>
      </c>
      <c r="B340" s="9">
        <f t="shared" si="48"/>
        <v>164420</v>
      </c>
      <c r="C340" s="9">
        <f t="shared" si="51"/>
        <v>164450</v>
      </c>
      <c r="D340" s="3">
        <f t="shared" si="49"/>
        <v>31</v>
      </c>
      <c r="E340" s="10">
        <f t="shared" si="50"/>
        <v>29</v>
      </c>
      <c r="F340" s="4">
        <f>Lease!K350</f>
        <v>0</v>
      </c>
      <c r="G340" s="3">
        <f t="shared" si="52"/>
        <v>0</v>
      </c>
      <c r="H340" s="11">
        <f t="shared" si="53"/>
        <v>0</v>
      </c>
      <c r="I340" s="11">
        <f t="shared" si="54"/>
        <v>0</v>
      </c>
      <c r="J340" s="4">
        <f t="shared" si="55"/>
        <v>0</v>
      </c>
      <c r="K340" s="3">
        <f t="shared" si="56"/>
        <v>0</v>
      </c>
    </row>
    <row r="341" spans="1:11" x14ac:dyDescent="0.25">
      <c r="A341" s="9">
        <f>IF(Lease!$H$4="Monthly",DATE(YEAR(Quarterly!A340),MONTH(Quarterly!A340)+1,DAY(Quarterly!A340)),IF(Lease!$H$4="Quarterly",DATE(YEAR(Quarterly!A340),MONTH(Quarterly!A340)+3,DAY(Quarterly!A340)),DATE(YEAR(Quarterly!A340)+1,MONTH(Quarterly!A340),DAY(Quarterly!A340))))</f>
        <v>164787</v>
      </c>
      <c r="B341" s="9">
        <f t="shared" si="48"/>
        <v>164785</v>
      </c>
      <c r="C341" s="9">
        <f t="shared" si="51"/>
        <v>164815</v>
      </c>
      <c r="D341" s="3">
        <f t="shared" si="49"/>
        <v>31</v>
      </c>
      <c r="E341" s="10">
        <f t="shared" si="50"/>
        <v>29</v>
      </c>
      <c r="F341" s="4">
        <f>Lease!K351</f>
        <v>0</v>
      </c>
      <c r="G341" s="3">
        <f t="shared" si="52"/>
        <v>0</v>
      </c>
      <c r="H341" s="11">
        <f t="shared" si="53"/>
        <v>0</v>
      </c>
      <c r="I341" s="11">
        <f t="shared" si="54"/>
        <v>0</v>
      </c>
      <c r="J341" s="4">
        <f t="shared" si="55"/>
        <v>0</v>
      </c>
      <c r="K341" s="3">
        <f t="shared" si="56"/>
        <v>0</v>
      </c>
    </row>
    <row r="342" spans="1:11" x14ac:dyDescent="0.25">
      <c r="A342" s="9">
        <f>IF(Lease!$H$4="Monthly",DATE(YEAR(Quarterly!A341),MONTH(Quarterly!A341)+1,DAY(Quarterly!A341)),IF(Lease!$H$4="Quarterly",DATE(YEAR(Quarterly!A341),MONTH(Quarterly!A341)+3,DAY(Quarterly!A341)),DATE(YEAR(Quarterly!A341)+1,MONTH(Quarterly!A341),DAY(Quarterly!A341))))</f>
        <v>165153</v>
      </c>
      <c r="B342" s="9">
        <f t="shared" si="48"/>
        <v>165151</v>
      </c>
      <c r="C342" s="9">
        <f t="shared" si="51"/>
        <v>165181</v>
      </c>
      <c r="D342" s="3">
        <f t="shared" si="49"/>
        <v>31</v>
      </c>
      <c r="E342" s="10">
        <f t="shared" si="50"/>
        <v>29</v>
      </c>
      <c r="F342" s="4">
        <f>Lease!K352</f>
        <v>0</v>
      </c>
      <c r="G342" s="3">
        <f t="shared" si="52"/>
        <v>0</v>
      </c>
      <c r="H342" s="11">
        <f t="shared" si="53"/>
        <v>0</v>
      </c>
      <c r="I342" s="11">
        <f t="shared" si="54"/>
        <v>0</v>
      </c>
      <c r="J342" s="4">
        <f t="shared" si="55"/>
        <v>0</v>
      </c>
      <c r="K342" s="3">
        <f t="shared" si="56"/>
        <v>0</v>
      </c>
    </row>
    <row r="343" spans="1:11" x14ac:dyDescent="0.25">
      <c r="A343" s="9">
        <f>IF(Lease!$H$4="Monthly",DATE(YEAR(Quarterly!A342),MONTH(Quarterly!A342)+1,DAY(Quarterly!A342)),IF(Lease!$H$4="Quarterly",DATE(YEAR(Quarterly!A342),MONTH(Quarterly!A342)+3,DAY(Quarterly!A342)),DATE(YEAR(Quarterly!A342)+1,MONTH(Quarterly!A342),DAY(Quarterly!A342))))</f>
        <v>165518</v>
      </c>
      <c r="B343" s="9">
        <f t="shared" si="48"/>
        <v>165516</v>
      </c>
      <c r="C343" s="9">
        <f t="shared" si="51"/>
        <v>165546</v>
      </c>
      <c r="D343" s="3">
        <f t="shared" si="49"/>
        <v>31</v>
      </c>
      <c r="E343" s="10">
        <f t="shared" si="50"/>
        <v>29</v>
      </c>
      <c r="F343" s="4">
        <f>Lease!K353</f>
        <v>0</v>
      </c>
      <c r="G343" s="3">
        <f t="shared" si="52"/>
        <v>0</v>
      </c>
      <c r="H343" s="11">
        <f t="shared" si="53"/>
        <v>0</v>
      </c>
      <c r="I343" s="11">
        <f t="shared" si="54"/>
        <v>0</v>
      </c>
      <c r="J343" s="4">
        <f t="shared" si="55"/>
        <v>0</v>
      </c>
      <c r="K343" s="3">
        <f t="shared" si="56"/>
        <v>0</v>
      </c>
    </row>
    <row r="344" spans="1:11" x14ac:dyDescent="0.25">
      <c r="A344" s="9">
        <f>IF(Lease!$H$4="Monthly",DATE(YEAR(Quarterly!A343),MONTH(Quarterly!A343)+1,DAY(Quarterly!A343)),IF(Lease!$H$4="Quarterly",DATE(YEAR(Quarterly!A343),MONTH(Quarterly!A343)+3,DAY(Quarterly!A343)),DATE(YEAR(Quarterly!A343)+1,MONTH(Quarterly!A343),DAY(Quarterly!A343))))</f>
        <v>165883</v>
      </c>
      <c r="B344" s="9">
        <f t="shared" si="48"/>
        <v>165881</v>
      </c>
      <c r="C344" s="9">
        <f t="shared" si="51"/>
        <v>165911</v>
      </c>
      <c r="D344" s="3">
        <f t="shared" si="49"/>
        <v>31</v>
      </c>
      <c r="E344" s="10">
        <f t="shared" si="50"/>
        <v>29</v>
      </c>
      <c r="F344" s="4">
        <f>Lease!K354</f>
        <v>0</v>
      </c>
      <c r="G344" s="3">
        <f t="shared" si="52"/>
        <v>0</v>
      </c>
      <c r="H344" s="11">
        <f t="shared" si="53"/>
        <v>0</v>
      </c>
      <c r="I344" s="11">
        <f t="shared" si="54"/>
        <v>0</v>
      </c>
      <c r="J344" s="4">
        <f t="shared" si="55"/>
        <v>0</v>
      </c>
      <c r="K344" s="3">
        <f t="shared" si="56"/>
        <v>0</v>
      </c>
    </row>
    <row r="345" spans="1:11" x14ac:dyDescent="0.25">
      <c r="A345" s="9">
        <f>IF(Lease!$H$4="Monthly",DATE(YEAR(Quarterly!A344),MONTH(Quarterly!A344)+1,DAY(Quarterly!A344)),IF(Lease!$H$4="Quarterly",DATE(YEAR(Quarterly!A344),MONTH(Quarterly!A344)+3,DAY(Quarterly!A344)),DATE(YEAR(Quarterly!A344)+1,MONTH(Quarterly!A344),DAY(Quarterly!A344))))</f>
        <v>166248</v>
      </c>
      <c r="B345" s="9">
        <f t="shared" si="48"/>
        <v>166246</v>
      </c>
      <c r="C345" s="9">
        <f t="shared" si="51"/>
        <v>166276</v>
      </c>
      <c r="D345" s="3">
        <f t="shared" si="49"/>
        <v>31</v>
      </c>
      <c r="E345" s="10">
        <f t="shared" si="50"/>
        <v>29</v>
      </c>
      <c r="F345" s="4">
        <f>Lease!K355</f>
        <v>0</v>
      </c>
      <c r="G345" s="3">
        <f t="shared" si="52"/>
        <v>0</v>
      </c>
      <c r="H345" s="11">
        <f t="shared" si="53"/>
        <v>0</v>
      </c>
      <c r="I345" s="11">
        <f t="shared" si="54"/>
        <v>0</v>
      </c>
      <c r="J345" s="4">
        <f t="shared" si="55"/>
        <v>0</v>
      </c>
      <c r="K345" s="3">
        <f t="shared" si="56"/>
        <v>0</v>
      </c>
    </row>
    <row r="346" spans="1:11" x14ac:dyDescent="0.25">
      <c r="A346" s="9">
        <f>IF(Lease!$H$4="Monthly",DATE(YEAR(Quarterly!A345),MONTH(Quarterly!A345)+1,DAY(Quarterly!A345)),IF(Lease!$H$4="Quarterly",DATE(YEAR(Quarterly!A345),MONTH(Quarterly!A345)+3,DAY(Quarterly!A345)),DATE(YEAR(Quarterly!A345)+1,MONTH(Quarterly!A345),DAY(Quarterly!A345))))</f>
        <v>166614</v>
      </c>
      <c r="B346" s="9">
        <f t="shared" si="48"/>
        <v>166612</v>
      </c>
      <c r="C346" s="9">
        <f t="shared" si="51"/>
        <v>166642</v>
      </c>
      <c r="D346" s="3">
        <f t="shared" si="49"/>
        <v>31</v>
      </c>
      <c r="E346" s="10">
        <f t="shared" si="50"/>
        <v>29</v>
      </c>
      <c r="F346" s="4">
        <f>Lease!K356</f>
        <v>0</v>
      </c>
      <c r="G346" s="3">
        <f t="shared" si="52"/>
        <v>0</v>
      </c>
      <c r="H346" s="11">
        <f t="shared" si="53"/>
        <v>0</v>
      </c>
      <c r="I346" s="11">
        <f t="shared" si="54"/>
        <v>0</v>
      </c>
      <c r="J346" s="4">
        <f t="shared" si="55"/>
        <v>0</v>
      </c>
      <c r="K346" s="3">
        <f t="shared" si="56"/>
        <v>0</v>
      </c>
    </row>
    <row r="347" spans="1:11" x14ac:dyDescent="0.25">
      <c r="A347" s="9">
        <f>IF(Lease!$H$4="Monthly",DATE(YEAR(Quarterly!A346),MONTH(Quarterly!A346)+1,DAY(Quarterly!A346)),IF(Lease!$H$4="Quarterly",DATE(YEAR(Quarterly!A346),MONTH(Quarterly!A346)+3,DAY(Quarterly!A346)),DATE(YEAR(Quarterly!A346)+1,MONTH(Quarterly!A346),DAY(Quarterly!A346))))</f>
        <v>166979</v>
      </c>
      <c r="B347" s="9">
        <f t="shared" si="48"/>
        <v>166977</v>
      </c>
      <c r="C347" s="9">
        <f t="shared" si="51"/>
        <v>167007</v>
      </c>
      <c r="D347" s="3">
        <f t="shared" si="49"/>
        <v>31</v>
      </c>
      <c r="E347" s="10">
        <f t="shared" si="50"/>
        <v>29</v>
      </c>
      <c r="F347" s="4">
        <f>Lease!K357</f>
        <v>0</v>
      </c>
      <c r="G347" s="3">
        <f t="shared" si="52"/>
        <v>0</v>
      </c>
      <c r="H347" s="11">
        <f t="shared" si="53"/>
        <v>0</v>
      </c>
      <c r="I347" s="11">
        <f t="shared" si="54"/>
        <v>0</v>
      </c>
      <c r="J347" s="4">
        <f t="shared" si="55"/>
        <v>0</v>
      </c>
      <c r="K347" s="3">
        <f t="shared" si="56"/>
        <v>0</v>
      </c>
    </row>
    <row r="348" spans="1:11" x14ac:dyDescent="0.25">
      <c r="A348" s="9">
        <f>IF(Lease!$H$4="Monthly",DATE(YEAR(Quarterly!A347),MONTH(Quarterly!A347)+1,DAY(Quarterly!A347)),IF(Lease!$H$4="Quarterly",DATE(YEAR(Quarterly!A347),MONTH(Quarterly!A347)+3,DAY(Quarterly!A347)),DATE(YEAR(Quarterly!A347)+1,MONTH(Quarterly!A347),DAY(Quarterly!A347))))</f>
        <v>167344</v>
      </c>
      <c r="B348" s="9">
        <f t="shared" si="48"/>
        <v>167342</v>
      </c>
      <c r="C348" s="9">
        <f t="shared" si="51"/>
        <v>167372</v>
      </c>
      <c r="D348" s="3">
        <f t="shared" si="49"/>
        <v>31</v>
      </c>
      <c r="E348" s="10">
        <f t="shared" si="50"/>
        <v>29</v>
      </c>
      <c r="F348" s="4">
        <f>Lease!K358</f>
        <v>0</v>
      </c>
      <c r="G348" s="3">
        <f t="shared" si="52"/>
        <v>0</v>
      </c>
      <c r="H348" s="11">
        <f t="shared" si="53"/>
        <v>0</v>
      </c>
      <c r="I348" s="11">
        <f t="shared" si="54"/>
        <v>0</v>
      </c>
      <c r="J348" s="4">
        <f t="shared" si="55"/>
        <v>0</v>
      </c>
      <c r="K348" s="3">
        <f t="shared" si="56"/>
        <v>0</v>
      </c>
    </row>
    <row r="349" spans="1:11" x14ac:dyDescent="0.25">
      <c r="A349" s="9">
        <f>IF(Lease!$H$4="Monthly",DATE(YEAR(Quarterly!A348),MONTH(Quarterly!A348)+1,DAY(Quarterly!A348)),IF(Lease!$H$4="Quarterly",DATE(YEAR(Quarterly!A348),MONTH(Quarterly!A348)+3,DAY(Quarterly!A348)),DATE(YEAR(Quarterly!A348)+1,MONTH(Quarterly!A348),DAY(Quarterly!A348))))</f>
        <v>167709</v>
      </c>
      <c r="B349" s="9">
        <f t="shared" si="48"/>
        <v>167707</v>
      </c>
      <c r="C349" s="9">
        <f t="shared" si="51"/>
        <v>167737</v>
      </c>
      <c r="D349" s="3">
        <f t="shared" si="49"/>
        <v>31</v>
      </c>
      <c r="E349" s="10">
        <f t="shared" si="50"/>
        <v>29</v>
      </c>
      <c r="F349" s="4">
        <f>Lease!K359</f>
        <v>0</v>
      </c>
      <c r="G349" s="3">
        <f t="shared" si="52"/>
        <v>0</v>
      </c>
      <c r="H349" s="11">
        <f t="shared" si="53"/>
        <v>0</v>
      </c>
      <c r="I349" s="11">
        <f t="shared" si="54"/>
        <v>0</v>
      </c>
      <c r="J349" s="4">
        <f t="shared" si="55"/>
        <v>0</v>
      </c>
      <c r="K349" s="3">
        <f t="shared" si="56"/>
        <v>0</v>
      </c>
    </row>
    <row r="350" spans="1:11" x14ac:dyDescent="0.25">
      <c r="A350" s="9">
        <f>IF(Lease!$H$4="Monthly",DATE(YEAR(Quarterly!A349),MONTH(Quarterly!A349)+1,DAY(Quarterly!A349)),IF(Lease!$H$4="Quarterly",DATE(YEAR(Quarterly!A349),MONTH(Quarterly!A349)+3,DAY(Quarterly!A349)),DATE(YEAR(Quarterly!A349)+1,MONTH(Quarterly!A349),DAY(Quarterly!A349))))</f>
        <v>168075</v>
      </c>
      <c r="B350" s="9">
        <f t="shared" si="48"/>
        <v>168073</v>
      </c>
      <c r="C350" s="9">
        <f t="shared" si="51"/>
        <v>168103</v>
      </c>
      <c r="D350" s="3">
        <f t="shared" si="49"/>
        <v>31</v>
      </c>
      <c r="E350" s="10">
        <f t="shared" si="50"/>
        <v>29</v>
      </c>
      <c r="F350" s="4">
        <f>Lease!K360</f>
        <v>0</v>
      </c>
      <c r="G350" s="3">
        <f t="shared" si="52"/>
        <v>0</v>
      </c>
      <c r="H350" s="11">
        <f t="shared" si="53"/>
        <v>0</v>
      </c>
      <c r="I350" s="11">
        <f t="shared" si="54"/>
        <v>0</v>
      </c>
      <c r="J350" s="4">
        <f t="shared" si="55"/>
        <v>0</v>
      </c>
      <c r="K350" s="3">
        <f t="shared" si="56"/>
        <v>0</v>
      </c>
    </row>
    <row r="351" spans="1:11" x14ac:dyDescent="0.25">
      <c r="A351" s="9">
        <f>IF(Lease!$H$4="Monthly",DATE(YEAR(Quarterly!A350),MONTH(Quarterly!A350)+1,DAY(Quarterly!A350)),IF(Lease!$H$4="Quarterly",DATE(YEAR(Quarterly!A350),MONTH(Quarterly!A350)+3,DAY(Quarterly!A350)),DATE(YEAR(Quarterly!A350)+1,MONTH(Quarterly!A350),DAY(Quarterly!A350))))</f>
        <v>168440</v>
      </c>
      <c r="B351" s="9">
        <f t="shared" si="48"/>
        <v>168438</v>
      </c>
      <c r="C351" s="9">
        <f t="shared" si="51"/>
        <v>168468</v>
      </c>
      <c r="D351" s="3">
        <f t="shared" si="49"/>
        <v>31</v>
      </c>
      <c r="E351" s="10">
        <f t="shared" si="50"/>
        <v>29</v>
      </c>
      <c r="F351" s="4">
        <f>Lease!K361</f>
        <v>0</v>
      </c>
      <c r="G351" s="3">
        <f t="shared" si="52"/>
        <v>0</v>
      </c>
      <c r="H351" s="11">
        <f t="shared" si="53"/>
        <v>0</v>
      </c>
      <c r="I351" s="11">
        <f t="shared" si="54"/>
        <v>0</v>
      </c>
      <c r="J351" s="4">
        <f t="shared" si="55"/>
        <v>0</v>
      </c>
      <c r="K351" s="3">
        <f t="shared" si="56"/>
        <v>0</v>
      </c>
    </row>
    <row r="352" spans="1:11" x14ac:dyDescent="0.25">
      <c r="A352" s="9">
        <f>IF(Lease!$H$4="Monthly",DATE(YEAR(Quarterly!A351),MONTH(Quarterly!A351)+1,DAY(Quarterly!A351)),IF(Lease!$H$4="Quarterly",DATE(YEAR(Quarterly!A351),MONTH(Quarterly!A351)+3,DAY(Quarterly!A351)),DATE(YEAR(Quarterly!A351)+1,MONTH(Quarterly!A351),DAY(Quarterly!A351))))</f>
        <v>168805</v>
      </c>
      <c r="B352" s="9">
        <f t="shared" si="48"/>
        <v>168803</v>
      </c>
      <c r="C352" s="9">
        <f t="shared" si="51"/>
        <v>168833</v>
      </c>
      <c r="D352" s="3">
        <f t="shared" si="49"/>
        <v>31</v>
      </c>
      <c r="E352" s="10">
        <f t="shared" si="50"/>
        <v>29</v>
      </c>
      <c r="F352" s="4">
        <f>Lease!K362</f>
        <v>0</v>
      </c>
      <c r="G352" s="3">
        <f t="shared" si="52"/>
        <v>0</v>
      </c>
      <c r="H352" s="11">
        <f t="shared" si="53"/>
        <v>0</v>
      </c>
      <c r="I352" s="11">
        <f t="shared" si="54"/>
        <v>0</v>
      </c>
      <c r="J352" s="4">
        <f t="shared" si="55"/>
        <v>0</v>
      </c>
      <c r="K352" s="3">
        <f t="shared" si="56"/>
        <v>0</v>
      </c>
    </row>
    <row r="353" spans="1:11" x14ac:dyDescent="0.25">
      <c r="A353" s="9">
        <f>IF(Lease!$H$4="Monthly",DATE(YEAR(Quarterly!A352),MONTH(Quarterly!A352)+1,DAY(Quarterly!A352)),IF(Lease!$H$4="Quarterly",DATE(YEAR(Quarterly!A352),MONTH(Quarterly!A352)+3,DAY(Quarterly!A352)),DATE(YEAR(Quarterly!A352)+1,MONTH(Quarterly!A352),DAY(Quarterly!A352))))</f>
        <v>169170</v>
      </c>
      <c r="B353" s="9">
        <f t="shared" si="48"/>
        <v>169168</v>
      </c>
      <c r="C353" s="9">
        <f t="shared" si="51"/>
        <v>169198</v>
      </c>
      <c r="D353" s="3">
        <f t="shared" si="49"/>
        <v>31</v>
      </c>
      <c r="E353" s="10">
        <f t="shared" si="50"/>
        <v>29</v>
      </c>
      <c r="F353" s="4">
        <f>Lease!K363</f>
        <v>0</v>
      </c>
      <c r="G353" s="3">
        <f t="shared" si="52"/>
        <v>0</v>
      </c>
      <c r="H353" s="11">
        <f t="shared" si="53"/>
        <v>0</v>
      </c>
      <c r="I353" s="11">
        <f t="shared" si="54"/>
        <v>0</v>
      </c>
      <c r="J353" s="4">
        <f t="shared" si="55"/>
        <v>0</v>
      </c>
      <c r="K353" s="3">
        <f t="shared" si="56"/>
        <v>0</v>
      </c>
    </row>
    <row r="354" spans="1:11" x14ac:dyDescent="0.25">
      <c r="A354" s="9">
        <f>IF(Lease!$H$4="Monthly",DATE(YEAR(Quarterly!A353),MONTH(Quarterly!A353)+1,DAY(Quarterly!A353)),IF(Lease!$H$4="Quarterly",DATE(YEAR(Quarterly!A353),MONTH(Quarterly!A353)+3,DAY(Quarterly!A353)),DATE(YEAR(Quarterly!A353)+1,MONTH(Quarterly!A353),DAY(Quarterly!A353))))</f>
        <v>169536</v>
      </c>
      <c r="B354" s="9">
        <f t="shared" si="48"/>
        <v>169534</v>
      </c>
      <c r="C354" s="9">
        <f t="shared" si="51"/>
        <v>169564</v>
      </c>
      <c r="D354" s="3">
        <f t="shared" si="49"/>
        <v>31</v>
      </c>
      <c r="E354" s="10">
        <f t="shared" si="50"/>
        <v>29</v>
      </c>
      <c r="F354" s="4">
        <f>Lease!K364</f>
        <v>0</v>
      </c>
      <c r="G354" s="3">
        <f t="shared" si="52"/>
        <v>0</v>
      </c>
      <c r="H354" s="11">
        <f t="shared" si="53"/>
        <v>0</v>
      </c>
      <c r="I354" s="11">
        <f t="shared" si="54"/>
        <v>0</v>
      </c>
      <c r="J354" s="4">
        <f t="shared" si="55"/>
        <v>0</v>
      </c>
      <c r="K354" s="3">
        <f t="shared" si="56"/>
        <v>0</v>
      </c>
    </row>
    <row r="355" spans="1:11" x14ac:dyDescent="0.25">
      <c r="A355" s="9">
        <f>IF(Lease!$H$4="Monthly",DATE(YEAR(Quarterly!A354),MONTH(Quarterly!A354)+1,DAY(Quarterly!A354)),IF(Lease!$H$4="Quarterly",DATE(YEAR(Quarterly!A354),MONTH(Quarterly!A354)+3,DAY(Quarterly!A354)),DATE(YEAR(Quarterly!A354)+1,MONTH(Quarterly!A354),DAY(Quarterly!A354))))</f>
        <v>169901</v>
      </c>
      <c r="B355" s="9">
        <f t="shared" si="48"/>
        <v>169899</v>
      </c>
      <c r="C355" s="9">
        <f t="shared" si="51"/>
        <v>169929</v>
      </c>
      <c r="D355" s="3">
        <f t="shared" si="49"/>
        <v>31</v>
      </c>
      <c r="E355" s="10">
        <f t="shared" si="50"/>
        <v>29</v>
      </c>
      <c r="F355" s="4">
        <f>Lease!K365</f>
        <v>0</v>
      </c>
      <c r="G355" s="3">
        <f t="shared" si="52"/>
        <v>0</v>
      </c>
      <c r="H355" s="11">
        <f t="shared" si="53"/>
        <v>0</v>
      </c>
      <c r="I355" s="11">
        <f t="shared" si="54"/>
        <v>0</v>
      </c>
      <c r="J355" s="4">
        <f t="shared" si="55"/>
        <v>0</v>
      </c>
      <c r="K355" s="3">
        <f t="shared" si="56"/>
        <v>0</v>
      </c>
    </row>
    <row r="356" spans="1:11" x14ac:dyDescent="0.25">
      <c r="A356" s="9">
        <f>IF(Lease!$H$4="Monthly",DATE(YEAR(Quarterly!A355),MONTH(Quarterly!A355)+1,DAY(Quarterly!A355)),IF(Lease!$H$4="Quarterly",DATE(YEAR(Quarterly!A355),MONTH(Quarterly!A355)+3,DAY(Quarterly!A355)),DATE(YEAR(Quarterly!A355)+1,MONTH(Quarterly!A355),DAY(Quarterly!A355))))</f>
        <v>170266</v>
      </c>
      <c r="B356" s="9">
        <f t="shared" si="48"/>
        <v>170264</v>
      </c>
      <c r="C356" s="9">
        <f t="shared" si="51"/>
        <v>170294</v>
      </c>
      <c r="D356" s="3">
        <f t="shared" si="49"/>
        <v>31</v>
      </c>
      <c r="E356" s="10">
        <f t="shared" si="50"/>
        <v>29</v>
      </c>
      <c r="F356" s="4">
        <f>Lease!K366</f>
        <v>0</v>
      </c>
      <c r="G356" s="3">
        <f t="shared" si="52"/>
        <v>0</v>
      </c>
      <c r="H356" s="11">
        <f t="shared" si="53"/>
        <v>0</v>
      </c>
      <c r="I356" s="11">
        <f t="shared" si="54"/>
        <v>0</v>
      </c>
      <c r="J356" s="4">
        <f t="shared" si="55"/>
        <v>0</v>
      </c>
      <c r="K356" s="3">
        <f t="shared" si="56"/>
        <v>0</v>
      </c>
    </row>
    <row r="357" spans="1:11" x14ac:dyDescent="0.25">
      <c r="A357" s="9">
        <f>IF(Lease!$H$4="Monthly",DATE(YEAR(Quarterly!A356),MONTH(Quarterly!A356)+1,DAY(Quarterly!A356)),IF(Lease!$H$4="Quarterly",DATE(YEAR(Quarterly!A356),MONTH(Quarterly!A356)+3,DAY(Quarterly!A356)),DATE(YEAR(Quarterly!A356)+1,MONTH(Quarterly!A356),DAY(Quarterly!A356))))</f>
        <v>170631</v>
      </c>
      <c r="B357" s="9">
        <f t="shared" si="48"/>
        <v>170629</v>
      </c>
      <c r="C357" s="9">
        <f t="shared" si="51"/>
        <v>170659</v>
      </c>
      <c r="D357" s="3">
        <f t="shared" si="49"/>
        <v>31</v>
      </c>
      <c r="E357" s="10">
        <f t="shared" si="50"/>
        <v>29</v>
      </c>
      <c r="F357" s="4">
        <f>Lease!K367</f>
        <v>0</v>
      </c>
      <c r="G357" s="3">
        <f t="shared" si="52"/>
        <v>0</v>
      </c>
      <c r="H357" s="11">
        <f t="shared" si="53"/>
        <v>0</v>
      </c>
      <c r="I357" s="11">
        <f t="shared" si="54"/>
        <v>0</v>
      </c>
      <c r="J357" s="4">
        <f t="shared" si="55"/>
        <v>0</v>
      </c>
      <c r="K357" s="3">
        <f t="shared" si="56"/>
        <v>0</v>
      </c>
    </row>
    <row r="358" spans="1:11" x14ac:dyDescent="0.25">
      <c r="A358" s="9">
        <f>IF(Lease!$H$4="Monthly",DATE(YEAR(Quarterly!A357),MONTH(Quarterly!A357)+1,DAY(Quarterly!A357)),IF(Lease!$H$4="Quarterly",DATE(YEAR(Quarterly!A357),MONTH(Quarterly!A357)+3,DAY(Quarterly!A357)),DATE(YEAR(Quarterly!A357)+1,MONTH(Quarterly!A357),DAY(Quarterly!A357))))</f>
        <v>170997</v>
      </c>
      <c r="B358" s="9">
        <f t="shared" si="48"/>
        <v>170995</v>
      </c>
      <c r="C358" s="9">
        <f t="shared" si="51"/>
        <v>171025</v>
      </c>
      <c r="D358" s="3">
        <f t="shared" si="49"/>
        <v>31</v>
      </c>
      <c r="E358" s="10">
        <f t="shared" si="50"/>
        <v>29</v>
      </c>
      <c r="F358" s="4">
        <f>Lease!K368</f>
        <v>0</v>
      </c>
      <c r="G358" s="3">
        <f t="shared" si="52"/>
        <v>0</v>
      </c>
      <c r="H358" s="11">
        <f t="shared" si="53"/>
        <v>0</v>
      </c>
      <c r="I358" s="11">
        <f t="shared" si="54"/>
        <v>0</v>
      </c>
      <c r="J358" s="4">
        <f t="shared" si="55"/>
        <v>0</v>
      </c>
      <c r="K358" s="3">
        <f t="shared" si="56"/>
        <v>0</v>
      </c>
    </row>
    <row r="359" spans="1:11" x14ac:dyDescent="0.25">
      <c r="A359" s="9">
        <f>IF(Lease!$H$4="Monthly",DATE(YEAR(Quarterly!A358),MONTH(Quarterly!A358)+1,DAY(Quarterly!A358)),IF(Lease!$H$4="Quarterly",DATE(YEAR(Quarterly!A358),MONTH(Quarterly!A358)+3,DAY(Quarterly!A358)),DATE(YEAR(Quarterly!A358)+1,MONTH(Quarterly!A358),DAY(Quarterly!A358))))</f>
        <v>171362</v>
      </c>
      <c r="B359" s="9">
        <f t="shared" si="48"/>
        <v>171360</v>
      </c>
      <c r="C359" s="9">
        <f t="shared" si="51"/>
        <v>171390</v>
      </c>
      <c r="D359" s="3">
        <f t="shared" si="49"/>
        <v>31</v>
      </c>
      <c r="E359" s="10">
        <f t="shared" si="50"/>
        <v>29</v>
      </c>
      <c r="F359" s="4">
        <f>Lease!K369</f>
        <v>0</v>
      </c>
      <c r="G359" s="3">
        <f t="shared" si="52"/>
        <v>0</v>
      </c>
      <c r="H359" s="11">
        <f t="shared" si="53"/>
        <v>0</v>
      </c>
      <c r="I359" s="11">
        <f t="shared" si="54"/>
        <v>0</v>
      </c>
      <c r="J359" s="4">
        <f t="shared" si="55"/>
        <v>0</v>
      </c>
      <c r="K359" s="3">
        <f t="shared" si="56"/>
        <v>0</v>
      </c>
    </row>
    <row r="360" spans="1:11" x14ac:dyDescent="0.25">
      <c r="A360" s="9">
        <f>IF(Lease!$H$4="Monthly",DATE(YEAR(Quarterly!A359),MONTH(Quarterly!A359)+1,DAY(Quarterly!A359)),IF(Lease!$H$4="Quarterly",DATE(YEAR(Quarterly!A359),MONTH(Quarterly!A359)+3,DAY(Quarterly!A359)),DATE(YEAR(Quarterly!A359)+1,MONTH(Quarterly!A359),DAY(Quarterly!A359))))</f>
        <v>171727</v>
      </c>
      <c r="B360" s="9">
        <f t="shared" si="48"/>
        <v>171725</v>
      </c>
      <c r="C360" s="9">
        <f t="shared" si="51"/>
        <v>171755</v>
      </c>
      <c r="D360" s="3">
        <f t="shared" si="49"/>
        <v>31</v>
      </c>
      <c r="E360" s="10">
        <f t="shared" si="50"/>
        <v>29</v>
      </c>
      <c r="F360" s="4">
        <f>Lease!K370</f>
        <v>0</v>
      </c>
      <c r="G360" s="3">
        <f t="shared" si="52"/>
        <v>0</v>
      </c>
      <c r="H360" s="11">
        <f t="shared" si="53"/>
        <v>0</v>
      </c>
      <c r="I360" s="11">
        <f t="shared" si="54"/>
        <v>0</v>
      </c>
      <c r="J360" s="4">
        <f t="shared" si="55"/>
        <v>0</v>
      </c>
      <c r="K360" s="3">
        <f t="shared" si="56"/>
        <v>0</v>
      </c>
    </row>
    <row r="361" spans="1:11" x14ac:dyDescent="0.25">
      <c r="A361" s="9">
        <f>IF(Lease!$H$4="Monthly",DATE(YEAR(Quarterly!A360),MONTH(Quarterly!A360)+1,DAY(Quarterly!A360)),IF(Lease!$H$4="Quarterly",DATE(YEAR(Quarterly!A360),MONTH(Quarterly!A360)+3,DAY(Quarterly!A360)),DATE(YEAR(Quarterly!A360)+1,MONTH(Quarterly!A360),DAY(Quarterly!A360))))</f>
        <v>172092</v>
      </c>
      <c r="B361" s="9">
        <f t="shared" si="48"/>
        <v>172090</v>
      </c>
      <c r="C361" s="9">
        <f t="shared" si="51"/>
        <v>172120</v>
      </c>
      <c r="D361" s="3">
        <f t="shared" si="49"/>
        <v>31</v>
      </c>
      <c r="E361" s="10">
        <f t="shared" si="50"/>
        <v>29</v>
      </c>
      <c r="F361" s="4">
        <f>Lease!K371</f>
        <v>0</v>
      </c>
      <c r="G361" s="3">
        <f t="shared" si="52"/>
        <v>0</v>
      </c>
      <c r="H361" s="11">
        <f t="shared" si="53"/>
        <v>0</v>
      </c>
      <c r="I361" s="11">
        <f t="shared" si="54"/>
        <v>0</v>
      </c>
      <c r="J361" s="4">
        <f t="shared" si="55"/>
        <v>0</v>
      </c>
      <c r="K361" s="3">
        <f t="shared" si="56"/>
        <v>0</v>
      </c>
    </row>
    <row r="362" spans="1:11" x14ac:dyDescent="0.25">
      <c r="A362" s="9">
        <f>IF(Lease!$H$4="Monthly",DATE(YEAR(Quarterly!A361),MONTH(Quarterly!A361)+1,DAY(Quarterly!A361)),IF(Lease!$H$4="Quarterly",DATE(YEAR(Quarterly!A361),MONTH(Quarterly!A361)+3,DAY(Quarterly!A361)),DATE(YEAR(Quarterly!A361)+1,MONTH(Quarterly!A361),DAY(Quarterly!A361))))</f>
        <v>172458</v>
      </c>
      <c r="B362" s="9">
        <f t="shared" si="48"/>
        <v>172456</v>
      </c>
      <c r="C362" s="9">
        <f t="shared" si="51"/>
        <v>172486</v>
      </c>
      <c r="D362" s="3">
        <f t="shared" si="49"/>
        <v>31</v>
      </c>
      <c r="E362" s="10">
        <f t="shared" si="50"/>
        <v>29</v>
      </c>
      <c r="F362" s="4">
        <f>Lease!K372</f>
        <v>0</v>
      </c>
      <c r="G362" s="3">
        <f t="shared" si="52"/>
        <v>0</v>
      </c>
      <c r="H362" s="11">
        <f t="shared" si="53"/>
        <v>0</v>
      </c>
      <c r="I362" s="11">
        <f t="shared" si="54"/>
        <v>0</v>
      </c>
      <c r="J362" s="4">
        <f t="shared" si="55"/>
        <v>0</v>
      </c>
      <c r="K362" s="3">
        <f t="shared" si="56"/>
        <v>0</v>
      </c>
    </row>
    <row r="363" spans="1:11" x14ac:dyDescent="0.25">
      <c r="A363" s="9">
        <f>IF(Lease!$H$4="Monthly",DATE(YEAR(Quarterly!A362),MONTH(Quarterly!A362)+1,DAY(Quarterly!A362)),IF(Lease!$H$4="Quarterly",DATE(YEAR(Quarterly!A362),MONTH(Quarterly!A362)+3,DAY(Quarterly!A362)),DATE(YEAR(Quarterly!A362)+1,MONTH(Quarterly!A362),DAY(Quarterly!A362))))</f>
        <v>172823</v>
      </c>
      <c r="B363" s="9">
        <f t="shared" si="48"/>
        <v>172821</v>
      </c>
      <c r="C363" s="9">
        <f t="shared" si="51"/>
        <v>172851</v>
      </c>
      <c r="D363" s="3">
        <f t="shared" si="49"/>
        <v>31</v>
      </c>
      <c r="E363" s="10">
        <f t="shared" si="50"/>
        <v>29</v>
      </c>
      <c r="F363" s="4">
        <f>Lease!K373</f>
        <v>0</v>
      </c>
      <c r="G363" s="3">
        <f t="shared" si="52"/>
        <v>0</v>
      </c>
      <c r="H363" s="11">
        <f t="shared" si="53"/>
        <v>0</v>
      </c>
      <c r="I363" s="11">
        <f t="shared" si="54"/>
        <v>0</v>
      </c>
      <c r="J363" s="4">
        <f t="shared" si="55"/>
        <v>0</v>
      </c>
      <c r="K363" s="3">
        <f t="shared" si="56"/>
        <v>0</v>
      </c>
    </row>
    <row r="364" spans="1:11" x14ac:dyDescent="0.25">
      <c r="A364" s="9">
        <f>IF(Lease!$H$4="Monthly",DATE(YEAR(Quarterly!A363),MONTH(Quarterly!A363)+1,DAY(Quarterly!A363)),IF(Lease!$H$4="Quarterly",DATE(YEAR(Quarterly!A363),MONTH(Quarterly!A363)+3,DAY(Quarterly!A363)),DATE(YEAR(Quarterly!A363)+1,MONTH(Quarterly!A363),DAY(Quarterly!A363))))</f>
        <v>173188</v>
      </c>
      <c r="B364" s="9">
        <f t="shared" si="48"/>
        <v>173186</v>
      </c>
      <c r="C364" s="9">
        <f t="shared" si="51"/>
        <v>173216</v>
      </c>
      <c r="D364" s="3">
        <f t="shared" si="49"/>
        <v>31</v>
      </c>
      <c r="E364" s="10">
        <f t="shared" si="50"/>
        <v>29</v>
      </c>
      <c r="F364" s="4">
        <f>Lease!K374</f>
        <v>0</v>
      </c>
      <c r="G364" s="3">
        <f t="shared" si="52"/>
        <v>0</v>
      </c>
      <c r="H364" s="11">
        <f t="shared" si="53"/>
        <v>0</v>
      </c>
      <c r="I364" s="11">
        <f t="shared" si="54"/>
        <v>0</v>
      </c>
      <c r="J364" s="4">
        <f t="shared" si="55"/>
        <v>0</v>
      </c>
      <c r="K364" s="3">
        <f t="shared" si="56"/>
        <v>0</v>
      </c>
    </row>
    <row r="365" spans="1:11" x14ac:dyDescent="0.25">
      <c r="A365" s="9">
        <f>IF(Lease!$H$4="Monthly",DATE(YEAR(Quarterly!A364),MONTH(Quarterly!A364)+1,DAY(Quarterly!A364)),IF(Lease!$H$4="Quarterly",DATE(YEAR(Quarterly!A364),MONTH(Quarterly!A364)+3,DAY(Quarterly!A364)),DATE(YEAR(Quarterly!A364)+1,MONTH(Quarterly!A364),DAY(Quarterly!A364))))</f>
        <v>173553</v>
      </c>
      <c r="B365" s="9">
        <f t="shared" si="48"/>
        <v>173551</v>
      </c>
      <c r="C365" s="9">
        <f t="shared" si="51"/>
        <v>173581</v>
      </c>
      <c r="D365" s="3">
        <f t="shared" si="49"/>
        <v>31</v>
      </c>
      <c r="E365" s="10">
        <f t="shared" si="50"/>
        <v>29</v>
      </c>
      <c r="F365" s="4">
        <f>Lease!K375</f>
        <v>0</v>
      </c>
      <c r="G365" s="3">
        <f t="shared" si="52"/>
        <v>0</v>
      </c>
      <c r="H365" s="11">
        <f t="shared" si="53"/>
        <v>0</v>
      </c>
      <c r="I365" s="11">
        <f t="shared" si="54"/>
        <v>0</v>
      </c>
      <c r="J365" s="4">
        <f t="shared" si="55"/>
        <v>0</v>
      </c>
      <c r="K365" s="3">
        <f t="shared" si="56"/>
        <v>0</v>
      </c>
    </row>
    <row r="366" spans="1:11" x14ac:dyDescent="0.25">
      <c r="A366" s="9">
        <f>IF(Lease!$H$4="Monthly",DATE(YEAR(Quarterly!A365),MONTH(Quarterly!A365)+1,DAY(Quarterly!A365)),IF(Lease!$H$4="Quarterly",DATE(YEAR(Quarterly!A365),MONTH(Quarterly!A365)+3,DAY(Quarterly!A365)),DATE(YEAR(Quarterly!A365)+1,MONTH(Quarterly!A365),DAY(Quarterly!A365))))</f>
        <v>173919</v>
      </c>
      <c r="B366" s="9">
        <f t="shared" si="48"/>
        <v>173917</v>
      </c>
      <c r="C366" s="9">
        <f t="shared" si="51"/>
        <v>173947</v>
      </c>
      <c r="D366" s="3">
        <f t="shared" si="49"/>
        <v>31</v>
      </c>
      <c r="E366" s="10">
        <f t="shared" si="50"/>
        <v>29</v>
      </c>
      <c r="F366" s="4">
        <f>Lease!K376</f>
        <v>0</v>
      </c>
      <c r="G366" s="3">
        <f t="shared" si="52"/>
        <v>0</v>
      </c>
      <c r="H366" s="11">
        <f t="shared" si="53"/>
        <v>0</v>
      </c>
      <c r="I366" s="11">
        <f t="shared" si="54"/>
        <v>0</v>
      </c>
      <c r="J366" s="4">
        <f t="shared" si="55"/>
        <v>0</v>
      </c>
      <c r="K366" s="3">
        <f t="shared" si="56"/>
        <v>0</v>
      </c>
    </row>
    <row r="367" spans="1:11" x14ac:dyDescent="0.25">
      <c r="A367" s="9">
        <f>IF(Lease!$H$4="Monthly",DATE(YEAR(Quarterly!A366),MONTH(Quarterly!A366)+1,DAY(Quarterly!A366)),IF(Lease!$H$4="Quarterly",DATE(YEAR(Quarterly!A366),MONTH(Quarterly!A366)+3,DAY(Quarterly!A366)),DATE(YEAR(Quarterly!A366)+1,MONTH(Quarterly!A366),DAY(Quarterly!A366))))</f>
        <v>174284</v>
      </c>
      <c r="B367" s="9">
        <f t="shared" si="48"/>
        <v>174282</v>
      </c>
      <c r="C367" s="9">
        <f t="shared" si="51"/>
        <v>174312</v>
      </c>
      <c r="D367" s="3">
        <f t="shared" si="49"/>
        <v>31</v>
      </c>
      <c r="E367" s="10">
        <f t="shared" si="50"/>
        <v>29</v>
      </c>
      <c r="F367" s="4">
        <f>Lease!K377</f>
        <v>0</v>
      </c>
      <c r="G367" s="3">
        <f t="shared" si="52"/>
        <v>0</v>
      </c>
      <c r="H367" s="11">
        <f t="shared" si="53"/>
        <v>0</v>
      </c>
      <c r="I367" s="11">
        <f t="shared" si="54"/>
        <v>0</v>
      </c>
      <c r="J367" s="4">
        <f t="shared" si="55"/>
        <v>0</v>
      </c>
      <c r="K367" s="3">
        <f t="shared" si="56"/>
        <v>0</v>
      </c>
    </row>
    <row r="368" spans="1:11" x14ac:dyDescent="0.25">
      <c r="A368" s="9">
        <f>IF(Lease!$H$4="Monthly",DATE(YEAR(Quarterly!A367),MONTH(Quarterly!A367)+1,DAY(Quarterly!A367)),IF(Lease!$H$4="Quarterly",DATE(YEAR(Quarterly!A367),MONTH(Quarterly!A367)+3,DAY(Quarterly!A367)),DATE(YEAR(Quarterly!A367)+1,MONTH(Quarterly!A367),DAY(Quarterly!A367))))</f>
        <v>174649</v>
      </c>
      <c r="B368" s="9">
        <f t="shared" si="48"/>
        <v>174647</v>
      </c>
      <c r="C368" s="9">
        <f t="shared" si="51"/>
        <v>174677</v>
      </c>
      <c r="D368" s="3">
        <f t="shared" si="49"/>
        <v>31</v>
      </c>
      <c r="E368" s="10">
        <f t="shared" si="50"/>
        <v>29</v>
      </c>
      <c r="F368" s="4">
        <f>Lease!K378</f>
        <v>0</v>
      </c>
      <c r="G368" s="3">
        <f t="shared" si="52"/>
        <v>0</v>
      </c>
      <c r="H368" s="11">
        <f t="shared" si="53"/>
        <v>0</v>
      </c>
      <c r="I368" s="11">
        <f t="shared" si="54"/>
        <v>0</v>
      </c>
      <c r="J368" s="4">
        <f t="shared" si="55"/>
        <v>0</v>
      </c>
      <c r="K368" s="3">
        <f t="shared" si="56"/>
        <v>0</v>
      </c>
    </row>
    <row r="369" spans="1:11" x14ac:dyDescent="0.25">
      <c r="A369" s="9">
        <f>IF(Lease!$H$4="Monthly",DATE(YEAR(Quarterly!A368),MONTH(Quarterly!A368)+1,DAY(Quarterly!A368)),IF(Lease!$H$4="Quarterly",DATE(YEAR(Quarterly!A368),MONTH(Quarterly!A368)+3,DAY(Quarterly!A368)),DATE(YEAR(Quarterly!A368)+1,MONTH(Quarterly!A368),DAY(Quarterly!A368))))</f>
        <v>175014</v>
      </c>
      <c r="B369" s="9">
        <f t="shared" si="48"/>
        <v>175012</v>
      </c>
      <c r="C369" s="9">
        <f t="shared" si="51"/>
        <v>175042</v>
      </c>
      <c r="D369" s="3">
        <f t="shared" si="49"/>
        <v>31</v>
      </c>
      <c r="E369" s="10">
        <f t="shared" si="50"/>
        <v>29</v>
      </c>
      <c r="F369" s="4">
        <f>Lease!K379</f>
        <v>0</v>
      </c>
      <c r="G369" s="3">
        <f t="shared" si="52"/>
        <v>0</v>
      </c>
      <c r="H369" s="11">
        <f t="shared" si="53"/>
        <v>0</v>
      </c>
      <c r="I369" s="11">
        <f t="shared" si="54"/>
        <v>0</v>
      </c>
      <c r="J369" s="4">
        <f t="shared" si="55"/>
        <v>0</v>
      </c>
      <c r="K369" s="3">
        <f t="shared" si="56"/>
        <v>0</v>
      </c>
    </row>
    <row r="370" spans="1:11" x14ac:dyDescent="0.25">
      <c r="A370" s="9">
        <f>IF(Lease!$H$4="Monthly",DATE(YEAR(Quarterly!A369),MONTH(Quarterly!A369)+1,DAY(Quarterly!A369)),IF(Lease!$H$4="Quarterly",DATE(YEAR(Quarterly!A369),MONTH(Quarterly!A369)+3,DAY(Quarterly!A369)),DATE(YEAR(Quarterly!A369)+1,MONTH(Quarterly!A369),DAY(Quarterly!A369))))</f>
        <v>175380</v>
      </c>
      <c r="B370" s="9">
        <f t="shared" si="48"/>
        <v>175378</v>
      </c>
      <c r="C370" s="9">
        <f t="shared" si="51"/>
        <v>175408</v>
      </c>
      <c r="D370" s="3">
        <f t="shared" si="49"/>
        <v>31</v>
      </c>
      <c r="E370" s="10">
        <f t="shared" si="50"/>
        <v>29</v>
      </c>
      <c r="F370" s="4">
        <f>Lease!K380</f>
        <v>0</v>
      </c>
      <c r="G370" s="3">
        <f t="shared" si="52"/>
        <v>0</v>
      </c>
      <c r="H370" s="11">
        <f t="shared" si="53"/>
        <v>0</v>
      </c>
      <c r="I370" s="11">
        <f t="shared" si="54"/>
        <v>0</v>
      </c>
      <c r="J370" s="4">
        <f t="shared" si="55"/>
        <v>0</v>
      </c>
      <c r="K370" s="3">
        <f t="shared" si="56"/>
        <v>0</v>
      </c>
    </row>
    <row r="371" spans="1:11" x14ac:dyDescent="0.25">
      <c r="A371" s="9">
        <f>IF(Lease!$H$4="Monthly",DATE(YEAR(Quarterly!A370),MONTH(Quarterly!A370)+1,DAY(Quarterly!A370)),IF(Lease!$H$4="Quarterly",DATE(YEAR(Quarterly!A370),MONTH(Quarterly!A370)+3,DAY(Quarterly!A370)),DATE(YEAR(Quarterly!A370)+1,MONTH(Quarterly!A370),DAY(Quarterly!A370))))</f>
        <v>175745</v>
      </c>
      <c r="B371" s="9">
        <f t="shared" si="48"/>
        <v>175743</v>
      </c>
      <c r="C371" s="9">
        <f t="shared" si="51"/>
        <v>175773</v>
      </c>
      <c r="D371" s="3">
        <f t="shared" si="49"/>
        <v>31</v>
      </c>
      <c r="E371" s="10">
        <f t="shared" si="50"/>
        <v>29</v>
      </c>
      <c r="F371" s="4">
        <f>Lease!K381</f>
        <v>0</v>
      </c>
      <c r="G371" s="3">
        <f t="shared" si="52"/>
        <v>0</v>
      </c>
      <c r="H371" s="11">
        <f t="shared" si="53"/>
        <v>0</v>
      </c>
      <c r="I371" s="11">
        <f t="shared" si="54"/>
        <v>0</v>
      </c>
      <c r="J371" s="4">
        <f t="shared" si="55"/>
        <v>0</v>
      </c>
      <c r="K371" s="3">
        <f t="shared" si="56"/>
        <v>0</v>
      </c>
    </row>
    <row r="372" spans="1:11" x14ac:dyDescent="0.25">
      <c r="A372" s="9">
        <f>IF(Lease!$H$4="Monthly",DATE(YEAR(Quarterly!A371),MONTH(Quarterly!A371)+1,DAY(Quarterly!A371)),IF(Lease!$H$4="Quarterly",DATE(YEAR(Quarterly!A371),MONTH(Quarterly!A371)+3,DAY(Quarterly!A371)),DATE(YEAR(Quarterly!A371)+1,MONTH(Quarterly!A371),DAY(Quarterly!A371))))</f>
        <v>176110</v>
      </c>
      <c r="B372" s="9">
        <f t="shared" si="48"/>
        <v>176108</v>
      </c>
      <c r="C372" s="9">
        <f t="shared" si="51"/>
        <v>176138</v>
      </c>
      <c r="D372" s="3">
        <f t="shared" si="49"/>
        <v>31</v>
      </c>
      <c r="E372" s="10">
        <f t="shared" si="50"/>
        <v>29</v>
      </c>
      <c r="F372" s="4">
        <f>Lease!K382</f>
        <v>0</v>
      </c>
      <c r="G372" s="3">
        <f t="shared" si="52"/>
        <v>0</v>
      </c>
      <c r="H372" s="11">
        <f t="shared" si="53"/>
        <v>0</v>
      </c>
      <c r="I372" s="11">
        <f t="shared" si="54"/>
        <v>0</v>
      </c>
      <c r="J372" s="4">
        <f t="shared" si="55"/>
        <v>0</v>
      </c>
      <c r="K372" s="3">
        <f t="shared" si="56"/>
        <v>0</v>
      </c>
    </row>
    <row r="373" spans="1:11" x14ac:dyDescent="0.25">
      <c r="A373" s="9">
        <f>IF(Lease!$H$4="Monthly",DATE(YEAR(Quarterly!A372),MONTH(Quarterly!A372)+1,DAY(Quarterly!A372)),IF(Lease!$H$4="Quarterly",DATE(YEAR(Quarterly!A372),MONTH(Quarterly!A372)+3,DAY(Quarterly!A372)),DATE(YEAR(Quarterly!A372)+1,MONTH(Quarterly!A372),DAY(Quarterly!A372))))</f>
        <v>176475</v>
      </c>
      <c r="B373" s="9">
        <f t="shared" si="48"/>
        <v>176473</v>
      </c>
      <c r="C373" s="9">
        <f t="shared" si="51"/>
        <v>176503</v>
      </c>
      <c r="D373" s="3">
        <f t="shared" si="49"/>
        <v>31</v>
      </c>
      <c r="E373" s="10">
        <f t="shared" si="50"/>
        <v>29</v>
      </c>
      <c r="F373" s="4">
        <f>Lease!K383</f>
        <v>0</v>
      </c>
      <c r="G373" s="3">
        <f t="shared" si="52"/>
        <v>0</v>
      </c>
      <c r="H373" s="11">
        <f t="shared" si="53"/>
        <v>0</v>
      </c>
      <c r="I373" s="11">
        <f t="shared" si="54"/>
        <v>0</v>
      </c>
      <c r="J373" s="4">
        <f t="shared" si="55"/>
        <v>0</v>
      </c>
      <c r="K373" s="3">
        <f t="shared" si="56"/>
        <v>0</v>
      </c>
    </row>
    <row r="374" spans="1:11" x14ac:dyDescent="0.25">
      <c r="A374" s="9">
        <f>IF(Lease!$H$4="Monthly",DATE(YEAR(Quarterly!A373),MONTH(Quarterly!A373)+1,DAY(Quarterly!A373)),IF(Lease!$H$4="Quarterly",DATE(YEAR(Quarterly!A373),MONTH(Quarterly!A373)+3,DAY(Quarterly!A373)),DATE(YEAR(Quarterly!A373)+1,MONTH(Quarterly!A373),DAY(Quarterly!A373))))</f>
        <v>176841</v>
      </c>
      <c r="B374" s="9">
        <f t="shared" si="48"/>
        <v>176839</v>
      </c>
      <c r="C374" s="9">
        <f t="shared" si="51"/>
        <v>176869</v>
      </c>
      <c r="D374" s="3">
        <f t="shared" si="49"/>
        <v>31</v>
      </c>
      <c r="E374" s="10">
        <f t="shared" si="50"/>
        <v>29</v>
      </c>
      <c r="F374" s="4">
        <f>Lease!K384</f>
        <v>0</v>
      </c>
      <c r="G374" s="3">
        <f t="shared" si="52"/>
        <v>0</v>
      </c>
      <c r="H374" s="11">
        <f t="shared" si="53"/>
        <v>0</v>
      </c>
      <c r="I374" s="11">
        <f t="shared" si="54"/>
        <v>0</v>
      </c>
      <c r="J374" s="4">
        <f t="shared" si="55"/>
        <v>0</v>
      </c>
      <c r="K374" s="3">
        <f t="shared" si="56"/>
        <v>0</v>
      </c>
    </row>
    <row r="375" spans="1:11" x14ac:dyDescent="0.25">
      <c r="A375" s="9">
        <f>IF(Lease!$H$4="Monthly",DATE(YEAR(Quarterly!A374),MONTH(Quarterly!A374)+1,DAY(Quarterly!A374)),IF(Lease!$H$4="Quarterly",DATE(YEAR(Quarterly!A374),MONTH(Quarterly!A374)+3,DAY(Quarterly!A374)),DATE(YEAR(Quarterly!A374)+1,MONTH(Quarterly!A374),DAY(Quarterly!A374))))</f>
        <v>177206</v>
      </c>
      <c r="B375" s="9">
        <f t="shared" si="48"/>
        <v>177204</v>
      </c>
      <c r="C375" s="9">
        <f t="shared" si="51"/>
        <v>177234</v>
      </c>
      <c r="D375" s="3">
        <f t="shared" si="49"/>
        <v>31</v>
      </c>
      <c r="E375" s="10">
        <f t="shared" si="50"/>
        <v>29</v>
      </c>
      <c r="F375" s="4">
        <f>Lease!K385</f>
        <v>0</v>
      </c>
      <c r="G375" s="3">
        <f t="shared" si="52"/>
        <v>0</v>
      </c>
      <c r="H375" s="11">
        <f t="shared" si="53"/>
        <v>0</v>
      </c>
      <c r="I375" s="11">
        <f t="shared" si="54"/>
        <v>0</v>
      </c>
      <c r="J375" s="4">
        <f t="shared" si="55"/>
        <v>0</v>
      </c>
      <c r="K375" s="3">
        <f t="shared" si="56"/>
        <v>0</v>
      </c>
    </row>
    <row r="376" spans="1:11" x14ac:dyDescent="0.25">
      <c r="A376" s="9">
        <f>IF(Lease!$H$4="Monthly",DATE(YEAR(Quarterly!A375),MONTH(Quarterly!A375)+1,DAY(Quarterly!A375)),IF(Lease!$H$4="Quarterly",DATE(YEAR(Quarterly!A375),MONTH(Quarterly!A375)+3,DAY(Quarterly!A375)),DATE(YEAR(Quarterly!A375)+1,MONTH(Quarterly!A375),DAY(Quarterly!A375))))</f>
        <v>177571</v>
      </c>
      <c r="B376" s="9">
        <f t="shared" si="48"/>
        <v>177569</v>
      </c>
      <c r="C376" s="9">
        <f t="shared" si="51"/>
        <v>177599</v>
      </c>
      <c r="D376" s="3">
        <f t="shared" si="49"/>
        <v>31</v>
      </c>
      <c r="E376" s="10">
        <f t="shared" si="50"/>
        <v>29</v>
      </c>
      <c r="F376" s="4">
        <f>Lease!K386</f>
        <v>0</v>
      </c>
      <c r="G376" s="3">
        <f t="shared" si="52"/>
        <v>0</v>
      </c>
      <c r="H376" s="11">
        <f t="shared" si="53"/>
        <v>0</v>
      </c>
      <c r="I376" s="11">
        <f t="shared" si="54"/>
        <v>0</v>
      </c>
      <c r="J376" s="4">
        <f t="shared" si="55"/>
        <v>0</v>
      </c>
      <c r="K376" s="3">
        <f t="shared" si="56"/>
        <v>0</v>
      </c>
    </row>
    <row r="377" spans="1:11" x14ac:dyDescent="0.25">
      <c r="A377" s="9">
        <f>IF(Lease!$H$4="Monthly",DATE(YEAR(Quarterly!A376),MONTH(Quarterly!A376)+1,DAY(Quarterly!A376)),IF(Lease!$H$4="Quarterly",DATE(YEAR(Quarterly!A376),MONTH(Quarterly!A376)+3,DAY(Quarterly!A376)),DATE(YEAR(Quarterly!A376)+1,MONTH(Quarterly!A376),DAY(Quarterly!A376))))</f>
        <v>177936</v>
      </c>
      <c r="B377" s="9">
        <f t="shared" si="48"/>
        <v>177934</v>
      </c>
      <c r="C377" s="9">
        <f t="shared" si="51"/>
        <v>177964</v>
      </c>
      <c r="D377" s="3">
        <f t="shared" si="49"/>
        <v>31</v>
      </c>
      <c r="E377" s="10">
        <f t="shared" si="50"/>
        <v>29</v>
      </c>
      <c r="F377" s="4">
        <f>Lease!K387</f>
        <v>0</v>
      </c>
      <c r="G377" s="3">
        <f t="shared" si="52"/>
        <v>0</v>
      </c>
      <c r="H377" s="11">
        <f t="shared" si="53"/>
        <v>0</v>
      </c>
      <c r="I377" s="11">
        <f t="shared" si="54"/>
        <v>0</v>
      </c>
      <c r="J377" s="4">
        <f t="shared" si="55"/>
        <v>0</v>
      </c>
      <c r="K377" s="3">
        <f t="shared" si="56"/>
        <v>0</v>
      </c>
    </row>
    <row r="378" spans="1:11" x14ac:dyDescent="0.25">
      <c r="A378" s="9">
        <f>IF(Lease!$H$4="Monthly",DATE(YEAR(Quarterly!A377),MONTH(Quarterly!A377)+1,DAY(Quarterly!A377)),IF(Lease!$H$4="Quarterly",DATE(YEAR(Quarterly!A377),MONTH(Quarterly!A377)+3,DAY(Quarterly!A377)),DATE(YEAR(Quarterly!A377)+1,MONTH(Quarterly!A377),DAY(Quarterly!A377))))</f>
        <v>178302</v>
      </c>
      <c r="B378" s="9">
        <f t="shared" si="48"/>
        <v>178300</v>
      </c>
      <c r="C378" s="9">
        <f t="shared" si="51"/>
        <v>178330</v>
      </c>
      <c r="D378" s="3">
        <f t="shared" si="49"/>
        <v>31</v>
      </c>
      <c r="E378" s="10">
        <f t="shared" si="50"/>
        <v>29</v>
      </c>
      <c r="F378" s="4">
        <f>Lease!K388</f>
        <v>0</v>
      </c>
      <c r="G378" s="3">
        <f t="shared" si="52"/>
        <v>0</v>
      </c>
      <c r="H378" s="11">
        <f t="shared" si="53"/>
        <v>0</v>
      </c>
      <c r="I378" s="11">
        <f t="shared" si="54"/>
        <v>0</v>
      </c>
      <c r="J378" s="4">
        <f t="shared" si="55"/>
        <v>0</v>
      </c>
      <c r="K378" s="3">
        <f t="shared" si="56"/>
        <v>0</v>
      </c>
    </row>
    <row r="379" spans="1:11" x14ac:dyDescent="0.25">
      <c r="A379" s="9">
        <f>IF(Lease!$H$4="Monthly",DATE(YEAR(Quarterly!A378),MONTH(Quarterly!A378)+1,DAY(Quarterly!A378)),IF(Lease!$H$4="Quarterly",DATE(YEAR(Quarterly!A378),MONTH(Quarterly!A378)+3,DAY(Quarterly!A378)),DATE(YEAR(Quarterly!A378)+1,MONTH(Quarterly!A378),DAY(Quarterly!A378))))</f>
        <v>178667</v>
      </c>
      <c r="B379" s="9">
        <f t="shared" si="48"/>
        <v>178665</v>
      </c>
      <c r="C379" s="9">
        <f t="shared" si="51"/>
        <v>178695</v>
      </c>
      <c r="D379" s="3">
        <f t="shared" si="49"/>
        <v>31</v>
      </c>
      <c r="E379" s="10">
        <f t="shared" si="50"/>
        <v>29</v>
      </c>
      <c r="F379" s="4">
        <f>Lease!K389</f>
        <v>0</v>
      </c>
      <c r="G379" s="3">
        <f t="shared" si="52"/>
        <v>0</v>
      </c>
      <c r="H379" s="11">
        <f t="shared" si="53"/>
        <v>0</v>
      </c>
      <c r="I379" s="11">
        <f t="shared" si="54"/>
        <v>0</v>
      </c>
      <c r="J379" s="4">
        <f t="shared" si="55"/>
        <v>0</v>
      </c>
      <c r="K379" s="3">
        <f t="shared" si="56"/>
        <v>0</v>
      </c>
    </row>
    <row r="380" spans="1:11" x14ac:dyDescent="0.25">
      <c r="A380" s="9">
        <f>IF(Lease!$H$4="Monthly",DATE(YEAR(Quarterly!A379),MONTH(Quarterly!A379)+1,DAY(Quarterly!A379)),IF(Lease!$H$4="Quarterly",DATE(YEAR(Quarterly!A379),MONTH(Quarterly!A379)+3,DAY(Quarterly!A379)),DATE(YEAR(Quarterly!A379)+1,MONTH(Quarterly!A379),DAY(Quarterly!A379))))</f>
        <v>179032</v>
      </c>
      <c r="B380" s="9">
        <f t="shared" si="48"/>
        <v>179030</v>
      </c>
      <c r="C380" s="9">
        <f t="shared" si="51"/>
        <v>179060</v>
      </c>
      <c r="D380" s="3">
        <f t="shared" si="49"/>
        <v>31</v>
      </c>
      <c r="E380" s="10">
        <f t="shared" si="50"/>
        <v>29</v>
      </c>
      <c r="F380" s="4">
        <f>Lease!K390</f>
        <v>0</v>
      </c>
      <c r="G380" s="3">
        <f t="shared" si="52"/>
        <v>0</v>
      </c>
      <c r="H380" s="11">
        <f t="shared" si="53"/>
        <v>0</v>
      </c>
      <c r="I380" s="11">
        <f t="shared" si="54"/>
        <v>0</v>
      </c>
      <c r="J380" s="4">
        <f t="shared" si="55"/>
        <v>0</v>
      </c>
      <c r="K380" s="3">
        <f t="shared" si="56"/>
        <v>0</v>
      </c>
    </row>
    <row r="381" spans="1:11" x14ac:dyDescent="0.25">
      <c r="A381" s="9">
        <f>IF(Lease!$H$4="Monthly",DATE(YEAR(Quarterly!A380),MONTH(Quarterly!A380)+1,DAY(Quarterly!A380)),IF(Lease!$H$4="Quarterly",DATE(YEAR(Quarterly!A380),MONTH(Quarterly!A380)+3,DAY(Quarterly!A380)),DATE(YEAR(Quarterly!A380)+1,MONTH(Quarterly!A380),DAY(Quarterly!A380))))</f>
        <v>179397</v>
      </c>
      <c r="B381" s="9">
        <f t="shared" si="48"/>
        <v>179395</v>
      </c>
      <c r="C381" s="9">
        <f t="shared" si="51"/>
        <v>179425</v>
      </c>
      <c r="D381" s="3">
        <f t="shared" si="49"/>
        <v>31</v>
      </c>
      <c r="E381" s="10">
        <f t="shared" si="50"/>
        <v>29</v>
      </c>
      <c r="F381" s="4">
        <f>Lease!K391</f>
        <v>0</v>
      </c>
      <c r="G381" s="3">
        <f t="shared" si="52"/>
        <v>0</v>
      </c>
      <c r="H381" s="11">
        <f t="shared" si="53"/>
        <v>0</v>
      </c>
      <c r="I381" s="11">
        <f t="shared" si="54"/>
        <v>0</v>
      </c>
      <c r="J381" s="4">
        <f t="shared" si="55"/>
        <v>0</v>
      </c>
      <c r="K381" s="3">
        <f t="shared" si="56"/>
        <v>0</v>
      </c>
    </row>
    <row r="382" spans="1:11" x14ac:dyDescent="0.25">
      <c r="A382" s="9">
        <f>IF(Lease!$H$4="Monthly",DATE(YEAR(Quarterly!A381),MONTH(Quarterly!A381)+1,DAY(Quarterly!A381)),IF(Lease!$H$4="Quarterly",DATE(YEAR(Quarterly!A381),MONTH(Quarterly!A381)+3,DAY(Quarterly!A381)),DATE(YEAR(Quarterly!A381)+1,MONTH(Quarterly!A381),DAY(Quarterly!A381))))</f>
        <v>179763</v>
      </c>
      <c r="B382" s="9">
        <f t="shared" si="48"/>
        <v>179761</v>
      </c>
      <c r="C382" s="9">
        <f t="shared" si="51"/>
        <v>179791</v>
      </c>
      <c r="D382" s="3">
        <f t="shared" si="49"/>
        <v>31</v>
      </c>
      <c r="E382" s="10">
        <f t="shared" si="50"/>
        <v>29</v>
      </c>
      <c r="F382" s="4">
        <f>Lease!K392</f>
        <v>0</v>
      </c>
      <c r="G382" s="3">
        <f t="shared" si="52"/>
        <v>0</v>
      </c>
      <c r="H382" s="11">
        <f t="shared" si="53"/>
        <v>0</v>
      </c>
      <c r="I382" s="11">
        <f t="shared" si="54"/>
        <v>0</v>
      </c>
      <c r="J382" s="4">
        <f t="shared" si="55"/>
        <v>0</v>
      </c>
      <c r="K382" s="3">
        <f t="shared" si="56"/>
        <v>0</v>
      </c>
    </row>
    <row r="383" spans="1:11" x14ac:dyDescent="0.25">
      <c r="A383" s="9">
        <f>IF(Lease!$H$4="Monthly",DATE(YEAR(Quarterly!A382),MONTH(Quarterly!A382)+1,DAY(Quarterly!A382)),IF(Lease!$H$4="Quarterly",DATE(YEAR(Quarterly!A382),MONTH(Quarterly!A382)+3,DAY(Quarterly!A382)),DATE(YEAR(Quarterly!A382)+1,MONTH(Quarterly!A382),DAY(Quarterly!A382))))</f>
        <v>180128</v>
      </c>
      <c r="B383" s="9">
        <f t="shared" si="48"/>
        <v>180126</v>
      </c>
      <c r="C383" s="9">
        <f t="shared" si="51"/>
        <v>180156</v>
      </c>
      <c r="D383" s="3">
        <f t="shared" si="49"/>
        <v>31</v>
      </c>
      <c r="E383" s="10">
        <f t="shared" si="50"/>
        <v>29</v>
      </c>
      <c r="F383" s="4">
        <f>Lease!K393</f>
        <v>0</v>
      </c>
      <c r="G383" s="3">
        <f t="shared" si="52"/>
        <v>0</v>
      </c>
      <c r="H383" s="11">
        <f t="shared" si="53"/>
        <v>0</v>
      </c>
      <c r="I383" s="11">
        <f t="shared" si="54"/>
        <v>0</v>
      </c>
      <c r="J383" s="4">
        <f t="shared" si="55"/>
        <v>0</v>
      </c>
      <c r="K383" s="3">
        <f t="shared" si="56"/>
        <v>0</v>
      </c>
    </row>
    <row r="384" spans="1:11" x14ac:dyDescent="0.25">
      <c r="A384" s="9">
        <f>IF(Lease!$H$4="Monthly",DATE(YEAR(Quarterly!A383),MONTH(Quarterly!A383)+1,DAY(Quarterly!A383)),IF(Lease!$H$4="Quarterly",DATE(YEAR(Quarterly!A383),MONTH(Quarterly!A383)+3,DAY(Quarterly!A383)),DATE(YEAR(Quarterly!A383)+1,MONTH(Quarterly!A383),DAY(Quarterly!A383))))</f>
        <v>180493</v>
      </c>
      <c r="B384" s="9">
        <f t="shared" si="48"/>
        <v>180491</v>
      </c>
      <c r="C384" s="9">
        <f t="shared" si="51"/>
        <v>180521</v>
      </c>
      <c r="D384" s="3">
        <f t="shared" si="49"/>
        <v>31</v>
      </c>
      <c r="E384" s="10">
        <f t="shared" si="50"/>
        <v>29</v>
      </c>
      <c r="F384" s="4">
        <f>Lease!K394</f>
        <v>0</v>
      </c>
      <c r="G384" s="3">
        <f t="shared" si="52"/>
        <v>0</v>
      </c>
      <c r="H384" s="11">
        <f t="shared" si="53"/>
        <v>0</v>
      </c>
      <c r="I384" s="11">
        <f t="shared" si="54"/>
        <v>0</v>
      </c>
      <c r="J384" s="4">
        <f t="shared" si="55"/>
        <v>0</v>
      </c>
      <c r="K384" s="3">
        <f t="shared" si="56"/>
        <v>0</v>
      </c>
    </row>
    <row r="385" spans="1:11" x14ac:dyDescent="0.25">
      <c r="A385" s="9">
        <f>IF(Lease!$H$4="Monthly",DATE(YEAR(Quarterly!A384),MONTH(Quarterly!A384)+1,DAY(Quarterly!A384)),IF(Lease!$H$4="Quarterly",DATE(YEAR(Quarterly!A384),MONTH(Quarterly!A384)+3,DAY(Quarterly!A384)),DATE(YEAR(Quarterly!A384)+1,MONTH(Quarterly!A384),DAY(Quarterly!A384))))</f>
        <v>180858</v>
      </c>
      <c r="B385" s="9">
        <f t="shared" si="48"/>
        <v>180856</v>
      </c>
      <c r="C385" s="9">
        <f t="shared" si="51"/>
        <v>180886</v>
      </c>
      <c r="D385" s="3">
        <f t="shared" si="49"/>
        <v>31</v>
      </c>
      <c r="E385" s="10">
        <f t="shared" si="50"/>
        <v>29</v>
      </c>
      <c r="F385" s="4">
        <f>Lease!K395</f>
        <v>0</v>
      </c>
      <c r="G385" s="3">
        <f t="shared" si="52"/>
        <v>0</v>
      </c>
      <c r="H385" s="11">
        <f t="shared" si="53"/>
        <v>0</v>
      </c>
      <c r="I385" s="11">
        <f t="shared" si="54"/>
        <v>0</v>
      </c>
      <c r="J385" s="4">
        <f t="shared" si="55"/>
        <v>0</v>
      </c>
      <c r="K385" s="3">
        <f t="shared" si="56"/>
        <v>0</v>
      </c>
    </row>
    <row r="386" spans="1:11" x14ac:dyDescent="0.25">
      <c r="A386" s="9">
        <f>IF(Lease!$H$4="Monthly",DATE(YEAR(Quarterly!A385),MONTH(Quarterly!A385)+1,DAY(Quarterly!A385)),IF(Lease!$H$4="Quarterly",DATE(YEAR(Quarterly!A385),MONTH(Quarterly!A385)+3,DAY(Quarterly!A385)),DATE(YEAR(Quarterly!A385)+1,MONTH(Quarterly!A385),DAY(Quarterly!A385))))</f>
        <v>181224</v>
      </c>
      <c r="B386" s="9">
        <f t="shared" si="48"/>
        <v>181222</v>
      </c>
      <c r="C386" s="9">
        <f t="shared" si="51"/>
        <v>181252</v>
      </c>
      <c r="D386" s="3">
        <f t="shared" si="49"/>
        <v>31</v>
      </c>
      <c r="E386" s="10">
        <f t="shared" si="50"/>
        <v>29</v>
      </c>
      <c r="F386" s="4">
        <f>Lease!K396</f>
        <v>0</v>
      </c>
      <c r="G386" s="3">
        <f t="shared" si="52"/>
        <v>0</v>
      </c>
      <c r="H386" s="11">
        <f t="shared" si="53"/>
        <v>0</v>
      </c>
      <c r="I386" s="11">
        <f t="shared" si="54"/>
        <v>0</v>
      </c>
      <c r="J386" s="4">
        <f t="shared" si="55"/>
        <v>0</v>
      </c>
      <c r="K386" s="3">
        <f t="shared" si="56"/>
        <v>0</v>
      </c>
    </row>
    <row r="387" spans="1:11" x14ac:dyDescent="0.25">
      <c r="A387" s="9">
        <f>IF(Lease!$H$4="Monthly",DATE(YEAR(Quarterly!A386),MONTH(Quarterly!A386)+1,DAY(Quarterly!A386)),IF(Lease!$H$4="Quarterly",DATE(YEAR(Quarterly!A386),MONTH(Quarterly!A386)+3,DAY(Quarterly!A386)),DATE(YEAR(Quarterly!A386)+1,MONTH(Quarterly!A386),DAY(Quarterly!A386))))</f>
        <v>181589</v>
      </c>
      <c r="B387" s="9">
        <f t="shared" si="48"/>
        <v>181587</v>
      </c>
      <c r="C387" s="9">
        <f t="shared" si="51"/>
        <v>181617</v>
      </c>
      <c r="D387" s="3">
        <f t="shared" si="49"/>
        <v>31</v>
      </c>
      <c r="E387" s="10">
        <f t="shared" si="50"/>
        <v>29</v>
      </c>
      <c r="F387" s="4">
        <f>Lease!K397</f>
        <v>0</v>
      </c>
      <c r="G387" s="3">
        <f t="shared" si="52"/>
        <v>0</v>
      </c>
      <c r="H387" s="11">
        <f t="shared" si="53"/>
        <v>0</v>
      </c>
      <c r="I387" s="11">
        <f t="shared" si="54"/>
        <v>0</v>
      </c>
      <c r="J387" s="4">
        <f t="shared" si="55"/>
        <v>0</v>
      </c>
      <c r="K387" s="3">
        <f t="shared" si="56"/>
        <v>0</v>
      </c>
    </row>
    <row r="388" spans="1:11" x14ac:dyDescent="0.25">
      <c r="A388" s="9">
        <f>IF(Lease!$H$4="Monthly",DATE(YEAR(Quarterly!A387),MONTH(Quarterly!A387)+1,DAY(Quarterly!A387)),IF(Lease!$H$4="Quarterly",DATE(YEAR(Quarterly!A387),MONTH(Quarterly!A387)+3,DAY(Quarterly!A387)),DATE(YEAR(Quarterly!A387)+1,MONTH(Quarterly!A387),DAY(Quarterly!A387))))</f>
        <v>181954</v>
      </c>
      <c r="B388" s="9">
        <f t="shared" si="48"/>
        <v>181952</v>
      </c>
      <c r="C388" s="9">
        <f t="shared" si="51"/>
        <v>181982</v>
      </c>
      <c r="D388" s="3">
        <f t="shared" si="49"/>
        <v>31</v>
      </c>
      <c r="E388" s="10">
        <f t="shared" si="50"/>
        <v>29</v>
      </c>
      <c r="F388" s="4">
        <f>Lease!K398</f>
        <v>0</v>
      </c>
      <c r="G388" s="3">
        <f t="shared" si="52"/>
        <v>0</v>
      </c>
      <c r="H388" s="11">
        <f t="shared" si="53"/>
        <v>0</v>
      </c>
      <c r="I388" s="11">
        <f t="shared" si="54"/>
        <v>0</v>
      </c>
      <c r="J388" s="4">
        <f t="shared" si="55"/>
        <v>0</v>
      </c>
      <c r="K388" s="3">
        <f t="shared" si="56"/>
        <v>0</v>
      </c>
    </row>
    <row r="389" spans="1:11" x14ac:dyDescent="0.25">
      <c r="A389" s="9">
        <f>IF(Lease!$H$4="Monthly",DATE(YEAR(Quarterly!A388),MONTH(Quarterly!A388)+1,DAY(Quarterly!A388)),IF(Lease!$H$4="Quarterly",DATE(YEAR(Quarterly!A388),MONTH(Quarterly!A388)+3,DAY(Quarterly!A388)),DATE(YEAR(Quarterly!A388)+1,MONTH(Quarterly!A388),DAY(Quarterly!A388))))</f>
        <v>182319</v>
      </c>
      <c r="B389" s="9">
        <f t="shared" si="48"/>
        <v>182317</v>
      </c>
      <c r="C389" s="9">
        <f t="shared" si="51"/>
        <v>182347</v>
      </c>
      <c r="D389" s="3">
        <f t="shared" si="49"/>
        <v>31</v>
      </c>
      <c r="E389" s="10">
        <f t="shared" si="50"/>
        <v>29</v>
      </c>
      <c r="F389" s="4">
        <f>Lease!K399</f>
        <v>0</v>
      </c>
      <c r="G389" s="3">
        <f t="shared" si="52"/>
        <v>0</v>
      </c>
      <c r="H389" s="11">
        <f t="shared" si="53"/>
        <v>0</v>
      </c>
      <c r="I389" s="11">
        <f t="shared" si="54"/>
        <v>0</v>
      </c>
      <c r="J389" s="4">
        <f t="shared" si="55"/>
        <v>0</v>
      </c>
      <c r="K389" s="3">
        <f t="shared" si="56"/>
        <v>0</v>
      </c>
    </row>
    <row r="390" spans="1:11" x14ac:dyDescent="0.25">
      <c r="A390" s="9">
        <f>IF(Lease!$H$4="Monthly",DATE(YEAR(Quarterly!A389),MONTH(Quarterly!A389)+1,DAY(Quarterly!A389)),IF(Lease!$H$4="Quarterly",DATE(YEAR(Quarterly!A389),MONTH(Quarterly!A389)+3,DAY(Quarterly!A389)),DATE(YEAR(Quarterly!A389)+1,MONTH(Quarterly!A389),DAY(Quarterly!A389))))</f>
        <v>182685</v>
      </c>
      <c r="B390" s="9">
        <f t="shared" ref="B390:B453" si="57">EOMONTH(A390,-1)+1</f>
        <v>182683</v>
      </c>
      <c r="C390" s="9">
        <f t="shared" si="51"/>
        <v>182713</v>
      </c>
      <c r="D390" s="3">
        <f t="shared" ref="D390:D453" si="58">C390-B390+1</f>
        <v>31</v>
      </c>
      <c r="E390" s="10">
        <f t="shared" ref="E390:E453" si="59">C390-A390+1</f>
        <v>29</v>
      </c>
      <c r="F390" s="4">
        <f>Lease!K400</f>
        <v>0</v>
      </c>
      <c r="G390" s="3">
        <f t="shared" si="52"/>
        <v>0</v>
      </c>
      <c r="H390" s="11">
        <f t="shared" si="53"/>
        <v>0</v>
      </c>
      <c r="I390" s="11">
        <f t="shared" si="54"/>
        <v>0</v>
      </c>
      <c r="J390" s="4">
        <f t="shared" si="55"/>
        <v>0</v>
      </c>
      <c r="K390" s="3">
        <f t="shared" si="56"/>
        <v>0</v>
      </c>
    </row>
    <row r="391" spans="1:11" x14ac:dyDescent="0.25">
      <c r="A391" s="9">
        <f>IF(Lease!$H$4="Monthly",DATE(YEAR(Quarterly!A390),MONTH(Quarterly!A390)+1,DAY(Quarterly!A390)),IF(Lease!$H$4="Quarterly",DATE(YEAR(Quarterly!A390),MONTH(Quarterly!A390)+3,DAY(Quarterly!A390)),DATE(YEAR(Quarterly!A390)+1,MONTH(Quarterly!A390),DAY(Quarterly!A390))))</f>
        <v>183050</v>
      </c>
      <c r="B391" s="9">
        <f t="shared" si="57"/>
        <v>183048</v>
      </c>
      <c r="C391" s="9">
        <f t="shared" ref="C391:C454" si="60">EOMONTH(A391,0)</f>
        <v>183078</v>
      </c>
      <c r="D391" s="3">
        <f t="shared" si="58"/>
        <v>31</v>
      </c>
      <c r="E391" s="10">
        <f t="shared" si="59"/>
        <v>29</v>
      </c>
      <c r="F391" s="4">
        <f>Lease!K401</f>
        <v>0</v>
      </c>
      <c r="G391" s="3">
        <f t="shared" ref="G391:G454" si="61">(F392/(A392-A391+1)*E391)+J390</f>
        <v>0</v>
      </c>
      <c r="H391" s="11">
        <f t="shared" ref="H391:H454" si="62">(F392)/(A392-A391+1)*((((EOMONTH(DATE(YEAR(A391),MONTH(A391)+1,DAY(A391)),0)))-DATE(YEAR(A391),MONTH(EOMONTH(A391,-1)+1)+1,1))+1)</f>
        <v>0</v>
      </c>
      <c r="I391" s="11">
        <f t="shared" ref="I391:I454" si="63">(F392)/(A392-A391+1)*(((((EOMONTH(DATE(YEAR(A391),MONTH(A391)+2,DAY(A391)),0)))-DATE(YEAR(A391),MONTH(EOMONTH(A391,-1)+2)+2,1)))+1)</f>
        <v>0</v>
      </c>
      <c r="J391" s="4">
        <f t="shared" ref="J391:J454" si="64">F392/(A392-A391+1)*(A392-DATE(YEAR(A392),MONTH(EOMONTH(A392,-1)+1),DAY(1))+1)</f>
        <v>0</v>
      </c>
      <c r="K391" s="3">
        <f t="shared" ref="K391:K454" si="65">G391+J391+I391+H391-J390</f>
        <v>0</v>
      </c>
    </row>
    <row r="392" spans="1:11" x14ac:dyDescent="0.25">
      <c r="A392" s="9">
        <f>IF(Lease!$H$4="Monthly",DATE(YEAR(Quarterly!A391),MONTH(Quarterly!A391)+1,DAY(Quarterly!A391)),IF(Lease!$H$4="Quarterly",DATE(YEAR(Quarterly!A391),MONTH(Quarterly!A391)+3,DAY(Quarterly!A391)),DATE(YEAR(Quarterly!A391)+1,MONTH(Quarterly!A391),DAY(Quarterly!A391))))</f>
        <v>183415</v>
      </c>
      <c r="B392" s="9">
        <f t="shared" si="57"/>
        <v>183413</v>
      </c>
      <c r="C392" s="9">
        <f t="shared" si="60"/>
        <v>183443</v>
      </c>
      <c r="D392" s="3">
        <f t="shared" si="58"/>
        <v>31</v>
      </c>
      <c r="E392" s="10">
        <f t="shared" si="59"/>
        <v>29</v>
      </c>
      <c r="F392" s="4">
        <f>Lease!K402</f>
        <v>0</v>
      </c>
      <c r="G392" s="3">
        <f t="shared" si="61"/>
        <v>0</v>
      </c>
      <c r="H392" s="11">
        <f t="shared" si="62"/>
        <v>0</v>
      </c>
      <c r="I392" s="11">
        <f t="shared" si="63"/>
        <v>0</v>
      </c>
      <c r="J392" s="4">
        <f t="shared" si="64"/>
        <v>0</v>
      </c>
      <c r="K392" s="3">
        <f t="shared" si="65"/>
        <v>0</v>
      </c>
    </row>
    <row r="393" spans="1:11" x14ac:dyDescent="0.25">
      <c r="A393" s="9">
        <f>IF(Lease!$H$4="Monthly",DATE(YEAR(Quarterly!A392),MONTH(Quarterly!A392)+1,DAY(Quarterly!A392)),IF(Lease!$H$4="Quarterly",DATE(YEAR(Quarterly!A392),MONTH(Quarterly!A392)+3,DAY(Quarterly!A392)),DATE(YEAR(Quarterly!A392)+1,MONTH(Quarterly!A392),DAY(Quarterly!A392))))</f>
        <v>183780</v>
      </c>
      <c r="B393" s="9">
        <f t="shared" si="57"/>
        <v>183778</v>
      </c>
      <c r="C393" s="9">
        <f t="shared" si="60"/>
        <v>183808</v>
      </c>
      <c r="D393" s="3">
        <f t="shared" si="58"/>
        <v>31</v>
      </c>
      <c r="E393" s="10">
        <f t="shared" si="59"/>
        <v>29</v>
      </c>
      <c r="F393" s="4">
        <f>Lease!K403</f>
        <v>0</v>
      </c>
      <c r="G393" s="3">
        <f t="shared" si="61"/>
        <v>0</v>
      </c>
      <c r="H393" s="11">
        <f t="shared" si="62"/>
        <v>0</v>
      </c>
      <c r="I393" s="11">
        <f t="shared" si="63"/>
        <v>0</v>
      </c>
      <c r="J393" s="4">
        <f t="shared" si="64"/>
        <v>0</v>
      </c>
      <c r="K393" s="3">
        <f t="shared" si="65"/>
        <v>0</v>
      </c>
    </row>
    <row r="394" spans="1:11" x14ac:dyDescent="0.25">
      <c r="A394" s="9">
        <f>IF(Lease!$H$4="Monthly",DATE(YEAR(Quarterly!A393),MONTH(Quarterly!A393)+1,DAY(Quarterly!A393)),IF(Lease!$H$4="Quarterly",DATE(YEAR(Quarterly!A393),MONTH(Quarterly!A393)+3,DAY(Quarterly!A393)),DATE(YEAR(Quarterly!A393)+1,MONTH(Quarterly!A393),DAY(Quarterly!A393))))</f>
        <v>184146</v>
      </c>
      <c r="B394" s="9">
        <f t="shared" si="57"/>
        <v>184144</v>
      </c>
      <c r="C394" s="9">
        <f t="shared" si="60"/>
        <v>184174</v>
      </c>
      <c r="D394" s="3">
        <f t="shared" si="58"/>
        <v>31</v>
      </c>
      <c r="E394" s="10">
        <f t="shared" si="59"/>
        <v>29</v>
      </c>
      <c r="F394" s="4">
        <f>Lease!K404</f>
        <v>0</v>
      </c>
      <c r="G394" s="3">
        <f t="shared" si="61"/>
        <v>0</v>
      </c>
      <c r="H394" s="11">
        <f t="shared" si="62"/>
        <v>0</v>
      </c>
      <c r="I394" s="11">
        <f t="shared" si="63"/>
        <v>0</v>
      </c>
      <c r="J394" s="4">
        <f t="shared" si="64"/>
        <v>0</v>
      </c>
      <c r="K394" s="3">
        <f t="shared" si="65"/>
        <v>0</v>
      </c>
    </row>
    <row r="395" spans="1:11" x14ac:dyDescent="0.25">
      <c r="A395" s="9">
        <f>IF(Lease!$H$4="Monthly",DATE(YEAR(Quarterly!A394),MONTH(Quarterly!A394)+1,DAY(Quarterly!A394)),IF(Lease!$H$4="Quarterly",DATE(YEAR(Quarterly!A394),MONTH(Quarterly!A394)+3,DAY(Quarterly!A394)),DATE(YEAR(Quarterly!A394)+1,MONTH(Quarterly!A394),DAY(Quarterly!A394))))</f>
        <v>184511</v>
      </c>
      <c r="B395" s="9">
        <f t="shared" si="57"/>
        <v>184509</v>
      </c>
      <c r="C395" s="9">
        <f t="shared" si="60"/>
        <v>184539</v>
      </c>
      <c r="D395" s="3">
        <f t="shared" si="58"/>
        <v>31</v>
      </c>
      <c r="E395" s="10">
        <f t="shared" si="59"/>
        <v>29</v>
      </c>
      <c r="F395" s="4">
        <f>Lease!K405</f>
        <v>0</v>
      </c>
      <c r="G395" s="3">
        <f t="shared" si="61"/>
        <v>0</v>
      </c>
      <c r="H395" s="11">
        <f t="shared" si="62"/>
        <v>0</v>
      </c>
      <c r="I395" s="11">
        <f t="shared" si="63"/>
        <v>0</v>
      </c>
      <c r="J395" s="4">
        <f t="shared" si="64"/>
        <v>0</v>
      </c>
      <c r="K395" s="3">
        <f t="shared" si="65"/>
        <v>0</v>
      </c>
    </row>
    <row r="396" spans="1:11" x14ac:dyDescent="0.25">
      <c r="A396" s="9">
        <f>IF(Lease!$H$4="Monthly",DATE(YEAR(Quarterly!A395),MONTH(Quarterly!A395)+1,DAY(Quarterly!A395)),IF(Lease!$H$4="Quarterly",DATE(YEAR(Quarterly!A395),MONTH(Quarterly!A395)+3,DAY(Quarterly!A395)),DATE(YEAR(Quarterly!A395)+1,MONTH(Quarterly!A395),DAY(Quarterly!A395))))</f>
        <v>184876</v>
      </c>
      <c r="B396" s="9">
        <f t="shared" si="57"/>
        <v>184874</v>
      </c>
      <c r="C396" s="9">
        <f t="shared" si="60"/>
        <v>184904</v>
      </c>
      <c r="D396" s="3">
        <f t="shared" si="58"/>
        <v>31</v>
      </c>
      <c r="E396" s="10">
        <f t="shared" si="59"/>
        <v>29</v>
      </c>
      <c r="F396" s="4">
        <f>Lease!K406</f>
        <v>0</v>
      </c>
      <c r="G396" s="3">
        <f t="shared" si="61"/>
        <v>0</v>
      </c>
      <c r="H396" s="11">
        <f t="shared" si="62"/>
        <v>0</v>
      </c>
      <c r="I396" s="11">
        <f t="shared" si="63"/>
        <v>0</v>
      </c>
      <c r="J396" s="4">
        <f t="shared" si="64"/>
        <v>0</v>
      </c>
      <c r="K396" s="3">
        <f t="shared" si="65"/>
        <v>0</v>
      </c>
    </row>
    <row r="397" spans="1:11" x14ac:dyDescent="0.25">
      <c r="A397" s="9">
        <f>IF(Lease!$H$4="Monthly",DATE(YEAR(Quarterly!A396),MONTH(Quarterly!A396)+1,DAY(Quarterly!A396)),IF(Lease!$H$4="Quarterly",DATE(YEAR(Quarterly!A396),MONTH(Quarterly!A396)+3,DAY(Quarterly!A396)),DATE(YEAR(Quarterly!A396)+1,MONTH(Quarterly!A396),DAY(Quarterly!A396))))</f>
        <v>185241</v>
      </c>
      <c r="B397" s="9">
        <f t="shared" si="57"/>
        <v>185239</v>
      </c>
      <c r="C397" s="9">
        <f t="shared" si="60"/>
        <v>185269</v>
      </c>
      <c r="D397" s="3">
        <f t="shared" si="58"/>
        <v>31</v>
      </c>
      <c r="E397" s="10">
        <f t="shared" si="59"/>
        <v>29</v>
      </c>
      <c r="F397" s="4">
        <f>Lease!K407</f>
        <v>0</v>
      </c>
      <c r="G397" s="3">
        <f t="shared" si="61"/>
        <v>0</v>
      </c>
      <c r="H397" s="11">
        <f t="shared" si="62"/>
        <v>0</v>
      </c>
      <c r="I397" s="11">
        <f t="shared" si="63"/>
        <v>0</v>
      </c>
      <c r="J397" s="4">
        <f t="shared" si="64"/>
        <v>0</v>
      </c>
      <c r="K397" s="3">
        <f t="shared" si="65"/>
        <v>0</v>
      </c>
    </row>
    <row r="398" spans="1:11" x14ac:dyDescent="0.25">
      <c r="A398" s="9">
        <f>IF(Lease!$H$4="Monthly",DATE(YEAR(Quarterly!A397),MONTH(Quarterly!A397)+1,DAY(Quarterly!A397)),IF(Lease!$H$4="Quarterly",DATE(YEAR(Quarterly!A397),MONTH(Quarterly!A397)+3,DAY(Quarterly!A397)),DATE(YEAR(Quarterly!A397)+1,MONTH(Quarterly!A397),DAY(Quarterly!A397))))</f>
        <v>185607</v>
      </c>
      <c r="B398" s="9">
        <f t="shared" si="57"/>
        <v>185605</v>
      </c>
      <c r="C398" s="9">
        <f t="shared" si="60"/>
        <v>185635</v>
      </c>
      <c r="D398" s="3">
        <f t="shared" si="58"/>
        <v>31</v>
      </c>
      <c r="E398" s="10">
        <f t="shared" si="59"/>
        <v>29</v>
      </c>
      <c r="F398" s="4">
        <f>Lease!K408</f>
        <v>0</v>
      </c>
      <c r="G398" s="3">
        <f t="shared" si="61"/>
        <v>0</v>
      </c>
      <c r="H398" s="11">
        <f t="shared" si="62"/>
        <v>0</v>
      </c>
      <c r="I398" s="11">
        <f t="shared" si="63"/>
        <v>0</v>
      </c>
      <c r="J398" s="4">
        <f t="shared" si="64"/>
        <v>0</v>
      </c>
      <c r="K398" s="3">
        <f t="shared" si="65"/>
        <v>0</v>
      </c>
    </row>
    <row r="399" spans="1:11" x14ac:dyDescent="0.25">
      <c r="A399" s="9">
        <f>IF(Lease!$H$4="Monthly",DATE(YEAR(Quarterly!A398),MONTH(Quarterly!A398)+1,DAY(Quarterly!A398)),IF(Lease!$H$4="Quarterly",DATE(YEAR(Quarterly!A398),MONTH(Quarterly!A398)+3,DAY(Quarterly!A398)),DATE(YEAR(Quarterly!A398)+1,MONTH(Quarterly!A398),DAY(Quarterly!A398))))</f>
        <v>185972</v>
      </c>
      <c r="B399" s="9">
        <f t="shared" si="57"/>
        <v>185970</v>
      </c>
      <c r="C399" s="9">
        <f t="shared" si="60"/>
        <v>186000</v>
      </c>
      <c r="D399" s="3">
        <f t="shared" si="58"/>
        <v>31</v>
      </c>
      <c r="E399" s="10">
        <f t="shared" si="59"/>
        <v>29</v>
      </c>
      <c r="F399" s="4">
        <f>Lease!K409</f>
        <v>0</v>
      </c>
      <c r="G399" s="3">
        <f t="shared" si="61"/>
        <v>0</v>
      </c>
      <c r="H399" s="11">
        <f t="shared" si="62"/>
        <v>0</v>
      </c>
      <c r="I399" s="11">
        <f t="shared" si="63"/>
        <v>0</v>
      </c>
      <c r="J399" s="4">
        <f t="shared" si="64"/>
        <v>0</v>
      </c>
      <c r="K399" s="3">
        <f t="shared" si="65"/>
        <v>0</v>
      </c>
    </row>
    <row r="400" spans="1:11" x14ac:dyDescent="0.25">
      <c r="A400" s="9">
        <f>IF(Lease!$H$4="Monthly",DATE(YEAR(Quarterly!A399),MONTH(Quarterly!A399)+1,DAY(Quarterly!A399)),IF(Lease!$H$4="Quarterly",DATE(YEAR(Quarterly!A399),MONTH(Quarterly!A399)+3,DAY(Quarterly!A399)),DATE(YEAR(Quarterly!A399)+1,MONTH(Quarterly!A399),DAY(Quarterly!A399))))</f>
        <v>186337</v>
      </c>
      <c r="B400" s="9">
        <f t="shared" si="57"/>
        <v>186335</v>
      </c>
      <c r="C400" s="9">
        <f t="shared" si="60"/>
        <v>186365</v>
      </c>
      <c r="D400" s="3">
        <f t="shared" si="58"/>
        <v>31</v>
      </c>
      <c r="E400" s="10">
        <f t="shared" si="59"/>
        <v>29</v>
      </c>
      <c r="F400" s="4">
        <f>Lease!K410</f>
        <v>0</v>
      </c>
      <c r="G400" s="3">
        <f t="shared" si="61"/>
        <v>0</v>
      </c>
      <c r="H400" s="11">
        <f t="shared" si="62"/>
        <v>0</v>
      </c>
      <c r="I400" s="11">
        <f t="shared" si="63"/>
        <v>0</v>
      </c>
      <c r="J400" s="4">
        <f t="shared" si="64"/>
        <v>0</v>
      </c>
      <c r="K400" s="3">
        <f t="shared" si="65"/>
        <v>0</v>
      </c>
    </row>
    <row r="401" spans="1:11" x14ac:dyDescent="0.25">
      <c r="A401" s="9">
        <f>IF(Lease!$H$4="Monthly",DATE(YEAR(Quarterly!A400),MONTH(Quarterly!A400)+1,DAY(Quarterly!A400)),IF(Lease!$H$4="Quarterly",DATE(YEAR(Quarterly!A400),MONTH(Quarterly!A400)+3,DAY(Quarterly!A400)),DATE(YEAR(Quarterly!A400)+1,MONTH(Quarterly!A400),DAY(Quarterly!A400))))</f>
        <v>186702</v>
      </c>
      <c r="B401" s="9">
        <f t="shared" si="57"/>
        <v>186700</v>
      </c>
      <c r="C401" s="9">
        <f t="shared" si="60"/>
        <v>186730</v>
      </c>
      <c r="D401" s="3">
        <f t="shared" si="58"/>
        <v>31</v>
      </c>
      <c r="E401" s="10">
        <f t="shared" si="59"/>
        <v>29</v>
      </c>
      <c r="F401" s="4">
        <f>Lease!K411</f>
        <v>0</v>
      </c>
      <c r="G401" s="3">
        <f t="shared" si="61"/>
        <v>0</v>
      </c>
      <c r="H401" s="11">
        <f t="shared" si="62"/>
        <v>0</v>
      </c>
      <c r="I401" s="11">
        <f t="shared" si="63"/>
        <v>0</v>
      </c>
      <c r="J401" s="4">
        <f t="shared" si="64"/>
        <v>0</v>
      </c>
      <c r="K401" s="3">
        <f t="shared" si="65"/>
        <v>0</v>
      </c>
    </row>
    <row r="402" spans="1:11" x14ac:dyDescent="0.25">
      <c r="A402" s="9">
        <f>IF(Lease!$H$4="Monthly",DATE(YEAR(Quarterly!A401),MONTH(Quarterly!A401)+1,DAY(Quarterly!A401)),IF(Lease!$H$4="Quarterly",DATE(YEAR(Quarterly!A401),MONTH(Quarterly!A401)+3,DAY(Quarterly!A401)),DATE(YEAR(Quarterly!A401)+1,MONTH(Quarterly!A401),DAY(Quarterly!A401))))</f>
        <v>187068</v>
      </c>
      <c r="B402" s="9">
        <f t="shared" si="57"/>
        <v>187066</v>
      </c>
      <c r="C402" s="9">
        <f t="shared" si="60"/>
        <v>187096</v>
      </c>
      <c r="D402" s="3">
        <f t="shared" si="58"/>
        <v>31</v>
      </c>
      <c r="E402" s="10">
        <f t="shared" si="59"/>
        <v>29</v>
      </c>
      <c r="F402" s="4">
        <f>Lease!K412</f>
        <v>0</v>
      </c>
      <c r="G402" s="3">
        <f t="shared" si="61"/>
        <v>0</v>
      </c>
      <c r="H402" s="11">
        <f t="shared" si="62"/>
        <v>0</v>
      </c>
      <c r="I402" s="11">
        <f t="shared" si="63"/>
        <v>0</v>
      </c>
      <c r="J402" s="4">
        <f t="shared" si="64"/>
        <v>0</v>
      </c>
      <c r="K402" s="3">
        <f t="shared" si="65"/>
        <v>0</v>
      </c>
    </row>
    <row r="403" spans="1:11" x14ac:dyDescent="0.25">
      <c r="A403" s="9">
        <f>IF(Lease!$H$4="Monthly",DATE(YEAR(Quarterly!A402),MONTH(Quarterly!A402)+1,DAY(Quarterly!A402)),IF(Lease!$H$4="Quarterly",DATE(YEAR(Quarterly!A402),MONTH(Quarterly!A402)+3,DAY(Quarterly!A402)),DATE(YEAR(Quarterly!A402)+1,MONTH(Quarterly!A402),DAY(Quarterly!A402))))</f>
        <v>187433</v>
      </c>
      <c r="B403" s="9">
        <f t="shared" si="57"/>
        <v>187431</v>
      </c>
      <c r="C403" s="9">
        <f t="shared" si="60"/>
        <v>187461</v>
      </c>
      <c r="D403" s="3">
        <f t="shared" si="58"/>
        <v>31</v>
      </c>
      <c r="E403" s="10">
        <f t="shared" si="59"/>
        <v>29</v>
      </c>
      <c r="F403" s="4">
        <f>Lease!K413</f>
        <v>0</v>
      </c>
      <c r="G403" s="3">
        <f t="shared" si="61"/>
        <v>0</v>
      </c>
      <c r="H403" s="11">
        <f t="shared" si="62"/>
        <v>0</v>
      </c>
      <c r="I403" s="11">
        <f t="shared" si="63"/>
        <v>0</v>
      </c>
      <c r="J403" s="4">
        <f t="shared" si="64"/>
        <v>0</v>
      </c>
      <c r="K403" s="3">
        <f t="shared" si="65"/>
        <v>0</v>
      </c>
    </row>
    <row r="404" spans="1:11" x14ac:dyDescent="0.25">
      <c r="A404" s="9">
        <f>IF(Lease!$H$4="Monthly",DATE(YEAR(Quarterly!A403),MONTH(Quarterly!A403)+1,DAY(Quarterly!A403)),IF(Lease!$H$4="Quarterly",DATE(YEAR(Quarterly!A403),MONTH(Quarterly!A403)+3,DAY(Quarterly!A403)),DATE(YEAR(Quarterly!A403)+1,MONTH(Quarterly!A403),DAY(Quarterly!A403))))</f>
        <v>187798</v>
      </c>
      <c r="B404" s="9">
        <f t="shared" si="57"/>
        <v>187796</v>
      </c>
      <c r="C404" s="9">
        <f t="shared" si="60"/>
        <v>187826</v>
      </c>
      <c r="D404" s="3">
        <f t="shared" si="58"/>
        <v>31</v>
      </c>
      <c r="E404" s="10">
        <f t="shared" si="59"/>
        <v>29</v>
      </c>
      <c r="F404" s="4">
        <f>Lease!K414</f>
        <v>0</v>
      </c>
      <c r="G404" s="3">
        <f t="shared" si="61"/>
        <v>0</v>
      </c>
      <c r="H404" s="11">
        <f t="shared" si="62"/>
        <v>0</v>
      </c>
      <c r="I404" s="11">
        <f t="shared" si="63"/>
        <v>0</v>
      </c>
      <c r="J404" s="4">
        <f t="shared" si="64"/>
        <v>0</v>
      </c>
      <c r="K404" s="3">
        <f t="shared" si="65"/>
        <v>0</v>
      </c>
    </row>
    <row r="405" spans="1:11" x14ac:dyDescent="0.25">
      <c r="A405" s="9">
        <f>IF(Lease!$H$4="Monthly",DATE(YEAR(Quarterly!A404),MONTH(Quarterly!A404)+1,DAY(Quarterly!A404)),IF(Lease!$H$4="Quarterly",DATE(YEAR(Quarterly!A404),MONTH(Quarterly!A404)+3,DAY(Quarterly!A404)),DATE(YEAR(Quarterly!A404)+1,MONTH(Quarterly!A404),DAY(Quarterly!A404))))</f>
        <v>188163</v>
      </c>
      <c r="B405" s="9">
        <f t="shared" si="57"/>
        <v>188161</v>
      </c>
      <c r="C405" s="9">
        <f t="shared" si="60"/>
        <v>188191</v>
      </c>
      <c r="D405" s="3">
        <f t="shared" si="58"/>
        <v>31</v>
      </c>
      <c r="E405" s="10">
        <f t="shared" si="59"/>
        <v>29</v>
      </c>
      <c r="F405" s="4">
        <f>Lease!K415</f>
        <v>0</v>
      </c>
      <c r="G405" s="3">
        <f t="shared" si="61"/>
        <v>0</v>
      </c>
      <c r="H405" s="11">
        <f t="shared" si="62"/>
        <v>0</v>
      </c>
      <c r="I405" s="11">
        <f t="shared" si="63"/>
        <v>0</v>
      </c>
      <c r="J405" s="4">
        <f t="shared" si="64"/>
        <v>0</v>
      </c>
      <c r="K405" s="3">
        <f t="shared" si="65"/>
        <v>0</v>
      </c>
    </row>
    <row r="406" spans="1:11" x14ac:dyDescent="0.25">
      <c r="A406" s="9">
        <f>IF(Lease!$H$4="Monthly",DATE(YEAR(Quarterly!A405),MONTH(Quarterly!A405)+1,DAY(Quarterly!A405)),IF(Lease!$H$4="Quarterly",DATE(YEAR(Quarterly!A405),MONTH(Quarterly!A405)+3,DAY(Quarterly!A405)),DATE(YEAR(Quarterly!A405)+1,MONTH(Quarterly!A405),DAY(Quarterly!A405))))</f>
        <v>188529</v>
      </c>
      <c r="B406" s="9">
        <f t="shared" si="57"/>
        <v>188527</v>
      </c>
      <c r="C406" s="9">
        <f t="shared" si="60"/>
        <v>188557</v>
      </c>
      <c r="D406" s="3">
        <f t="shared" si="58"/>
        <v>31</v>
      </c>
      <c r="E406" s="10">
        <f t="shared" si="59"/>
        <v>29</v>
      </c>
      <c r="F406" s="4">
        <f>Lease!K416</f>
        <v>0</v>
      </c>
      <c r="G406" s="3">
        <f t="shared" si="61"/>
        <v>0</v>
      </c>
      <c r="H406" s="11">
        <f t="shared" si="62"/>
        <v>0</v>
      </c>
      <c r="I406" s="11">
        <f t="shared" si="63"/>
        <v>0</v>
      </c>
      <c r="J406" s="4">
        <f t="shared" si="64"/>
        <v>0</v>
      </c>
      <c r="K406" s="3">
        <f t="shared" si="65"/>
        <v>0</v>
      </c>
    </row>
    <row r="407" spans="1:11" x14ac:dyDescent="0.25">
      <c r="A407" s="9">
        <f>IF(Lease!$H$4="Monthly",DATE(YEAR(Quarterly!A406),MONTH(Quarterly!A406)+1,DAY(Quarterly!A406)),IF(Lease!$H$4="Quarterly",DATE(YEAR(Quarterly!A406),MONTH(Quarterly!A406)+3,DAY(Quarterly!A406)),DATE(YEAR(Quarterly!A406)+1,MONTH(Quarterly!A406),DAY(Quarterly!A406))))</f>
        <v>188894</v>
      </c>
      <c r="B407" s="9">
        <f t="shared" si="57"/>
        <v>188892</v>
      </c>
      <c r="C407" s="9">
        <f t="shared" si="60"/>
        <v>188922</v>
      </c>
      <c r="D407" s="3">
        <f t="shared" si="58"/>
        <v>31</v>
      </c>
      <c r="E407" s="10">
        <f t="shared" si="59"/>
        <v>29</v>
      </c>
      <c r="F407" s="4">
        <f>Lease!K417</f>
        <v>0</v>
      </c>
      <c r="G407" s="3">
        <f t="shared" si="61"/>
        <v>0</v>
      </c>
      <c r="H407" s="11">
        <f t="shared" si="62"/>
        <v>0</v>
      </c>
      <c r="I407" s="11">
        <f t="shared" si="63"/>
        <v>0</v>
      </c>
      <c r="J407" s="4">
        <f t="shared" si="64"/>
        <v>0</v>
      </c>
      <c r="K407" s="3">
        <f t="shared" si="65"/>
        <v>0</v>
      </c>
    </row>
    <row r="408" spans="1:11" x14ac:dyDescent="0.25">
      <c r="A408" s="9">
        <f>IF(Lease!$H$4="Monthly",DATE(YEAR(Quarterly!A407),MONTH(Quarterly!A407)+1,DAY(Quarterly!A407)),IF(Lease!$H$4="Quarterly",DATE(YEAR(Quarterly!A407),MONTH(Quarterly!A407)+3,DAY(Quarterly!A407)),DATE(YEAR(Quarterly!A407)+1,MONTH(Quarterly!A407),DAY(Quarterly!A407))))</f>
        <v>189259</v>
      </c>
      <c r="B408" s="9">
        <f t="shared" si="57"/>
        <v>189257</v>
      </c>
      <c r="C408" s="9">
        <f t="shared" si="60"/>
        <v>189287</v>
      </c>
      <c r="D408" s="3">
        <f t="shared" si="58"/>
        <v>31</v>
      </c>
      <c r="E408" s="10">
        <f t="shared" si="59"/>
        <v>29</v>
      </c>
      <c r="F408" s="4">
        <f>Lease!K418</f>
        <v>0</v>
      </c>
      <c r="G408" s="3">
        <f t="shared" si="61"/>
        <v>0</v>
      </c>
      <c r="H408" s="11">
        <f t="shared" si="62"/>
        <v>0</v>
      </c>
      <c r="I408" s="11">
        <f t="shared" si="63"/>
        <v>0</v>
      </c>
      <c r="J408" s="4">
        <f t="shared" si="64"/>
        <v>0</v>
      </c>
      <c r="K408" s="3">
        <f t="shared" si="65"/>
        <v>0</v>
      </c>
    </row>
    <row r="409" spans="1:11" x14ac:dyDescent="0.25">
      <c r="A409" s="9">
        <f>IF(Lease!$H$4="Monthly",DATE(YEAR(Quarterly!A408),MONTH(Quarterly!A408)+1,DAY(Quarterly!A408)),IF(Lease!$H$4="Quarterly",DATE(YEAR(Quarterly!A408),MONTH(Quarterly!A408)+3,DAY(Quarterly!A408)),DATE(YEAR(Quarterly!A408)+1,MONTH(Quarterly!A408),DAY(Quarterly!A408))))</f>
        <v>189624</v>
      </c>
      <c r="B409" s="9">
        <f t="shared" si="57"/>
        <v>189622</v>
      </c>
      <c r="C409" s="9">
        <f t="shared" si="60"/>
        <v>189652</v>
      </c>
      <c r="D409" s="3">
        <f t="shared" si="58"/>
        <v>31</v>
      </c>
      <c r="E409" s="10">
        <f t="shared" si="59"/>
        <v>29</v>
      </c>
      <c r="F409" s="4">
        <f>Lease!K419</f>
        <v>0</v>
      </c>
      <c r="G409" s="3">
        <f t="shared" si="61"/>
        <v>0</v>
      </c>
      <c r="H409" s="11">
        <f t="shared" si="62"/>
        <v>0</v>
      </c>
      <c r="I409" s="11">
        <f t="shared" si="63"/>
        <v>0</v>
      </c>
      <c r="J409" s="4">
        <f t="shared" si="64"/>
        <v>0</v>
      </c>
      <c r="K409" s="3">
        <f t="shared" si="65"/>
        <v>0</v>
      </c>
    </row>
    <row r="410" spans="1:11" x14ac:dyDescent="0.25">
      <c r="A410" s="9">
        <f>IF(Lease!$H$4="Monthly",DATE(YEAR(Quarterly!A409),MONTH(Quarterly!A409)+1,DAY(Quarterly!A409)),IF(Lease!$H$4="Quarterly",DATE(YEAR(Quarterly!A409),MONTH(Quarterly!A409)+3,DAY(Quarterly!A409)),DATE(YEAR(Quarterly!A409)+1,MONTH(Quarterly!A409),DAY(Quarterly!A409))))</f>
        <v>189990</v>
      </c>
      <c r="B410" s="9">
        <f t="shared" si="57"/>
        <v>189988</v>
      </c>
      <c r="C410" s="9">
        <f t="shared" si="60"/>
        <v>190018</v>
      </c>
      <c r="D410" s="3">
        <f t="shared" si="58"/>
        <v>31</v>
      </c>
      <c r="E410" s="10">
        <f t="shared" si="59"/>
        <v>29</v>
      </c>
      <c r="F410" s="4">
        <f>Lease!K420</f>
        <v>0</v>
      </c>
      <c r="G410" s="3">
        <f t="shared" si="61"/>
        <v>0</v>
      </c>
      <c r="H410" s="11">
        <f t="shared" si="62"/>
        <v>0</v>
      </c>
      <c r="I410" s="11">
        <f t="shared" si="63"/>
        <v>0</v>
      </c>
      <c r="J410" s="4">
        <f t="shared" si="64"/>
        <v>0</v>
      </c>
      <c r="K410" s="3">
        <f t="shared" si="65"/>
        <v>0</v>
      </c>
    </row>
    <row r="411" spans="1:11" x14ac:dyDescent="0.25">
      <c r="A411" s="9">
        <f>IF(Lease!$H$4="Monthly",DATE(YEAR(Quarterly!A410),MONTH(Quarterly!A410)+1,DAY(Quarterly!A410)),IF(Lease!$H$4="Quarterly",DATE(YEAR(Quarterly!A410),MONTH(Quarterly!A410)+3,DAY(Quarterly!A410)),DATE(YEAR(Quarterly!A410)+1,MONTH(Quarterly!A410),DAY(Quarterly!A410))))</f>
        <v>190355</v>
      </c>
      <c r="B411" s="9">
        <f t="shared" si="57"/>
        <v>190353</v>
      </c>
      <c r="C411" s="9">
        <f t="shared" si="60"/>
        <v>190383</v>
      </c>
      <c r="D411" s="3">
        <f t="shared" si="58"/>
        <v>31</v>
      </c>
      <c r="E411" s="10">
        <f t="shared" si="59"/>
        <v>29</v>
      </c>
      <c r="F411" s="4">
        <f>Lease!K421</f>
        <v>0</v>
      </c>
      <c r="G411" s="3">
        <f t="shared" si="61"/>
        <v>0</v>
      </c>
      <c r="H411" s="11">
        <f t="shared" si="62"/>
        <v>0</v>
      </c>
      <c r="I411" s="11">
        <f t="shared" si="63"/>
        <v>0</v>
      </c>
      <c r="J411" s="4">
        <f t="shared" si="64"/>
        <v>0</v>
      </c>
      <c r="K411" s="3">
        <f t="shared" si="65"/>
        <v>0</v>
      </c>
    </row>
    <row r="412" spans="1:11" x14ac:dyDescent="0.25">
      <c r="A412" s="9">
        <f>IF(Lease!$H$4="Monthly",DATE(YEAR(Quarterly!A411),MONTH(Quarterly!A411)+1,DAY(Quarterly!A411)),IF(Lease!$H$4="Quarterly",DATE(YEAR(Quarterly!A411),MONTH(Quarterly!A411)+3,DAY(Quarterly!A411)),DATE(YEAR(Quarterly!A411)+1,MONTH(Quarterly!A411),DAY(Quarterly!A411))))</f>
        <v>190720</v>
      </c>
      <c r="B412" s="9">
        <f t="shared" si="57"/>
        <v>190718</v>
      </c>
      <c r="C412" s="9">
        <f t="shared" si="60"/>
        <v>190748</v>
      </c>
      <c r="D412" s="3">
        <f t="shared" si="58"/>
        <v>31</v>
      </c>
      <c r="E412" s="10">
        <f t="shared" si="59"/>
        <v>29</v>
      </c>
      <c r="F412" s="4">
        <f>Lease!K422</f>
        <v>0</v>
      </c>
      <c r="G412" s="3">
        <f t="shared" si="61"/>
        <v>0</v>
      </c>
      <c r="H412" s="11">
        <f t="shared" si="62"/>
        <v>0</v>
      </c>
      <c r="I412" s="11">
        <f t="shared" si="63"/>
        <v>0</v>
      </c>
      <c r="J412" s="4">
        <f t="shared" si="64"/>
        <v>0</v>
      </c>
      <c r="K412" s="3">
        <f t="shared" si="65"/>
        <v>0</v>
      </c>
    </row>
    <row r="413" spans="1:11" x14ac:dyDescent="0.25">
      <c r="A413" s="9">
        <f>IF(Lease!$H$4="Monthly",DATE(YEAR(Quarterly!A412),MONTH(Quarterly!A412)+1,DAY(Quarterly!A412)),IF(Lease!$H$4="Quarterly",DATE(YEAR(Quarterly!A412),MONTH(Quarterly!A412)+3,DAY(Quarterly!A412)),DATE(YEAR(Quarterly!A412)+1,MONTH(Quarterly!A412),DAY(Quarterly!A412))))</f>
        <v>191085</v>
      </c>
      <c r="B413" s="9">
        <f t="shared" si="57"/>
        <v>191083</v>
      </c>
      <c r="C413" s="9">
        <f t="shared" si="60"/>
        <v>191113</v>
      </c>
      <c r="D413" s="3">
        <f t="shared" si="58"/>
        <v>31</v>
      </c>
      <c r="E413" s="10">
        <f t="shared" si="59"/>
        <v>29</v>
      </c>
      <c r="F413" s="4">
        <f>Lease!K423</f>
        <v>0</v>
      </c>
      <c r="G413" s="3">
        <f t="shared" si="61"/>
        <v>0</v>
      </c>
      <c r="H413" s="11">
        <f t="shared" si="62"/>
        <v>0</v>
      </c>
      <c r="I413" s="11">
        <f t="shared" si="63"/>
        <v>0</v>
      </c>
      <c r="J413" s="4">
        <f t="shared" si="64"/>
        <v>0</v>
      </c>
      <c r="K413" s="3">
        <f t="shared" si="65"/>
        <v>0</v>
      </c>
    </row>
    <row r="414" spans="1:11" x14ac:dyDescent="0.25">
      <c r="A414" s="9">
        <f>IF(Lease!$H$4="Monthly",DATE(YEAR(Quarterly!A413),MONTH(Quarterly!A413)+1,DAY(Quarterly!A413)),IF(Lease!$H$4="Quarterly",DATE(YEAR(Quarterly!A413),MONTH(Quarterly!A413)+3,DAY(Quarterly!A413)),DATE(YEAR(Quarterly!A413)+1,MONTH(Quarterly!A413),DAY(Quarterly!A413))))</f>
        <v>191451</v>
      </c>
      <c r="B414" s="9">
        <f t="shared" si="57"/>
        <v>191449</v>
      </c>
      <c r="C414" s="9">
        <f t="shared" si="60"/>
        <v>191479</v>
      </c>
      <c r="D414" s="3">
        <f t="shared" si="58"/>
        <v>31</v>
      </c>
      <c r="E414" s="10">
        <f t="shared" si="59"/>
        <v>29</v>
      </c>
      <c r="F414" s="4">
        <f>Lease!K424</f>
        <v>0</v>
      </c>
      <c r="G414" s="3">
        <f t="shared" si="61"/>
        <v>0</v>
      </c>
      <c r="H414" s="11">
        <f t="shared" si="62"/>
        <v>0</v>
      </c>
      <c r="I414" s="11">
        <f t="shared" si="63"/>
        <v>0</v>
      </c>
      <c r="J414" s="4">
        <f t="shared" si="64"/>
        <v>0</v>
      </c>
      <c r="K414" s="3">
        <f t="shared" si="65"/>
        <v>0</v>
      </c>
    </row>
    <row r="415" spans="1:11" x14ac:dyDescent="0.25">
      <c r="A415" s="9">
        <f>IF(Lease!$H$4="Monthly",DATE(YEAR(Quarterly!A414),MONTH(Quarterly!A414)+1,DAY(Quarterly!A414)),IF(Lease!$H$4="Quarterly",DATE(YEAR(Quarterly!A414),MONTH(Quarterly!A414)+3,DAY(Quarterly!A414)),DATE(YEAR(Quarterly!A414)+1,MONTH(Quarterly!A414),DAY(Quarterly!A414))))</f>
        <v>191816</v>
      </c>
      <c r="B415" s="9">
        <f t="shared" si="57"/>
        <v>191814</v>
      </c>
      <c r="C415" s="9">
        <f t="shared" si="60"/>
        <v>191844</v>
      </c>
      <c r="D415" s="3">
        <f t="shared" si="58"/>
        <v>31</v>
      </c>
      <c r="E415" s="10">
        <f t="shared" si="59"/>
        <v>29</v>
      </c>
      <c r="F415" s="4">
        <f>Lease!K425</f>
        <v>0</v>
      </c>
      <c r="G415" s="3">
        <f t="shared" si="61"/>
        <v>0</v>
      </c>
      <c r="H415" s="11">
        <f t="shared" si="62"/>
        <v>0</v>
      </c>
      <c r="I415" s="11">
        <f t="shared" si="63"/>
        <v>0</v>
      </c>
      <c r="J415" s="4">
        <f t="shared" si="64"/>
        <v>0</v>
      </c>
      <c r="K415" s="3">
        <f t="shared" si="65"/>
        <v>0</v>
      </c>
    </row>
    <row r="416" spans="1:11" x14ac:dyDescent="0.25">
      <c r="A416" s="9">
        <f>IF(Lease!$H$4="Monthly",DATE(YEAR(Quarterly!A415),MONTH(Quarterly!A415)+1,DAY(Quarterly!A415)),IF(Lease!$H$4="Quarterly",DATE(YEAR(Quarterly!A415),MONTH(Quarterly!A415)+3,DAY(Quarterly!A415)),DATE(YEAR(Quarterly!A415)+1,MONTH(Quarterly!A415),DAY(Quarterly!A415))))</f>
        <v>192181</v>
      </c>
      <c r="B416" s="9">
        <f t="shared" si="57"/>
        <v>192179</v>
      </c>
      <c r="C416" s="9">
        <f t="shared" si="60"/>
        <v>192209</v>
      </c>
      <c r="D416" s="3">
        <f t="shared" si="58"/>
        <v>31</v>
      </c>
      <c r="E416" s="10">
        <f t="shared" si="59"/>
        <v>29</v>
      </c>
      <c r="F416" s="4">
        <f>Lease!K426</f>
        <v>0</v>
      </c>
      <c r="G416" s="3">
        <f t="shared" si="61"/>
        <v>0</v>
      </c>
      <c r="H416" s="11">
        <f t="shared" si="62"/>
        <v>0</v>
      </c>
      <c r="I416" s="11">
        <f t="shared" si="63"/>
        <v>0</v>
      </c>
      <c r="J416" s="4">
        <f t="shared" si="64"/>
        <v>0</v>
      </c>
      <c r="K416" s="3">
        <f t="shared" si="65"/>
        <v>0</v>
      </c>
    </row>
    <row r="417" spans="1:11" x14ac:dyDescent="0.25">
      <c r="A417" s="9">
        <f>IF(Lease!$H$4="Monthly",DATE(YEAR(Quarterly!A416),MONTH(Quarterly!A416)+1,DAY(Quarterly!A416)),IF(Lease!$H$4="Quarterly",DATE(YEAR(Quarterly!A416),MONTH(Quarterly!A416)+3,DAY(Quarterly!A416)),DATE(YEAR(Quarterly!A416)+1,MONTH(Quarterly!A416),DAY(Quarterly!A416))))</f>
        <v>192546</v>
      </c>
      <c r="B417" s="9">
        <f t="shared" si="57"/>
        <v>192544</v>
      </c>
      <c r="C417" s="9">
        <f t="shared" si="60"/>
        <v>192574</v>
      </c>
      <c r="D417" s="3">
        <f t="shared" si="58"/>
        <v>31</v>
      </c>
      <c r="E417" s="10">
        <f t="shared" si="59"/>
        <v>29</v>
      </c>
      <c r="F417" s="4">
        <f>Lease!K427</f>
        <v>0</v>
      </c>
      <c r="G417" s="3">
        <f t="shared" si="61"/>
        <v>0</v>
      </c>
      <c r="H417" s="11">
        <f t="shared" si="62"/>
        <v>0</v>
      </c>
      <c r="I417" s="11">
        <f t="shared" si="63"/>
        <v>0</v>
      </c>
      <c r="J417" s="4">
        <f t="shared" si="64"/>
        <v>0</v>
      </c>
      <c r="K417" s="3">
        <f t="shared" si="65"/>
        <v>0</v>
      </c>
    </row>
    <row r="418" spans="1:11" x14ac:dyDescent="0.25">
      <c r="A418" s="9">
        <f>IF(Lease!$H$4="Monthly",DATE(YEAR(Quarterly!A417),MONTH(Quarterly!A417)+1,DAY(Quarterly!A417)),IF(Lease!$H$4="Quarterly",DATE(YEAR(Quarterly!A417),MONTH(Quarterly!A417)+3,DAY(Quarterly!A417)),DATE(YEAR(Quarterly!A417)+1,MONTH(Quarterly!A417),DAY(Quarterly!A417))))</f>
        <v>192912</v>
      </c>
      <c r="B418" s="9">
        <f t="shared" si="57"/>
        <v>192910</v>
      </c>
      <c r="C418" s="9">
        <f t="shared" si="60"/>
        <v>192940</v>
      </c>
      <c r="D418" s="3">
        <f t="shared" si="58"/>
        <v>31</v>
      </c>
      <c r="E418" s="10">
        <f t="shared" si="59"/>
        <v>29</v>
      </c>
      <c r="F418" s="4">
        <f>Lease!K428</f>
        <v>0</v>
      </c>
      <c r="G418" s="3">
        <f t="shared" si="61"/>
        <v>0</v>
      </c>
      <c r="H418" s="11">
        <f t="shared" si="62"/>
        <v>0</v>
      </c>
      <c r="I418" s="11">
        <f t="shared" si="63"/>
        <v>0</v>
      </c>
      <c r="J418" s="4">
        <f t="shared" si="64"/>
        <v>0</v>
      </c>
      <c r="K418" s="3">
        <f t="shared" si="65"/>
        <v>0</v>
      </c>
    </row>
    <row r="419" spans="1:11" x14ac:dyDescent="0.25">
      <c r="A419" s="9">
        <f>IF(Lease!$H$4="Monthly",DATE(YEAR(Quarterly!A418),MONTH(Quarterly!A418)+1,DAY(Quarterly!A418)),IF(Lease!$H$4="Quarterly",DATE(YEAR(Quarterly!A418),MONTH(Quarterly!A418)+3,DAY(Quarterly!A418)),DATE(YEAR(Quarterly!A418)+1,MONTH(Quarterly!A418),DAY(Quarterly!A418))))</f>
        <v>193277</v>
      </c>
      <c r="B419" s="9">
        <f t="shared" si="57"/>
        <v>193275</v>
      </c>
      <c r="C419" s="9">
        <f t="shared" si="60"/>
        <v>193305</v>
      </c>
      <c r="D419" s="3">
        <f t="shared" si="58"/>
        <v>31</v>
      </c>
      <c r="E419" s="10">
        <f t="shared" si="59"/>
        <v>29</v>
      </c>
      <c r="F419" s="4">
        <f>Lease!K429</f>
        <v>0</v>
      </c>
      <c r="G419" s="3">
        <f t="shared" si="61"/>
        <v>0</v>
      </c>
      <c r="H419" s="11">
        <f t="shared" si="62"/>
        <v>0</v>
      </c>
      <c r="I419" s="11">
        <f t="shared" si="63"/>
        <v>0</v>
      </c>
      <c r="J419" s="4">
        <f t="shared" si="64"/>
        <v>0</v>
      </c>
      <c r="K419" s="3">
        <f t="shared" si="65"/>
        <v>0</v>
      </c>
    </row>
    <row r="420" spans="1:11" x14ac:dyDescent="0.25">
      <c r="A420" s="9">
        <f>IF(Lease!$H$4="Monthly",DATE(YEAR(Quarterly!A419),MONTH(Quarterly!A419)+1,DAY(Quarterly!A419)),IF(Lease!$H$4="Quarterly",DATE(YEAR(Quarterly!A419),MONTH(Quarterly!A419)+3,DAY(Quarterly!A419)),DATE(YEAR(Quarterly!A419)+1,MONTH(Quarterly!A419),DAY(Quarterly!A419))))</f>
        <v>193642</v>
      </c>
      <c r="B420" s="9">
        <f t="shared" si="57"/>
        <v>193640</v>
      </c>
      <c r="C420" s="9">
        <f t="shared" si="60"/>
        <v>193670</v>
      </c>
      <c r="D420" s="3">
        <f t="shared" si="58"/>
        <v>31</v>
      </c>
      <c r="E420" s="10">
        <f t="shared" si="59"/>
        <v>29</v>
      </c>
      <c r="F420" s="4">
        <f>Lease!K430</f>
        <v>0</v>
      </c>
      <c r="G420" s="3">
        <f t="shared" si="61"/>
        <v>0</v>
      </c>
      <c r="H420" s="11">
        <f t="shared" si="62"/>
        <v>0</v>
      </c>
      <c r="I420" s="11">
        <f t="shared" si="63"/>
        <v>0</v>
      </c>
      <c r="J420" s="4">
        <f t="shared" si="64"/>
        <v>0</v>
      </c>
      <c r="K420" s="3">
        <f t="shared" si="65"/>
        <v>0</v>
      </c>
    </row>
    <row r="421" spans="1:11" x14ac:dyDescent="0.25">
      <c r="A421" s="9">
        <f>IF(Lease!$H$4="Monthly",DATE(YEAR(Quarterly!A420),MONTH(Quarterly!A420)+1,DAY(Quarterly!A420)),IF(Lease!$H$4="Quarterly",DATE(YEAR(Quarterly!A420),MONTH(Quarterly!A420)+3,DAY(Quarterly!A420)),DATE(YEAR(Quarterly!A420)+1,MONTH(Quarterly!A420),DAY(Quarterly!A420))))</f>
        <v>194007</v>
      </c>
      <c r="B421" s="9">
        <f t="shared" si="57"/>
        <v>194005</v>
      </c>
      <c r="C421" s="9">
        <f t="shared" si="60"/>
        <v>194035</v>
      </c>
      <c r="D421" s="3">
        <f t="shared" si="58"/>
        <v>31</v>
      </c>
      <c r="E421" s="10">
        <f t="shared" si="59"/>
        <v>29</v>
      </c>
      <c r="F421" s="4">
        <f>Lease!K431</f>
        <v>0</v>
      </c>
      <c r="G421" s="3">
        <f t="shared" si="61"/>
        <v>0</v>
      </c>
      <c r="H421" s="11">
        <f t="shared" si="62"/>
        <v>0</v>
      </c>
      <c r="I421" s="11">
        <f t="shared" si="63"/>
        <v>0</v>
      </c>
      <c r="J421" s="4">
        <f t="shared" si="64"/>
        <v>0</v>
      </c>
      <c r="K421" s="3">
        <f t="shared" si="65"/>
        <v>0</v>
      </c>
    </row>
    <row r="422" spans="1:11" x14ac:dyDescent="0.25">
      <c r="A422" s="9">
        <f>IF(Lease!$H$4="Monthly",DATE(YEAR(Quarterly!A421),MONTH(Quarterly!A421)+1,DAY(Quarterly!A421)),IF(Lease!$H$4="Quarterly",DATE(YEAR(Quarterly!A421),MONTH(Quarterly!A421)+3,DAY(Quarterly!A421)),DATE(YEAR(Quarterly!A421)+1,MONTH(Quarterly!A421),DAY(Quarterly!A421))))</f>
        <v>194373</v>
      </c>
      <c r="B422" s="9">
        <f t="shared" si="57"/>
        <v>194371</v>
      </c>
      <c r="C422" s="9">
        <f t="shared" si="60"/>
        <v>194401</v>
      </c>
      <c r="D422" s="3">
        <f t="shared" si="58"/>
        <v>31</v>
      </c>
      <c r="E422" s="10">
        <f t="shared" si="59"/>
        <v>29</v>
      </c>
      <c r="F422" s="4">
        <f>Lease!K432</f>
        <v>0</v>
      </c>
      <c r="G422" s="3">
        <f t="shared" si="61"/>
        <v>0</v>
      </c>
      <c r="H422" s="11">
        <f t="shared" si="62"/>
        <v>0</v>
      </c>
      <c r="I422" s="11">
        <f t="shared" si="63"/>
        <v>0</v>
      </c>
      <c r="J422" s="4">
        <f t="shared" si="64"/>
        <v>0</v>
      </c>
      <c r="K422" s="3">
        <f t="shared" si="65"/>
        <v>0</v>
      </c>
    </row>
    <row r="423" spans="1:11" x14ac:dyDescent="0.25">
      <c r="A423" s="9">
        <f>IF(Lease!$H$4="Monthly",DATE(YEAR(Quarterly!A422),MONTH(Quarterly!A422)+1,DAY(Quarterly!A422)),IF(Lease!$H$4="Quarterly",DATE(YEAR(Quarterly!A422),MONTH(Quarterly!A422)+3,DAY(Quarterly!A422)),DATE(YEAR(Quarterly!A422)+1,MONTH(Quarterly!A422),DAY(Quarterly!A422))))</f>
        <v>194738</v>
      </c>
      <c r="B423" s="9">
        <f t="shared" si="57"/>
        <v>194736</v>
      </c>
      <c r="C423" s="9">
        <f t="shared" si="60"/>
        <v>194766</v>
      </c>
      <c r="D423" s="3">
        <f t="shared" si="58"/>
        <v>31</v>
      </c>
      <c r="E423" s="10">
        <f t="shared" si="59"/>
        <v>29</v>
      </c>
      <c r="F423" s="4">
        <f>Lease!K433</f>
        <v>0</v>
      </c>
      <c r="G423" s="3">
        <f t="shared" si="61"/>
        <v>0</v>
      </c>
      <c r="H423" s="11">
        <f t="shared" si="62"/>
        <v>0</v>
      </c>
      <c r="I423" s="11">
        <f t="shared" si="63"/>
        <v>0</v>
      </c>
      <c r="J423" s="4">
        <f t="shared" si="64"/>
        <v>0</v>
      </c>
      <c r="K423" s="3">
        <f t="shared" si="65"/>
        <v>0</v>
      </c>
    </row>
    <row r="424" spans="1:11" x14ac:dyDescent="0.25">
      <c r="A424" s="9">
        <f>IF(Lease!$H$4="Monthly",DATE(YEAR(Quarterly!A423),MONTH(Quarterly!A423)+1,DAY(Quarterly!A423)),IF(Lease!$H$4="Quarterly",DATE(YEAR(Quarterly!A423),MONTH(Quarterly!A423)+3,DAY(Quarterly!A423)),DATE(YEAR(Quarterly!A423)+1,MONTH(Quarterly!A423),DAY(Quarterly!A423))))</f>
        <v>195103</v>
      </c>
      <c r="B424" s="9">
        <f t="shared" si="57"/>
        <v>195101</v>
      </c>
      <c r="C424" s="9">
        <f t="shared" si="60"/>
        <v>195131</v>
      </c>
      <c r="D424" s="3">
        <f t="shared" si="58"/>
        <v>31</v>
      </c>
      <c r="E424" s="10">
        <f t="shared" si="59"/>
        <v>29</v>
      </c>
      <c r="F424" s="4">
        <f>Lease!K434</f>
        <v>0</v>
      </c>
      <c r="G424" s="3">
        <f t="shared" si="61"/>
        <v>0</v>
      </c>
      <c r="H424" s="11">
        <f t="shared" si="62"/>
        <v>0</v>
      </c>
      <c r="I424" s="11">
        <f t="shared" si="63"/>
        <v>0</v>
      </c>
      <c r="J424" s="4">
        <f t="shared" si="64"/>
        <v>0</v>
      </c>
      <c r="K424" s="3">
        <f t="shared" si="65"/>
        <v>0</v>
      </c>
    </row>
    <row r="425" spans="1:11" x14ac:dyDescent="0.25">
      <c r="A425" s="9">
        <f>IF(Lease!$H$4="Monthly",DATE(YEAR(Quarterly!A424),MONTH(Quarterly!A424)+1,DAY(Quarterly!A424)),IF(Lease!$H$4="Quarterly",DATE(YEAR(Quarterly!A424),MONTH(Quarterly!A424)+3,DAY(Quarterly!A424)),DATE(YEAR(Quarterly!A424)+1,MONTH(Quarterly!A424),DAY(Quarterly!A424))))</f>
        <v>195468</v>
      </c>
      <c r="B425" s="9">
        <f t="shared" si="57"/>
        <v>195466</v>
      </c>
      <c r="C425" s="9">
        <f t="shared" si="60"/>
        <v>195496</v>
      </c>
      <c r="D425" s="3">
        <f t="shared" si="58"/>
        <v>31</v>
      </c>
      <c r="E425" s="10">
        <f t="shared" si="59"/>
        <v>29</v>
      </c>
      <c r="F425" s="4">
        <f>Lease!K435</f>
        <v>0</v>
      </c>
      <c r="G425" s="3">
        <f t="shared" si="61"/>
        <v>0</v>
      </c>
      <c r="H425" s="11">
        <f t="shared" si="62"/>
        <v>0</v>
      </c>
      <c r="I425" s="11">
        <f t="shared" si="63"/>
        <v>0</v>
      </c>
      <c r="J425" s="4">
        <f t="shared" si="64"/>
        <v>0</v>
      </c>
      <c r="K425" s="3">
        <f t="shared" si="65"/>
        <v>0</v>
      </c>
    </row>
    <row r="426" spans="1:11" x14ac:dyDescent="0.25">
      <c r="A426" s="9">
        <f>IF(Lease!$H$4="Monthly",DATE(YEAR(Quarterly!A425),MONTH(Quarterly!A425)+1,DAY(Quarterly!A425)),IF(Lease!$H$4="Quarterly",DATE(YEAR(Quarterly!A425),MONTH(Quarterly!A425)+3,DAY(Quarterly!A425)),DATE(YEAR(Quarterly!A425)+1,MONTH(Quarterly!A425),DAY(Quarterly!A425))))</f>
        <v>195834</v>
      </c>
      <c r="B426" s="9">
        <f t="shared" si="57"/>
        <v>195832</v>
      </c>
      <c r="C426" s="9">
        <f t="shared" si="60"/>
        <v>195862</v>
      </c>
      <c r="D426" s="3">
        <f t="shared" si="58"/>
        <v>31</v>
      </c>
      <c r="E426" s="10">
        <f t="shared" si="59"/>
        <v>29</v>
      </c>
      <c r="F426" s="4">
        <f>Lease!K436</f>
        <v>0</v>
      </c>
      <c r="G426" s="3">
        <f t="shared" si="61"/>
        <v>0</v>
      </c>
      <c r="H426" s="11">
        <f t="shared" si="62"/>
        <v>0</v>
      </c>
      <c r="I426" s="11">
        <f t="shared" si="63"/>
        <v>0</v>
      </c>
      <c r="J426" s="4">
        <f t="shared" si="64"/>
        <v>0</v>
      </c>
      <c r="K426" s="3">
        <f t="shared" si="65"/>
        <v>0</v>
      </c>
    </row>
    <row r="427" spans="1:11" x14ac:dyDescent="0.25">
      <c r="A427" s="9">
        <f>IF(Lease!$H$4="Monthly",DATE(YEAR(Quarterly!A426),MONTH(Quarterly!A426)+1,DAY(Quarterly!A426)),IF(Lease!$H$4="Quarterly",DATE(YEAR(Quarterly!A426),MONTH(Quarterly!A426)+3,DAY(Quarterly!A426)),DATE(YEAR(Quarterly!A426)+1,MONTH(Quarterly!A426),DAY(Quarterly!A426))))</f>
        <v>196199</v>
      </c>
      <c r="B427" s="9">
        <f t="shared" si="57"/>
        <v>196197</v>
      </c>
      <c r="C427" s="9">
        <f t="shared" si="60"/>
        <v>196227</v>
      </c>
      <c r="D427" s="3">
        <f t="shared" si="58"/>
        <v>31</v>
      </c>
      <c r="E427" s="10">
        <f t="shared" si="59"/>
        <v>29</v>
      </c>
      <c r="F427" s="4">
        <f>Lease!K437</f>
        <v>0</v>
      </c>
      <c r="G427" s="3">
        <f t="shared" si="61"/>
        <v>0</v>
      </c>
      <c r="H427" s="11">
        <f t="shared" si="62"/>
        <v>0</v>
      </c>
      <c r="I427" s="11">
        <f t="shared" si="63"/>
        <v>0</v>
      </c>
      <c r="J427" s="4">
        <f t="shared" si="64"/>
        <v>0</v>
      </c>
      <c r="K427" s="3">
        <f t="shared" si="65"/>
        <v>0</v>
      </c>
    </row>
    <row r="428" spans="1:11" x14ac:dyDescent="0.25">
      <c r="A428" s="9">
        <f>IF(Lease!$H$4="Monthly",DATE(YEAR(Quarterly!A427),MONTH(Quarterly!A427)+1,DAY(Quarterly!A427)),IF(Lease!$H$4="Quarterly",DATE(YEAR(Quarterly!A427),MONTH(Quarterly!A427)+3,DAY(Quarterly!A427)),DATE(YEAR(Quarterly!A427)+1,MONTH(Quarterly!A427),DAY(Quarterly!A427))))</f>
        <v>196564</v>
      </c>
      <c r="B428" s="9">
        <f t="shared" si="57"/>
        <v>196562</v>
      </c>
      <c r="C428" s="9">
        <f t="shared" si="60"/>
        <v>196592</v>
      </c>
      <c r="D428" s="3">
        <f t="shared" si="58"/>
        <v>31</v>
      </c>
      <c r="E428" s="10">
        <f t="shared" si="59"/>
        <v>29</v>
      </c>
      <c r="F428" s="4">
        <f>Lease!K438</f>
        <v>0</v>
      </c>
      <c r="G428" s="3">
        <f t="shared" si="61"/>
        <v>0</v>
      </c>
      <c r="H428" s="11">
        <f t="shared" si="62"/>
        <v>0</v>
      </c>
      <c r="I428" s="11">
        <f t="shared" si="63"/>
        <v>0</v>
      </c>
      <c r="J428" s="4">
        <f t="shared" si="64"/>
        <v>0</v>
      </c>
      <c r="K428" s="3">
        <f t="shared" si="65"/>
        <v>0</v>
      </c>
    </row>
    <row r="429" spans="1:11" x14ac:dyDescent="0.25">
      <c r="A429" s="9">
        <f>IF(Lease!$H$4="Monthly",DATE(YEAR(Quarterly!A428),MONTH(Quarterly!A428)+1,DAY(Quarterly!A428)),IF(Lease!$H$4="Quarterly",DATE(YEAR(Quarterly!A428),MONTH(Quarterly!A428)+3,DAY(Quarterly!A428)),DATE(YEAR(Quarterly!A428)+1,MONTH(Quarterly!A428),DAY(Quarterly!A428))))</f>
        <v>196929</v>
      </c>
      <c r="B429" s="9">
        <f t="shared" si="57"/>
        <v>196927</v>
      </c>
      <c r="C429" s="9">
        <f t="shared" si="60"/>
        <v>196957</v>
      </c>
      <c r="D429" s="3">
        <f t="shared" si="58"/>
        <v>31</v>
      </c>
      <c r="E429" s="10">
        <f t="shared" si="59"/>
        <v>29</v>
      </c>
      <c r="F429" s="4">
        <f>Lease!K439</f>
        <v>0</v>
      </c>
      <c r="G429" s="3">
        <f t="shared" si="61"/>
        <v>0</v>
      </c>
      <c r="H429" s="11">
        <f t="shared" si="62"/>
        <v>0</v>
      </c>
      <c r="I429" s="11">
        <f t="shared" si="63"/>
        <v>0</v>
      </c>
      <c r="J429" s="4">
        <f t="shared" si="64"/>
        <v>0</v>
      </c>
      <c r="K429" s="3">
        <f t="shared" si="65"/>
        <v>0</v>
      </c>
    </row>
    <row r="430" spans="1:11" x14ac:dyDescent="0.25">
      <c r="A430" s="9">
        <f>IF(Lease!$H$4="Monthly",DATE(YEAR(Quarterly!A429),MONTH(Quarterly!A429)+1,DAY(Quarterly!A429)),IF(Lease!$H$4="Quarterly",DATE(YEAR(Quarterly!A429),MONTH(Quarterly!A429)+3,DAY(Quarterly!A429)),DATE(YEAR(Quarterly!A429)+1,MONTH(Quarterly!A429),DAY(Quarterly!A429))))</f>
        <v>197295</v>
      </c>
      <c r="B430" s="9">
        <f t="shared" si="57"/>
        <v>197293</v>
      </c>
      <c r="C430" s="9">
        <f t="shared" si="60"/>
        <v>197323</v>
      </c>
      <c r="D430" s="3">
        <f t="shared" si="58"/>
        <v>31</v>
      </c>
      <c r="E430" s="10">
        <f t="shared" si="59"/>
        <v>29</v>
      </c>
      <c r="F430" s="4">
        <f>Lease!K440</f>
        <v>0</v>
      </c>
      <c r="G430" s="3">
        <f t="shared" si="61"/>
        <v>0</v>
      </c>
      <c r="H430" s="11">
        <f t="shared" si="62"/>
        <v>0</v>
      </c>
      <c r="I430" s="11">
        <f t="shared" si="63"/>
        <v>0</v>
      </c>
      <c r="J430" s="4">
        <f t="shared" si="64"/>
        <v>0</v>
      </c>
      <c r="K430" s="3">
        <f t="shared" si="65"/>
        <v>0</v>
      </c>
    </row>
    <row r="431" spans="1:11" x14ac:dyDescent="0.25">
      <c r="A431" s="9">
        <f>IF(Lease!$H$4="Monthly",DATE(YEAR(Quarterly!A430),MONTH(Quarterly!A430)+1,DAY(Quarterly!A430)),IF(Lease!$H$4="Quarterly",DATE(YEAR(Quarterly!A430),MONTH(Quarterly!A430)+3,DAY(Quarterly!A430)),DATE(YEAR(Quarterly!A430)+1,MONTH(Quarterly!A430),DAY(Quarterly!A430))))</f>
        <v>197660</v>
      </c>
      <c r="B431" s="9">
        <f t="shared" si="57"/>
        <v>197658</v>
      </c>
      <c r="C431" s="9">
        <f t="shared" si="60"/>
        <v>197688</v>
      </c>
      <c r="D431" s="3">
        <f t="shared" si="58"/>
        <v>31</v>
      </c>
      <c r="E431" s="10">
        <f t="shared" si="59"/>
        <v>29</v>
      </c>
      <c r="F431" s="4">
        <f>Lease!K441</f>
        <v>0</v>
      </c>
      <c r="G431" s="3">
        <f t="shared" si="61"/>
        <v>0</v>
      </c>
      <c r="H431" s="11">
        <f t="shared" si="62"/>
        <v>0</v>
      </c>
      <c r="I431" s="11">
        <f t="shared" si="63"/>
        <v>0</v>
      </c>
      <c r="J431" s="4">
        <f t="shared" si="64"/>
        <v>0</v>
      </c>
      <c r="K431" s="3">
        <f t="shared" si="65"/>
        <v>0</v>
      </c>
    </row>
    <row r="432" spans="1:11" x14ac:dyDescent="0.25">
      <c r="A432" s="9">
        <f>IF(Lease!$H$4="Monthly",DATE(YEAR(Quarterly!A431),MONTH(Quarterly!A431)+1,DAY(Quarterly!A431)),IF(Lease!$H$4="Quarterly",DATE(YEAR(Quarterly!A431),MONTH(Quarterly!A431)+3,DAY(Quarterly!A431)),DATE(YEAR(Quarterly!A431)+1,MONTH(Quarterly!A431),DAY(Quarterly!A431))))</f>
        <v>198025</v>
      </c>
      <c r="B432" s="9">
        <f t="shared" si="57"/>
        <v>198023</v>
      </c>
      <c r="C432" s="9">
        <f t="shared" si="60"/>
        <v>198053</v>
      </c>
      <c r="D432" s="3">
        <f t="shared" si="58"/>
        <v>31</v>
      </c>
      <c r="E432" s="10">
        <f t="shared" si="59"/>
        <v>29</v>
      </c>
      <c r="F432" s="4">
        <f>Lease!K442</f>
        <v>0</v>
      </c>
      <c r="G432" s="3">
        <f t="shared" si="61"/>
        <v>0</v>
      </c>
      <c r="H432" s="11">
        <f t="shared" si="62"/>
        <v>0</v>
      </c>
      <c r="I432" s="11">
        <f t="shared" si="63"/>
        <v>0</v>
      </c>
      <c r="J432" s="4">
        <f t="shared" si="64"/>
        <v>0</v>
      </c>
      <c r="K432" s="3">
        <f t="shared" si="65"/>
        <v>0</v>
      </c>
    </row>
    <row r="433" spans="1:11" x14ac:dyDescent="0.25">
      <c r="A433" s="9">
        <f>IF(Lease!$H$4="Monthly",DATE(YEAR(Quarterly!A432),MONTH(Quarterly!A432)+1,DAY(Quarterly!A432)),IF(Lease!$H$4="Quarterly",DATE(YEAR(Quarterly!A432),MONTH(Quarterly!A432)+3,DAY(Quarterly!A432)),DATE(YEAR(Quarterly!A432)+1,MONTH(Quarterly!A432),DAY(Quarterly!A432))))</f>
        <v>198390</v>
      </c>
      <c r="B433" s="9">
        <f t="shared" si="57"/>
        <v>198388</v>
      </c>
      <c r="C433" s="9">
        <f t="shared" si="60"/>
        <v>198418</v>
      </c>
      <c r="D433" s="3">
        <f t="shared" si="58"/>
        <v>31</v>
      </c>
      <c r="E433" s="10">
        <f t="shared" si="59"/>
        <v>29</v>
      </c>
      <c r="F433" s="4">
        <f>Lease!K443</f>
        <v>0</v>
      </c>
      <c r="G433" s="3">
        <f t="shared" si="61"/>
        <v>0</v>
      </c>
      <c r="H433" s="11">
        <f t="shared" si="62"/>
        <v>0</v>
      </c>
      <c r="I433" s="11">
        <f t="shared" si="63"/>
        <v>0</v>
      </c>
      <c r="J433" s="4">
        <f t="shared" si="64"/>
        <v>0</v>
      </c>
      <c r="K433" s="3">
        <f t="shared" si="65"/>
        <v>0</v>
      </c>
    </row>
    <row r="434" spans="1:11" x14ac:dyDescent="0.25">
      <c r="A434" s="9">
        <f>IF(Lease!$H$4="Monthly",DATE(YEAR(Quarterly!A433),MONTH(Quarterly!A433)+1,DAY(Quarterly!A433)),IF(Lease!$H$4="Quarterly",DATE(YEAR(Quarterly!A433),MONTH(Quarterly!A433)+3,DAY(Quarterly!A433)),DATE(YEAR(Quarterly!A433)+1,MONTH(Quarterly!A433),DAY(Quarterly!A433))))</f>
        <v>198756</v>
      </c>
      <c r="B434" s="9">
        <f t="shared" si="57"/>
        <v>198754</v>
      </c>
      <c r="C434" s="9">
        <f t="shared" si="60"/>
        <v>198784</v>
      </c>
      <c r="D434" s="3">
        <f t="shared" si="58"/>
        <v>31</v>
      </c>
      <c r="E434" s="10">
        <f t="shared" si="59"/>
        <v>29</v>
      </c>
      <c r="F434" s="4">
        <f>Lease!K444</f>
        <v>0</v>
      </c>
      <c r="G434" s="3">
        <f t="shared" si="61"/>
        <v>0</v>
      </c>
      <c r="H434" s="11">
        <f t="shared" si="62"/>
        <v>0</v>
      </c>
      <c r="I434" s="11">
        <f t="shared" si="63"/>
        <v>0</v>
      </c>
      <c r="J434" s="4">
        <f t="shared" si="64"/>
        <v>0</v>
      </c>
      <c r="K434" s="3">
        <f t="shared" si="65"/>
        <v>0</v>
      </c>
    </row>
    <row r="435" spans="1:11" x14ac:dyDescent="0.25">
      <c r="A435" s="9">
        <f>IF(Lease!$H$4="Monthly",DATE(YEAR(Quarterly!A434),MONTH(Quarterly!A434)+1,DAY(Quarterly!A434)),IF(Lease!$H$4="Quarterly",DATE(YEAR(Quarterly!A434),MONTH(Quarterly!A434)+3,DAY(Quarterly!A434)),DATE(YEAR(Quarterly!A434)+1,MONTH(Quarterly!A434),DAY(Quarterly!A434))))</f>
        <v>199121</v>
      </c>
      <c r="B435" s="9">
        <f t="shared" si="57"/>
        <v>199119</v>
      </c>
      <c r="C435" s="9">
        <f t="shared" si="60"/>
        <v>199149</v>
      </c>
      <c r="D435" s="3">
        <f t="shared" si="58"/>
        <v>31</v>
      </c>
      <c r="E435" s="10">
        <f t="shared" si="59"/>
        <v>29</v>
      </c>
      <c r="F435" s="4">
        <f>Lease!K445</f>
        <v>0</v>
      </c>
      <c r="G435" s="3">
        <f t="shared" si="61"/>
        <v>0</v>
      </c>
      <c r="H435" s="11">
        <f t="shared" si="62"/>
        <v>0</v>
      </c>
      <c r="I435" s="11">
        <f t="shared" si="63"/>
        <v>0</v>
      </c>
      <c r="J435" s="4">
        <f t="shared" si="64"/>
        <v>0</v>
      </c>
      <c r="K435" s="3">
        <f t="shared" si="65"/>
        <v>0</v>
      </c>
    </row>
    <row r="436" spans="1:11" x14ac:dyDescent="0.25">
      <c r="A436" s="9">
        <f>IF(Lease!$H$4="Monthly",DATE(YEAR(Quarterly!A435),MONTH(Quarterly!A435)+1,DAY(Quarterly!A435)),IF(Lease!$H$4="Quarterly",DATE(YEAR(Quarterly!A435),MONTH(Quarterly!A435)+3,DAY(Quarterly!A435)),DATE(YEAR(Quarterly!A435)+1,MONTH(Quarterly!A435),DAY(Quarterly!A435))))</f>
        <v>199486</v>
      </c>
      <c r="B436" s="9">
        <f t="shared" si="57"/>
        <v>199484</v>
      </c>
      <c r="C436" s="9">
        <f t="shared" si="60"/>
        <v>199514</v>
      </c>
      <c r="D436" s="3">
        <f t="shared" si="58"/>
        <v>31</v>
      </c>
      <c r="E436" s="10">
        <f t="shared" si="59"/>
        <v>29</v>
      </c>
      <c r="F436" s="4">
        <f>Lease!K446</f>
        <v>0</v>
      </c>
      <c r="G436" s="3">
        <f t="shared" si="61"/>
        <v>0</v>
      </c>
      <c r="H436" s="11">
        <f t="shared" si="62"/>
        <v>0</v>
      </c>
      <c r="I436" s="11">
        <f t="shared" si="63"/>
        <v>0</v>
      </c>
      <c r="J436" s="4">
        <f t="shared" si="64"/>
        <v>0</v>
      </c>
      <c r="K436" s="3">
        <f t="shared" si="65"/>
        <v>0</v>
      </c>
    </row>
    <row r="437" spans="1:11" x14ac:dyDescent="0.25">
      <c r="A437" s="9">
        <f>IF(Lease!$H$4="Monthly",DATE(YEAR(Quarterly!A436),MONTH(Quarterly!A436)+1,DAY(Quarterly!A436)),IF(Lease!$H$4="Quarterly",DATE(YEAR(Quarterly!A436),MONTH(Quarterly!A436)+3,DAY(Quarterly!A436)),DATE(YEAR(Quarterly!A436)+1,MONTH(Quarterly!A436),DAY(Quarterly!A436))))</f>
        <v>199851</v>
      </c>
      <c r="B437" s="9">
        <f t="shared" si="57"/>
        <v>199849</v>
      </c>
      <c r="C437" s="9">
        <f t="shared" si="60"/>
        <v>199879</v>
      </c>
      <c r="D437" s="3">
        <f t="shared" si="58"/>
        <v>31</v>
      </c>
      <c r="E437" s="10">
        <f t="shared" si="59"/>
        <v>29</v>
      </c>
      <c r="F437" s="4">
        <f>Lease!K447</f>
        <v>0</v>
      </c>
      <c r="G437" s="3">
        <f t="shared" si="61"/>
        <v>0</v>
      </c>
      <c r="H437" s="11">
        <f t="shared" si="62"/>
        <v>0</v>
      </c>
      <c r="I437" s="11">
        <f t="shared" si="63"/>
        <v>0</v>
      </c>
      <c r="J437" s="4">
        <f t="shared" si="64"/>
        <v>0</v>
      </c>
      <c r="K437" s="3">
        <f t="shared" si="65"/>
        <v>0</v>
      </c>
    </row>
    <row r="438" spans="1:11" x14ac:dyDescent="0.25">
      <c r="A438" s="9">
        <f>IF(Lease!$H$4="Monthly",DATE(YEAR(Quarterly!A437),MONTH(Quarterly!A437)+1,DAY(Quarterly!A437)),IF(Lease!$H$4="Quarterly",DATE(YEAR(Quarterly!A437),MONTH(Quarterly!A437)+3,DAY(Quarterly!A437)),DATE(YEAR(Quarterly!A437)+1,MONTH(Quarterly!A437),DAY(Quarterly!A437))))</f>
        <v>200217</v>
      </c>
      <c r="B438" s="9">
        <f t="shared" si="57"/>
        <v>200215</v>
      </c>
      <c r="C438" s="9">
        <f t="shared" si="60"/>
        <v>200245</v>
      </c>
      <c r="D438" s="3">
        <f t="shared" si="58"/>
        <v>31</v>
      </c>
      <c r="E438" s="10">
        <f t="shared" si="59"/>
        <v>29</v>
      </c>
      <c r="F438" s="4">
        <f>Lease!K448</f>
        <v>0</v>
      </c>
      <c r="G438" s="3">
        <f t="shared" si="61"/>
        <v>0</v>
      </c>
      <c r="H438" s="11">
        <f t="shared" si="62"/>
        <v>0</v>
      </c>
      <c r="I438" s="11">
        <f t="shared" si="63"/>
        <v>0</v>
      </c>
      <c r="J438" s="4">
        <f t="shared" si="64"/>
        <v>0</v>
      </c>
      <c r="K438" s="3">
        <f t="shared" si="65"/>
        <v>0</v>
      </c>
    </row>
    <row r="439" spans="1:11" x14ac:dyDescent="0.25">
      <c r="A439" s="9">
        <f>IF(Lease!$H$4="Monthly",DATE(YEAR(Quarterly!A438),MONTH(Quarterly!A438)+1,DAY(Quarterly!A438)),IF(Lease!$H$4="Quarterly",DATE(YEAR(Quarterly!A438),MONTH(Quarterly!A438)+3,DAY(Quarterly!A438)),DATE(YEAR(Quarterly!A438)+1,MONTH(Quarterly!A438),DAY(Quarterly!A438))))</f>
        <v>200582</v>
      </c>
      <c r="B439" s="9">
        <f t="shared" si="57"/>
        <v>200580</v>
      </c>
      <c r="C439" s="9">
        <f t="shared" si="60"/>
        <v>200610</v>
      </c>
      <c r="D439" s="3">
        <f t="shared" si="58"/>
        <v>31</v>
      </c>
      <c r="E439" s="10">
        <f t="shared" si="59"/>
        <v>29</v>
      </c>
      <c r="F439" s="4">
        <f>Lease!K449</f>
        <v>0</v>
      </c>
      <c r="G439" s="3">
        <f t="shared" si="61"/>
        <v>0</v>
      </c>
      <c r="H439" s="11">
        <f t="shared" si="62"/>
        <v>0</v>
      </c>
      <c r="I439" s="11">
        <f t="shared" si="63"/>
        <v>0</v>
      </c>
      <c r="J439" s="4">
        <f t="shared" si="64"/>
        <v>0</v>
      </c>
      <c r="K439" s="3">
        <f t="shared" si="65"/>
        <v>0</v>
      </c>
    </row>
    <row r="440" spans="1:11" x14ac:dyDescent="0.25">
      <c r="A440" s="9">
        <f>IF(Lease!$H$4="Monthly",DATE(YEAR(Quarterly!A439),MONTH(Quarterly!A439)+1,DAY(Quarterly!A439)),IF(Lease!$H$4="Quarterly",DATE(YEAR(Quarterly!A439),MONTH(Quarterly!A439)+3,DAY(Quarterly!A439)),DATE(YEAR(Quarterly!A439)+1,MONTH(Quarterly!A439),DAY(Quarterly!A439))))</f>
        <v>200947</v>
      </c>
      <c r="B440" s="9">
        <f t="shared" si="57"/>
        <v>200945</v>
      </c>
      <c r="C440" s="9">
        <f t="shared" si="60"/>
        <v>200975</v>
      </c>
      <c r="D440" s="3">
        <f t="shared" si="58"/>
        <v>31</v>
      </c>
      <c r="E440" s="10">
        <f t="shared" si="59"/>
        <v>29</v>
      </c>
      <c r="F440" s="4">
        <f>Lease!K450</f>
        <v>0</v>
      </c>
      <c r="G440" s="3">
        <f t="shared" si="61"/>
        <v>0</v>
      </c>
      <c r="H440" s="11">
        <f t="shared" si="62"/>
        <v>0</v>
      </c>
      <c r="I440" s="11">
        <f t="shared" si="63"/>
        <v>0</v>
      </c>
      <c r="J440" s="4">
        <f t="shared" si="64"/>
        <v>0</v>
      </c>
      <c r="K440" s="3">
        <f t="shared" si="65"/>
        <v>0</v>
      </c>
    </row>
    <row r="441" spans="1:11" x14ac:dyDescent="0.25">
      <c r="A441" s="9">
        <f>IF(Lease!$H$4="Monthly",DATE(YEAR(Quarterly!A440),MONTH(Quarterly!A440)+1,DAY(Quarterly!A440)),IF(Lease!$H$4="Quarterly",DATE(YEAR(Quarterly!A440),MONTH(Quarterly!A440)+3,DAY(Quarterly!A440)),DATE(YEAR(Quarterly!A440)+1,MONTH(Quarterly!A440),DAY(Quarterly!A440))))</f>
        <v>201312</v>
      </c>
      <c r="B441" s="9">
        <f t="shared" si="57"/>
        <v>201310</v>
      </c>
      <c r="C441" s="9">
        <f t="shared" si="60"/>
        <v>201340</v>
      </c>
      <c r="D441" s="3">
        <f t="shared" si="58"/>
        <v>31</v>
      </c>
      <c r="E441" s="10">
        <f t="shared" si="59"/>
        <v>29</v>
      </c>
      <c r="F441" s="4">
        <f>Lease!K451</f>
        <v>0</v>
      </c>
      <c r="G441" s="3">
        <f t="shared" si="61"/>
        <v>0</v>
      </c>
      <c r="H441" s="11">
        <f t="shared" si="62"/>
        <v>0</v>
      </c>
      <c r="I441" s="11">
        <f t="shared" si="63"/>
        <v>0</v>
      </c>
      <c r="J441" s="4">
        <f t="shared" si="64"/>
        <v>0</v>
      </c>
      <c r="K441" s="3">
        <f t="shared" si="65"/>
        <v>0</v>
      </c>
    </row>
    <row r="442" spans="1:11" x14ac:dyDescent="0.25">
      <c r="A442" s="9">
        <f>IF(Lease!$H$4="Monthly",DATE(YEAR(Quarterly!A441),MONTH(Quarterly!A441)+1,DAY(Quarterly!A441)),IF(Lease!$H$4="Quarterly",DATE(YEAR(Quarterly!A441),MONTH(Quarterly!A441)+3,DAY(Quarterly!A441)),DATE(YEAR(Quarterly!A441)+1,MONTH(Quarterly!A441),DAY(Quarterly!A441))))</f>
        <v>201678</v>
      </c>
      <c r="B442" s="9">
        <f t="shared" si="57"/>
        <v>201676</v>
      </c>
      <c r="C442" s="9">
        <f t="shared" si="60"/>
        <v>201706</v>
      </c>
      <c r="D442" s="3">
        <f t="shared" si="58"/>
        <v>31</v>
      </c>
      <c r="E442" s="10">
        <f t="shared" si="59"/>
        <v>29</v>
      </c>
      <c r="F442" s="4">
        <f>Lease!K452</f>
        <v>0</v>
      </c>
      <c r="G442" s="3">
        <f t="shared" si="61"/>
        <v>0</v>
      </c>
      <c r="H442" s="11">
        <f t="shared" si="62"/>
        <v>0</v>
      </c>
      <c r="I442" s="11">
        <f t="shared" si="63"/>
        <v>0</v>
      </c>
      <c r="J442" s="4">
        <f t="shared" si="64"/>
        <v>0</v>
      </c>
      <c r="K442" s="3">
        <f t="shared" si="65"/>
        <v>0</v>
      </c>
    </row>
    <row r="443" spans="1:11" x14ac:dyDescent="0.25">
      <c r="A443" s="9">
        <f>IF(Lease!$H$4="Monthly",DATE(YEAR(Quarterly!A442),MONTH(Quarterly!A442)+1,DAY(Quarterly!A442)),IF(Lease!$H$4="Quarterly",DATE(YEAR(Quarterly!A442),MONTH(Quarterly!A442)+3,DAY(Quarterly!A442)),DATE(YEAR(Quarterly!A442)+1,MONTH(Quarterly!A442),DAY(Quarterly!A442))))</f>
        <v>202043</v>
      </c>
      <c r="B443" s="9">
        <f t="shared" si="57"/>
        <v>202041</v>
      </c>
      <c r="C443" s="9">
        <f t="shared" si="60"/>
        <v>202071</v>
      </c>
      <c r="D443" s="3">
        <f t="shared" si="58"/>
        <v>31</v>
      </c>
      <c r="E443" s="10">
        <f t="shared" si="59"/>
        <v>29</v>
      </c>
      <c r="F443" s="4">
        <f>Lease!K453</f>
        <v>0</v>
      </c>
      <c r="G443" s="3">
        <f t="shared" si="61"/>
        <v>0</v>
      </c>
      <c r="H443" s="11">
        <f t="shared" si="62"/>
        <v>0</v>
      </c>
      <c r="I443" s="11">
        <f t="shared" si="63"/>
        <v>0</v>
      </c>
      <c r="J443" s="4">
        <f t="shared" si="64"/>
        <v>0</v>
      </c>
      <c r="K443" s="3">
        <f t="shared" si="65"/>
        <v>0</v>
      </c>
    </row>
    <row r="444" spans="1:11" x14ac:dyDescent="0.25">
      <c r="A444" s="9">
        <f>IF(Lease!$H$4="Monthly",DATE(YEAR(Quarterly!A443),MONTH(Quarterly!A443)+1,DAY(Quarterly!A443)),IF(Lease!$H$4="Quarterly",DATE(YEAR(Quarterly!A443),MONTH(Quarterly!A443)+3,DAY(Quarterly!A443)),DATE(YEAR(Quarterly!A443)+1,MONTH(Quarterly!A443),DAY(Quarterly!A443))))</f>
        <v>202408</v>
      </c>
      <c r="B444" s="9">
        <f t="shared" si="57"/>
        <v>202406</v>
      </c>
      <c r="C444" s="9">
        <f t="shared" si="60"/>
        <v>202436</v>
      </c>
      <c r="D444" s="3">
        <f t="shared" si="58"/>
        <v>31</v>
      </c>
      <c r="E444" s="10">
        <f t="shared" si="59"/>
        <v>29</v>
      </c>
      <c r="F444" s="4">
        <f>Lease!K454</f>
        <v>0</v>
      </c>
      <c r="G444" s="3">
        <f t="shared" si="61"/>
        <v>0</v>
      </c>
      <c r="H444" s="11">
        <f t="shared" si="62"/>
        <v>0</v>
      </c>
      <c r="I444" s="11">
        <f t="shared" si="63"/>
        <v>0</v>
      </c>
      <c r="J444" s="4">
        <f t="shared" si="64"/>
        <v>0</v>
      </c>
      <c r="K444" s="3">
        <f t="shared" si="65"/>
        <v>0</v>
      </c>
    </row>
    <row r="445" spans="1:11" x14ac:dyDescent="0.25">
      <c r="A445" s="9">
        <f>IF(Lease!$H$4="Monthly",DATE(YEAR(Quarterly!A444),MONTH(Quarterly!A444)+1,DAY(Quarterly!A444)),IF(Lease!$H$4="Quarterly",DATE(YEAR(Quarterly!A444),MONTH(Quarterly!A444)+3,DAY(Quarterly!A444)),DATE(YEAR(Quarterly!A444)+1,MONTH(Quarterly!A444),DAY(Quarterly!A444))))</f>
        <v>202773</v>
      </c>
      <c r="B445" s="9">
        <f t="shared" si="57"/>
        <v>202771</v>
      </c>
      <c r="C445" s="9">
        <f t="shared" si="60"/>
        <v>202801</v>
      </c>
      <c r="D445" s="3">
        <f t="shared" si="58"/>
        <v>31</v>
      </c>
      <c r="E445" s="10">
        <f t="shared" si="59"/>
        <v>29</v>
      </c>
      <c r="F445" s="4">
        <f>Lease!K455</f>
        <v>0</v>
      </c>
      <c r="G445" s="3">
        <f t="shared" si="61"/>
        <v>0</v>
      </c>
      <c r="H445" s="11">
        <f t="shared" si="62"/>
        <v>0</v>
      </c>
      <c r="I445" s="11">
        <f t="shared" si="63"/>
        <v>0</v>
      </c>
      <c r="J445" s="4">
        <f t="shared" si="64"/>
        <v>0</v>
      </c>
      <c r="K445" s="3">
        <f t="shared" si="65"/>
        <v>0</v>
      </c>
    </row>
    <row r="446" spans="1:11" x14ac:dyDescent="0.25">
      <c r="A446" s="9">
        <f>IF(Lease!$H$4="Monthly",DATE(YEAR(Quarterly!A445),MONTH(Quarterly!A445)+1,DAY(Quarterly!A445)),IF(Lease!$H$4="Quarterly",DATE(YEAR(Quarterly!A445),MONTH(Quarterly!A445)+3,DAY(Quarterly!A445)),DATE(YEAR(Quarterly!A445)+1,MONTH(Quarterly!A445),DAY(Quarterly!A445))))</f>
        <v>203139</v>
      </c>
      <c r="B446" s="9">
        <f t="shared" si="57"/>
        <v>203137</v>
      </c>
      <c r="C446" s="9">
        <f t="shared" si="60"/>
        <v>203167</v>
      </c>
      <c r="D446" s="3">
        <f t="shared" si="58"/>
        <v>31</v>
      </c>
      <c r="E446" s="10">
        <f t="shared" si="59"/>
        <v>29</v>
      </c>
      <c r="F446" s="4">
        <f>Lease!K456</f>
        <v>0</v>
      </c>
      <c r="G446" s="3">
        <f t="shared" si="61"/>
        <v>0</v>
      </c>
      <c r="H446" s="11">
        <f t="shared" si="62"/>
        <v>0</v>
      </c>
      <c r="I446" s="11">
        <f t="shared" si="63"/>
        <v>0</v>
      </c>
      <c r="J446" s="4">
        <f t="shared" si="64"/>
        <v>0</v>
      </c>
      <c r="K446" s="3">
        <f t="shared" si="65"/>
        <v>0</v>
      </c>
    </row>
    <row r="447" spans="1:11" x14ac:dyDescent="0.25">
      <c r="A447" s="9">
        <f>IF(Lease!$H$4="Monthly",DATE(YEAR(Quarterly!A446),MONTH(Quarterly!A446)+1,DAY(Quarterly!A446)),IF(Lease!$H$4="Quarterly",DATE(YEAR(Quarterly!A446),MONTH(Quarterly!A446)+3,DAY(Quarterly!A446)),DATE(YEAR(Quarterly!A446)+1,MONTH(Quarterly!A446),DAY(Quarterly!A446))))</f>
        <v>203504</v>
      </c>
      <c r="B447" s="9">
        <f t="shared" si="57"/>
        <v>203502</v>
      </c>
      <c r="C447" s="9">
        <f t="shared" si="60"/>
        <v>203532</v>
      </c>
      <c r="D447" s="3">
        <f t="shared" si="58"/>
        <v>31</v>
      </c>
      <c r="E447" s="10">
        <f t="shared" si="59"/>
        <v>29</v>
      </c>
      <c r="F447" s="4">
        <f>Lease!K457</f>
        <v>0</v>
      </c>
      <c r="G447" s="3">
        <f t="shared" si="61"/>
        <v>0</v>
      </c>
      <c r="H447" s="11">
        <f t="shared" si="62"/>
        <v>0</v>
      </c>
      <c r="I447" s="11">
        <f t="shared" si="63"/>
        <v>0</v>
      </c>
      <c r="J447" s="4">
        <f t="shared" si="64"/>
        <v>0</v>
      </c>
      <c r="K447" s="3">
        <f t="shared" si="65"/>
        <v>0</v>
      </c>
    </row>
    <row r="448" spans="1:11" x14ac:dyDescent="0.25">
      <c r="A448" s="9">
        <f>IF(Lease!$H$4="Monthly",DATE(YEAR(Quarterly!A447),MONTH(Quarterly!A447)+1,DAY(Quarterly!A447)),IF(Lease!$H$4="Quarterly",DATE(YEAR(Quarterly!A447),MONTH(Quarterly!A447)+3,DAY(Quarterly!A447)),DATE(YEAR(Quarterly!A447)+1,MONTH(Quarterly!A447),DAY(Quarterly!A447))))</f>
        <v>203869</v>
      </c>
      <c r="B448" s="9">
        <f t="shared" si="57"/>
        <v>203867</v>
      </c>
      <c r="C448" s="9">
        <f t="shared" si="60"/>
        <v>203897</v>
      </c>
      <c r="D448" s="3">
        <f t="shared" si="58"/>
        <v>31</v>
      </c>
      <c r="E448" s="10">
        <f t="shared" si="59"/>
        <v>29</v>
      </c>
      <c r="F448" s="4">
        <f>Lease!K458</f>
        <v>0</v>
      </c>
      <c r="G448" s="3">
        <f t="shared" si="61"/>
        <v>0</v>
      </c>
      <c r="H448" s="11">
        <f t="shared" si="62"/>
        <v>0</v>
      </c>
      <c r="I448" s="11">
        <f t="shared" si="63"/>
        <v>0</v>
      </c>
      <c r="J448" s="4">
        <f t="shared" si="64"/>
        <v>0</v>
      </c>
      <c r="K448" s="3">
        <f t="shared" si="65"/>
        <v>0</v>
      </c>
    </row>
    <row r="449" spans="1:11" x14ac:dyDescent="0.25">
      <c r="A449" s="9">
        <f>IF(Lease!$H$4="Monthly",DATE(YEAR(Quarterly!A448),MONTH(Quarterly!A448)+1,DAY(Quarterly!A448)),IF(Lease!$H$4="Quarterly",DATE(YEAR(Quarterly!A448),MONTH(Quarterly!A448)+3,DAY(Quarterly!A448)),DATE(YEAR(Quarterly!A448)+1,MONTH(Quarterly!A448),DAY(Quarterly!A448))))</f>
        <v>204234</v>
      </c>
      <c r="B449" s="9">
        <f t="shared" si="57"/>
        <v>204232</v>
      </c>
      <c r="C449" s="9">
        <f t="shared" si="60"/>
        <v>204262</v>
      </c>
      <c r="D449" s="3">
        <f t="shared" si="58"/>
        <v>31</v>
      </c>
      <c r="E449" s="10">
        <f t="shared" si="59"/>
        <v>29</v>
      </c>
      <c r="F449" s="4">
        <f>Lease!K459</f>
        <v>0</v>
      </c>
      <c r="G449" s="3">
        <f t="shared" si="61"/>
        <v>0</v>
      </c>
      <c r="H449" s="11">
        <f t="shared" si="62"/>
        <v>0</v>
      </c>
      <c r="I449" s="11">
        <f t="shared" si="63"/>
        <v>0</v>
      </c>
      <c r="J449" s="4">
        <f t="shared" si="64"/>
        <v>0</v>
      </c>
      <c r="K449" s="3">
        <f t="shared" si="65"/>
        <v>0</v>
      </c>
    </row>
    <row r="450" spans="1:11" x14ac:dyDescent="0.25">
      <c r="A450" s="9">
        <f>IF(Lease!$H$4="Monthly",DATE(YEAR(Quarterly!A449),MONTH(Quarterly!A449)+1,DAY(Quarterly!A449)),IF(Lease!$H$4="Quarterly",DATE(YEAR(Quarterly!A449),MONTH(Quarterly!A449)+3,DAY(Quarterly!A449)),DATE(YEAR(Quarterly!A449)+1,MONTH(Quarterly!A449),DAY(Quarterly!A449))))</f>
        <v>204600</v>
      </c>
      <c r="B450" s="9">
        <f t="shared" si="57"/>
        <v>204598</v>
      </c>
      <c r="C450" s="9">
        <f t="shared" si="60"/>
        <v>204628</v>
      </c>
      <c r="D450" s="3">
        <f t="shared" si="58"/>
        <v>31</v>
      </c>
      <c r="E450" s="10">
        <f t="shared" si="59"/>
        <v>29</v>
      </c>
      <c r="F450" s="4">
        <f>Lease!K460</f>
        <v>0</v>
      </c>
      <c r="G450" s="3">
        <f t="shared" si="61"/>
        <v>0</v>
      </c>
      <c r="H450" s="11">
        <f t="shared" si="62"/>
        <v>0</v>
      </c>
      <c r="I450" s="11">
        <f t="shared" si="63"/>
        <v>0</v>
      </c>
      <c r="J450" s="4">
        <f t="shared" si="64"/>
        <v>0</v>
      </c>
      <c r="K450" s="3">
        <f t="shared" si="65"/>
        <v>0</v>
      </c>
    </row>
    <row r="451" spans="1:11" x14ac:dyDescent="0.25">
      <c r="A451" s="9">
        <f>IF(Lease!$H$4="Monthly",DATE(YEAR(Quarterly!A450),MONTH(Quarterly!A450)+1,DAY(Quarterly!A450)),IF(Lease!$H$4="Quarterly",DATE(YEAR(Quarterly!A450),MONTH(Quarterly!A450)+3,DAY(Quarterly!A450)),DATE(YEAR(Quarterly!A450)+1,MONTH(Quarterly!A450),DAY(Quarterly!A450))))</f>
        <v>204965</v>
      </c>
      <c r="B451" s="9">
        <f t="shared" si="57"/>
        <v>204963</v>
      </c>
      <c r="C451" s="9">
        <f t="shared" si="60"/>
        <v>204993</v>
      </c>
      <c r="D451" s="3">
        <f t="shared" si="58"/>
        <v>31</v>
      </c>
      <c r="E451" s="10">
        <f t="shared" si="59"/>
        <v>29</v>
      </c>
      <c r="F451" s="4">
        <f>Lease!K461</f>
        <v>0</v>
      </c>
      <c r="G451" s="3">
        <f t="shared" si="61"/>
        <v>0</v>
      </c>
      <c r="H451" s="11">
        <f t="shared" si="62"/>
        <v>0</v>
      </c>
      <c r="I451" s="11">
        <f t="shared" si="63"/>
        <v>0</v>
      </c>
      <c r="J451" s="4">
        <f t="shared" si="64"/>
        <v>0</v>
      </c>
      <c r="K451" s="3">
        <f t="shared" si="65"/>
        <v>0</v>
      </c>
    </row>
    <row r="452" spans="1:11" x14ac:dyDescent="0.25">
      <c r="A452" s="9">
        <f>IF(Lease!$H$4="Monthly",DATE(YEAR(Quarterly!A451),MONTH(Quarterly!A451)+1,DAY(Quarterly!A451)),IF(Lease!$H$4="Quarterly",DATE(YEAR(Quarterly!A451),MONTH(Quarterly!A451)+3,DAY(Quarterly!A451)),DATE(YEAR(Quarterly!A451)+1,MONTH(Quarterly!A451),DAY(Quarterly!A451))))</f>
        <v>205330</v>
      </c>
      <c r="B452" s="9">
        <f t="shared" si="57"/>
        <v>205328</v>
      </c>
      <c r="C452" s="9">
        <f t="shared" si="60"/>
        <v>205358</v>
      </c>
      <c r="D452" s="3">
        <f t="shared" si="58"/>
        <v>31</v>
      </c>
      <c r="E452" s="10">
        <f t="shared" si="59"/>
        <v>29</v>
      </c>
      <c r="F452" s="4">
        <f>Lease!K462</f>
        <v>0</v>
      </c>
      <c r="G452" s="3">
        <f t="shared" si="61"/>
        <v>0</v>
      </c>
      <c r="H452" s="11">
        <f t="shared" si="62"/>
        <v>0</v>
      </c>
      <c r="I452" s="11">
        <f t="shared" si="63"/>
        <v>0</v>
      </c>
      <c r="J452" s="4">
        <f t="shared" si="64"/>
        <v>0</v>
      </c>
      <c r="K452" s="3">
        <f t="shared" si="65"/>
        <v>0</v>
      </c>
    </row>
    <row r="453" spans="1:11" x14ac:dyDescent="0.25">
      <c r="A453" s="9">
        <f>IF(Lease!$H$4="Monthly",DATE(YEAR(Quarterly!A452),MONTH(Quarterly!A452)+1,DAY(Quarterly!A452)),IF(Lease!$H$4="Quarterly",DATE(YEAR(Quarterly!A452),MONTH(Quarterly!A452)+3,DAY(Quarterly!A452)),DATE(YEAR(Quarterly!A452)+1,MONTH(Quarterly!A452),DAY(Quarterly!A452))))</f>
        <v>205695</v>
      </c>
      <c r="B453" s="9">
        <f t="shared" si="57"/>
        <v>205693</v>
      </c>
      <c r="C453" s="9">
        <f t="shared" si="60"/>
        <v>205723</v>
      </c>
      <c r="D453" s="3">
        <f t="shared" si="58"/>
        <v>31</v>
      </c>
      <c r="E453" s="10">
        <f t="shared" si="59"/>
        <v>29</v>
      </c>
      <c r="F453" s="4">
        <f>Lease!K463</f>
        <v>0</v>
      </c>
      <c r="G453" s="3">
        <f t="shared" si="61"/>
        <v>0</v>
      </c>
      <c r="H453" s="11">
        <f t="shared" si="62"/>
        <v>0</v>
      </c>
      <c r="I453" s="11">
        <f t="shared" si="63"/>
        <v>0</v>
      </c>
      <c r="J453" s="4">
        <f t="shared" si="64"/>
        <v>0</v>
      </c>
      <c r="K453" s="3">
        <f t="shared" si="65"/>
        <v>0</v>
      </c>
    </row>
    <row r="454" spans="1:11" x14ac:dyDescent="0.25">
      <c r="A454" s="9">
        <f>IF(Lease!$H$4="Monthly",DATE(YEAR(Quarterly!A453),MONTH(Quarterly!A453)+1,DAY(Quarterly!A453)),IF(Lease!$H$4="Quarterly",DATE(YEAR(Quarterly!A453),MONTH(Quarterly!A453)+3,DAY(Quarterly!A453)),DATE(YEAR(Quarterly!A453)+1,MONTH(Quarterly!A453),DAY(Quarterly!A453))))</f>
        <v>206061</v>
      </c>
      <c r="B454" s="9">
        <f t="shared" ref="B454:B517" si="66">EOMONTH(A454,-1)+1</f>
        <v>206059</v>
      </c>
      <c r="C454" s="9">
        <f t="shared" si="60"/>
        <v>206089</v>
      </c>
      <c r="D454" s="3">
        <f t="shared" ref="D454:D517" si="67">C454-B454+1</f>
        <v>31</v>
      </c>
      <c r="E454" s="10">
        <f t="shared" ref="E454:E517" si="68">C454-A454+1</f>
        <v>29</v>
      </c>
      <c r="F454" s="4">
        <f>Lease!K464</f>
        <v>0</v>
      </c>
      <c r="G454" s="3">
        <f t="shared" si="61"/>
        <v>0</v>
      </c>
      <c r="H454" s="11">
        <f t="shared" si="62"/>
        <v>0</v>
      </c>
      <c r="I454" s="11">
        <f t="shared" si="63"/>
        <v>0</v>
      </c>
      <c r="J454" s="4">
        <f t="shared" si="64"/>
        <v>0</v>
      </c>
      <c r="K454" s="3">
        <f t="shared" si="65"/>
        <v>0</v>
      </c>
    </row>
    <row r="455" spans="1:11" x14ac:dyDescent="0.25">
      <c r="A455" s="9">
        <f>IF(Lease!$H$4="Monthly",DATE(YEAR(Quarterly!A454),MONTH(Quarterly!A454)+1,DAY(Quarterly!A454)),IF(Lease!$H$4="Quarterly",DATE(YEAR(Quarterly!A454),MONTH(Quarterly!A454)+3,DAY(Quarterly!A454)),DATE(YEAR(Quarterly!A454)+1,MONTH(Quarterly!A454),DAY(Quarterly!A454))))</f>
        <v>206426</v>
      </c>
      <c r="B455" s="9">
        <f t="shared" si="66"/>
        <v>206424</v>
      </c>
      <c r="C455" s="9">
        <f t="shared" ref="C455:C518" si="69">EOMONTH(A455,0)</f>
        <v>206454</v>
      </c>
      <c r="D455" s="3">
        <f t="shared" si="67"/>
        <v>31</v>
      </c>
      <c r="E455" s="10">
        <f t="shared" si="68"/>
        <v>29</v>
      </c>
      <c r="F455" s="4">
        <f>Lease!K465</f>
        <v>0</v>
      </c>
      <c r="G455" s="3">
        <f t="shared" ref="G455:G518" si="70">(F456/(A456-A455+1)*E455)+J454</f>
        <v>0</v>
      </c>
      <c r="H455" s="11">
        <f t="shared" ref="H455:H518" si="71">(F456)/(A456-A455+1)*((((EOMONTH(DATE(YEAR(A455),MONTH(A455)+1,DAY(A455)),0)))-DATE(YEAR(A455),MONTH(EOMONTH(A455,-1)+1)+1,1))+1)</f>
        <v>0</v>
      </c>
      <c r="I455" s="11">
        <f t="shared" ref="I455:I518" si="72">(F456)/(A456-A455+1)*(((((EOMONTH(DATE(YEAR(A455),MONTH(A455)+2,DAY(A455)),0)))-DATE(YEAR(A455),MONTH(EOMONTH(A455,-1)+2)+2,1)))+1)</f>
        <v>0</v>
      </c>
      <c r="J455" s="4">
        <f t="shared" ref="J455:J518" si="73">F456/(A456-A455+1)*(A456-DATE(YEAR(A456),MONTH(EOMONTH(A456,-1)+1),DAY(1))+1)</f>
        <v>0</v>
      </c>
      <c r="K455" s="3">
        <f t="shared" ref="K455:K518" si="74">G455+J455+I455+H455-J454</f>
        <v>0</v>
      </c>
    </row>
    <row r="456" spans="1:11" x14ac:dyDescent="0.25">
      <c r="A456" s="9">
        <f>IF(Lease!$H$4="Monthly",DATE(YEAR(Quarterly!A455),MONTH(Quarterly!A455)+1,DAY(Quarterly!A455)),IF(Lease!$H$4="Quarterly",DATE(YEAR(Quarterly!A455),MONTH(Quarterly!A455)+3,DAY(Quarterly!A455)),DATE(YEAR(Quarterly!A455)+1,MONTH(Quarterly!A455),DAY(Quarterly!A455))))</f>
        <v>206791</v>
      </c>
      <c r="B456" s="9">
        <f t="shared" si="66"/>
        <v>206789</v>
      </c>
      <c r="C456" s="9">
        <f t="shared" si="69"/>
        <v>206819</v>
      </c>
      <c r="D456" s="3">
        <f t="shared" si="67"/>
        <v>31</v>
      </c>
      <c r="E456" s="10">
        <f t="shared" si="68"/>
        <v>29</v>
      </c>
      <c r="F456" s="4">
        <f>Lease!K466</f>
        <v>0</v>
      </c>
      <c r="G456" s="3">
        <f t="shared" si="70"/>
        <v>0</v>
      </c>
      <c r="H456" s="11">
        <f t="shared" si="71"/>
        <v>0</v>
      </c>
      <c r="I456" s="11">
        <f t="shared" si="72"/>
        <v>0</v>
      </c>
      <c r="J456" s="4">
        <f t="shared" si="73"/>
        <v>0</v>
      </c>
      <c r="K456" s="3">
        <f t="shared" si="74"/>
        <v>0</v>
      </c>
    </row>
    <row r="457" spans="1:11" x14ac:dyDescent="0.25">
      <c r="A457" s="9">
        <f>IF(Lease!$H$4="Monthly",DATE(YEAR(Quarterly!A456),MONTH(Quarterly!A456)+1,DAY(Quarterly!A456)),IF(Lease!$H$4="Quarterly",DATE(YEAR(Quarterly!A456),MONTH(Quarterly!A456)+3,DAY(Quarterly!A456)),DATE(YEAR(Quarterly!A456)+1,MONTH(Quarterly!A456),DAY(Quarterly!A456))))</f>
        <v>207156</v>
      </c>
      <c r="B457" s="9">
        <f t="shared" si="66"/>
        <v>207154</v>
      </c>
      <c r="C457" s="9">
        <f t="shared" si="69"/>
        <v>207184</v>
      </c>
      <c r="D457" s="3">
        <f t="shared" si="67"/>
        <v>31</v>
      </c>
      <c r="E457" s="10">
        <f t="shared" si="68"/>
        <v>29</v>
      </c>
      <c r="F457" s="4">
        <f>Lease!K467</f>
        <v>0</v>
      </c>
      <c r="G457" s="3">
        <f t="shared" si="70"/>
        <v>0</v>
      </c>
      <c r="H457" s="11">
        <f t="shared" si="71"/>
        <v>0</v>
      </c>
      <c r="I457" s="11">
        <f t="shared" si="72"/>
        <v>0</v>
      </c>
      <c r="J457" s="4">
        <f t="shared" si="73"/>
        <v>0</v>
      </c>
      <c r="K457" s="3">
        <f t="shared" si="74"/>
        <v>0</v>
      </c>
    </row>
    <row r="458" spans="1:11" x14ac:dyDescent="0.25">
      <c r="A458" s="9">
        <f>IF(Lease!$H$4="Monthly",DATE(YEAR(Quarterly!A457),MONTH(Quarterly!A457)+1,DAY(Quarterly!A457)),IF(Lease!$H$4="Quarterly",DATE(YEAR(Quarterly!A457),MONTH(Quarterly!A457)+3,DAY(Quarterly!A457)),DATE(YEAR(Quarterly!A457)+1,MONTH(Quarterly!A457),DAY(Quarterly!A457))))</f>
        <v>207522</v>
      </c>
      <c r="B458" s="9">
        <f t="shared" si="66"/>
        <v>207520</v>
      </c>
      <c r="C458" s="9">
        <f t="shared" si="69"/>
        <v>207550</v>
      </c>
      <c r="D458" s="3">
        <f t="shared" si="67"/>
        <v>31</v>
      </c>
      <c r="E458" s="10">
        <f t="shared" si="68"/>
        <v>29</v>
      </c>
      <c r="F458" s="4">
        <f>Lease!K468</f>
        <v>0</v>
      </c>
      <c r="G458" s="3">
        <f t="shared" si="70"/>
        <v>0</v>
      </c>
      <c r="H458" s="11">
        <f t="shared" si="71"/>
        <v>0</v>
      </c>
      <c r="I458" s="11">
        <f t="shared" si="72"/>
        <v>0</v>
      </c>
      <c r="J458" s="4">
        <f t="shared" si="73"/>
        <v>0</v>
      </c>
      <c r="K458" s="3">
        <f t="shared" si="74"/>
        <v>0</v>
      </c>
    </row>
    <row r="459" spans="1:11" x14ac:dyDescent="0.25">
      <c r="A459" s="9">
        <f>IF(Lease!$H$4="Monthly",DATE(YEAR(Quarterly!A458),MONTH(Quarterly!A458)+1,DAY(Quarterly!A458)),IF(Lease!$H$4="Quarterly",DATE(YEAR(Quarterly!A458),MONTH(Quarterly!A458)+3,DAY(Quarterly!A458)),DATE(YEAR(Quarterly!A458)+1,MONTH(Quarterly!A458),DAY(Quarterly!A458))))</f>
        <v>207887</v>
      </c>
      <c r="B459" s="9">
        <f t="shared" si="66"/>
        <v>207885</v>
      </c>
      <c r="C459" s="9">
        <f t="shared" si="69"/>
        <v>207915</v>
      </c>
      <c r="D459" s="3">
        <f t="shared" si="67"/>
        <v>31</v>
      </c>
      <c r="E459" s="10">
        <f t="shared" si="68"/>
        <v>29</v>
      </c>
      <c r="F459" s="4">
        <f>Lease!K469</f>
        <v>0</v>
      </c>
      <c r="G459" s="3">
        <f t="shared" si="70"/>
        <v>0</v>
      </c>
      <c r="H459" s="11">
        <f t="shared" si="71"/>
        <v>0</v>
      </c>
      <c r="I459" s="11">
        <f t="shared" si="72"/>
        <v>0</v>
      </c>
      <c r="J459" s="4">
        <f t="shared" si="73"/>
        <v>0</v>
      </c>
      <c r="K459" s="3">
        <f t="shared" si="74"/>
        <v>0</v>
      </c>
    </row>
    <row r="460" spans="1:11" x14ac:dyDescent="0.25">
      <c r="A460" s="9">
        <f>IF(Lease!$H$4="Monthly",DATE(YEAR(Quarterly!A459),MONTH(Quarterly!A459)+1,DAY(Quarterly!A459)),IF(Lease!$H$4="Quarterly",DATE(YEAR(Quarterly!A459),MONTH(Quarterly!A459)+3,DAY(Quarterly!A459)),DATE(YEAR(Quarterly!A459)+1,MONTH(Quarterly!A459),DAY(Quarterly!A459))))</f>
        <v>208252</v>
      </c>
      <c r="B460" s="9">
        <f t="shared" si="66"/>
        <v>208250</v>
      </c>
      <c r="C460" s="9">
        <f t="shared" si="69"/>
        <v>208280</v>
      </c>
      <c r="D460" s="3">
        <f t="shared" si="67"/>
        <v>31</v>
      </c>
      <c r="E460" s="10">
        <f t="shared" si="68"/>
        <v>29</v>
      </c>
      <c r="F460" s="4">
        <f>Lease!K470</f>
        <v>0</v>
      </c>
      <c r="G460" s="3">
        <f t="shared" si="70"/>
        <v>0</v>
      </c>
      <c r="H460" s="11">
        <f t="shared" si="71"/>
        <v>0</v>
      </c>
      <c r="I460" s="11">
        <f t="shared" si="72"/>
        <v>0</v>
      </c>
      <c r="J460" s="4">
        <f t="shared" si="73"/>
        <v>0</v>
      </c>
      <c r="K460" s="3">
        <f t="shared" si="74"/>
        <v>0</v>
      </c>
    </row>
    <row r="461" spans="1:11" x14ac:dyDescent="0.25">
      <c r="A461" s="9">
        <f>IF(Lease!$H$4="Monthly",DATE(YEAR(Quarterly!A460),MONTH(Quarterly!A460)+1,DAY(Quarterly!A460)),IF(Lease!$H$4="Quarterly",DATE(YEAR(Quarterly!A460),MONTH(Quarterly!A460)+3,DAY(Quarterly!A460)),DATE(YEAR(Quarterly!A460)+1,MONTH(Quarterly!A460),DAY(Quarterly!A460))))</f>
        <v>208617</v>
      </c>
      <c r="B461" s="9">
        <f t="shared" si="66"/>
        <v>208615</v>
      </c>
      <c r="C461" s="9">
        <f t="shared" si="69"/>
        <v>208645</v>
      </c>
      <c r="D461" s="3">
        <f t="shared" si="67"/>
        <v>31</v>
      </c>
      <c r="E461" s="10">
        <f t="shared" si="68"/>
        <v>29</v>
      </c>
      <c r="F461" s="4">
        <f>Lease!K471</f>
        <v>0</v>
      </c>
      <c r="G461" s="3">
        <f t="shared" si="70"/>
        <v>0</v>
      </c>
      <c r="H461" s="11">
        <f t="shared" si="71"/>
        <v>0</v>
      </c>
      <c r="I461" s="11">
        <f t="shared" si="72"/>
        <v>0</v>
      </c>
      <c r="J461" s="4">
        <f t="shared" si="73"/>
        <v>0</v>
      </c>
      <c r="K461" s="3">
        <f t="shared" si="74"/>
        <v>0</v>
      </c>
    </row>
    <row r="462" spans="1:11" x14ac:dyDescent="0.25">
      <c r="A462" s="9">
        <f>IF(Lease!$H$4="Monthly",DATE(YEAR(Quarterly!A461),MONTH(Quarterly!A461)+1,DAY(Quarterly!A461)),IF(Lease!$H$4="Quarterly",DATE(YEAR(Quarterly!A461),MONTH(Quarterly!A461)+3,DAY(Quarterly!A461)),DATE(YEAR(Quarterly!A461)+1,MONTH(Quarterly!A461),DAY(Quarterly!A461))))</f>
        <v>208983</v>
      </c>
      <c r="B462" s="9">
        <f t="shared" si="66"/>
        <v>208981</v>
      </c>
      <c r="C462" s="9">
        <f t="shared" si="69"/>
        <v>209011</v>
      </c>
      <c r="D462" s="3">
        <f t="shared" si="67"/>
        <v>31</v>
      </c>
      <c r="E462" s="10">
        <f t="shared" si="68"/>
        <v>29</v>
      </c>
      <c r="F462" s="4">
        <f>Lease!K472</f>
        <v>0</v>
      </c>
      <c r="G462" s="3">
        <f t="shared" si="70"/>
        <v>0</v>
      </c>
      <c r="H462" s="11">
        <f t="shared" si="71"/>
        <v>0</v>
      </c>
      <c r="I462" s="11">
        <f t="shared" si="72"/>
        <v>0</v>
      </c>
      <c r="J462" s="4">
        <f t="shared" si="73"/>
        <v>0</v>
      </c>
      <c r="K462" s="3">
        <f t="shared" si="74"/>
        <v>0</v>
      </c>
    </row>
    <row r="463" spans="1:11" x14ac:dyDescent="0.25">
      <c r="A463" s="9">
        <f>IF(Lease!$H$4="Monthly",DATE(YEAR(Quarterly!A462),MONTH(Quarterly!A462)+1,DAY(Quarterly!A462)),IF(Lease!$H$4="Quarterly",DATE(YEAR(Quarterly!A462),MONTH(Quarterly!A462)+3,DAY(Quarterly!A462)),DATE(YEAR(Quarterly!A462)+1,MONTH(Quarterly!A462),DAY(Quarterly!A462))))</f>
        <v>209348</v>
      </c>
      <c r="B463" s="9">
        <f t="shared" si="66"/>
        <v>209346</v>
      </c>
      <c r="C463" s="9">
        <f t="shared" si="69"/>
        <v>209376</v>
      </c>
      <c r="D463" s="3">
        <f t="shared" si="67"/>
        <v>31</v>
      </c>
      <c r="E463" s="10">
        <f t="shared" si="68"/>
        <v>29</v>
      </c>
      <c r="F463" s="4">
        <f>Lease!K473</f>
        <v>0</v>
      </c>
      <c r="G463" s="3">
        <f t="shared" si="70"/>
        <v>0</v>
      </c>
      <c r="H463" s="11">
        <f t="shared" si="71"/>
        <v>0</v>
      </c>
      <c r="I463" s="11">
        <f t="shared" si="72"/>
        <v>0</v>
      </c>
      <c r="J463" s="4">
        <f t="shared" si="73"/>
        <v>0</v>
      </c>
      <c r="K463" s="3">
        <f t="shared" si="74"/>
        <v>0</v>
      </c>
    </row>
    <row r="464" spans="1:11" x14ac:dyDescent="0.25">
      <c r="A464" s="9">
        <f>IF(Lease!$H$4="Monthly",DATE(YEAR(Quarterly!A463),MONTH(Quarterly!A463)+1,DAY(Quarterly!A463)),IF(Lease!$H$4="Quarterly",DATE(YEAR(Quarterly!A463),MONTH(Quarterly!A463)+3,DAY(Quarterly!A463)),DATE(YEAR(Quarterly!A463)+1,MONTH(Quarterly!A463),DAY(Quarterly!A463))))</f>
        <v>209713</v>
      </c>
      <c r="B464" s="9">
        <f t="shared" si="66"/>
        <v>209711</v>
      </c>
      <c r="C464" s="9">
        <f t="shared" si="69"/>
        <v>209741</v>
      </c>
      <c r="D464" s="3">
        <f t="shared" si="67"/>
        <v>31</v>
      </c>
      <c r="E464" s="10">
        <f t="shared" si="68"/>
        <v>29</v>
      </c>
      <c r="F464" s="4">
        <f>Lease!K474</f>
        <v>0</v>
      </c>
      <c r="G464" s="3">
        <f t="shared" si="70"/>
        <v>0</v>
      </c>
      <c r="H464" s="11">
        <f t="shared" si="71"/>
        <v>0</v>
      </c>
      <c r="I464" s="11">
        <f t="shared" si="72"/>
        <v>0</v>
      </c>
      <c r="J464" s="4">
        <f t="shared" si="73"/>
        <v>0</v>
      </c>
      <c r="K464" s="3">
        <f t="shared" si="74"/>
        <v>0</v>
      </c>
    </row>
    <row r="465" spans="1:11" x14ac:dyDescent="0.25">
      <c r="A465" s="9">
        <f>IF(Lease!$H$4="Monthly",DATE(YEAR(Quarterly!A464),MONTH(Quarterly!A464)+1,DAY(Quarterly!A464)),IF(Lease!$H$4="Quarterly",DATE(YEAR(Quarterly!A464),MONTH(Quarterly!A464)+3,DAY(Quarterly!A464)),DATE(YEAR(Quarterly!A464)+1,MONTH(Quarterly!A464),DAY(Quarterly!A464))))</f>
        <v>210078</v>
      </c>
      <c r="B465" s="9">
        <f t="shared" si="66"/>
        <v>210076</v>
      </c>
      <c r="C465" s="9">
        <f t="shared" si="69"/>
        <v>210106</v>
      </c>
      <c r="D465" s="3">
        <f t="shared" si="67"/>
        <v>31</v>
      </c>
      <c r="E465" s="10">
        <f t="shared" si="68"/>
        <v>29</v>
      </c>
      <c r="F465" s="4">
        <f>Lease!K475</f>
        <v>0</v>
      </c>
      <c r="G465" s="3">
        <f t="shared" si="70"/>
        <v>0</v>
      </c>
      <c r="H465" s="11">
        <f t="shared" si="71"/>
        <v>0</v>
      </c>
      <c r="I465" s="11">
        <f t="shared" si="72"/>
        <v>0</v>
      </c>
      <c r="J465" s="4">
        <f t="shared" si="73"/>
        <v>0</v>
      </c>
      <c r="K465" s="3">
        <f t="shared" si="74"/>
        <v>0</v>
      </c>
    </row>
    <row r="466" spans="1:11" x14ac:dyDescent="0.25">
      <c r="A466" s="9">
        <f>IF(Lease!$H$4="Monthly",DATE(YEAR(Quarterly!A465),MONTH(Quarterly!A465)+1,DAY(Quarterly!A465)),IF(Lease!$H$4="Quarterly",DATE(YEAR(Quarterly!A465),MONTH(Quarterly!A465)+3,DAY(Quarterly!A465)),DATE(YEAR(Quarterly!A465)+1,MONTH(Quarterly!A465),DAY(Quarterly!A465))))</f>
        <v>210444</v>
      </c>
      <c r="B466" s="9">
        <f t="shared" si="66"/>
        <v>210442</v>
      </c>
      <c r="C466" s="9">
        <f t="shared" si="69"/>
        <v>210472</v>
      </c>
      <c r="D466" s="3">
        <f t="shared" si="67"/>
        <v>31</v>
      </c>
      <c r="E466" s="10">
        <f t="shared" si="68"/>
        <v>29</v>
      </c>
      <c r="F466" s="4">
        <f>Lease!K476</f>
        <v>0</v>
      </c>
      <c r="G466" s="3">
        <f t="shared" si="70"/>
        <v>0</v>
      </c>
      <c r="H466" s="11">
        <f t="shared" si="71"/>
        <v>0</v>
      </c>
      <c r="I466" s="11">
        <f t="shared" si="72"/>
        <v>0</v>
      </c>
      <c r="J466" s="4">
        <f t="shared" si="73"/>
        <v>0</v>
      </c>
      <c r="K466" s="3">
        <f t="shared" si="74"/>
        <v>0</v>
      </c>
    </row>
    <row r="467" spans="1:11" x14ac:dyDescent="0.25">
      <c r="A467" s="9">
        <f>IF(Lease!$H$4="Monthly",DATE(YEAR(Quarterly!A466),MONTH(Quarterly!A466)+1,DAY(Quarterly!A466)),IF(Lease!$H$4="Quarterly",DATE(YEAR(Quarterly!A466),MONTH(Quarterly!A466)+3,DAY(Quarterly!A466)),DATE(YEAR(Quarterly!A466)+1,MONTH(Quarterly!A466),DAY(Quarterly!A466))))</f>
        <v>210809</v>
      </c>
      <c r="B467" s="9">
        <f t="shared" si="66"/>
        <v>210807</v>
      </c>
      <c r="C467" s="9">
        <f t="shared" si="69"/>
        <v>210837</v>
      </c>
      <c r="D467" s="3">
        <f t="shared" si="67"/>
        <v>31</v>
      </c>
      <c r="E467" s="10">
        <f t="shared" si="68"/>
        <v>29</v>
      </c>
      <c r="F467" s="4">
        <f>Lease!K477</f>
        <v>0</v>
      </c>
      <c r="G467" s="3">
        <f t="shared" si="70"/>
        <v>0</v>
      </c>
      <c r="H467" s="11">
        <f t="shared" si="71"/>
        <v>0</v>
      </c>
      <c r="I467" s="11">
        <f t="shared" si="72"/>
        <v>0</v>
      </c>
      <c r="J467" s="4">
        <f t="shared" si="73"/>
        <v>0</v>
      </c>
      <c r="K467" s="3">
        <f t="shared" si="74"/>
        <v>0</v>
      </c>
    </row>
    <row r="468" spans="1:11" x14ac:dyDescent="0.25">
      <c r="A468" s="9">
        <f>IF(Lease!$H$4="Monthly",DATE(YEAR(Quarterly!A467),MONTH(Quarterly!A467)+1,DAY(Quarterly!A467)),IF(Lease!$H$4="Quarterly",DATE(YEAR(Quarterly!A467),MONTH(Quarterly!A467)+3,DAY(Quarterly!A467)),DATE(YEAR(Quarterly!A467)+1,MONTH(Quarterly!A467),DAY(Quarterly!A467))))</f>
        <v>211174</v>
      </c>
      <c r="B468" s="9">
        <f t="shared" si="66"/>
        <v>211172</v>
      </c>
      <c r="C468" s="9">
        <f t="shared" si="69"/>
        <v>211202</v>
      </c>
      <c r="D468" s="3">
        <f t="shared" si="67"/>
        <v>31</v>
      </c>
      <c r="E468" s="10">
        <f t="shared" si="68"/>
        <v>29</v>
      </c>
      <c r="F468" s="4">
        <f>Lease!K478</f>
        <v>0</v>
      </c>
      <c r="G468" s="3">
        <f t="shared" si="70"/>
        <v>0</v>
      </c>
      <c r="H468" s="11">
        <f t="shared" si="71"/>
        <v>0</v>
      </c>
      <c r="I468" s="11">
        <f t="shared" si="72"/>
        <v>0</v>
      </c>
      <c r="J468" s="4">
        <f t="shared" si="73"/>
        <v>0</v>
      </c>
      <c r="K468" s="3">
        <f t="shared" si="74"/>
        <v>0</v>
      </c>
    </row>
    <row r="469" spans="1:11" x14ac:dyDescent="0.25">
      <c r="A469" s="9">
        <f>IF(Lease!$H$4="Monthly",DATE(YEAR(Quarterly!A468),MONTH(Quarterly!A468)+1,DAY(Quarterly!A468)),IF(Lease!$H$4="Quarterly",DATE(YEAR(Quarterly!A468),MONTH(Quarterly!A468)+3,DAY(Quarterly!A468)),DATE(YEAR(Quarterly!A468)+1,MONTH(Quarterly!A468),DAY(Quarterly!A468))))</f>
        <v>211539</v>
      </c>
      <c r="B469" s="9">
        <f t="shared" si="66"/>
        <v>211537</v>
      </c>
      <c r="C469" s="9">
        <f t="shared" si="69"/>
        <v>211567</v>
      </c>
      <c r="D469" s="3">
        <f t="shared" si="67"/>
        <v>31</v>
      </c>
      <c r="E469" s="10">
        <f t="shared" si="68"/>
        <v>29</v>
      </c>
      <c r="F469" s="4">
        <f>Lease!K479</f>
        <v>0</v>
      </c>
      <c r="G469" s="3">
        <f t="shared" si="70"/>
        <v>0</v>
      </c>
      <c r="H469" s="11">
        <f t="shared" si="71"/>
        <v>0</v>
      </c>
      <c r="I469" s="11">
        <f t="shared" si="72"/>
        <v>0</v>
      </c>
      <c r="J469" s="4">
        <f t="shared" si="73"/>
        <v>0</v>
      </c>
      <c r="K469" s="3">
        <f t="shared" si="74"/>
        <v>0</v>
      </c>
    </row>
    <row r="470" spans="1:11" x14ac:dyDescent="0.25">
      <c r="A470" s="9">
        <f>IF(Lease!$H$4="Monthly",DATE(YEAR(Quarterly!A469),MONTH(Quarterly!A469)+1,DAY(Quarterly!A469)),IF(Lease!$H$4="Quarterly",DATE(YEAR(Quarterly!A469),MONTH(Quarterly!A469)+3,DAY(Quarterly!A469)),DATE(YEAR(Quarterly!A469)+1,MONTH(Quarterly!A469),DAY(Quarterly!A469))))</f>
        <v>211905</v>
      </c>
      <c r="B470" s="9">
        <f t="shared" si="66"/>
        <v>211903</v>
      </c>
      <c r="C470" s="9">
        <f t="shared" si="69"/>
        <v>211933</v>
      </c>
      <c r="D470" s="3">
        <f t="shared" si="67"/>
        <v>31</v>
      </c>
      <c r="E470" s="10">
        <f t="shared" si="68"/>
        <v>29</v>
      </c>
      <c r="F470" s="4">
        <f>Lease!K480</f>
        <v>0</v>
      </c>
      <c r="G470" s="3">
        <f t="shared" si="70"/>
        <v>0</v>
      </c>
      <c r="H470" s="11">
        <f t="shared" si="71"/>
        <v>0</v>
      </c>
      <c r="I470" s="11">
        <f t="shared" si="72"/>
        <v>0</v>
      </c>
      <c r="J470" s="4">
        <f t="shared" si="73"/>
        <v>0</v>
      </c>
      <c r="K470" s="3">
        <f t="shared" si="74"/>
        <v>0</v>
      </c>
    </row>
    <row r="471" spans="1:11" x14ac:dyDescent="0.25">
      <c r="A471" s="9">
        <f>IF(Lease!$H$4="Monthly",DATE(YEAR(Quarterly!A470),MONTH(Quarterly!A470)+1,DAY(Quarterly!A470)),IF(Lease!$H$4="Quarterly",DATE(YEAR(Quarterly!A470),MONTH(Quarterly!A470)+3,DAY(Quarterly!A470)),DATE(YEAR(Quarterly!A470)+1,MONTH(Quarterly!A470),DAY(Quarterly!A470))))</f>
        <v>212270</v>
      </c>
      <c r="B471" s="9">
        <f t="shared" si="66"/>
        <v>212268</v>
      </c>
      <c r="C471" s="9">
        <f t="shared" si="69"/>
        <v>212298</v>
      </c>
      <c r="D471" s="3">
        <f t="shared" si="67"/>
        <v>31</v>
      </c>
      <c r="E471" s="10">
        <f t="shared" si="68"/>
        <v>29</v>
      </c>
      <c r="F471" s="4">
        <f>Lease!K481</f>
        <v>0</v>
      </c>
      <c r="G471" s="3">
        <f t="shared" si="70"/>
        <v>0</v>
      </c>
      <c r="H471" s="11">
        <f t="shared" si="71"/>
        <v>0</v>
      </c>
      <c r="I471" s="11">
        <f t="shared" si="72"/>
        <v>0</v>
      </c>
      <c r="J471" s="4">
        <f t="shared" si="73"/>
        <v>0</v>
      </c>
      <c r="K471" s="3">
        <f t="shared" si="74"/>
        <v>0</v>
      </c>
    </row>
    <row r="472" spans="1:11" x14ac:dyDescent="0.25">
      <c r="A472" s="9">
        <f>IF(Lease!$H$4="Monthly",DATE(YEAR(Quarterly!A471),MONTH(Quarterly!A471)+1,DAY(Quarterly!A471)),IF(Lease!$H$4="Quarterly",DATE(YEAR(Quarterly!A471),MONTH(Quarterly!A471)+3,DAY(Quarterly!A471)),DATE(YEAR(Quarterly!A471)+1,MONTH(Quarterly!A471),DAY(Quarterly!A471))))</f>
        <v>212635</v>
      </c>
      <c r="B472" s="9">
        <f t="shared" si="66"/>
        <v>212633</v>
      </c>
      <c r="C472" s="9">
        <f t="shared" si="69"/>
        <v>212663</v>
      </c>
      <c r="D472" s="3">
        <f t="shared" si="67"/>
        <v>31</v>
      </c>
      <c r="E472" s="10">
        <f t="shared" si="68"/>
        <v>29</v>
      </c>
      <c r="F472" s="4">
        <f>Lease!K482</f>
        <v>0</v>
      </c>
      <c r="G472" s="3">
        <f t="shared" si="70"/>
        <v>0</v>
      </c>
      <c r="H472" s="11">
        <f t="shared" si="71"/>
        <v>0</v>
      </c>
      <c r="I472" s="11">
        <f t="shared" si="72"/>
        <v>0</v>
      </c>
      <c r="J472" s="4">
        <f t="shared" si="73"/>
        <v>0</v>
      </c>
      <c r="K472" s="3">
        <f t="shared" si="74"/>
        <v>0</v>
      </c>
    </row>
    <row r="473" spans="1:11" x14ac:dyDescent="0.25">
      <c r="A473" s="9">
        <f>IF(Lease!$H$4="Monthly",DATE(YEAR(Quarterly!A472),MONTH(Quarterly!A472)+1,DAY(Quarterly!A472)),IF(Lease!$H$4="Quarterly",DATE(YEAR(Quarterly!A472),MONTH(Quarterly!A472)+3,DAY(Quarterly!A472)),DATE(YEAR(Quarterly!A472)+1,MONTH(Quarterly!A472),DAY(Quarterly!A472))))</f>
        <v>213000</v>
      </c>
      <c r="B473" s="9">
        <f t="shared" si="66"/>
        <v>212998</v>
      </c>
      <c r="C473" s="9">
        <f t="shared" si="69"/>
        <v>213028</v>
      </c>
      <c r="D473" s="3">
        <f t="shared" si="67"/>
        <v>31</v>
      </c>
      <c r="E473" s="10">
        <f t="shared" si="68"/>
        <v>29</v>
      </c>
      <c r="F473" s="4">
        <f>Lease!K483</f>
        <v>0</v>
      </c>
      <c r="G473" s="3">
        <f t="shared" si="70"/>
        <v>0</v>
      </c>
      <c r="H473" s="11">
        <f t="shared" si="71"/>
        <v>0</v>
      </c>
      <c r="I473" s="11">
        <f t="shared" si="72"/>
        <v>0</v>
      </c>
      <c r="J473" s="4">
        <f t="shared" si="73"/>
        <v>0</v>
      </c>
      <c r="K473" s="3">
        <f t="shared" si="74"/>
        <v>0</v>
      </c>
    </row>
    <row r="474" spans="1:11" x14ac:dyDescent="0.25">
      <c r="A474" s="9">
        <f>IF(Lease!$H$4="Monthly",DATE(YEAR(Quarterly!A473),MONTH(Quarterly!A473)+1,DAY(Quarterly!A473)),IF(Lease!$H$4="Quarterly",DATE(YEAR(Quarterly!A473),MONTH(Quarterly!A473)+3,DAY(Quarterly!A473)),DATE(YEAR(Quarterly!A473)+1,MONTH(Quarterly!A473),DAY(Quarterly!A473))))</f>
        <v>213366</v>
      </c>
      <c r="B474" s="9">
        <f t="shared" si="66"/>
        <v>213364</v>
      </c>
      <c r="C474" s="9">
        <f t="shared" si="69"/>
        <v>213394</v>
      </c>
      <c r="D474" s="3">
        <f t="shared" si="67"/>
        <v>31</v>
      </c>
      <c r="E474" s="10">
        <f t="shared" si="68"/>
        <v>29</v>
      </c>
      <c r="F474" s="4">
        <f>Lease!K484</f>
        <v>0</v>
      </c>
      <c r="G474" s="3">
        <f t="shared" si="70"/>
        <v>0</v>
      </c>
      <c r="H474" s="11">
        <f t="shared" si="71"/>
        <v>0</v>
      </c>
      <c r="I474" s="11">
        <f t="shared" si="72"/>
        <v>0</v>
      </c>
      <c r="J474" s="4">
        <f t="shared" si="73"/>
        <v>0</v>
      </c>
      <c r="K474" s="3">
        <f t="shared" si="74"/>
        <v>0</v>
      </c>
    </row>
    <row r="475" spans="1:11" x14ac:dyDescent="0.25">
      <c r="A475" s="9">
        <f>IF(Lease!$H$4="Monthly",DATE(YEAR(Quarterly!A474),MONTH(Quarterly!A474)+1,DAY(Quarterly!A474)),IF(Lease!$H$4="Quarterly",DATE(YEAR(Quarterly!A474),MONTH(Quarterly!A474)+3,DAY(Quarterly!A474)),DATE(YEAR(Quarterly!A474)+1,MONTH(Quarterly!A474),DAY(Quarterly!A474))))</f>
        <v>213731</v>
      </c>
      <c r="B475" s="9">
        <f t="shared" si="66"/>
        <v>213729</v>
      </c>
      <c r="C475" s="9">
        <f t="shared" si="69"/>
        <v>213759</v>
      </c>
      <c r="D475" s="3">
        <f t="shared" si="67"/>
        <v>31</v>
      </c>
      <c r="E475" s="10">
        <f t="shared" si="68"/>
        <v>29</v>
      </c>
      <c r="F475" s="4">
        <f>Lease!K485</f>
        <v>0</v>
      </c>
      <c r="G475" s="3">
        <f t="shared" si="70"/>
        <v>0</v>
      </c>
      <c r="H475" s="11">
        <f t="shared" si="71"/>
        <v>0</v>
      </c>
      <c r="I475" s="11">
        <f t="shared" si="72"/>
        <v>0</v>
      </c>
      <c r="J475" s="4">
        <f t="shared" si="73"/>
        <v>0</v>
      </c>
      <c r="K475" s="3">
        <f t="shared" si="74"/>
        <v>0</v>
      </c>
    </row>
    <row r="476" spans="1:11" x14ac:dyDescent="0.25">
      <c r="A476" s="9">
        <f>IF(Lease!$H$4="Monthly",DATE(YEAR(Quarterly!A475),MONTH(Quarterly!A475)+1,DAY(Quarterly!A475)),IF(Lease!$H$4="Quarterly",DATE(YEAR(Quarterly!A475),MONTH(Quarterly!A475)+3,DAY(Quarterly!A475)),DATE(YEAR(Quarterly!A475)+1,MONTH(Quarterly!A475),DAY(Quarterly!A475))))</f>
        <v>214096</v>
      </c>
      <c r="B476" s="9">
        <f t="shared" si="66"/>
        <v>214094</v>
      </c>
      <c r="C476" s="9">
        <f t="shared" si="69"/>
        <v>214124</v>
      </c>
      <c r="D476" s="3">
        <f t="shared" si="67"/>
        <v>31</v>
      </c>
      <c r="E476" s="10">
        <f t="shared" si="68"/>
        <v>29</v>
      </c>
      <c r="F476" s="4">
        <f>Lease!K486</f>
        <v>0</v>
      </c>
      <c r="G476" s="3">
        <f t="shared" si="70"/>
        <v>0</v>
      </c>
      <c r="H476" s="11">
        <f t="shared" si="71"/>
        <v>0</v>
      </c>
      <c r="I476" s="11">
        <f t="shared" si="72"/>
        <v>0</v>
      </c>
      <c r="J476" s="4">
        <f t="shared" si="73"/>
        <v>0</v>
      </c>
      <c r="K476" s="3">
        <f t="shared" si="74"/>
        <v>0</v>
      </c>
    </row>
    <row r="477" spans="1:11" x14ac:dyDescent="0.25">
      <c r="A477" s="9">
        <f>IF(Lease!$H$4="Monthly",DATE(YEAR(Quarterly!A476),MONTH(Quarterly!A476)+1,DAY(Quarterly!A476)),IF(Lease!$H$4="Quarterly",DATE(YEAR(Quarterly!A476),MONTH(Quarterly!A476)+3,DAY(Quarterly!A476)),DATE(YEAR(Quarterly!A476)+1,MONTH(Quarterly!A476),DAY(Quarterly!A476))))</f>
        <v>214461</v>
      </c>
      <c r="B477" s="9">
        <f t="shared" si="66"/>
        <v>214459</v>
      </c>
      <c r="C477" s="9">
        <f t="shared" si="69"/>
        <v>214489</v>
      </c>
      <c r="D477" s="3">
        <f t="shared" si="67"/>
        <v>31</v>
      </c>
      <c r="E477" s="10">
        <f t="shared" si="68"/>
        <v>29</v>
      </c>
      <c r="F477" s="4">
        <f>Lease!K487</f>
        <v>0</v>
      </c>
      <c r="G477" s="3">
        <f t="shared" si="70"/>
        <v>0</v>
      </c>
      <c r="H477" s="11">
        <f t="shared" si="71"/>
        <v>0</v>
      </c>
      <c r="I477" s="11">
        <f t="shared" si="72"/>
        <v>0</v>
      </c>
      <c r="J477" s="4">
        <f t="shared" si="73"/>
        <v>0</v>
      </c>
      <c r="K477" s="3">
        <f t="shared" si="74"/>
        <v>0</v>
      </c>
    </row>
    <row r="478" spans="1:11" x14ac:dyDescent="0.25">
      <c r="A478" s="9">
        <f>IF(Lease!$H$4="Monthly",DATE(YEAR(Quarterly!A477),MONTH(Quarterly!A477)+1,DAY(Quarterly!A477)),IF(Lease!$H$4="Quarterly",DATE(YEAR(Quarterly!A477),MONTH(Quarterly!A477)+3,DAY(Quarterly!A477)),DATE(YEAR(Quarterly!A477)+1,MONTH(Quarterly!A477),DAY(Quarterly!A477))))</f>
        <v>214827</v>
      </c>
      <c r="B478" s="9">
        <f t="shared" si="66"/>
        <v>214825</v>
      </c>
      <c r="C478" s="9">
        <f t="shared" si="69"/>
        <v>214855</v>
      </c>
      <c r="D478" s="3">
        <f t="shared" si="67"/>
        <v>31</v>
      </c>
      <c r="E478" s="10">
        <f t="shared" si="68"/>
        <v>29</v>
      </c>
      <c r="F478" s="4">
        <f>Lease!K488</f>
        <v>0</v>
      </c>
      <c r="G478" s="3">
        <f t="shared" si="70"/>
        <v>0</v>
      </c>
      <c r="H478" s="11">
        <f t="shared" si="71"/>
        <v>0</v>
      </c>
      <c r="I478" s="11">
        <f t="shared" si="72"/>
        <v>0</v>
      </c>
      <c r="J478" s="4">
        <f t="shared" si="73"/>
        <v>0</v>
      </c>
      <c r="K478" s="3">
        <f t="shared" si="74"/>
        <v>0</v>
      </c>
    </row>
    <row r="479" spans="1:11" x14ac:dyDescent="0.25">
      <c r="A479" s="9">
        <f>IF(Lease!$H$4="Monthly",DATE(YEAR(Quarterly!A478),MONTH(Quarterly!A478)+1,DAY(Quarterly!A478)),IF(Lease!$H$4="Quarterly",DATE(YEAR(Quarterly!A478),MONTH(Quarterly!A478)+3,DAY(Quarterly!A478)),DATE(YEAR(Quarterly!A478)+1,MONTH(Quarterly!A478),DAY(Quarterly!A478))))</f>
        <v>215192</v>
      </c>
      <c r="B479" s="9">
        <f t="shared" si="66"/>
        <v>215190</v>
      </c>
      <c r="C479" s="9">
        <f t="shared" si="69"/>
        <v>215220</v>
      </c>
      <c r="D479" s="3">
        <f t="shared" si="67"/>
        <v>31</v>
      </c>
      <c r="E479" s="10">
        <f t="shared" si="68"/>
        <v>29</v>
      </c>
      <c r="F479" s="4">
        <f>Lease!K489</f>
        <v>0</v>
      </c>
      <c r="G479" s="3">
        <f t="shared" si="70"/>
        <v>0</v>
      </c>
      <c r="H479" s="11">
        <f t="shared" si="71"/>
        <v>0</v>
      </c>
      <c r="I479" s="11">
        <f t="shared" si="72"/>
        <v>0</v>
      </c>
      <c r="J479" s="4">
        <f t="shared" si="73"/>
        <v>0</v>
      </c>
      <c r="K479" s="3">
        <f t="shared" si="74"/>
        <v>0</v>
      </c>
    </row>
    <row r="480" spans="1:11" x14ac:dyDescent="0.25">
      <c r="A480" s="9">
        <f>IF(Lease!$H$4="Monthly",DATE(YEAR(Quarterly!A479),MONTH(Quarterly!A479)+1,DAY(Quarterly!A479)),IF(Lease!$H$4="Quarterly",DATE(YEAR(Quarterly!A479),MONTH(Quarterly!A479)+3,DAY(Quarterly!A479)),DATE(YEAR(Quarterly!A479)+1,MONTH(Quarterly!A479),DAY(Quarterly!A479))))</f>
        <v>215557</v>
      </c>
      <c r="B480" s="9">
        <f t="shared" si="66"/>
        <v>215555</v>
      </c>
      <c r="C480" s="9">
        <f t="shared" si="69"/>
        <v>215585</v>
      </c>
      <c r="D480" s="3">
        <f t="shared" si="67"/>
        <v>31</v>
      </c>
      <c r="E480" s="10">
        <f t="shared" si="68"/>
        <v>29</v>
      </c>
      <c r="F480" s="4">
        <f>Lease!K490</f>
        <v>0</v>
      </c>
      <c r="G480" s="3">
        <f t="shared" si="70"/>
        <v>0</v>
      </c>
      <c r="H480" s="11">
        <f t="shared" si="71"/>
        <v>0</v>
      </c>
      <c r="I480" s="11">
        <f t="shared" si="72"/>
        <v>0</v>
      </c>
      <c r="J480" s="4">
        <f t="shared" si="73"/>
        <v>0</v>
      </c>
      <c r="K480" s="3">
        <f t="shared" si="74"/>
        <v>0</v>
      </c>
    </row>
    <row r="481" spans="1:11" x14ac:dyDescent="0.25">
      <c r="A481" s="9">
        <f>IF(Lease!$H$4="Monthly",DATE(YEAR(Quarterly!A480),MONTH(Quarterly!A480)+1,DAY(Quarterly!A480)),IF(Lease!$H$4="Quarterly",DATE(YEAR(Quarterly!A480),MONTH(Quarterly!A480)+3,DAY(Quarterly!A480)),DATE(YEAR(Quarterly!A480)+1,MONTH(Quarterly!A480),DAY(Quarterly!A480))))</f>
        <v>215922</v>
      </c>
      <c r="B481" s="9">
        <f t="shared" si="66"/>
        <v>215920</v>
      </c>
      <c r="C481" s="9">
        <f t="shared" si="69"/>
        <v>215950</v>
      </c>
      <c r="D481" s="3">
        <f t="shared" si="67"/>
        <v>31</v>
      </c>
      <c r="E481" s="10">
        <f t="shared" si="68"/>
        <v>29</v>
      </c>
      <c r="F481" s="4">
        <f>Lease!K491</f>
        <v>0</v>
      </c>
      <c r="G481" s="3">
        <f t="shared" si="70"/>
        <v>0</v>
      </c>
      <c r="H481" s="11">
        <f t="shared" si="71"/>
        <v>0</v>
      </c>
      <c r="I481" s="11">
        <f t="shared" si="72"/>
        <v>0</v>
      </c>
      <c r="J481" s="4">
        <f t="shared" si="73"/>
        <v>0</v>
      </c>
      <c r="K481" s="3">
        <f t="shared" si="74"/>
        <v>0</v>
      </c>
    </row>
    <row r="482" spans="1:11" x14ac:dyDescent="0.25">
      <c r="A482" s="9">
        <f>IF(Lease!$H$4="Monthly",DATE(YEAR(Quarterly!A481),MONTH(Quarterly!A481)+1,DAY(Quarterly!A481)),IF(Lease!$H$4="Quarterly",DATE(YEAR(Quarterly!A481),MONTH(Quarterly!A481)+3,DAY(Quarterly!A481)),DATE(YEAR(Quarterly!A481)+1,MONTH(Quarterly!A481),DAY(Quarterly!A481))))</f>
        <v>216288</v>
      </c>
      <c r="B482" s="9">
        <f t="shared" si="66"/>
        <v>216286</v>
      </c>
      <c r="C482" s="9">
        <f t="shared" si="69"/>
        <v>216316</v>
      </c>
      <c r="D482" s="3">
        <f t="shared" si="67"/>
        <v>31</v>
      </c>
      <c r="E482" s="10">
        <f t="shared" si="68"/>
        <v>29</v>
      </c>
      <c r="F482" s="4">
        <f>Lease!K492</f>
        <v>0</v>
      </c>
      <c r="G482" s="3">
        <f t="shared" si="70"/>
        <v>0</v>
      </c>
      <c r="H482" s="11">
        <f t="shared" si="71"/>
        <v>0</v>
      </c>
      <c r="I482" s="11">
        <f t="shared" si="72"/>
        <v>0</v>
      </c>
      <c r="J482" s="4">
        <f t="shared" si="73"/>
        <v>0</v>
      </c>
      <c r="K482" s="3">
        <f t="shared" si="74"/>
        <v>0</v>
      </c>
    </row>
    <row r="483" spans="1:11" x14ac:dyDescent="0.25">
      <c r="A483" s="9">
        <f>IF(Lease!$H$4="Monthly",DATE(YEAR(Quarterly!A482),MONTH(Quarterly!A482)+1,DAY(Quarterly!A482)),IF(Lease!$H$4="Quarterly",DATE(YEAR(Quarterly!A482),MONTH(Quarterly!A482)+3,DAY(Quarterly!A482)),DATE(YEAR(Quarterly!A482)+1,MONTH(Quarterly!A482),DAY(Quarterly!A482))))</f>
        <v>216653</v>
      </c>
      <c r="B483" s="9">
        <f t="shared" si="66"/>
        <v>216651</v>
      </c>
      <c r="C483" s="9">
        <f t="shared" si="69"/>
        <v>216681</v>
      </c>
      <c r="D483" s="3">
        <f t="shared" si="67"/>
        <v>31</v>
      </c>
      <c r="E483" s="10">
        <f t="shared" si="68"/>
        <v>29</v>
      </c>
      <c r="F483" s="4">
        <f>Lease!K493</f>
        <v>0</v>
      </c>
      <c r="G483" s="3">
        <f t="shared" si="70"/>
        <v>0</v>
      </c>
      <c r="H483" s="11">
        <f t="shared" si="71"/>
        <v>0</v>
      </c>
      <c r="I483" s="11">
        <f t="shared" si="72"/>
        <v>0</v>
      </c>
      <c r="J483" s="4">
        <f t="shared" si="73"/>
        <v>0</v>
      </c>
      <c r="K483" s="3">
        <f t="shared" si="74"/>
        <v>0</v>
      </c>
    </row>
    <row r="484" spans="1:11" x14ac:dyDescent="0.25">
      <c r="A484" s="9">
        <f>IF(Lease!$H$4="Monthly",DATE(YEAR(Quarterly!A483),MONTH(Quarterly!A483)+1,DAY(Quarterly!A483)),IF(Lease!$H$4="Quarterly",DATE(YEAR(Quarterly!A483),MONTH(Quarterly!A483)+3,DAY(Quarterly!A483)),DATE(YEAR(Quarterly!A483)+1,MONTH(Quarterly!A483),DAY(Quarterly!A483))))</f>
        <v>217018</v>
      </c>
      <c r="B484" s="9">
        <f t="shared" si="66"/>
        <v>217016</v>
      </c>
      <c r="C484" s="9">
        <f t="shared" si="69"/>
        <v>217046</v>
      </c>
      <c r="D484" s="3">
        <f t="shared" si="67"/>
        <v>31</v>
      </c>
      <c r="E484" s="10">
        <f t="shared" si="68"/>
        <v>29</v>
      </c>
      <c r="F484" s="4">
        <f>Lease!K494</f>
        <v>0</v>
      </c>
      <c r="G484" s="3">
        <f t="shared" si="70"/>
        <v>0</v>
      </c>
      <c r="H484" s="11">
        <f t="shared" si="71"/>
        <v>0</v>
      </c>
      <c r="I484" s="11">
        <f t="shared" si="72"/>
        <v>0</v>
      </c>
      <c r="J484" s="4">
        <f t="shared" si="73"/>
        <v>0</v>
      </c>
      <c r="K484" s="3">
        <f t="shared" si="74"/>
        <v>0</v>
      </c>
    </row>
    <row r="485" spans="1:11" x14ac:dyDescent="0.25">
      <c r="A485" s="9">
        <f>IF(Lease!$H$4="Monthly",DATE(YEAR(Quarterly!A484),MONTH(Quarterly!A484)+1,DAY(Quarterly!A484)),IF(Lease!$H$4="Quarterly",DATE(YEAR(Quarterly!A484),MONTH(Quarterly!A484)+3,DAY(Quarterly!A484)),DATE(YEAR(Quarterly!A484)+1,MONTH(Quarterly!A484),DAY(Quarterly!A484))))</f>
        <v>217383</v>
      </c>
      <c r="B485" s="9">
        <f t="shared" si="66"/>
        <v>217381</v>
      </c>
      <c r="C485" s="9">
        <f t="shared" si="69"/>
        <v>217411</v>
      </c>
      <c r="D485" s="3">
        <f t="shared" si="67"/>
        <v>31</v>
      </c>
      <c r="E485" s="10">
        <f t="shared" si="68"/>
        <v>29</v>
      </c>
      <c r="F485" s="4">
        <f>Lease!K495</f>
        <v>0</v>
      </c>
      <c r="G485" s="3">
        <f t="shared" si="70"/>
        <v>0</v>
      </c>
      <c r="H485" s="11">
        <f t="shared" si="71"/>
        <v>0</v>
      </c>
      <c r="I485" s="11">
        <f t="shared" si="72"/>
        <v>0</v>
      </c>
      <c r="J485" s="4">
        <f t="shared" si="73"/>
        <v>0</v>
      </c>
      <c r="K485" s="3">
        <f t="shared" si="74"/>
        <v>0</v>
      </c>
    </row>
    <row r="486" spans="1:11" x14ac:dyDescent="0.25">
      <c r="A486" s="9">
        <f>IF(Lease!$H$4="Monthly",DATE(YEAR(Quarterly!A485),MONTH(Quarterly!A485)+1,DAY(Quarterly!A485)),IF(Lease!$H$4="Quarterly",DATE(YEAR(Quarterly!A485),MONTH(Quarterly!A485)+3,DAY(Quarterly!A485)),DATE(YEAR(Quarterly!A485)+1,MONTH(Quarterly!A485),DAY(Quarterly!A485))))</f>
        <v>217749</v>
      </c>
      <c r="B486" s="9">
        <f t="shared" si="66"/>
        <v>217747</v>
      </c>
      <c r="C486" s="9">
        <f t="shared" si="69"/>
        <v>217777</v>
      </c>
      <c r="D486" s="3">
        <f t="shared" si="67"/>
        <v>31</v>
      </c>
      <c r="E486" s="10">
        <f t="shared" si="68"/>
        <v>29</v>
      </c>
      <c r="F486" s="4">
        <f>Lease!K496</f>
        <v>0</v>
      </c>
      <c r="G486" s="3">
        <f t="shared" si="70"/>
        <v>0</v>
      </c>
      <c r="H486" s="11">
        <f t="shared" si="71"/>
        <v>0</v>
      </c>
      <c r="I486" s="11">
        <f t="shared" si="72"/>
        <v>0</v>
      </c>
      <c r="J486" s="4">
        <f t="shared" si="73"/>
        <v>0</v>
      </c>
      <c r="K486" s="3">
        <f t="shared" si="74"/>
        <v>0</v>
      </c>
    </row>
    <row r="487" spans="1:11" x14ac:dyDescent="0.25">
      <c r="A487" s="9">
        <f>IF(Lease!$H$4="Monthly",DATE(YEAR(Quarterly!A486),MONTH(Quarterly!A486)+1,DAY(Quarterly!A486)),IF(Lease!$H$4="Quarterly",DATE(YEAR(Quarterly!A486),MONTH(Quarterly!A486)+3,DAY(Quarterly!A486)),DATE(YEAR(Quarterly!A486)+1,MONTH(Quarterly!A486),DAY(Quarterly!A486))))</f>
        <v>218114</v>
      </c>
      <c r="B487" s="9">
        <f t="shared" si="66"/>
        <v>218112</v>
      </c>
      <c r="C487" s="9">
        <f t="shared" si="69"/>
        <v>218142</v>
      </c>
      <c r="D487" s="3">
        <f t="shared" si="67"/>
        <v>31</v>
      </c>
      <c r="E487" s="10">
        <f t="shared" si="68"/>
        <v>29</v>
      </c>
      <c r="F487" s="4">
        <f>Lease!K497</f>
        <v>0</v>
      </c>
      <c r="G487" s="3">
        <f t="shared" si="70"/>
        <v>0</v>
      </c>
      <c r="H487" s="11">
        <f t="shared" si="71"/>
        <v>0</v>
      </c>
      <c r="I487" s="11">
        <f t="shared" si="72"/>
        <v>0</v>
      </c>
      <c r="J487" s="4">
        <f t="shared" si="73"/>
        <v>0</v>
      </c>
      <c r="K487" s="3">
        <f t="shared" si="74"/>
        <v>0</v>
      </c>
    </row>
    <row r="488" spans="1:11" x14ac:dyDescent="0.25">
      <c r="A488" s="9">
        <f>IF(Lease!$H$4="Monthly",DATE(YEAR(Quarterly!A487),MONTH(Quarterly!A487)+1,DAY(Quarterly!A487)),IF(Lease!$H$4="Quarterly",DATE(YEAR(Quarterly!A487),MONTH(Quarterly!A487)+3,DAY(Quarterly!A487)),DATE(YEAR(Quarterly!A487)+1,MONTH(Quarterly!A487),DAY(Quarterly!A487))))</f>
        <v>218479</v>
      </c>
      <c r="B488" s="9">
        <f t="shared" si="66"/>
        <v>218477</v>
      </c>
      <c r="C488" s="9">
        <f t="shared" si="69"/>
        <v>218507</v>
      </c>
      <c r="D488" s="3">
        <f t="shared" si="67"/>
        <v>31</v>
      </c>
      <c r="E488" s="10">
        <f t="shared" si="68"/>
        <v>29</v>
      </c>
      <c r="F488" s="4">
        <f>Lease!K498</f>
        <v>0</v>
      </c>
      <c r="G488" s="3">
        <f t="shared" si="70"/>
        <v>0</v>
      </c>
      <c r="H488" s="11">
        <f t="shared" si="71"/>
        <v>0</v>
      </c>
      <c r="I488" s="11">
        <f t="shared" si="72"/>
        <v>0</v>
      </c>
      <c r="J488" s="4">
        <f t="shared" si="73"/>
        <v>0</v>
      </c>
      <c r="K488" s="3">
        <f t="shared" si="74"/>
        <v>0</v>
      </c>
    </row>
    <row r="489" spans="1:11" x14ac:dyDescent="0.25">
      <c r="A489" s="9">
        <f>IF(Lease!$H$4="Monthly",DATE(YEAR(Quarterly!A488),MONTH(Quarterly!A488)+1,DAY(Quarterly!A488)),IF(Lease!$H$4="Quarterly",DATE(YEAR(Quarterly!A488),MONTH(Quarterly!A488)+3,DAY(Quarterly!A488)),DATE(YEAR(Quarterly!A488)+1,MONTH(Quarterly!A488),DAY(Quarterly!A488))))</f>
        <v>218844</v>
      </c>
      <c r="B489" s="9">
        <f t="shared" si="66"/>
        <v>218842</v>
      </c>
      <c r="C489" s="9">
        <f t="shared" si="69"/>
        <v>218872</v>
      </c>
      <c r="D489" s="3">
        <f t="shared" si="67"/>
        <v>31</v>
      </c>
      <c r="E489" s="10">
        <f t="shared" si="68"/>
        <v>29</v>
      </c>
      <c r="F489" s="4">
        <f>Lease!K499</f>
        <v>0</v>
      </c>
      <c r="G489" s="3">
        <f t="shared" si="70"/>
        <v>0</v>
      </c>
      <c r="H489" s="11">
        <f t="shared" si="71"/>
        <v>0</v>
      </c>
      <c r="I489" s="11">
        <f t="shared" si="72"/>
        <v>0</v>
      </c>
      <c r="J489" s="4">
        <f t="shared" si="73"/>
        <v>0</v>
      </c>
      <c r="K489" s="3">
        <f t="shared" si="74"/>
        <v>0</v>
      </c>
    </row>
    <row r="490" spans="1:11" x14ac:dyDescent="0.25">
      <c r="A490" s="9">
        <f>IF(Lease!$H$4="Monthly",DATE(YEAR(Quarterly!A489),MONTH(Quarterly!A489)+1,DAY(Quarterly!A489)),IF(Lease!$H$4="Quarterly",DATE(YEAR(Quarterly!A489),MONTH(Quarterly!A489)+3,DAY(Quarterly!A489)),DATE(YEAR(Quarterly!A489)+1,MONTH(Quarterly!A489),DAY(Quarterly!A489))))</f>
        <v>219209</v>
      </c>
      <c r="B490" s="9">
        <f t="shared" si="66"/>
        <v>219207</v>
      </c>
      <c r="C490" s="9">
        <f t="shared" si="69"/>
        <v>219237</v>
      </c>
      <c r="D490" s="3">
        <f t="shared" si="67"/>
        <v>31</v>
      </c>
      <c r="E490" s="10">
        <f t="shared" si="68"/>
        <v>29</v>
      </c>
      <c r="F490" s="4">
        <f>Lease!K500</f>
        <v>0</v>
      </c>
      <c r="G490" s="3">
        <f t="shared" si="70"/>
        <v>0</v>
      </c>
      <c r="H490" s="11">
        <f t="shared" si="71"/>
        <v>0</v>
      </c>
      <c r="I490" s="11">
        <f t="shared" si="72"/>
        <v>0</v>
      </c>
      <c r="J490" s="4">
        <f t="shared" si="73"/>
        <v>0</v>
      </c>
      <c r="K490" s="3">
        <f t="shared" si="74"/>
        <v>0</v>
      </c>
    </row>
    <row r="491" spans="1:11" x14ac:dyDescent="0.25">
      <c r="A491" s="9">
        <f>IF(Lease!$H$4="Monthly",DATE(YEAR(Quarterly!A490),MONTH(Quarterly!A490)+1,DAY(Quarterly!A490)),IF(Lease!$H$4="Quarterly",DATE(YEAR(Quarterly!A490),MONTH(Quarterly!A490)+3,DAY(Quarterly!A490)),DATE(YEAR(Quarterly!A490)+1,MONTH(Quarterly!A490),DAY(Quarterly!A490))))</f>
        <v>219574</v>
      </c>
      <c r="B491" s="9">
        <f t="shared" si="66"/>
        <v>219572</v>
      </c>
      <c r="C491" s="9">
        <f t="shared" si="69"/>
        <v>219602</v>
      </c>
      <c r="D491" s="3">
        <f t="shared" si="67"/>
        <v>31</v>
      </c>
      <c r="E491" s="10">
        <f t="shared" si="68"/>
        <v>29</v>
      </c>
      <c r="F491" s="4">
        <f>Lease!K501</f>
        <v>0</v>
      </c>
      <c r="G491" s="3">
        <f t="shared" si="70"/>
        <v>0</v>
      </c>
      <c r="H491" s="11">
        <f t="shared" si="71"/>
        <v>0</v>
      </c>
      <c r="I491" s="11">
        <f t="shared" si="72"/>
        <v>0</v>
      </c>
      <c r="J491" s="4">
        <f t="shared" si="73"/>
        <v>0</v>
      </c>
      <c r="K491" s="3">
        <f t="shared" si="74"/>
        <v>0</v>
      </c>
    </row>
    <row r="492" spans="1:11" x14ac:dyDescent="0.25">
      <c r="A492" s="9">
        <f>IF(Lease!$H$4="Monthly",DATE(YEAR(Quarterly!A491),MONTH(Quarterly!A491)+1,DAY(Quarterly!A491)),IF(Lease!$H$4="Quarterly",DATE(YEAR(Quarterly!A491),MONTH(Quarterly!A491)+3,DAY(Quarterly!A491)),DATE(YEAR(Quarterly!A491)+1,MONTH(Quarterly!A491),DAY(Quarterly!A491))))</f>
        <v>219939</v>
      </c>
      <c r="B492" s="9">
        <f t="shared" si="66"/>
        <v>219937</v>
      </c>
      <c r="C492" s="9">
        <f t="shared" si="69"/>
        <v>219967</v>
      </c>
      <c r="D492" s="3">
        <f t="shared" si="67"/>
        <v>31</v>
      </c>
      <c r="E492" s="10">
        <f t="shared" si="68"/>
        <v>29</v>
      </c>
      <c r="F492" s="4">
        <f>Lease!K502</f>
        <v>0</v>
      </c>
      <c r="G492" s="3">
        <f t="shared" si="70"/>
        <v>0</v>
      </c>
      <c r="H492" s="11">
        <f t="shared" si="71"/>
        <v>0</v>
      </c>
      <c r="I492" s="11">
        <f t="shared" si="72"/>
        <v>0</v>
      </c>
      <c r="J492" s="4">
        <f t="shared" si="73"/>
        <v>0</v>
      </c>
      <c r="K492" s="3">
        <f t="shared" si="74"/>
        <v>0</v>
      </c>
    </row>
    <row r="493" spans="1:11" x14ac:dyDescent="0.25">
      <c r="A493" s="9">
        <f>IF(Lease!$H$4="Monthly",DATE(YEAR(Quarterly!A492),MONTH(Quarterly!A492)+1,DAY(Quarterly!A492)),IF(Lease!$H$4="Quarterly",DATE(YEAR(Quarterly!A492),MONTH(Quarterly!A492)+3,DAY(Quarterly!A492)),DATE(YEAR(Quarterly!A492)+1,MONTH(Quarterly!A492),DAY(Quarterly!A492))))</f>
        <v>220304</v>
      </c>
      <c r="B493" s="9">
        <f t="shared" si="66"/>
        <v>220302</v>
      </c>
      <c r="C493" s="9">
        <f t="shared" si="69"/>
        <v>220332</v>
      </c>
      <c r="D493" s="3">
        <f t="shared" si="67"/>
        <v>31</v>
      </c>
      <c r="E493" s="10">
        <f t="shared" si="68"/>
        <v>29</v>
      </c>
      <c r="F493" s="4">
        <f>Lease!K503</f>
        <v>0</v>
      </c>
      <c r="G493" s="3">
        <f t="shared" si="70"/>
        <v>0</v>
      </c>
      <c r="H493" s="11">
        <f t="shared" si="71"/>
        <v>0</v>
      </c>
      <c r="I493" s="11">
        <f t="shared" si="72"/>
        <v>0</v>
      </c>
      <c r="J493" s="4">
        <f t="shared" si="73"/>
        <v>0</v>
      </c>
      <c r="K493" s="3">
        <f t="shared" si="74"/>
        <v>0</v>
      </c>
    </row>
    <row r="494" spans="1:11" x14ac:dyDescent="0.25">
      <c r="A494" s="9">
        <f>IF(Lease!$H$4="Monthly",DATE(YEAR(Quarterly!A493),MONTH(Quarterly!A493)+1,DAY(Quarterly!A493)),IF(Lease!$H$4="Quarterly",DATE(YEAR(Quarterly!A493),MONTH(Quarterly!A493)+3,DAY(Quarterly!A493)),DATE(YEAR(Quarterly!A493)+1,MONTH(Quarterly!A493),DAY(Quarterly!A493))))</f>
        <v>220670</v>
      </c>
      <c r="B494" s="9">
        <f t="shared" si="66"/>
        <v>220668</v>
      </c>
      <c r="C494" s="9">
        <f t="shared" si="69"/>
        <v>220698</v>
      </c>
      <c r="D494" s="3">
        <f t="shared" si="67"/>
        <v>31</v>
      </c>
      <c r="E494" s="10">
        <f t="shared" si="68"/>
        <v>29</v>
      </c>
      <c r="F494" s="4">
        <f>Lease!K504</f>
        <v>0</v>
      </c>
      <c r="G494" s="3">
        <f t="shared" si="70"/>
        <v>0</v>
      </c>
      <c r="H494" s="11">
        <f t="shared" si="71"/>
        <v>0</v>
      </c>
      <c r="I494" s="11">
        <f t="shared" si="72"/>
        <v>0</v>
      </c>
      <c r="J494" s="4">
        <f t="shared" si="73"/>
        <v>0</v>
      </c>
      <c r="K494" s="3">
        <f t="shared" si="74"/>
        <v>0</v>
      </c>
    </row>
    <row r="495" spans="1:11" x14ac:dyDescent="0.25">
      <c r="A495" s="9">
        <f>IF(Lease!$H$4="Monthly",DATE(YEAR(Quarterly!A494),MONTH(Quarterly!A494)+1,DAY(Quarterly!A494)),IF(Lease!$H$4="Quarterly",DATE(YEAR(Quarterly!A494),MONTH(Quarterly!A494)+3,DAY(Quarterly!A494)),DATE(YEAR(Quarterly!A494)+1,MONTH(Quarterly!A494),DAY(Quarterly!A494))))</f>
        <v>221035</v>
      </c>
      <c r="B495" s="9">
        <f t="shared" si="66"/>
        <v>221033</v>
      </c>
      <c r="C495" s="9">
        <f t="shared" si="69"/>
        <v>221063</v>
      </c>
      <c r="D495" s="3">
        <f t="shared" si="67"/>
        <v>31</v>
      </c>
      <c r="E495" s="10">
        <f t="shared" si="68"/>
        <v>29</v>
      </c>
      <c r="F495" s="4">
        <f>Lease!K505</f>
        <v>0</v>
      </c>
      <c r="G495" s="3">
        <f t="shared" si="70"/>
        <v>0</v>
      </c>
      <c r="H495" s="11">
        <f t="shared" si="71"/>
        <v>0</v>
      </c>
      <c r="I495" s="11">
        <f t="shared" si="72"/>
        <v>0</v>
      </c>
      <c r="J495" s="4">
        <f t="shared" si="73"/>
        <v>0</v>
      </c>
      <c r="K495" s="3">
        <f t="shared" si="74"/>
        <v>0</v>
      </c>
    </row>
    <row r="496" spans="1:11" x14ac:dyDescent="0.25">
      <c r="A496" s="9">
        <f>IF(Lease!$H$4="Monthly",DATE(YEAR(Quarterly!A495),MONTH(Quarterly!A495)+1,DAY(Quarterly!A495)),IF(Lease!$H$4="Quarterly",DATE(YEAR(Quarterly!A495),MONTH(Quarterly!A495)+3,DAY(Quarterly!A495)),DATE(YEAR(Quarterly!A495)+1,MONTH(Quarterly!A495),DAY(Quarterly!A495))))</f>
        <v>221400</v>
      </c>
      <c r="B496" s="9">
        <f t="shared" si="66"/>
        <v>221398</v>
      </c>
      <c r="C496" s="9">
        <f t="shared" si="69"/>
        <v>221428</v>
      </c>
      <c r="D496" s="3">
        <f t="shared" si="67"/>
        <v>31</v>
      </c>
      <c r="E496" s="10">
        <f t="shared" si="68"/>
        <v>29</v>
      </c>
      <c r="F496" s="4">
        <f>Lease!K506</f>
        <v>0</v>
      </c>
      <c r="G496" s="3">
        <f t="shared" si="70"/>
        <v>0</v>
      </c>
      <c r="H496" s="11">
        <f t="shared" si="71"/>
        <v>0</v>
      </c>
      <c r="I496" s="11">
        <f t="shared" si="72"/>
        <v>0</v>
      </c>
      <c r="J496" s="4">
        <f t="shared" si="73"/>
        <v>0</v>
      </c>
      <c r="K496" s="3">
        <f t="shared" si="74"/>
        <v>0</v>
      </c>
    </row>
    <row r="497" spans="1:11" x14ac:dyDescent="0.25">
      <c r="A497" s="9">
        <f>IF(Lease!$H$4="Monthly",DATE(YEAR(Quarterly!A496),MONTH(Quarterly!A496)+1,DAY(Quarterly!A496)),IF(Lease!$H$4="Quarterly",DATE(YEAR(Quarterly!A496),MONTH(Quarterly!A496)+3,DAY(Quarterly!A496)),DATE(YEAR(Quarterly!A496)+1,MONTH(Quarterly!A496),DAY(Quarterly!A496))))</f>
        <v>221765</v>
      </c>
      <c r="B497" s="9">
        <f t="shared" si="66"/>
        <v>221763</v>
      </c>
      <c r="C497" s="9">
        <f t="shared" si="69"/>
        <v>221793</v>
      </c>
      <c r="D497" s="3">
        <f t="shared" si="67"/>
        <v>31</v>
      </c>
      <c r="E497" s="10">
        <f t="shared" si="68"/>
        <v>29</v>
      </c>
      <c r="F497" s="4">
        <f>Lease!K507</f>
        <v>0</v>
      </c>
      <c r="G497" s="3">
        <f t="shared" si="70"/>
        <v>0</v>
      </c>
      <c r="H497" s="11">
        <f t="shared" si="71"/>
        <v>0</v>
      </c>
      <c r="I497" s="11">
        <f t="shared" si="72"/>
        <v>0</v>
      </c>
      <c r="J497" s="4">
        <f t="shared" si="73"/>
        <v>0</v>
      </c>
      <c r="K497" s="3">
        <f t="shared" si="74"/>
        <v>0</v>
      </c>
    </row>
    <row r="498" spans="1:11" x14ac:dyDescent="0.25">
      <c r="A498" s="9">
        <f>IF(Lease!$H$4="Monthly",DATE(YEAR(Quarterly!A497),MONTH(Quarterly!A497)+1,DAY(Quarterly!A497)),IF(Lease!$H$4="Quarterly",DATE(YEAR(Quarterly!A497),MONTH(Quarterly!A497)+3,DAY(Quarterly!A497)),DATE(YEAR(Quarterly!A497)+1,MONTH(Quarterly!A497),DAY(Quarterly!A497))))</f>
        <v>222131</v>
      </c>
      <c r="B498" s="9">
        <f t="shared" si="66"/>
        <v>222129</v>
      </c>
      <c r="C498" s="9">
        <f t="shared" si="69"/>
        <v>222159</v>
      </c>
      <c r="D498" s="3">
        <f t="shared" si="67"/>
        <v>31</v>
      </c>
      <c r="E498" s="10">
        <f t="shared" si="68"/>
        <v>29</v>
      </c>
      <c r="F498" s="4">
        <f>Lease!K508</f>
        <v>0</v>
      </c>
      <c r="G498" s="3">
        <f t="shared" si="70"/>
        <v>0</v>
      </c>
      <c r="H498" s="11">
        <f t="shared" si="71"/>
        <v>0</v>
      </c>
      <c r="I498" s="11">
        <f t="shared" si="72"/>
        <v>0</v>
      </c>
      <c r="J498" s="4">
        <f t="shared" si="73"/>
        <v>0</v>
      </c>
      <c r="K498" s="3">
        <f t="shared" si="74"/>
        <v>0</v>
      </c>
    </row>
    <row r="499" spans="1:11" x14ac:dyDescent="0.25">
      <c r="A499" s="9">
        <f>IF(Lease!$H$4="Monthly",DATE(YEAR(Quarterly!A498),MONTH(Quarterly!A498)+1,DAY(Quarterly!A498)),IF(Lease!$H$4="Quarterly",DATE(YEAR(Quarterly!A498),MONTH(Quarterly!A498)+3,DAY(Quarterly!A498)),DATE(YEAR(Quarterly!A498)+1,MONTH(Quarterly!A498),DAY(Quarterly!A498))))</f>
        <v>222496</v>
      </c>
      <c r="B499" s="9">
        <f t="shared" si="66"/>
        <v>222494</v>
      </c>
      <c r="C499" s="9">
        <f t="shared" si="69"/>
        <v>222524</v>
      </c>
      <c r="D499" s="3">
        <f t="shared" si="67"/>
        <v>31</v>
      </c>
      <c r="E499" s="10">
        <f t="shared" si="68"/>
        <v>29</v>
      </c>
      <c r="F499" s="4">
        <f>Lease!K509</f>
        <v>0</v>
      </c>
      <c r="G499" s="3">
        <f t="shared" si="70"/>
        <v>0</v>
      </c>
      <c r="H499" s="11">
        <f t="shared" si="71"/>
        <v>0</v>
      </c>
      <c r="I499" s="11">
        <f t="shared" si="72"/>
        <v>0</v>
      </c>
      <c r="J499" s="4">
        <f t="shared" si="73"/>
        <v>0</v>
      </c>
      <c r="K499" s="3">
        <f t="shared" si="74"/>
        <v>0</v>
      </c>
    </row>
    <row r="500" spans="1:11" x14ac:dyDescent="0.25">
      <c r="A500" s="9">
        <f>IF(Lease!$H$4="Monthly",DATE(YEAR(Quarterly!A499),MONTH(Quarterly!A499)+1,DAY(Quarterly!A499)),IF(Lease!$H$4="Quarterly",DATE(YEAR(Quarterly!A499),MONTH(Quarterly!A499)+3,DAY(Quarterly!A499)),DATE(YEAR(Quarterly!A499)+1,MONTH(Quarterly!A499),DAY(Quarterly!A499))))</f>
        <v>222861</v>
      </c>
      <c r="B500" s="9">
        <f t="shared" si="66"/>
        <v>222859</v>
      </c>
      <c r="C500" s="9">
        <f t="shared" si="69"/>
        <v>222889</v>
      </c>
      <c r="D500" s="3">
        <f t="shared" si="67"/>
        <v>31</v>
      </c>
      <c r="E500" s="10">
        <f t="shared" si="68"/>
        <v>29</v>
      </c>
      <c r="F500" s="4">
        <f>Lease!K510</f>
        <v>0</v>
      </c>
      <c r="G500" s="3">
        <f t="shared" si="70"/>
        <v>0</v>
      </c>
      <c r="H500" s="11">
        <f t="shared" si="71"/>
        <v>0</v>
      </c>
      <c r="I500" s="11">
        <f t="shared" si="72"/>
        <v>0</v>
      </c>
      <c r="J500" s="4">
        <f t="shared" si="73"/>
        <v>0</v>
      </c>
      <c r="K500" s="3">
        <f t="shared" si="74"/>
        <v>0</v>
      </c>
    </row>
    <row r="501" spans="1:11" x14ac:dyDescent="0.25">
      <c r="A501" s="9">
        <f>IF(Lease!$H$4="Monthly",DATE(YEAR(Quarterly!A500),MONTH(Quarterly!A500)+1,DAY(Quarterly!A500)),IF(Lease!$H$4="Quarterly",DATE(YEAR(Quarterly!A500),MONTH(Quarterly!A500)+3,DAY(Quarterly!A500)),DATE(YEAR(Quarterly!A500)+1,MONTH(Quarterly!A500),DAY(Quarterly!A500))))</f>
        <v>223226</v>
      </c>
      <c r="B501" s="9">
        <f t="shared" si="66"/>
        <v>223224</v>
      </c>
      <c r="C501" s="9">
        <f t="shared" si="69"/>
        <v>223254</v>
      </c>
      <c r="D501" s="3">
        <f t="shared" si="67"/>
        <v>31</v>
      </c>
      <c r="E501" s="10">
        <f t="shared" si="68"/>
        <v>29</v>
      </c>
      <c r="F501" s="4">
        <f>Lease!K511</f>
        <v>0</v>
      </c>
      <c r="G501" s="3">
        <f t="shared" si="70"/>
        <v>0</v>
      </c>
      <c r="H501" s="11">
        <f t="shared" si="71"/>
        <v>0</v>
      </c>
      <c r="I501" s="11">
        <f t="shared" si="72"/>
        <v>0</v>
      </c>
      <c r="J501" s="4">
        <f t="shared" si="73"/>
        <v>0</v>
      </c>
      <c r="K501" s="3">
        <f t="shared" si="74"/>
        <v>0</v>
      </c>
    </row>
    <row r="502" spans="1:11" x14ac:dyDescent="0.25">
      <c r="A502" s="9">
        <f>IF(Lease!$H$4="Monthly",DATE(YEAR(Quarterly!A501),MONTH(Quarterly!A501)+1,DAY(Quarterly!A501)),IF(Lease!$H$4="Quarterly",DATE(YEAR(Quarterly!A501),MONTH(Quarterly!A501)+3,DAY(Quarterly!A501)),DATE(YEAR(Quarterly!A501)+1,MONTH(Quarterly!A501),DAY(Quarterly!A501))))</f>
        <v>223592</v>
      </c>
      <c r="B502" s="9">
        <f t="shared" si="66"/>
        <v>223590</v>
      </c>
      <c r="C502" s="9">
        <f t="shared" si="69"/>
        <v>223620</v>
      </c>
      <c r="D502" s="3">
        <f t="shared" si="67"/>
        <v>31</v>
      </c>
      <c r="E502" s="10">
        <f t="shared" si="68"/>
        <v>29</v>
      </c>
      <c r="F502" s="4">
        <f>Lease!K512</f>
        <v>0</v>
      </c>
      <c r="G502" s="3">
        <f t="shared" si="70"/>
        <v>0</v>
      </c>
      <c r="H502" s="11">
        <f t="shared" si="71"/>
        <v>0</v>
      </c>
      <c r="I502" s="11">
        <f t="shared" si="72"/>
        <v>0</v>
      </c>
      <c r="J502" s="4">
        <f t="shared" si="73"/>
        <v>0</v>
      </c>
      <c r="K502" s="3">
        <f t="shared" si="74"/>
        <v>0</v>
      </c>
    </row>
    <row r="503" spans="1:11" x14ac:dyDescent="0.25">
      <c r="A503" s="9">
        <f>IF(Lease!$H$4="Monthly",DATE(YEAR(Quarterly!A502),MONTH(Quarterly!A502)+1,DAY(Quarterly!A502)),IF(Lease!$H$4="Quarterly",DATE(YEAR(Quarterly!A502),MONTH(Quarterly!A502)+3,DAY(Quarterly!A502)),DATE(YEAR(Quarterly!A502)+1,MONTH(Quarterly!A502),DAY(Quarterly!A502))))</f>
        <v>223957</v>
      </c>
      <c r="B503" s="9">
        <f t="shared" si="66"/>
        <v>223955</v>
      </c>
      <c r="C503" s="9">
        <f t="shared" si="69"/>
        <v>223985</v>
      </c>
      <c r="D503" s="3">
        <f t="shared" si="67"/>
        <v>31</v>
      </c>
      <c r="E503" s="10">
        <f t="shared" si="68"/>
        <v>29</v>
      </c>
      <c r="F503" s="4">
        <f>Lease!K513</f>
        <v>0</v>
      </c>
      <c r="G503" s="3">
        <f t="shared" si="70"/>
        <v>0</v>
      </c>
      <c r="H503" s="11">
        <f t="shared" si="71"/>
        <v>0</v>
      </c>
      <c r="I503" s="11">
        <f t="shared" si="72"/>
        <v>0</v>
      </c>
      <c r="J503" s="4">
        <f t="shared" si="73"/>
        <v>0</v>
      </c>
      <c r="K503" s="3">
        <f t="shared" si="74"/>
        <v>0</v>
      </c>
    </row>
    <row r="504" spans="1:11" x14ac:dyDescent="0.25">
      <c r="A504" s="9">
        <f>IF(Lease!$H$4="Monthly",DATE(YEAR(Quarterly!A503),MONTH(Quarterly!A503)+1,DAY(Quarterly!A503)),IF(Lease!$H$4="Quarterly",DATE(YEAR(Quarterly!A503),MONTH(Quarterly!A503)+3,DAY(Quarterly!A503)),DATE(YEAR(Quarterly!A503)+1,MONTH(Quarterly!A503),DAY(Quarterly!A503))))</f>
        <v>224322</v>
      </c>
      <c r="B504" s="9">
        <f t="shared" si="66"/>
        <v>224320</v>
      </c>
      <c r="C504" s="9">
        <f t="shared" si="69"/>
        <v>224350</v>
      </c>
      <c r="D504" s="3">
        <f t="shared" si="67"/>
        <v>31</v>
      </c>
      <c r="E504" s="10">
        <f t="shared" si="68"/>
        <v>29</v>
      </c>
      <c r="F504" s="4">
        <f>Lease!K514</f>
        <v>0</v>
      </c>
      <c r="G504" s="3">
        <f t="shared" si="70"/>
        <v>0</v>
      </c>
      <c r="H504" s="11">
        <f t="shared" si="71"/>
        <v>0</v>
      </c>
      <c r="I504" s="11">
        <f t="shared" si="72"/>
        <v>0</v>
      </c>
      <c r="J504" s="4">
        <f t="shared" si="73"/>
        <v>0</v>
      </c>
      <c r="K504" s="3">
        <f t="shared" si="74"/>
        <v>0</v>
      </c>
    </row>
    <row r="505" spans="1:11" x14ac:dyDescent="0.25">
      <c r="A505" s="9">
        <f>IF(Lease!$H$4="Monthly",DATE(YEAR(Quarterly!A504),MONTH(Quarterly!A504)+1,DAY(Quarterly!A504)),IF(Lease!$H$4="Quarterly",DATE(YEAR(Quarterly!A504),MONTH(Quarterly!A504)+3,DAY(Quarterly!A504)),DATE(YEAR(Quarterly!A504)+1,MONTH(Quarterly!A504),DAY(Quarterly!A504))))</f>
        <v>224687</v>
      </c>
      <c r="B505" s="9">
        <f t="shared" si="66"/>
        <v>224685</v>
      </c>
      <c r="C505" s="9">
        <f t="shared" si="69"/>
        <v>224715</v>
      </c>
      <c r="D505" s="3">
        <f t="shared" si="67"/>
        <v>31</v>
      </c>
      <c r="E505" s="10">
        <f t="shared" si="68"/>
        <v>29</v>
      </c>
      <c r="F505" s="4">
        <f>Lease!K515</f>
        <v>0</v>
      </c>
      <c r="G505" s="3">
        <f t="shared" si="70"/>
        <v>0</v>
      </c>
      <c r="H505" s="11">
        <f t="shared" si="71"/>
        <v>0</v>
      </c>
      <c r="I505" s="11">
        <f t="shared" si="72"/>
        <v>0</v>
      </c>
      <c r="J505" s="4">
        <f t="shared" si="73"/>
        <v>0</v>
      </c>
      <c r="K505" s="3">
        <f t="shared" si="74"/>
        <v>0</v>
      </c>
    </row>
    <row r="506" spans="1:11" x14ac:dyDescent="0.25">
      <c r="A506" s="9">
        <f>IF(Lease!$H$4="Monthly",DATE(YEAR(Quarterly!A505),MONTH(Quarterly!A505)+1,DAY(Quarterly!A505)),IF(Lease!$H$4="Quarterly",DATE(YEAR(Quarterly!A505),MONTH(Quarterly!A505)+3,DAY(Quarterly!A505)),DATE(YEAR(Quarterly!A505)+1,MONTH(Quarterly!A505),DAY(Quarterly!A505))))</f>
        <v>225053</v>
      </c>
      <c r="B506" s="9">
        <f t="shared" si="66"/>
        <v>225051</v>
      </c>
      <c r="C506" s="9">
        <f t="shared" si="69"/>
        <v>225081</v>
      </c>
      <c r="D506" s="3">
        <f t="shared" si="67"/>
        <v>31</v>
      </c>
      <c r="E506" s="10">
        <f t="shared" si="68"/>
        <v>29</v>
      </c>
      <c r="F506" s="4">
        <f>Lease!K516</f>
        <v>0</v>
      </c>
      <c r="G506" s="3">
        <f t="shared" si="70"/>
        <v>0</v>
      </c>
      <c r="H506" s="11">
        <f t="shared" si="71"/>
        <v>0</v>
      </c>
      <c r="I506" s="11">
        <f t="shared" si="72"/>
        <v>0</v>
      </c>
      <c r="J506" s="4">
        <f t="shared" si="73"/>
        <v>0</v>
      </c>
      <c r="K506" s="3">
        <f t="shared" si="74"/>
        <v>0</v>
      </c>
    </row>
    <row r="507" spans="1:11" x14ac:dyDescent="0.25">
      <c r="A507" s="9">
        <f>IF(Lease!$H$4="Monthly",DATE(YEAR(Quarterly!A506),MONTH(Quarterly!A506)+1,DAY(Quarterly!A506)),IF(Lease!$H$4="Quarterly",DATE(YEAR(Quarterly!A506),MONTH(Quarterly!A506)+3,DAY(Quarterly!A506)),DATE(YEAR(Quarterly!A506)+1,MONTH(Quarterly!A506),DAY(Quarterly!A506))))</f>
        <v>225418</v>
      </c>
      <c r="B507" s="9">
        <f t="shared" si="66"/>
        <v>225416</v>
      </c>
      <c r="C507" s="9">
        <f t="shared" si="69"/>
        <v>225446</v>
      </c>
      <c r="D507" s="3">
        <f t="shared" si="67"/>
        <v>31</v>
      </c>
      <c r="E507" s="10">
        <f t="shared" si="68"/>
        <v>29</v>
      </c>
      <c r="F507" s="4">
        <f>Lease!K517</f>
        <v>0</v>
      </c>
      <c r="G507" s="3">
        <f t="shared" si="70"/>
        <v>0</v>
      </c>
      <c r="H507" s="11">
        <f t="shared" si="71"/>
        <v>0</v>
      </c>
      <c r="I507" s="11">
        <f t="shared" si="72"/>
        <v>0</v>
      </c>
      <c r="J507" s="4">
        <f t="shared" si="73"/>
        <v>0</v>
      </c>
      <c r="K507" s="3">
        <f t="shared" si="74"/>
        <v>0</v>
      </c>
    </row>
    <row r="508" spans="1:11" x14ac:dyDescent="0.25">
      <c r="A508" s="9">
        <f>IF(Lease!$H$4="Monthly",DATE(YEAR(Quarterly!A507),MONTH(Quarterly!A507)+1,DAY(Quarterly!A507)),IF(Lease!$H$4="Quarterly",DATE(YEAR(Quarterly!A507),MONTH(Quarterly!A507)+3,DAY(Quarterly!A507)),DATE(YEAR(Quarterly!A507)+1,MONTH(Quarterly!A507),DAY(Quarterly!A507))))</f>
        <v>225783</v>
      </c>
      <c r="B508" s="9">
        <f t="shared" si="66"/>
        <v>225781</v>
      </c>
      <c r="C508" s="9">
        <f t="shared" si="69"/>
        <v>225811</v>
      </c>
      <c r="D508" s="3">
        <f t="shared" si="67"/>
        <v>31</v>
      </c>
      <c r="E508" s="10">
        <f t="shared" si="68"/>
        <v>29</v>
      </c>
      <c r="F508" s="4">
        <f>Lease!K518</f>
        <v>0</v>
      </c>
      <c r="G508" s="3">
        <f t="shared" si="70"/>
        <v>0</v>
      </c>
      <c r="H508" s="11">
        <f t="shared" si="71"/>
        <v>0</v>
      </c>
      <c r="I508" s="11">
        <f t="shared" si="72"/>
        <v>0</v>
      </c>
      <c r="J508" s="4">
        <f t="shared" si="73"/>
        <v>0</v>
      </c>
      <c r="K508" s="3">
        <f t="shared" si="74"/>
        <v>0</v>
      </c>
    </row>
    <row r="509" spans="1:11" x14ac:dyDescent="0.25">
      <c r="A509" s="9">
        <f>IF(Lease!$H$4="Monthly",DATE(YEAR(Quarterly!A508),MONTH(Quarterly!A508)+1,DAY(Quarterly!A508)),IF(Lease!$H$4="Quarterly",DATE(YEAR(Quarterly!A508),MONTH(Quarterly!A508)+3,DAY(Quarterly!A508)),DATE(YEAR(Quarterly!A508)+1,MONTH(Quarterly!A508),DAY(Quarterly!A508))))</f>
        <v>226148</v>
      </c>
      <c r="B509" s="9">
        <f t="shared" si="66"/>
        <v>226146</v>
      </c>
      <c r="C509" s="9">
        <f t="shared" si="69"/>
        <v>226176</v>
      </c>
      <c r="D509" s="3">
        <f t="shared" si="67"/>
        <v>31</v>
      </c>
      <c r="E509" s="10">
        <f t="shared" si="68"/>
        <v>29</v>
      </c>
      <c r="F509" s="4">
        <f>Lease!K519</f>
        <v>0</v>
      </c>
      <c r="G509" s="3">
        <f t="shared" si="70"/>
        <v>0</v>
      </c>
      <c r="H509" s="11">
        <f t="shared" si="71"/>
        <v>0</v>
      </c>
      <c r="I509" s="11">
        <f t="shared" si="72"/>
        <v>0</v>
      </c>
      <c r="J509" s="4">
        <f t="shared" si="73"/>
        <v>0</v>
      </c>
      <c r="K509" s="3">
        <f t="shared" si="74"/>
        <v>0</v>
      </c>
    </row>
    <row r="510" spans="1:11" x14ac:dyDescent="0.25">
      <c r="A510" s="9">
        <f>IF(Lease!$H$4="Monthly",DATE(YEAR(Quarterly!A509),MONTH(Quarterly!A509)+1,DAY(Quarterly!A509)),IF(Lease!$H$4="Quarterly",DATE(YEAR(Quarterly!A509),MONTH(Quarterly!A509)+3,DAY(Quarterly!A509)),DATE(YEAR(Quarterly!A509)+1,MONTH(Quarterly!A509),DAY(Quarterly!A509))))</f>
        <v>226514</v>
      </c>
      <c r="B510" s="9">
        <f t="shared" si="66"/>
        <v>226512</v>
      </c>
      <c r="C510" s="9">
        <f t="shared" si="69"/>
        <v>226542</v>
      </c>
      <c r="D510" s="3">
        <f t="shared" si="67"/>
        <v>31</v>
      </c>
      <c r="E510" s="10">
        <f t="shared" si="68"/>
        <v>29</v>
      </c>
      <c r="F510" s="4">
        <f>Lease!K520</f>
        <v>0</v>
      </c>
      <c r="G510" s="3">
        <f t="shared" si="70"/>
        <v>0</v>
      </c>
      <c r="H510" s="11">
        <f t="shared" si="71"/>
        <v>0</v>
      </c>
      <c r="I510" s="11">
        <f t="shared" si="72"/>
        <v>0</v>
      </c>
      <c r="J510" s="4">
        <f t="shared" si="73"/>
        <v>0</v>
      </c>
      <c r="K510" s="3">
        <f t="shared" si="74"/>
        <v>0</v>
      </c>
    </row>
    <row r="511" spans="1:11" x14ac:dyDescent="0.25">
      <c r="A511" s="9">
        <f>IF(Lease!$H$4="Monthly",DATE(YEAR(Quarterly!A510),MONTH(Quarterly!A510)+1,DAY(Quarterly!A510)),IF(Lease!$H$4="Quarterly",DATE(YEAR(Quarterly!A510),MONTH(Quarterly!A510)+3,DAY(Quarterly!A510)),DATE(YEAR(Quarterly!A510)+1,MONTH(Quarterly!A510),DAY(Quarterly!A510))))</f>
        <v>226879</v>
      </c>
      <c r="B511" s="9">
        <f t="shared" si="66"/>
        <v>226877</v>
      </c>
      <c r="C511" s="9">
        <f t="shared" si="69"/>
        <v>226907</v>
      </c>
      <c r="D511" s="3">
        <f t="shared" si="67"/>
        <v>31</v>
      </c>
      <c r="E511" s="10">
        <f t="shared" si="68"/>
        <v>29</v>
      </c>
      <c r="F511" s="4">
        <f>Lease!K521</f>
        <v>0</v>
      </c>
      <c r="G511" s="3">
        <f t="shared" si="70"/>
        <v>0</v>
      </c>
      <c r="H511" s="11">
        <f t="shared" si="71"/>
        <v>0</v>
      </c>
      <c r="I511" s="11">
        <f t="shared" si="72"/>
        <v>0</v>
      </c>
      <c r="J511" s="4">
        <f t="shared" si="73"/>
        <v>0</v>
      </c>
      <c r="K511" s="3">
        <f t="shared" si="74"/>
        <v>0</v>
      </c>
    </row>
    <row r="512" spans="1:11" x14ac:dyDescent="0.25">
      <c r="A512" s="9">
        <f>IF(Lease!$H$4="Monthly",DATE(YEAR(Quarterly!A511),MONTH(Quarterly!A511)+1,DAY(Quarterly!A511)),IF(Lease!$H$4="Quarterly",DATE(YEAR(Quarterly!A511),MONTH(Quarterly!A511)+3,DAY(Quarterly!A511)),DATE(YEAR(Quarterly!A511)+1,MONTH(Quarterly!A511),DAY(Quarterly!A511))))</f>
        <v>227244</v>
      </c>
      <c r="B512" s="9">
        <f t="shared" si="66"/>
        <v>227242</v>
      </c>
      <c r="C512" s="9">
        <f t="shared" si="69"/>
        <v>227272</v>
      </c>
      <c r="D512" s="3">
        <f t="shared" si="67"/>
        <v>31</v>
      </c>
      <c r="E512" s="10">
        <f t="shared" si="68"/>
        <v>29</v>
      </c>
      <c r="F512" s="4">
        <f>Lease!K522</f>
        <v>0</v>
      </c>
      <c r="G512" s="3">
        <f t="shared" si="70"/>
        <v>0</v>
      </c>
      <c r="H512" s="11">
        <f t="shared" si="71"/>
        <v>0</v>
      </c>
      <c r="I512" s="11">
        <f t="shared" si="72"/>
        <v>0</v>
      </c>
      <c r="J512" s="4">
        <f t="shared" si="73"/>
        <v>0</v>
      </c>
      <c r="K512" s="3">
        <f t="shared" si="74"/>
        <v>0</v>
      </c>
    </row>
    <row r="513" spans="1:11" x14ac:dyDescent="0.25">
      <c r="A513" s="9">
        <f>IF(Lease!$H$4="Monthly",DATE(YEAR(Quarterly!A512),MONTH(Quarterly!A512)+1,DAY(Quarterly!A512)),IF(Lease!$H$4="Quarterly",DATE(YEAR(Quarterly!A512),MONTH(Quarterly!A512)+3,DAY(Quarterly!A512)),DATE(YEAR(Quarterly!A512)+1,MONTH(Quarterly!A512),DAY(Quarterly!A512))))</f>
        <v>227609</v>
      </c>
      <c r="B513" s="9">
        <f t="shared" si="66"/>
        <v>227607</v>
      </c>
      <c r="C513" s="9">
        <f t="shared" si="69"/>
        <v>227637</v>
      </c>
      <c r="D513" s="3">
        <f t="shared" si="67"/>
        <v>31</v>
      </c>
      <c r="E513" s="10">
        <f t="shared" si="68"/>
        <v>29</v>
      </c>
      <c r="F513" s="4">
        <f>Lease!K523</f>
        <v>0</v>
      </c>
      <c r="G513" s="3">
        <f t="shared" si="70"/>
        <v>0</v>
      </c>
      <c r="H513" s="11">
        <f t="shared" si="71"/>
        <v>0</v>
      </c>
      <c r="I513" s="11">
        <f t="shared" si="72"/>
        <v>0</v>
      </c>
      <c r="J513" s="4">
        <f t="shared" si="73"/>
        <v>0</v>
      </c>
      <c r="K513" s="3">
        <f t="shared" si="74"/>
        <v>0</v>
      </c>
    </row>
    <row r="514" spans="1:11" x14ac:dyDescent="0.25">
      <c r="A514" s="9">
        <f>IF(Lease!$H$4="Monthly",DATE(YEAR(Quarterly!A513),MONTH(Quarterly!A513)+1,DAY(Quarterly!A513)),IF(Lease!$H$4="Quarterly",DATE(YEAR(Quarterly!A513),MONTH(Quarterly!A513)+3,DAY(Quarterly!A513)),DATE(YEAR(Quarterly!A513)+1,MONTH(Quarterly!A513),DAY(Quarterly!A513))))</f>
        <v>227975</v>
      </c>
      <c r="B514" s="9">
        <f t="shared" si="66"/>
        <v>227973</v>
      </c>
      <c r="C514" s="9">
        <f t="shared" si="69"/>
        <v>228003</v>
      </c>
      <c r="D514" s="3">
        <f t="shared" si="67"/>
        <v>31</v>
      </c>
      <c r="E514" s="10">
        <f t="shared" si="68"/>
        <v>29</v>
      </c>
      <c r="F514" s="4">
        <f>Lease!K524</f>
        <v>0</v>
      </c>
      <c r="G514" s="3">
        <f t="shared" si="70"/>
        <v>0</v>
      </c>
      <c r="H514" s="11">
        <f t="shared" si="71"/>
        <v>0</v>
      </c>
      <c r="I514" s="11">
        <f t="shared" si="72"/>
        <v>0</v>
      </c>
      <c r="J514" s="4">
        <f t="shared" si="73"/>
        <v>0</v>
      </c>
      <c r="K514" s="3">
        <f t="shared" si="74"/>
        <v>0</v>
      </c>
    </row>
    <row r="515" spans="1:11" x14ac:dyDescent="0.25">
      <c r="A515" s="9">
        <f>IF(Lease!$H$4="Monthly",DATE(YEAR(Quarterly!A514),MONTH(Quarterly!A514)+1,DAY(Quarterly!A514)),IF(Lease!$H$4="Quarterly",DATE(YEAR(Quarterly!A514),MONTH(Quarterly!A514)+3,DAY(Quarterly!A514)),DATE(YEAR(Quarterly!A514)+1,MONTH(Quarterly!A514),DAY(Quarterly!A514))))</f>
        <v>228340</v>
      </c>
      <c r="B515" s="9">
        <f t="shared" si="66"/>
        <v>228338</v>
      </c>
      <c r="C515" s="9">
        <f t="shared" si="69"/>
        <v>228368</v>
      </c>
      <c r="D515" s="3">
        <f t="shared" si="67"/>
        <v>31</v>
      </c>
      <c r="E515" s="10">
        <f t="shared" si="68"/>
        <v>29</v>
      </c>
      <c r="F515" s="4">
        <f>Lease!K525</f>
        <v>0</v>
      </c>
      <c r="G515" s="3">
        <f t="shared" si="70"/>
        <v>0</v>
      </c>
      <c r="H515" s="11">
        <f t="shared" si="71"/>
        <v>0</v>
      </c>
      <c r="I515" s="11">
        <f t="shared" si="72"/>
        <v>0</v>
      </c>
      <c r="J515" s="4">
        <f t="shared" si="73"/>
        <v>0</v>
      </c>
      <c r="K515" s="3">
        <f t="shared" si="74"/>
        <v>0</v>
      </c>
    </row>
    <row r="516" spans="1:11" x14ac:dyDescent="0.25">
      <c r="A516" s="9">
        <f>IF(Lease!$H$4="Monthly",DATE(YEAR(Quarterly!A515),MONTH(Quarterly!A515)+1,DAY(Quarterly!A515)),IF(Lease!$H$4="Quarterly",DATE(YEAR(Quarterly!A515),MONTH(Quarterly!A515)+3,DAY(Quarterly!A515)),DATE(YEAR(Quarterly!A515)+1,MONTH(Quarterly!A515),DAY(Quarterly!A515))))</f>
        <v>228705</v>
      </c>
      <c r="B516" s="9">
        <f t="shared" si="66"/>
        <v>228703</v>
      </c>
      <c r="C516" s="9">
        <f t="shared" si="69"/>
        <v>228733</v>
      </c>
      <c r="D516" s="3">
        <f t="shared" si="67"/>
        <v>31</v>
      </c>
      <c r="E516" s="10">
        <f t="shared" si="68"/>
        <v>29</v>
      </c>
      <c r="F516" s="4">
        <f>Lease!K526</f>
        <v>0</v>
      </c>
      <c r="G516" s="3">
        <f t="shared" si="70"/>
        <v>0</v>
      </c>
      <c r="H516" s="11">
        <f t="shared" si="71"/>
        <v>0</v>
      </c>
      <c r="I516" s="11">
        <f t="shared" si="72"/>
        <v>0</v>
      </c>
      <c r="J516" s="4">
        <f t="shared" si="73"/>
        <v>0</v>
      </c>
      <c r="K516" s="3">
        <f t="shared" si="74"/>
        <v>0</v>
      </c>
    </row>
    <row r="517" spans="1:11" x14ac:dyDescent="0.25">
      <c r="A517" s="9">
        <f>IF(Lease!$H$4="Monthly",DATE(YEAR(Quarterly!A516),MONTH(Quarterly!A516)+1,DAY(Quarterly!A516)),IF(Lease!$H$4="Quarterly",DATE(YEAR(Quarterly!A516),MONTH(Quarterly!A516)+3,DAY(Quarterly!A516)),DATE(YEAR(Quarterly!A516)+1,MONTH(Quarterly!A516),DAY(Quarterly!A516))))</f>
        <v>229070</v>
      </c>
      <c r="B517" s="9">
        <f t="shared" si="66"/>
        <v>229068</v>
      </c>
      <c r="C517" s="9">
        <f t="shared" si="69"/>
        <v>229098</v>
      </c>
      <c r="D517" s="3">
        <f t="shared" si="67"/>
        <v>31</v>
      </c>
      <c r="E517" s="10">
        <f t="shared" si="68"/>
        <v>29</v>
      </c>
      <c r="F517" s="4">
        <f>Lease!K527</f>
        <v>0</v>
      </c>
      <c r="G517" s="3">
        <f t="shared" si="70"/>
        <v>0</v>
      </c>
      <c r="H517" s="11">
        <f t="shared" si="71"/>
        <v>0</v>
      </c>
      <c r="I517" s="11">
        <f t="shared" si="72"/>
        <v>0</v>
      </c>
      <c r="J517" s="4">
        <f t="shared" si="73"/>
        <v>0</v>
      </c>
      <c r="K517" s="3">
        <f t="shared" si="74"/>
        <v>0</v>
      </c>
    </row>
    <row r="518" spans="1:11" x14ac:dyDescent="0.25">
      <c r="A518" s="9">
        <f>IF(Lease!$H$4="Monthly",DATE(YEAR(Quarterly!A517),MONTH(Quarterly!A517)+1,DAY(Quarterly!A517)),IF(Lease!$H$4="Quarterly",DATE(YEAR(Quarterly!A517),MONTH(Quarterly!A517)+3,DAY(Quarterly!A517)),DATE(YEAR(Quarterly!A517)+1,MONTH(Quarterly!A517),DAY(Quarterly!A517))))</f>
        <v>229436</v>
      </c>
      <c r="B518" s="9">
        <f t="shared" ref="B518:B581" si="75">EOMONTH(A518,-1)+1</f>
        <v>229434</v>
      </c>
      <c r="C518" s="9">
        <f t="shared" si="69"/>
        <v>229464</v>
      </c>
      <c r="D518" s="3">
        <f t="shared" ref="D518:D581" si="76">C518-B518+1</f>
        <v>31</v>
      </c>
      <c r="E518" s="10">
        <f t="shared" ref="E518:E581" si="77">C518-A518+1</f>
        <v>29</v>
      </c>
      <c r="F518" s="4">
        <f>Lease!K528</f>
        <v>0</v>
      </c>
      <c r="G518" s="3">
        <f t="shared" si="70"/>
        <v>0</v>
      </c>
      <c r="H518" s="11">
        <f t="shared" si="71"/>
        <v>0</v>
      </c>
      <c r="I518" s="11">
        <f t="shared" si="72"/>
        <v>0</v>
      </c>
      <c r="J518" s="4">
        <f t="shared" si="73"/>
        <v>0</v>
      </c>
      <c r="K518" s="3">
        <f t="shared" si="74"/>
        <v>0</v>
      </c>
    </row>
    <row r="519" spans="1:11" x14ac:dyDescent="0.25">
      <c r="A519" s="9">
        <f>IF(Lease!$H$4="Monthly",DATE(YEAR(Quarterly!A518),MONTH(Quarterly!A518)+1,DAY(Quarterly!A518)),IF(Lease!$H$4="Quarterly",DATE(YEAR(Quarterly!A518),MONTH(Quarterly!A518)+3,DAY(Quarterly!A518)),DATE(YEAR(Quarterly!A518)+1,MONTH(Quarterly!A518),DAY(Quarterly!A518))))</f>
        <v>229801</v>
      </c>
      <c r="B519" s="9">
        <f t="shared" si="75"/>
        <v>229799</v>
      </c>
      <c r="C519" s="9">
        <f t="shared" ref="C519:C582" si="78">EOMONTH(A519,0)</f>
        <v>229829</v>
      </c>
      <c r="D519" s="3">
        <f t="shared" si="76"/>
        <v>31</v>
      </c>
      <c r="E519" s="10">
        <f t="shared" si="77"/>
        <v>29</v>
      </c>
      <c r="F519" s="4">
        <f>Lease!K529</f>
        <v>0</v>
      </c>
      <c r="G519" s="3">
        <f t="shared" ref="G519:G582" si="79">(F520/(A520-A519+1)*E519)+J518</f>
        <v>0</v>
      </c>
      <c r="H519" s="11">
        <f t="shared" ref="H519:H582" si="80">(F520)/(A520-A519+1)*((((EOMONTH(DATE(YEAR(A519),MONTH(A519)+1,DAY(A519)),0)))-DATE(YEAR(A519),MONTH(EOMONTH(A519,-1)+1)+1,1))+1)</f>
        <v>0</v>
      </c>
      <c r="I519" s="11">
        <f t="shared" ref="I519:I582" si="81">(F520)/(A520-A519+1)*(((((EOMONTH(DATE(YEAR(A519),MONTH(A519)+2,DAY(A519)),0)))-DATE(YEAR(A519),MONTH(EOMONTH(A519,-1)+2)+2,1)))+1)</f>
        <v>0</v>
      </c>
      <c r="J519" s="4">
        <f t="shared" ref="J519:J582" si="82">F520/(A520-A519+1)*(A520-DATE(YEAR(A520),MONTH(EOMONTH(A520,-1)+1),DAY(1))+1)</f>
        <v>0</v>
      </c>
      <c r="K519" s="3">
        <f t="shared" ref="K519:K582" si="83">G519+J519+I519+H519-J518</f>
        <v>0</v>
      </c>
    </row>
    <row r="520" spans="1:11" x14ac:dyDescent="0.25">
      <c r="A520" s="9">
        <f>IF(Lease!$H$4="Monthly",DATE(YEAR(Quarterly!A519),MONTH(Quarterly!A519)+1,DAY(Quarterly!A519)),IF(Lease!$H$4="Quarterly",DATE(YEAR(Quarterly!A519),MONTH(Quarterly!A519)+3,DAY(Quarterly!A519)),DATE(YEAR(Quarterly!A519)+1,MONTH(Quarterly!A519),DAY(Quarterly!A519))))</f>
        <v>230166</v>
      </c>
      <c r="B520" s="9">
        <f t="shared" si="75"/>
        <v>230164</v>
      </c>
      <c r="C520" s="9">
        <f t="shared" si="78"/>
        <v>230194</v>
      </c>
      <c r="D520" s="3">
        <f t="shared" si="76"/>
        <v>31</v>
      </c>
      <c r="E520" s="10">
        <f t="shared" si="77"/>
        <v>29</v>
      </c>
      <c r="F520" s="4">
        <f>Lease!K530</f>
        <v>0</v>
      </c>
      <c r="G520" s="3">
        <f t="shared" si="79"/>
        <v>0</v>
      </c>
      <c r="H520" s="11">
        <f t="shared" si="80"/>
        <v>0</v>
      </c>
      <c r="I520" s="11">
        <f t="shared" si="81"/>
        <v>0</v>
      </c>
      <c r="J520" s="4">
        <f t="shared" si="82"/>
        <v>0</v>
      </c>
      <c r="K520" s="3">
        <f t="shared" si="83"/>
        <v>0</v>
      </c>
    </row>
    <row r="521" spans="1:11" x14ac:dyDescent="0.25">
      <c r="A521" s="9">
        <f>IF(Lease!$H$4="Monthly",DATE(YEAR(Quarterly!A520),MONTH(Quarterly!A520)+1,DAY(Quarterly!A520)),IF(Lease!$H$4="Quarterly",DATE(YEAR(Quarterly!A520),MONTH(Quarterly!A520)+3,DAY(Quarterly!A520)),DATE(YEAR(Quarterly!A520)+1,MONTH(Quarterly!A520),DAY(Quarterly!A520))))</f>
        <v>230531</v>
      </c>
      <c r="B521" s="9">
        <f t="shared" si="75"/>
        <v>230529</v>
      </c>
      <c r="C521" s="9">
        <f t="shared" si="78"/>
        <v>230559</v>
      </c>
      <c r="D521" s="3">
        <f t="shared" si="76"/>
        <v>31</v>
      </c>
      <c r="E521" s="10">
        <f t="shared" si="77"/>
        <v>29</v>
      </c>
      <c r="F521" s="4">
        <f>Lease!K531</f>
        <v>0</v>
      </c>
      <c r="G521" s="3">
        <f t="shared" si="79"/>
        <v>0</v>
      </c>
      <c r="H521" s="11">
        <f t="shared" si="80"/>
        <v>0</v>
      </c>
      <c r="I521" s="11">
        <f t="shared" si="81"/>
        <v>0</v>
      </c>
      <c r="J521" s="4">
        <f t="shared" si="82"/>
        <v>0</v>
      </c>
      <c r="K521" s="3">
        <f t="shared" si="83"/>
        <v>0</v>
      </c>
    </row>
    <row r="522" spans="1:11" x14ac:dyDescent="0.25">
      <c r="A522" s="9">
        <f>IF(Lease!$H$4="Monthly",DATE(YEAR(Quarterly!A521),MONTH(Quarterly!A521)+1,DAY(Quarterly!A521)),IF(Lease!$H$4="Quarterly",DATE(YEAR(Quarterly!A521),MONTH(Quarterly!A521)+3,DAY(Quarterly!A521)),DATE(YEAR(Quarterly!A521)+1,MONTH(Quarterly!A521),DAY(Quarterly!A521))))</f>
        <v>230897</v>
      </c>
      <c r="B522" s="9">
        <f t="shared" si="75"/>
        <v>230895</v>
      </c>
      <c r="C522" s="9">
        <f t="shared" si="78"/>
        <v>230925</v>
      </c>
      <c r="D522" s="3">
        <f t="shared" si="76"/>
        <v>31</v>
      </c>
      <c r="E522" s="10">
        <f t="shared" si="77"/>
        <v>29</v>
      </c>
      <c r="F522" s="4">
        <f>Lease!K532</f>
        <v>0</v>
      </c>
      <c r="G522" s="3">
        <f t="shared" si="79"/>
        <v>0</v>
      </c>
      <c r="H522" s="11">
        <f t="shared" si="80"/>
        <v>0</v>
      </c>
      <c r="I522" s="11">
        <f t="shared" si="81"/>
        <v>0</v>
      </c>
      <c r="J522" s="4">
        <f t="shared" si="82"/>
        <v>0</v>
      </c>
      <c r="K522" s="3">
        <f t="shared" si="83"/>
        <v>0</v>
      </c>
    </row>
    <row r="523" spans="1:11" x14ac:dyDescent="0.25">
      <c r="A523" s="9">
        <f>IF(Lease!$H$4="Monthly",DATE(YEAR(Quarterly!A522),MONTH(Quarterly!A522)+1,DAY(Quarterly!A522)),IF(Lease!$H$4="Quarterly",DATE(YEAR(Quarterly!A522),MONTH(Quarterly!A522)+3,DAY(Quarterly!A522)),DATE(YEAR(Quarterly!A522)+1,MONTH(Quarterly!A522),DAY(Quarterly!A522))))</f>
        <v>231262</v>
      </c>
      <c r="B523" s="9">
        <f t="shared" si="75"/>
        <v>231260</v>
      </c>
      <c r="C523" s="9">
        <f t="shared" si="78"/>
        <v>231290</v>
      </c>
      <c r="D523" s="3">
        <f t="shared" si="76"/>
        <v>31</v>
      </c>
      <c r="E523" s="10">
        <f t="shared" si="77"/>
        <v>29</v>
      </c>
      <c r="F523" s="4">
        <f>Lease!K533</f>
        <v>0</v>
      </c>
      <c r="G523" s="3">
        <f t="shared" si="79"/>
        <v>0</v>
      </c>
      <c r="H523" s="11">
        <f t="shared" si="80"/>
        <v>0</v>
      </c>
      <c r="I523" s="11">
        <f t="shared" si="81"/>
        <v>0</v>
      </c>
      <c r="J523" s="4">
        <f t="shared" si="82"/>
        <v>0</v>
      </c>
      <c r="K523" s="3">
        <f t="shared" si="83"/>
        <v>0</v>
      </c>
    </row>
    <row r="524" spans="1:11" x14ac:dyDescent="0.25">
      <c r="A524" s="9">
        <f>IF(Lease!$H$4="Monthly",DATE(YEAR(Quarterly!A523),MONTH(Quarterly!A523)+1,DAY(Quarterly!A523)),IF(Lease!$H$4="Quarterly",DATE(YEAR(Quarterly!A523),MONTH(Quarterly!A523)+3,DAY(Quarterly!A523)),DATE(YEAR(Quarterly!A523)+1,MONTH(Quarterly!A523),DAY(Quarterly!A523))))</f>
        <v>231627</v>
      </c>
      <c r="B524" s="9">
        <f t="shared" si="75"/>
        <v>231625</v>
      </c>
      <c r="C524" s="9">
        <f t="shared" si="78"/>
        <v>231655</v>
      </c>
      <c r="D524" s="3">
        <f t="shared" si="76"/>
        <v>31</v>
      </c>
      <c r="E524" s="10">
        <f t="shared" si="77"/>
        <v>29</v>
      </c>
      <c r="F524" s="4">
        <f>Lease!K534</f>
        <v>0</v>
      </c>
      <c r="G524" s="3">
        <f t="shared" si="79"/>
        <v>0</v>
      </c>
      <c r="H524" s="11">
        <f t="shared" si="80"/>
        <v>0</v>
      </c>
      <c r="I524" s="11">
        <f t="shared" si="81"/>
        <v>0</v>
      </c>
      <c r="J524" s="4">
        <f t="shared" si="82"/>
        <v>0</v>
      </c>
      <c r="K524" s="3">
        <f t="shared" si="83"/>
        <v>0</v>
      </c>
    </row>
    <row r="525" spans="1:11" x14ac:dyDescent="0.25">
      <c r="A525" s="9">
        <f>IF(Lease!$H$4="Monthly",DATE(YEAR(Quarterly!A524),MONTH(Quarterly!A524)+1,DAY(Quarterly!A524)),IF(Lease!$H$4="Quarterly",DATE(YEAR(Quarterly!A524),MONTH(Quarterly!A524)+3,DAY(Quarterly!A524)),DATE(YEAR(Quarterly!A524)+1,MONTH(Quarterly!A524),DAY(Quarterly!A524))))</f>
        <v>231992</v>
      </c>
      <c r="B525" s="9">
        <f t="shared" si="75"/>
        <v>231990</v>
      </c>
      <c r="C525" s="9">
        <f t="shared" si="78"/>
        <v>232020</v>
      </c>
      <c r="D525" s="3">
        <f t="shared" si="76"/>
        <v>31</v>
      </c>
      <c r="E525" s="10">
        <f t="shared" si="77"/>
        <v>29</v>
      </c>
      <c r="F525" s="4">
        <f>Lease!K535</f>
        <v>0</v>
      </c>
      <c r="G525" s="3">
        <f t="shared" si="79"/>
        <v>0</v>
      </c>
      <c r="H525" s="11">
        <f t="shared" si="80"/>
        <v>0</v>
      </c>
      <c r="I525" s="11">
        <f t="shared" si="81"/>
        <v>0</v>
      </c>
      <c r="J525" s="4">
        <f t="shared" si="82"/>
        <v>0</v>
      </c>
      <c r="K525" s="3">
        <f t="shared" si="83"/>
        <v>0</v>
      </c>
    </row>
    <row r="526" spans="1:11" x14ac:dyDescent="0.25">
      <c r="A526" s="9">
        <f>IF(Lease!$H$4="Monthly",DATE(YEAR(Quarterly!A525),MONTH(Quarterly!A525)+1,DAY(Quarterly!A525)),IF(Lease!$H$4="Quarterly",DATE(YEAR(Quarterly!A525),MONTH(Quarterly!A525)+3,DAY(Quarterly!A525)),DATE(YEAR(Quarterly!A525)+1,MONTH(Quarterly!A525),DAY(Quarterly!A525))))</f>
        <v>232358</v>
      </c>
      <c r="B526" s="9">
        <f t="shared" si="75"/>
        <v>232356</v>
      </c>
      <c r="C526" s="9">
        <f t="shared" si="78"/>
        <v>232386</v>
      </c>
      <c r="D526" s="3">
        <f t="shared" si="76"/>
        <v>31</v>
      </c>
      <c r="E526" s="10">
        <f t="shared" si="77"/>
        <v>29</v>
      </c>
      <c r="F526" s="4">
        <f>Lease!K536</f>
        <v>0</v>
      </c>
      <c r="G526" s="3">
        <f t="shared" si="79"/>
        <v>0</v>
      </c>
      <c r="H526" s="11">
        <f t="shared" si="80"/>
        <v>0</v>
      </c>
      <c r="I526" s="11">
        <f t="shared" si="81"/>
        <v>0</v>
      </c>
      <c r="J526" s="4">
        <f t="shared" si="82"/>
        <v>0</v>
      </c>
      <c r="K526" s="3">
        <f t="shared" si="83"/>
        <v>0</v>
      </c>
    </row>
    <row r="527" spans="1:11" x14ac:dyDescent="0.25">
      <c r="A527" s="9">
        <f>IF(Lease!$H$4="Monthly",DATE(YEAR(Quarterly!A526),MONTH(Quarterly!A526)+1,DAY(Quarterly!A526)),IF(Lease!$H$4="Quarterly",DATE(YEAR(Quarterly!A526),MONTH(Quarterly!A526)+3,DAY(Quarterly!A526)),DATE(YEAR(Quarterly!A526)+1,MONTH(Quarterly!A526),DAY(Quarterly!A526))))</f>
        <v>232723</v>
      </c>
      <c r="B527" s="9">
        <f t="shared" si="75"/>
        <v>232721</v>
      </c>
      <c r="C527" s="9">
        <f t="shared" si="78"/>
        <v>232751</v>
      </c>
      <c r="D527" s="3">
        <f t="shared" si="76"/>
        <v>31</v>
      </c>
      <c r="E527" s="10">
        <f t="shared" si="77"/>
        <v>29</v>
      </c>
      <c r="F527" s="4">
        <f>Lease!K537</f>
        <v>0</v>
      </c>
      <c r="G527" s="3">
        <f t="shared" si="79"/>
        <v>0</v>
      </c>
      <c r="H527" s="11">
        <f t="shared" si="80"/>
        <v>0</v>
      </c>
      <c r="I527" s="11">
        <f t="shared" si="81"/>
        <v>0</v>
      </c>
      <c r="J527" s="4">
        <f t="shared" si="82"/>
        <v>0</v>
      </c>
      <c r="K527" s="3">
        <f t="shared" si="83"/>
        <v>0</v>
      </c>
    </row>
    <row r="528" spans="1:11" x14ac:dyDescent="0.25">
      <c r="A528" s="9">
        <f>IF(Lease!$H$4="Monthly",DATE(YEAR(Quarterly!A527),MONTH(Quarterly!A527)+1,DAY(Quarterly!A527)),IF(Lease!$H$4="Quarterly",DATE(YEAR(Quarterly!A527),MONTH(Quarterly!A527)+3,DAY(Quarterly!A527)),DATE(YEAR(Quarterly!A527)+1,MONTH(Quarterly!A527),DAY(Quarterly!A527))))</f>
        <v>233088</v>
      </c>
      <c r="B528" s="9">
        <f t="shared" si="75"/>
        <v>233086</v>
      </c>
      <c r="C528" s="9">
        <f t="shared" si="78"/>
        <v>233116</v>
      </c>
      <c r="D528" s="3">
        <f t="shared" si="76"/>
        <v>31</v>
      </c>
      <c r="E528" s="10">
        <f t="shared" si="77"/>
        <v>29</v>
      </c>
      <c r="F528" s="4">
        <f>Lease!K538</f>
        <v>0</v>
      </c>
      <c r="G528" s="3">
        <f t="shared" si="79"/>
        <v>0</v>
      </c>
      <c r="H528" s="11">
        <f t="shared" si="80"/>
        <v>0</v>
      </c>
      <c r="I528" s="11">
        <f t="shared" si="81"/>
        <v>0</v>
      </c>
      <c r="J528" s="4">
        <f t="shared" si="82"/>
        <v>0</v>
      </c>
      <c r="K528" s="3">
        <f t="shared" si="83"/>
        <v>0</v>
      </c>
    </row>
    <row r="529" spans="1:11" x14ac:dyDescent="0.25">
      <c r="A529" s="9">
        <f>IF(Lease!$H$4="Monthly",DATE(YEAR(Quarterly!A528),MONTH(Quarterly!A528)+1,DAY(Quarterly!A528)),IF(Lease!$H$4="Quarterly",DATE(YEAR(Quarterly!A528),MONTH(Quarterly!A528)+3,DAY(Quarterly!A528)),DATE(YEAR(Quarterly!A528)+1,MONTH(Quarterly!A528),DAY(Quarterly!A528))))</f>
        <v>233453</v>
      </c>
      <c r="B529" s="9">
        <f t="shared" si="75"/>
        <v>233451</v>
      </c>
      <c r="C529" s="9">
        <f t="shared" si="78"/>
        <v>233481</v>
      </c>
      <c r="D529" s="3">
        <f t="shared" si="76"/>
        <v>31</v>
      </c>
      <c r="E529" s="10">
        <f t="shared" si="77"/>
        <v>29</v>
      </c>
      <c r="F529" s="4">
        <f>Lease!K539</f>
        <v>0</v>
      </c>
      <c r="G529" s="3">
        <f t="shared" si="79"/>
        <v>0</v>
      </c>
      <c r="H529" s="11">
        <f t="shared" si="80"/>
        <v>0</v>
      </c>
      <c r="I529" s="11">
        <f t="shared" si="81"/>
        <v>0</v>
      </c>
      <c r="J529" s="4">
        <f t="shared" si="82"/>
        <v>0</v>
      </c>
      <c r="K529" s="3">
        <f t="shared" si="83"/>
        <v>0</v>
      </c>
    </row>
    <row r="530" spans="1:11" x14ac:dyDescent="0.25">
      <c r="A530" s="9">
        <f>IF(Lease!$H$4="Monthly",DATE(YEAR(Quarterly!A529),MONTH(Quarterly!A529)+1,DAY(Quarterly!A529)),IF(Lease!$H$4="Quarterly",DATE(YEAR(Quarterly!A529),MONTH(Quarterly!A529)+3,DAY(Quarterly!A529)),DATE(YEAR(Quarterly!A529)+1,MONTH(Quarterly!A529),DAY(Quarterly!A529))))</f>
        <v>233819</v>
      </c>
      <c r="B530" s="9">
        <f t="shared" si="75"/>
        <v>233817</v>
      </c>
      <c r="C530" s="9">
        <f t="shared" si="78"/>
        <v>233847</v>
      </c>
      <c r="D530" s="3">
        <f t="shared" si="76"/>
        <v>31</v>
      </c>
      <c r="E530" s="10">
        <f t="shared" si="77"/>
        <v>29</v>
      </c>
      <c r="F530" s="4">
        <f>Lease!K540</f>
        <v>0</v>
      </c>
      <c r="G530" s="3">
        <f t="shared" si="79"/>
        <v>0</v>
      </c>
      <c r="H530" s="11">
        <f t="shared" si="80"/>
        <v>0</v>
      </c>
      <c r="I530" s="11">
        <f t="shared" si="81"/>
        <v>0</v>
      </c>
      <c r="J530" s="4">
        <f t="shared" si="82"/>
        <v>0</v>
      </c>
      <c r="K530" s="3">
        <f t="shared" si="83"/>
        <v>0</v>
      </c>
    </row>
    <row r="531" spans="1:11" x14ac:dyDescent="0.25">
      <c r="A531" s="9">
        <f>IF(Lease!$H$4="Monthly",DATE(YEAR(Quarterly!A530),MONTH(Quarterly!A530)+1,DAY(Quarterly!A530)),IF(Lease!$H$4="Quarterly",DATE(YEAR(Quarterly!A530),MONTH(Quarterly!A530)+3,DAY(Quarterly!A530)),DATE(YEAR(Quarterly!A530)+1,MONTH(Quarterly!A530),DAY(Quarterly!A530))))</f>
        <v>234184</v>
      </c>
      <c r="B531" s="9">
        <f t="shared" si="75"/>
        <v>234182</v>
      </c>
      <c r="C531" s="9">
        <f t="shared" si="78"/>
        <v>234212</v>
      </c>
      <c r="D531" s="3">
        <f t="shared" si="76"/>
        <v>31</v>
      </c>
      <c r="E531" s="10">
        <f t="shared" si="77"/>
        <v>29</v>
      </c>
      <c r="F531" s="4">
        <f>Lease!K541</f>
        <v>0</v>
      </c>
      <c r="G531" s="3">
        <f t="shared" si="79"/>
        <v>0</v>
      </c>
      <c r="H531" s="11">
        <f t="shared" si="80"/>
        <v>0</v>
      </c>
      <c r="I531" s="11">
        <f t="shared" si="81"/>
        <v>0</v>
      </c>
      <c r="J531" s="4">
        <f t="shared" si="82"/>
        <v>0</v>
      </c>
      <c r="K531" s="3">
        <f t="shared" si="83"/>
        <v>0</v>
      </c>
    </row>
    <row r="532" spans="1:11" x14ac:dyDescent="0.25">
      <c r="A532" s="9">
        <f>IF(Lease!$H$4="Monthly",DATE(YEAR(Quarterly!A531),MONTH(Quarterly!A531)+1,DAY(Quarterly!A531)),IF(Lease!$H$4="Quarterly",DATE(YEAR(Quarterly!A531),MONTH(Quarterly!A531)+3,DAY(Quarterly!A531)),DATE(YEAR(Quarterly!A531)+1,MONTH(Quarterly!A531),DAY(Quarterly!A531))))</f>
        <v>234549</v>
      </c>
      <c r="B532" s="9">
        <f t="shared" si="75"/>
        <v>234547</v>
      </c>
      <c r="C532" s="9">
        <f t="shared" si="78"/>
        <v>234577</v>
      </c>
      <c r="D532" s="3">
        <f t="shared" si="76"/>
        <v>31</v>
      </c>
      <c r="E532" s="10">
        <f t="shared" si="77"/>
        <v>29</v>
      </c>
      <c r="F532" s="4">
        <f>Lease!K542</f>
        <v>0</v>
      </c>
      <c r="G532" s="3">
        <f t="shared" si="79"/>
        <v>0</v>
      </c>
      <c r="H532" s="11">
        <f t="shared" si="80"/>
        <v>0</v>
      </c>
      <c r="I532" s="11">
        <f t="shared" si="81"/>
        <v>0</v>
      </c>
      <c r="J532" s="4">
        <f t="shared" si="82"/>
        <v>0</v>
      </c>
      <c r="K532" s="3">
        <f t="shared" si="83"/>
        <v>0</v>
      </c>
    </row>
    <row r="533" spans="1:11" x14ac:dyDescent="0.25">
      <c r="A533" s="9">
        <f>IF(Lease!$H$4="Monthly",DATE(YEAR(Quarterly!A532),MONTH(Quarterly!A532)+1,DAY(Quarterly!A532)),IF(Lease!$H$4="Quarterly",DATE(YEAR(Quarterly!A532),MONTH(Quarterly!A532)+3,DAY(Quarterly!A532)),DATE(YEAR(Quarterly!A532)+1,MONTH(Quarterly!A532),DAY(Quarterly!A532))))</f>
        <v>234914</v>
      </c>
      <c r="B533" s="9">
        <f t="shared" si="75"/>
        <v>234912</v>
      </c>
      <c r="C533" s="9">
        <f t="shared" si="78"/>
        <v>234942</v>
      </c>
      <c r="D533" s="3">
        <f t="shared" si="76"/>
        <v>31</v>
      </c>
      <c r="E533" s="10">
        <f t="shared" si="77"/>
        <v>29</v>
      </c>
      <c r="F533" s="4">
        <f>Lease!K543</f>
        <v>0</v>
      </c>
      <c r="G533" s="3">
        <f t="shared" si="79"/>
        <v>0</v>
      </c>
      <c r="H533" s="11">
        <f t="shared" si="80"/>
        <v>0</v>
      </c>
      <c r="I533" s="11">
        <f t="shared" si="81"/>
        <v>0</v>
      </c>
      <c r="J533" s="4">
        <f t="shared" si="82"/>
        <v>0</v>
      </c>
      <c r="K533" s="3">
        <f t="shared" si="83"/>
        <v>0</v>
      </c>
    </row>
    <row r="534" spans="1:11" x14ac:dyDescent="0.25">
      <c r="A534" s="9">
        <f>IF(Lease!$H$4="Monthly",DATE(YEAR(Quarterly!A533),MONTH(Quarterly!A533)+1,DAY(Quarterly!A533)),IF(Lease!$H$4="Quarterly",DATE(YEAR(Quarterly!A533),MONTH(Quarterly!A533)+3,DAY(Quarterly!A533)),DATE(YEAR(Quarterly!A533)+1,MONTH(Quarterly!A533),DAY(Quarterly!A533))))</f>
        <v>235280</v>
      </c>
      <c r="B534" s="9">
        <f t="shared" si="75"/>
        <v>235278</v>
      </c>
      <c r="C534" s="9">
        <f t="shared" si="78"/>
        <v>235308</v>
      </c>
      <c r="D534" s="3">
        <f t="shared" si="76"/>
        <v>31</v>
      </c>
      <c r="E534" s="10">
        <f t="shared" si="77"/>
        <v>29</v>
      </c>
      <c r="F534" s="4">
        <f>Lease!K544</f>
        <v>0</v>
      </c>
      <c r="G534" s="3">
        <f t="shared" si="79"/>
        <v>0</v>
      </c>
      <c r="H534" s="11">
        <f t="shared" si="80"/>
        <v>0</v>
      </c>
      <c r="I534" s="11">
        <f t="shared" si="81"/>
        <v>0</v>
      </c>
      <c r="J534" s="4">
        <f t="shared" si="82"/>
        <v>0</v>
      </c>
      <c r="K534" s="3">
        <f t="shared" si="83"/>
        <v>0</v>
      </c>
    </row>
    <row r="535" spans="1:11" x14ac:dyDescent="0.25">
      <c r="A535" s="9">
        <f>IF(Lease!$H$4="Monthly",DATE(YEAR(Quarterly!A534),MONTH(Quarterly!A534)+1,DAY(Quarterly!A534)),IF(Lease!$H$4="Quarterly",DATE(YEAR(Quarterly!A534),MONTH(Quarterly!A534)+3,DAY(Quarterly!A534)),DATE(YEAR(Quarterly!A534)+1,MONTH(Quarterly!A534),DAY(Quarterly!A534))))</f>
        <v>235645</v>
      </c>
      <c r="B535" s="9">
        <f t="shared" si="75"/>
        <v>235643</v>
      </c>
      <c r="C535" s="9">
        <f t="shared" si="78"/>
        <v>235673</v>
      </c>
      <c r="D535" s="3">
        <f t="shared" si="76"/>
        <v>31</v>
      </c>
      <c r="E535" s="10">
        <f t="shared" si="77"/>
        <v>29</v>
      </c>
      <c r="F535" s="4">
        <f>Lease!K545</f>
        <v>0</v>
      </c>
      <c r="G535" s="3">
        <f t="shared" si="79"/>
        <v>0</v>
      </c>
      <c r="H535" s="11">
        <f t="shared" si="80"/>
        <v>0</v>
      </c>
      <c r="I535" s="11">
        <f t="shared" si="81"/>
        <v>0</v>
      </c>
      <c r="J535" s="4">
        <f t="shared" si="82"/>
        <v>0</v>
      </c>
      <c r="K535" s="3">
        <f t="shared" si="83"/>
        <v>0</v>
      </c>
    </row>
    <row r="536" spans="1:11" x14ac:dyDescent="0.25">
      <c r="A536" s="9">
        <f>IF(Lease!$H$4="Monthly",DATE(YEAR(Quarterly!A535),MONTH(Quarterly!A535)+1,DAY(Quarterly!A535)),IF(Lease!$H$4="Quarterly",DATE(YEAR(Quarterly!A535),MONTH(Quarterly!A535)+3,DAY(Quarterly!A535)),DATE(YEAR(Quarterly!A535)+1,MONTH(Quarterly!A535),DAY(Quarterly!A535))))</f>
        <v>236010</v>
      </c>
      <c r="B536" s="9">
        <f t="shared" si="75"/>
        <v>236008</v>
      </c>
      <c r="C536" s="9">
        <f t="shared" si="78"/>
        <v>236038</v>
      </c>
      <c r="D536" s="3">
        <f t="shared" si="76"/>
        <v>31</v>
      </c>
      <c r="E536" s="10">
        <f t="shared" si="77"/>
        <v>29</v>
      </c>
      <c r="F536" s="4">
        <f>Lease!K546</f>
        <v>0</v>
      </c>
      <c r="G536" s="3">
        <f t="shared" si="79"/>
        <v>0</v>
      </c>
      <c r="H536" s="11">
        <f t="shared" si="80"/>
        <v>0</v>
      </c>
      <c r="I536" s="11">
        <f t="shared" si="81"/>
        <v>0</v>
      </c>
      <c r="J536" s="4">
        <f t="shared" si="82"/>
        <v>0</v>
      </c>
      <c r="K536" s="3">
        <f t="shared" si="83"/>
        <v>0</v>
      </c>
    </row>
    <row r="537" spans="1:11" x14ac:dyDescent="0.25">
      <c r="A537" s="9">
        <f>IF(Lease!$H$4="Monthly",DATE(YEAR(Quarterly!A536),MONTH(Quarterly!A536)+1,DAY(Quarterly!A536)),IF(Lease!$H$4="Quarterly",DATE(YEAR(Quarterly!A536),MONTH(Quarterly!A536)+3,DAY(Quarterly!A536)),DATE(YEAR(Quarterly!A536)+1,MONTH(Quarterly!A536),DAY(Quarterly!A536))))</f>
        <v>236375</v>
      </c>
      <c r="B537" s="9">
        <f t="shared" si="75"/>
        <v>236373</v>
      </c>
      <c r="C537" s="9">
        <f t="shared" si="78"/>
        <v>236403</v>
      </c>
      <c r="D537" s="3">
        <f t="shared" si="76"/>
        <v>31</v>
      </c>
      <c r="E537" s="10">
        <f t="shared" si="77"/>
        <v>29</v>
      </c>
      <c r="F537" s="4">
        <f>Lease!K547</f>
        <v>0</v>
      </c>
      <c r="G537" s="3">
        <f t="shared" si="79"/>
        <v>0</v>
      </c>
      <c r="H537" s="11">
        <f t="shared" si="80"/>
        <v>0</v>
      </c>
      <c r="I537" s="11">
        <f t="shared" si="81"/>
        <v>0</v>
      </c>
      <c r="J537" s="4">
        <f t="shared" si="82"/>
        <v>0</v>
      </c>
      <c r="K537" s="3">
        <f t="shared" si="83"/>
        <v>0</v>
      </c>
    </row>
    <row r="538" spans="1:11" x14ac:dyDescent="0.25">
      <c r="A538" s="9">
        <f>IF(Lease!$H$4="Monthly",DATE(YEAR(Quarterly!A537),MONTH(Quarterly!A537)+1,DAY(Quarterly!A537)),IF(Lease!$H$4="Quarterly",DATE(YEAR(Quarterly!A537),MONTH(Quarterly!A537)+3,DAY(Quarterly!A537)),DATE(YEAR(Quarterly!A537)+1,MONTH(Quarterly!A537),DAY(Quarterly!A537))))</f>
        <v>236741</v>
      </c>
      <c r="B538" s="9">
        <f t="shared" si="75"/>
        <v>236739</v>
      </c>
      <c r="C538" s="9">
        <f t="shared" si="78"/>
        <v>236769</v>
      </c>
      <c r="D538" s="3">
        <f t="shared" si="76"/>
        <v>31</v>
      </c>
      <c r="E538" s="10">
        <f t="shared" si="77"/>
        <v>29</v>
      </c>
      <c r="F538" s="4">
        <f>Lease!K548</f>
        <v>0</v>
      </c>
      <c r="G538" s="3">
        <f t="shared" si="79"/>
        <v>0</v>
      </c>
      <c r="H538" s="11">
        <f t="shared" si="80"/>
        <v>0</v>
      </c>
      <c r="I538" s="11">
        <f t="shared" si="81"/>
        <v>0</v>
      </c>
      <c r="J538" s="4">
        <f t="shared" si="82"/>
        <v>0</v>
      </c>
      <c r="K538" s="3">
        <f t="shared" si="83"/>
        <v>0</v>
      </c>
    </row>
    <row r="539" spans="1:11" x14ac:dyDescent="0.25">
      <c r="A539" s="9">
        <f>IF(Lease!$H$4="Monthly",DATE(YEAR(Quarterly!A538),MONTH(Quarterly!A538)+1,DAY(Quarterly!A538)),IF(Lease!$H$4="Quarterly",DATE(YEAR(Quarterly!A538),MONTH(Quarterly!A538)+3,DAY(Quarterly!A538)),DATE(YEAR(Quarterly!A538)+1,MONTH(Quarterly!A538),DAY(Quarterly!A538))))</f>
        <v>237106</v>
      </c>
      <c r="B539" s="9">
        <f t="shared" si="75"/>
        <v>237104</v>
      </c>
      <c r="C539" s="9">
        <f t="shared" si="78"/>
        <v>237134</v>
      </c>
      <c r="D539" s="3">
        <f t="shared" si="76"/>
        <v>31</v>
      </c>
      <c r="E539" s="10">
        <f t="shared" si="77"/>
        <v>29</v>
      </c>
      <c r="F539" s="4">
        <f>Lease!K549</f>
        <v>0</v>
      </c>
      <c r="G539" s="3">
        <f t="shared" si="79"/>
        <v>0</v>
      </c>
      <c r="H539" s="11">
        <f t="shared" si="80"/>
        <v>0</v>
      </c>
      <c r="I539" s="11">
        <f t="shared" si="81"/>
        <v>0</v>
      </c>
      <c r="J539" s="4">
        <f t="shared" si="82"/>
        <v>0</v>
      </c>
      <c r="K539" s="3">
        <f t="shared" si="83"/>
        <v>0</v>
      </c>
    </row>
    <row r="540" spans="1:11" x14ac:dyDescent="0.25">
      <c r="A540" s="9">
        <f>IF(Lease!$H$4="Monthly",DATE(YEAR(Quarterly!A539),MONTH(Quarterly!A539)+1,DAY(Quarterly!A539)),IF(Lease!$H$4="Quarterly",DATE(YEAR(Quarterly!A539),MONTH(Quarterly!A539)+3,DAY(Quarterly!A539)),DATE(YEAR(Quarterly!A539)+1,MONTH(Quarterly!A539),DAY(Quarterly!A539))))</f>
        <v>237471</v>
      </c>
      <c r="B540" s="9">
        <f t="shared" si="75"/>
        <v>237469</v>
      </c>
      <c r="C540" s="9">
        <f t="shared" si="78"/>
        <v>237499</v>
      </c>
      <c r="D540" s="3">
        <f t="shared" si="76"/>
        <v>31</v>
      </c>
      <c r="E540" s="10">
        <f t="shared" si="77"/>
        <v>29</v>
      </c>
      <c r="F540" s="4">
        <f>Lease!K550</f>
        <v>0</v>
      </c>
      <c r="G540" s="3">
        <f t="shared" si="79"/>
        <v>0</v>
      </c>
      <c r="H540" s="11">
        <f t="shared" si="80"/>
        <v>0</v>
      </c>
      <c r="I540" s="11">
        <f t="shared" si="81"/>
        <v>0</v>
      </c>
      <c r="J540" s="4">
        <f t="shared" si="82"/>
        <v>0</v>
      </c>
      <c r="K540" s="3">
        <f t="shared" si="83"/>
        <v>0</v>
      </c>
    </row>
    <row r="541" spans="1:11" x14ac:dyDescent="0.25">
      <c r="A541" s="9">
        <f>IF(Lease!$H$4="Monthly",DATE(YEAR(Quarterly!A540),MONTH(Quarterly!A540)+1,DAY(Quarterly!A540)),IF(Lease!$H$4="Quarterly",DATE(YEAR(Quarterly!A540),MONTH(Quarterly!A540)+3,DAY(Quarterly!A540)),DATE(YEAR(Quarterly!A540)+1,MONTH(Quarterly!A540),DAY(Quarterly!A540))))</f>
        <v>237836</v>
      </c>
      <c r="B541" s="9">
        <f t="shared" si="75"/>
        <v>237834</v>
      </c>
      <c r="C541" s="9">
        <f t="shared" si="78"/>
        <v>237864</v>
      </c>
      <c r="D541" s="3">
        <f t="shared" si="76"/>
        <v>31</v>
      </c>
      <c r="E541" s="10">
        <f t="shared" si="77"/>
        <v>29</v>
      </c>
      <c r="F541" s="4">
        <f>Lease!K551</f>
        <v>0</v>
      </c>
      <c r="G541" s="3">
        <f t="shared" si="79"/>
        <v>0</v>
      </c>
      <c r="H541" s="11">
        <f t="shared" si="80"/>
        <v>0</v>
      </c>
      <c r="I541" s="11">
        <f t="shared" si="81"/>
        <v>0</v>
      </c>
      <c r="J541" s="4">
        <f t="shared" si="82"/>
        <v>0</v>
      </c>
      <c r="K541" s="3">
        <f t="shared" si="83"/>
        <v>0</v>
      </c>
    </row>
    <row r="542" spans="1:11" x14ac:dyDescent="0.25">
      <c r="A542" s="9">
        <f>IF(Lease!$H$4="Monthly",DATE(YEAR(Quarterly!A541),MONTH(Quarterly!A541)+1,DAY(Quarterly!A541)),IF(Lease!$H$4="Quarterly",DATE(YEAR(Quarterly!A541),MONTH(Quarterly!A541)+3,DAY(Quarterly!A541)),DATE(YEAR(Quarterly!A541)+1,MONTH(Quarterly!A541),DAY(Quarterly!A541))))</f>
        <v>238202</v>
      </c>
      <c r="B542" s="9">
        <f t="shared" si="75"/>
        <v>238200</v>
      </c>
      <c r="C542" s="9">
        <f t="shared" si="78"/>
        <v>238230</v>
      </c>
      <c r="D542" s="3">
        <f t="shared" si="76"/>
        <v>31</v>
      </c>
      <c r="E542" s="10">
        <f t="shared" si="77"/>
        <v>29</v>
      </c>
      <c r="F542" s="4">
        <f>Lease!K552</f>
        <v>0</v>
      </c>
      <c r="G542" s="3">
        <f t="shared" si="79"/>
        <v>0</v>
      </c>
      <c r="H542" s="11">
        <f t="shared" si="80"/>
        <v>0</v>
      </c>
      <c r="I542" s="11">
        <f t="shared" si="81"/>
        <v>0</v>
      </c>
      <c r="J542" s="4">
        <f t="shared" si="82"/>
        <v>0</v>
      </c>
      <c r="K542" s="3">
        <f t="shared" si="83"/>
        <v>0</v>
      </c>
    </row>
    <row r="543" spans="1:11" x14ac:dyDescent="0.25">
      <c r="A543" s="9">
        <f>IF(Lease!$H$4="Monthly",DATE(YEAR(Quarterly!A542),MONTH(Quarterly!A542)+1,DAY(Quarterly!A542)),IF(Lease!$H$4="Quarterly",DATE(YEAR(Quarterly!A542),MONTH(Quarterly!A542)+3,DAY(Quarterly!A542)),DATE(YEAR(Quarterly!A542)+1,MONTH(Quarterly!A542),DAY(Quarterly!A542))))</f>
        <v>238567</v>
      </c>
      <c r="B543" s="9">
        <f t="shared" si="75"/>
        <v>238565</v>
      </c>
      <c r="C543" s="9">
        <f t="shared" si="78"/>
        <v>238595</v>
      </c>
      <c r="D543" s="3">
        <f t="shared" si="76"/>
        <v>31</v>
      </c>
      <c r="E543" s="10">
        <f t="shared" si="77"/>
        <v>29</v>
      </c>
      <c r="F543" s="4">
        <f>Lease!K553</f>
        <v>0</v>
      </c>
      <c r="G543" s="3">
        <f t="shared" si="79"/>
        <v>0</v>
      </c>
      <c r="H543" s="11">
        <f t="shared" si="80"/>
        <v>0</v>
      </c>
      <c r="I543" s="11">
        <f t="shared" si="81"/>
        <v>0</v>
      </c>
      <c r="J543" s="4">
        <f t="shared" si="82"/>
        <v>0</v>
      </c>
      <c r="K543" s="3">
        <f t="shared" si="83"/>
        <v>0</v>
      </c>
    </row>
    <row r="544" spans="1:11" x14ac:dyDescent="0.25">
      <c r="A544" s="9">
        <f>IF(Lease!$H$4="Monthly",DATE(YEAR(Quarterly!A543),MONTH(Quarterly!A543)+1,DAY(Quarterly!A543)),IF(Lease!$H$4="Quarterly",DATE(YEAR(Quarterly!A543),MONTH(Quarterly!A543)+3,DAY(Quarterly!A543)),DATE(YEAR(Quarterly!A543)+1,MONTH(Quarterly!A543),DAY(Quarterly!A543))))</f>
        <v>238932</v>
      </c>
      <c r="B544" s="9">
        <f t="shared" si="75"/>
        <v>238930</v>
      </c>
      <c r="C544" s="9">
        <f t="shared" si="78"/>
        <v>238960</v>
      </c>
      <c r="D544" s="3">
        <f t="shared" si="76"/>
        <v>31</v>
      </c>
      <c r="E544" s="10">
        <f t="shared" si="77"/>
        <v>29</v>
      </c>
      <c r="F544" s="4">
        <f>Lease!K554</f>
        <v>0</v>
      </c>
      <c r="G544" s="3">
        <f t="shared" si="79"/>
        <v>0</v>
      </c>
      <c r="H544" s="11">
        <f t="shared" si="80"/>
        <v>0</v>
      </c>
      <c r="I544" s="11">
        <f t="shared" si="81"/>
        <v>0</v>
      </c>
      <c r="J544" s="4">
        <f t="shared" si="82"/>
        <v>0</v>
      </c>
      <c r="K544" s="3">
        <f t="shared" si="83"/>
        <v>0</v>
      </c>
    </row>
    <row r="545" spans="1:11" x14ac:dyDescent="0.25">
      <c r="A545" s="9">
        <f>IF(Lease!$H$4="Monthly",DATE(YEAR(Quarterly!A544),MONTH(Quarterly!A544)+1,DAY(Quarterly!A544)),IF(Lease!$H$4="Quarterly",DATE(YEAR(Quarterly!A544),MONTH(Quarterly!A544)+3,DAY(Quarterly!A544)),DATE(YEAR(Quarterly!A544)+1,MONTH(Quarterly!A544),DAY(Quarterly!A544))))</f>
        <v>239297</v>
      </c>
      <c r="B545" s="9">
        <f t="shared" si="75"/>
        <v>239295</v>
      </c>
      <c r="C545" s="9">
        <f t="shared" si="78"/>
        <v>239325</v>
      </c>
      <c r="D545" s="3">
        <f t="shared" si="76"/>
        <v>31</v>
      </c>
      <c r="E545" s="10">
        <f t="shared" si="77"/>
        <v>29</v>
      </c>
      <c r="F545" s="4">
        <f>Lease!K555</f>
        <v>0</v>
      </c>
      <c r="G545" s="3">
        <f t="shared" si="79"/>
        <v>0</v>
      </c>
      <c r="H545" s="11">
        <f t="shared" si="80"/>
        <v>0</v>
      </c>
      <c r="I545" s="11">
        <f t="shared" si="81"/>
        <v>0</v>
      </c>
      <c r="J545" s="4">
        <f t="shared" si="82"/>
        <v>0</v>
      </c>
      <c r="K545" s="3">
        <f t="shared" si="83"/>
        <v>0</v>
      </c>
    </row>
    <row r="546" spans="1:11" x14ac:dyDescent="0.25">
      <c r="A546" s="9">
        <f>IF(Lease!$H$4="Monthly",DATE(YEAR(Quarterly!A545),MONTH(Quarterly!A545)+1,DAY(Quarterly!A545)),IF(Lease!$H$4="Quarterly",DATE(YEAR(Quarterly!A545),MONTH(Quarterly!A545)+3,DAY(Quarterly!A545)),DATE(YEAR(Quarterly!A545)+1,MONTH(Quarterly!A545),DAY(Quarterly!A545))))</f>
        <v>239663</v>
      </c>
      <c r="B546" s="9">
        <f t="shared" si="75"/>
        <v>239661</v>
      </c>
      <c r="C546" s="9">
        <f t="shared" si="78"/>
        <v>239691</v>
      </c>
      <c r="D546" s="3">
        <f t="shared" si="76"/>
        <v>31</v>
      </c>
      <c r="E546" s="10">
        <f t="shared" si="77"/>
        <v>29</v>
      </c>
      <c r="F546" s="4">
        <f>Lease!K556</f>
        <v>0</v>
      </c>
      <c r="G546" s="3">
        <f t="shared" si="79"/>
        <v>0</v>
      </c>
      <c r="H546" s="11">
        <f t="shared" si="80"/>
        <v>0</v>
      </c>
      <c r="I546" s="11">
        <f t="shared" si="81"/>
        <v>0</v>
      </c>
      <c r="J546" s="4">
        <f t="shared" si="82"/>
        <v>0</v>
      </c>
      <c r="K546" s="3">
        <f t="shared" si="83"/>
        <v>0</v>
      </c>
    </row>
    <row r="547" spans="1:11" x14ac:dyDescent="0.25">
      <c r="A547" s="9">
        <f>IF(Lease!$H$4="Monthly",DATE(YEAR(Quarterly!A546),MONTH(Quarterly!A546)+1,DAY(Quarterly!A546)),IF(Lease!$H$4="Quarterly",DATE(YEAR(Quarterly!A546),MONTH(Quarterly!A546)+3,DAY(Quarterly!A546)),DATE(YEAR(Quarterly!A546)+1,MONTH(Quarterly!A546),DAY(Quarterly!A546))))</f>
        <v>240028</v>
      </c>
      <c r="B547" s="9">
        <f t="shared" si="75"/>
        <v>240026</v>
      </c>
      <c r="C547" s="9">
        <f t="shared" si="78"/>
        <v>240056</v>
      </c>
      <c r="D547" s="3">
        <f t="shared" si="76"/>
        <v>31</v>
      </c>
      <c r="E547" s="10">
        <f t="shared" si="77"/>
        <v>29</v>
      </c>
      <c r="F547" s="4">
        <f>Lease!K557</f>
        <v>0</v>
      </c>
      <c r="G547" s="3">
        <f t="shared" si="79"/>
        <v>0</v>
      </c>
      <c r="H547" s="11">
        <f t="shared" si="80"/>
        <v>0</v>
      </c>
      <c r="I547" s="11">
        <f t="shared" si="81"/>
        <v>0</v>
      </c>
      <c r="J547" s="4">
        <f t="shared" si="82"/>
        <v>0</v>
      </c>
      <c r="K547" s="3">
        <f t="shared" si="83"/>
        <v>0</v>
      </c>
    </row>
    <row r="548" spans="1:11" x14ac:dyDescent="0.25">
      <c r="A548" s="9">
        <f>IF(Lease!$H$4="Monthly",DATE(YEAR(Quarterly!A547),MONTH(Quarterly!A547)+1,DAY(Quarterly!A547)),IF(Lease!$H$4="Quarterly",DATE(YEAR(Quarterly!A547),MONTH(Quarterly!A547)+3,DAY(Quarterly!A547)),DATE(YEAR(Quarterly!A547)+1,MONTH(Quarterly!A547),DAY(Quarterly!A547))))</f>
        <v>240393</v>
      </c>
      <c r="B548" s="9">
        <f t="shared" si="75"/>
        <v>240391</v>
      </c>
      <c r="C548" s="9">
        <f t="shared" si="78"/>
        <v>240421</v>
      </c>
      <c r="D548" s="3">
        <f t="shared" si="76"/>
        <v>31</v>
      </c>
      <c r="E548" s="10">
        <f t="shared" si="77"/>
        <v>29</v>
      </c>
      <c r="F548" s="4">
        <f>Lease!K558</f>
        <v>0</v>
      </c>
      <c r="G548" s="3">
        <f t="shared" si="79"/>
        <v>0</v>
      </c>
      <c r="H548" s="11">
        <f t="shared" si="80"/>
        <v>0</v>
      </c>
      <c r="I548" s="11">
        <f t="shared" si="81"/>
        <v>0</v>
      </c>
      <c r="J548" s="4">
        <f t="shared" si="82"/>
        <v>0</v>
      </c>
      <c r="K548" s="3">
        <f t="shared" si="83"/>
        <v>0</v>
      </c>
    </row>
    <row r="549" spans="1:11" x14ac:dyDescent="0.25">
      <c r="A549" s="9">
        <f>IF(Lease!$H$4="Monthly",DATE(YEAR(Quarterly!A548),MONTH(Quarterly!A548)+1,DAY(Quarterly!A548)),IF(Lease!$H$4="Quarterly",DATE(YEAR(Quarterly!A548),MONTH(Quarterly!A548)+3,DAY(Quarterly!A548)),DATE(YEAR(Quarterly!A548)+1,MONTH(Quarterly!A548),DAY(Quarterly!A548))))</f>
        <v>240758</v>
      </c>
      <c r="B549" s="9">
        <f t="shared" si="75"/>
        <v>240756</v>
      </c>
      <c r="C549" s="9">
        <f t="shared" si="78"/>
        <v>240786</v>
      </c>
      <c r="D549" s="3">
        <f t="shared" si="76"/>
        <v>31</v>
      </c>
      <c r="E549" s="10">
        <f t="shared" si="77"/>
        <v>29</v>
      </c>
      <c r="F549" s="4">
        <f>Lease!K559</f>
        <v>0</v>
      </c>
      <c r="G549" s="3">
        <f t="shared" si="79"/>
        <v>0</v>
      </c>
      <c r="H549" s="11">
        <f t="shared" si="80"/>
        <v>0</v>
      </c>
      <c r="I549" s="11">
        <f t="shared" si="81"/>
        <v>0</v>
      </c>
      <c r="J549" s="4">
        <f t="shared" si="82"/>
        <v>0</v>
      </c>
      <c r="K549" s="3">
        <f t="shared" si="83"/>
        <v>0</v>
      </c>
    </row>
    <row r="550" spans="1:11" x14ac:dyDescent="0.25">
      <c r="A550" s="9">
        <f>IF(Lease!$H$4="Monthly",DATE(YEAR(Quarterly!A549),MONTH(Quarterly!A549)+1,DAY(Quarterly!A549)),IF(Lease!$H$4="Quarterly",DATE(YEAR(Quarterly!A549),MONTH(Quarterly!A549)+3,DAY(Quarterly!A549)),DATE(YEAR(Quarterly!A549)+1,MONTH(Quarterly!A549),DAY(Quarterly!A549))))</f>
        <v>241124</v>
      </c>
      <c r="B550" s="9">
        <f t="shared" si="75"/>
        <v>241122</v>
      </c>
      <c r="C550" s="9">
        <f t="shared" si="78"/>
        <v>241152</v>
      </c>
      <c r="D550" s="3">
        <f t="shared" si="76"/>
        <v>31</v>
      </c>
      <c r="E550" s="10">
        <f t="shared" si="77"/>
        <v>29</v>
      </c>
      <c r="F550" s="4">
        <f>Lease!K560</f>
        <v>0</v>
      </c>
      <c r="G550" s="3">
        <f t="shared" si="79"/>
        <v>0</v>
      </c>
      <c r="H550" s="11">
        <f t="shared" si="80"/>
        <v>0</v>
      </c>
      <c r="I550" s="11">
        <f t="shared" si="81"/>
        <v>0</v>
      </c>
      <c r="J550" s="4">
        <f t="shared" si="82"/>
        <v>0</v>
      </c>
      <c r="K550" s="3">
        <f t="shared" si="83"/>
        <v>0</v>
      </c>
    </row>
    <row r="551" spans="1:11" x14ac:dyDescent="0.25">
      <c r="A551" s="9">
        <f>IF(Lease!$H$4="Monthly",DATE(YEAR(Quarterly!A550),MONTH(Quarterly!A550)+1,DAY(Quarterly!A550)),IF(Lease!$H$4="Quarterly",DATE(YEAR(Quarterly!A550),MONTH(Quarterly!A550)+3,DAY(Quarterly!A550)),DATE(YEAR(Quarterly!A550)+1,MONTH(Quarterly!A550),DAY(Quarterly!A550))))</f>
        <v>241489</v>
      </c>
      <c r="B551" s="9">
        <f t="shared" si="75"/>
        <v>241487</v>
      </c>
      <c r="C551" s="9">
        <f t="shared" si="78"/>
        <v>241517</v>
      </c>
      <c r="D551" s="3">
        <f t="shared" si="76"/>
        <v>31</v>
      </c>
      <c r="E551" s="10">
        <f t="shared" si="77"/>
        <v>29</v>
      </c>
      <c r="F551" s="4">
        <f>Lease!K561</f>
        <v>0</v>
      </c>
      <c r="G551" s="3">
        <f t="shared" si="79"/>
        <v>0</v>
      </c>
      <c r="H551" s="11">
        <f t="shared" si="80"/>
        <v>0</v>
      </c>
      <c r="I551" s="11">
        <f t="shared" si="81"/>
        <v>0</v>
      </c>
      <c r="J551" s="4">
        <f t="shared" si="82"/>
        <v>0</v>
      </c>
      <c r="K551" s="3">
        <f t="shared" si="83"/>
        <v>0</v>
      </c>
    </row>
    <row r="552" spans="1:11" x14ac:dyDescent="0.25">
      <c r="A552" s="9">
        <f>IF(Lease!$H$4="Monthly",DATE(YEAR(Quarterly!A551),MONTH(Quarterly!A551)+1,DAY(Quarterly!A551)),IF(Lease!$H$4="Quarterly",DATE(YEAR(Quarterly!A551),MONTH(Quarterly!A551)+3,DAY(Quarterly!A551)),DATE(YEAR(Quarterly!A551)+1,MONTH(Quarterly!A551),DAY(Quarterly!A551))))</f>
        <v>241854</v>
      </c>
      <c r="B552" s="9">
        <f t="shared" si="75"/>
        <v>241852</v>
      </c>
      <c r="C552" s="9">
        <f t="shared" si="78"/>
        <v>241882</v>
      </c>
      <c r="D552" s="3">
        <f t="shared" si="76"/>
        <v>31</v>
      </c>
      <c r="E552" s="10">
        <f t="shared" si="77"/>
        <v>29</v>
      </c>
      <c r="F552" s="4">
        <f>Lease!K562</f>
        <v>0</v>
      </c>
      <c r="G552" s="3">
        <f t="shared" si="79"/>
        <v>0</v>
      </c>
      <c r="H552" s="11">
        <f t="shared" si="80"/>
        <v>0</v>
      </c>
      <c r="I552" s="11">
        <f t="shared" si="81"/>
        <v>0</v>
      </c>
      <c r="J552" s="4">
        <f t="shared" si="82"/>
        <v>0</v>
      </c>
      <c r="K552" s="3">
        <f t="shared" si="83"/>
        <v>0</v>
      </c>
    </row>
    <row r="553" spans="1:11" x14ac:dyDescent="0.25">
      <c r="A553" s="9">
        <f>IF(Lease!$H$4="Monthly",DATE(YEAR(Quarterly!A552),MONTH(Quarterly!A552)+1,DAY(Quarterly!A552)),IF(Lease!$H$4="Quarterly",DATE(YEAR(Quarterly!A552),MONTH(Quarterly!A552)+3,DAY(Quarterly!A552)),DATE(YEAR(Quarterly!A552)+1,MONTH(Quarterly!A552),DAY(Quarterly!A552))))</f>
        <v>242219</v>
      </c>
      <c r="B553" s="9">
        <f t="shared" si="75"/>
        <v>242217</v>
      </c>
      <c r="C553" s="9">
        <f t="shared" si="78"/>
        <v>242247</v>
      </c>
      <c r="D553" s="3">
        <f t="shared" si="76"/>
        <v>31</v>
      </c>
      <c r="E553" s="10">
        <f t="shared" si="77"/>
        <v>29</v>
      </c>
      <c r="F553" s="4">
        <f>Lease!K563</f>
        <v>0</v>
      </c>
      <c r="G553" s="3">
        <f t="shared" si="79"/>
        <v>0</v>
      </c>
      <c r="H553" s="11">
        <f t="shared" si="80"/>
        <v>0</v>
      </c>
      <c r="I553" s="11">
        <f t="shared" si="81"/>
        <v>0</v>
      </c>
      <c r="J553" s="4">
        <f t="shared" si="82"/>
        <v>0</v>
      </c>
      <c r="K553" s="3">
        <f t="shared" si="83"/>
        <v>0</v>
      </c>
    </row>
    <row r="554" spans="1:11" x14ac:dyDescent="0.25">
      <c r="A554" s="9">
        <f>IF(Lease!$H$4="Monthly",DATE(YEAR(Quarterly!A553),MONTH(Quarterly!A553)+1,DAY(Quarterly!A553)),IF(Lease!$H$4="Quarterly",DATE(YEAR(Quarterly!A553),MONTH(Quarterly!A553)+3,DAY(Quarterly!A553)),DATE(YEAR(Quarterly!A553)+1,MONTH(Quarterly!A553),DAY(Quarterly!A553))))</f>
        <v>242585</v>
      </c>
      <c r="B554" s="9">
        <f t="shared" si="75"/>
        <v>242583</v>
      </c>
      <c r="C554" s="9">
        <f t="shared" si="78"/>
        <v>242613</v>
      </c>
      <c r="D554" s="3">
        <f t="shared" si="76"/>
        <v>31</v>
      </c>
      <c r="E554" s="10">
        <f t="shared" si="77"/>
        <v>29</v>
      </c>
      <c r="F554" s="4">
        <f>Lease!K564</f>
        <v>0</v>
      </c>
      <c r="G554" s="3">
        <f t="shared" si="79"/>
        <v>0</v>
      </c>
      <c r="H554" s="11">
        <f t="shared" si="80"/>
        <v>0</v>
      </c>
      <c r="I554" s="11">
        <f t="shared" si="81"/>
        <v>0</v>
      </c>
      <c r="J554" s="4">
        <f t="shared" si="82"/>
        <v>0</v>
      </c>
      <c r="K554" s="3">
        <f t="shared" si="83"/>
        <v>0</v>
      </c>
    </row>
    <row r="555" spans="1:11" x14ac:dyDescent="0.25">
      <c r="A555" s="9">
        <f>IF(Lease!$H$4="Monthly",DATE(YEAR(Quarterly!A554),MONTH(Quarterly!A554)+1,DAY(Quarterly!A554)),IF(Lease!$H$4="Quarterly",DATE(YEAR(Quarterly!A554),MONTH(Quarterly!A554)+3,DAY(Quarterly!A554)),DATE(YEAR(Quarterly!A554)+1,MONTH(Quarterly!A554),DAY(Quarterly!A554))))</f>
        <v>242950</v>
      </c>
      <c r="B555" s="9">
        <f t="shared" si="75"/>
        <v>242948</v>
      </c>
      <c r="C555" s="9">
        <f t="shared" si="78"/>
        <v>242978</v>
      </c>
      <c r="D555" s="3">
        <f t="shared" si="76"/>
        <v>31</v>
      </c>
      <c r="E555" s="10">
        <f t="shared" si="77"/>
        <v>29</v>
      </c>
      <c r="F555" s="4">
        <f>Lease!K565</f>
        <v>0</v>
      </c>
      <c r="G555" s="3">
        <f t="shared" si="79"/>
        <v>0</v>
      </c>
      <c r="H555" s="11">
        <f t="shared" si="80"/>
        <v>0</v>
      </c>
      <c r="I555" s="11">
        <f t="shared" si="81"/>
        <v>0</v>
      </c>
      <c r="J555" s="4">
        <f t="shared" si="82"/>
        <v>0</v>
      </c>
      <c r="K555" s="3">
        <f t="shared" si="83"/>
        <v>0</v>
      </c>
    </row>
    <row r="556" spans="1:11" x14ac:dyDescent="0.25">
      <c r="A556" s="9">
        <f>IF(Lease!$H$4="Monthly",DATE(YEAR(Quarterly!A555),MONTH(Quarterly!A555)+1,DAY(Quarterly!A555)),IF(Lease!$H$4="Quarterly",DATE(YEAR(Quarterly!A555),MONTH(Quarterly!A555)+3,DAY(Quarterly!A555)),DATE(YEAR(Quarterly!A555)+1,MONTH(Quarterly!A555),DAY(Quarterly!A555))))</f>
        <v>243315</v>
      </c>
      <c r="B556" s="9">
        <f t="shared" si="75"/>
        <v>243313</v>
      </c>
      <c r="C556" s="9">
        <f t="shared" si="78"/>
        <v>243343</v>
      </c>
      <c r="D556" s="3">
        <f t="shared" si="76"/>
        <v>31</v>
      </c>
      <c r="E556" s="10">
        <f t="shared" si="77"/>
        <v>29</v>
      </c>
      <c r="F556" s="4">
        <f>Lease!K566</f>
        <v>0</v>
      </c>
      <c r="G556" s="3">
        <f t="shared" si="79"/>
        <v>0</v>
      </c>
      <c r="H556" s="11">
        <f t="shared" si="80"/>
        <v>0</v>
      </c>
      <c r="I556" s="11">
        <f t="shared" si="81"/>
        <v>0</v>
      </c>
      <c r="J556" s="4">
        <f t="shared" si="82"/>
        <v>0</v>
      </c>
      <c r="K556" s="3">
        <f t="shared" si="83"/>
        <v>0</v>
      </c>
    </row>
    <row r="557" spans="1:11" x14ac:dyDescent="0.25">
      <c r="A557" s="9">
        <f>IF(Lease!$H$4="Monthly",DATE(YEAR(Quarterly!A556),MONTH(Quarterly!A556)+1,DAY(Quarterly!A556)),IF(Lease!$H$4="Quarterly",DATE(YEAR(Quarterly!A556),MONTH(Quarterly!A556)+3,DAY(Quarterly!A556)),DATE(YEAR(Quarterly!A556)+1,MONTH(Quarterly!A556),DAY(Quarterly!A556))))</f>
        <v>243680</v>
      </c>
      <c r="B557" s="9">
        <f t="shared" si="75"/>
        <v>243678</v>
      </c>
      <c r="C557" s="9">
        <f t="shared" si="78"/>
        <v>243708</v>
      </c>
      <c r="D557" s="3">
        <f t="shared" si="76"/>
        <v>31</v>
      </c>
      <c r="E557" s="10">
        <f t="shared" si="77"/>
        <v>29</v>
      </c>
      <c r="F557" s="4">
        <f>Lease!K567</f>
        <v>0</v>
      </c>
      <c r="G557" s="3">
        <f t="shared" si="79"/>
        <v>0</v>
      </c>
      <c r="H557" s="11">
        <f t="shared" si="80"/>
        <v>0</v>
      </c>
      <c r="I557" s="11">
        <f t="shared" si="81"/>
        <v>0</v>
      </c>
      <c r="J557" s="4">
        <f t="shared" si="82"/>
        <v>0</v>
      </c>
      <c r="K557" s="3">
        <f t="shared" si="83"/>
        <v>0</v>
      </c>
    </row>
    <row r="558" spans="1:11" x14ac:dyDescent="0.25">
      <c r="A558" s="9">
        <f>IF(Lease!$H$4="Monthly",DATE(YEAR(Quarterly!A557),MONTH(Quarterly!A557)+1,DAY(Quarterly!A557)),IF(Lease!$H$4="Quarterly",DATE(YEAR(Quarterly!A557),MONTH(Quarterly!A557)+3,DAY(Quarterly!A557)),DATE(YEAR(Quarterly!A557)+1,MONTH(Quarterly!A557),DAY(Quarterly!A557))))</f>
        <v>244046</v>
      </c>
      <c r="B558" s="9">
        <f t="shared" si="75"/>
        <v>244044</v>
      </c>
      <c r="C558" s="9">
        <f t="shared" si="78"/>
        <v>244074</v>
      </c>
      <c r="D558" s="3">
        <f t="shared" si="76"/>
        <v>31</v>
      </c>
      <c r="E558" s="10">
        <f t="shared" si="77"/>
        <v>29</v>
      </c>
      <c r="F558" s="4">
        <f>Lease!K568</f>
        <v>0</v>
      </c>
      <c r="G558" s="3">
        <f t="shared" si="79"/>
        <v>0</v>
      </c>
      <c r="H558" s="11">
        <f t="shared" si="80"/>
        <v>0</v>
      </c>
      <c r="I558" s="11">
        <f t="shared" si="81"/>
        <v>0</v>
      </c>
      <c r="J558" s="4">
        <f t="shared" si="82"/>
        <v>0</v>
      </c>
      <c r="K558" s="3">
        <f t="shared" si="83"/>
        <v>0</v>
      </c>
    </row>
    <row r="559" spans="1:11" x14ac:dyDescent="0.25">
      <c r="A559" s="9">
        <f>IF(Lease!$H$4="Monthly",DATE(YEAR(Quarterly!A558),MONTH(Quarterly!A558)+1,DAY(Quarterly!A558)),IF(Lease!$H$4="Quarterly",DATE(YEAR(Quarterly!A558),MONTH(Quarterly!A558)+3,DAY(Quarterly!A558)),DATE(YEAR(Quarterly!A558)+1,MONTH(Quarterly!A558),DAY(Quarterly!A558))))</f>
        <v>244411</v>
      </c>
      <c r="B559" s="9">
        <f t="shared" si="75"/>
        <v>244409</v>
      </c>
      <c r="C559" s="9">
        <f t="shared" si="78"/>
        <v>244439</v>
      </c>
      <c r="D559" s="3">
        <f t="shared" si="76"/>
        <v>31</v>
      </c>
      <c r="E559" s="10">
        <f t="shared" si="77"/>
        <v>29</v>
      </c>
      <c r="F559" s="4">
        <f>Lease!K569</f>
        <v>0</v>
      </c>
      <c r="G559" s="3">
        <f t="shared" si="79"/>
        <v>0</v>
      </c>
      <c r="H559" s="11">
        <f t="shared" si="80"/>
        <v>0</v>
      </c>
      <c r="I559" s="11">
        <f t="shared" si="81"/>
        <v>0</v>
      </c>
      <c r="J559" s="4">
        <f t="shared" si="82"/>
        <v>0</v>
      </c>
      <c r="K559" s="3">
        <f t="shared" si="83"/>
        <v>0</v>
      </c>
    </row>
    <row r="560" spans="1:11" x14ac:dyDescent="0.25">
      <c r="A560" s="9">
        <f>IF(Lease!$H$4="Monthly",DATE(YEAR(Quarterly!A559),MONTH(Quarterly!A559)+1,DAY(Quarterly!A559)),IF(Lease!$H$4="Quarterly",DATE(YEAR(Quarterly!A559),MONTH(Quarterly!A559)+3,DAY(Quarterly!A559)),DATE(YEAR(Quarterly!A559)+1,MONTH(Quarterly!A559),DAY(Quarterly!A559))))</f>
        <v>244776</v>
      </c>
      <c r="B560" s="9">
        <f t="shared" si="75"/>
        <v>244774</v>
      </c>
      <c r="C560" s="9">
        <f t="shared" si="78"/>
        <v>244804</v>
      </c>
      <c r="D560" s="3">
        <f t="shared" si="76"/>
        <v>31</v>
      </c>
      <c r="E560" s="10">
        <f t="shared" si="77"/>
        <v>29</v>
      </c>
      <c r="F560" s="4">
        <f>Lease!K570</f>
        <v>0</v>
      </c>
      <c r="G560" s="3">
        <f t="shared" si="79"/>
        <v>0</v>
      </c>
      <c r="H560" s="11">
        <f t="shared" si="80"/>
        <v>0</v>
      </c>
      <c r="I560" s="11">
        <f t="shared" si="81"/>
        <v>0</v>
      </c>
      <c r="J560" s="4">
        <f t="shared" si="82"/>
        <v>0</v>
      </c>
      <c r="K560" s="3">
        <f t="shared" si="83"/>
        <v>0</v>
      </c>
    </row>
    <row r="561" spans="1:11" x14ac:dyDescent="0.25">
      <c r="A561" s="9">
        <f>IF(Lease!$H$4="Monthly",DATE(YEAR(Quarterly!A560),MONTH(Quarterly!A560)+1,DAY(Quarterly!A560)),IF(Lease!$H$4="Quarterly",DATE(YEAR(Quarterly!A560),MONTH(Quarterly!A560)+3,DAY(Quarterly!A560)),DATE(YEAR(Quarterly!A560)+1,MONTH(Quarterly!A560),DAY(Quarterly!A560))))</f>
        <v>245141</v>
      </c>
      <c r="B561" s="9">
        <f t="shared" si="75"/>
        <v>245139</v>
      </c>
      <c r="C561" s="9">
        <f t="shared" si="78"/>
        <v>245169</v>
      </c>
      <c r="D561" s="3">
        <f t="shared" si="76"/>
        <v>31</v>
      </c>
      <c r="E561" s="10">
        <f t="shared" si="77"/>
        <v>29</v>
      </c>
      <c r="F561" s="4">
        <f>Lease!K571</f>
        <v>0</v>
      </c>
      <c r="G561" s="3">
        <f t="shared" si="79"/>
        <v>0</v>
      </c>
      <c r="H561" s="11">
        <f t="shared" si="80"/>
        <v>0</v>
      </c>
      <c r="I561" s="11">
        <f t="shared" si="81"/>
        <v>0</v>
      </c>
      <c r="J561" s="4">
        <f t="shared" si="82"/>
        <v>0</v>
      </c>
      <c r="K561" s="3">
        <f t="shared" si="83"/>
        <v>0</v>
      </c>
    </row>
    <row r="562" spans="1:11" x14ac:dyDescent="0.25">
      <c r="A562" s="9">
        <f>IF(Lease!$H$4="Monthly",DATE(YEAR(Quarterly!A561),MONTH(Quarterly!A561)+1,DAY(Quarterly!A561)),IF(Lease!$H$4="Quarterly",DATE(YEAR(Quarterly!A561),MONTH(Quarterly!A561)+3,DAY(Quarterly!A561)),DATE(YEAR(Quarterly!A561)+1,MONTH(Quarterly!A561),DAY(Quarterly!A561))))</f>
        <v>245507</v>
      </c>
      <c r="B562" s="9">
        <f t="shared" si="75"/>
        <v>245505</v>
      </c>
      <c r="C562" s="9">
        <f t="shared" si="78"/>
        <v>245535</v>
      </c>
      <c r="D562" s="3">
        <f t="shared" si="76"/>
        <v>31</v>
      </c>
      <c r="E562" s="10">
        <f t="shared" si="77"/>
        <v>29</v>
      </c>
      <c r="F562" s="4">
        <f>Lease!K572</f>
        <v>0</v>
      </c>
      <c r="G562" s="3">
        <f t="shared" si="79"/>
        <v>0</v>
      </c>
      <c r="H562" s="11">
        <f t="shared" si="80"/>
        <v>0</v>
      </c>
      <c r="I562" s="11">
        <f t="shared" si="81"/>
        <v>0</v>
      </c>
      <c r="J562" s="4">
        <f t="shared" si="82"/>
        <v>0</v>
      </c>
      <c r="K562" s="3">
        <f t="shared" si="83"/>
        <v>0</v>
      </c>
    </row>
    <row r="563" spans="1:11" x14ac:dyDescent="0.25">
      <c r="A563" s="9">
        <f>IF(Lease!$H$4="Monthly",DATE(YEAR(Quarterly!A562),MONTH(Quarterly!A562)+1,DAY(Quarterly!A562)),IF(Lease!$H$4="Quarterly",DATE(YEAR(Quarterly!A562),MONTH(Quarterly!A562)+3,DAY(Quarterly!A562)),DATE(YEAR(Quarterly!A562)+1,MONTH(Quarterly!A562),DAY(Quarterly!A562))))</f>
        <v>245872</v>
      </c>
      <c r="B563" s="9">
        <f t="shared" si="75"/>
        <v>245870</v>
      </c>
      <c r="C563" s="9">
        <f t="shared" si="78"/>
        <v>245900</v>
      </c>
      <c r="D563" s="3">
        <f t="shared" si="76"/>
        <v>31</v>
      </c>
      <c r="E563" s="10">
        <f t="shared" si="77"/>
        <v>29</v>
      </c>
      <c r="F563" s="4">
        <f>Lease!K573</f>
        <v>0</v>
      </c>
      <c r="G563" s="3">
        <f t="shared" si="79"/>
        <v>0</v>
      </c>
      <c r="H563" s="11">
        <f t="shared" si="80"/>
        <v>0</v>
      </c>
      <c r="I563" s="11">
        <f t="shared" si="81"/>
        <v>0</v>
      </c>
      <c r="J563" s="4">
        <f t="shared" si="82"/>
        <v>0</v>
      </c>
      <c r="K563" s="3">
        <f t="shared" si="83"/>
        <v>0</v>
      </c>
    </row>
    <row r="564" spans="1:11" x14ac:dyDescent="0.25">
      <c r="A564" s="9">
        <f>IF(Lease!$H$4="Monthly",DATE(YEAR(Quarterly!A563),MONTH(Quarterly!A563)+1,DAY(Quarterly!A563)),IF(Lease!$H$4="Quarterly",DATE(YEAR(Quarterly!A563),MONTH(Quarterly!A563)+3,DAY(Quarterly!A563)),DATE(YEAR(Quarterly!A563)+1,MONTH(Quarterly!A563),DAY(Quarterly!A563))))</f>
        <v>246237</v>
      </c>
      <c r="B564" s="9">
        <f t="shared" si="75"/>
        <v>246235</v>
      </c>
      <c r="C564" s="9">
        <f t="shared" si="78"/>
        <v>246265</v>
      </c>
      <c r="D564" s="3">
        <f t="shared" si="76"/>
        <v>31</v>
      </c>
      <c r="E564" s="10">
        <f t="shared" si="77"/>
        <v>29</v>
      </c>
      <c r="F564" s="4">
        <f>Lease!K574</f>
        <v>0</v>
      </c>
      <c r="G564" s="3">
        <f t="shared" si="79"/>
        <v>0</v>
      </c>
      <c r="H564" s="11">
        <f t="shared" si="80"/>
        <v>0</v>
      </c>
      <c r="I564" s="11">
        <f t="shared" si="81"/>
        <v>0</v>
      </c>
      <c r="J564" s="4">
        <f t="shared" si="82"/>
        <v>0</v>
      </c>
      <c r="K564" s="3">
        <f t="shared" si="83"/>
        <v>0</v>
      </c>
    </row>
    <row r="565" spans="1:11" x14ac:dyDescent="0.25">
      <c r="A565" s="9">
        <f>IF(Lease!$H$4="Monthly",DATE(YEAR(Quarterly!A564),MONTH(Quarterly!A564)+1,DAY(Quarterly!A564)),IF(Lease!$H$4="Quarterly",DATE(YEAR(Quarterly!A564),MONTH(Quarterly!A564)+3,DAY(Quarterly!A564)),DATE(YEAR(Quarterly!A564)+1,MONTH(Quarterly!A564),DAY(Quarterly!A564))))</f>
        <v>246602</v>
      </c>
      <c r="B565" s="9">
        <f t="shared" si="75"/>
        <v>246600</v>
      </c>
      <c r="C565" s="9">
        <f t="shared" si="78"/>
        <v>246630</v>
      </c>
      <c r="D565" s="3">
        <f t="shared" si="76"/>
        <v>31</v>
      </c>
      <c r="E565" s="10">
        <f t="shared" si="77"/>
        <v>29</v>
      </c>
      <c r="F565" s="4">
        <f>Lease!K575</f>
        <v>0</v>
      </c>
      <c r="G565" s="3">
        <f t="shared" si="79"/>
        <v>0</v>
      </c>
      <c r="H565" s="11">
        <f t="shared" si="80"/>
        <v>0</v>
      </c>
      <c r="I565" s="11">
        <f t="shared" si="81"/>
        <v>0</v>
      </c>
      <c r="J565" s="4">
        <f t="shared" si="82"/>
        <v>0</v>
      </c>
      <c r="K565" s="3">
        <f t="shared" si="83"/>
        <v>0</v>
      </c>
    </row>
    <row r="566" spans="1:11" x14ac:dyDescent="0.25">
      <c r="A566" s="9">
        <f>IF(Lease!$H$4="Monthly",DATE(YEAR(Quarterly!A565),MONTH(Quarterly!A565)+1,DAY(Quarterly!A565)),IF(Lease!$H$4="Quarterly",DATE(YEAR(Quarterly!A565),MONTH(Quarterly!A565)+3,DAY(Quarterly!A565)),DATE(YEAR(Quarterly!A565)+1,MONTH(Quarterly!A565),DAY(Quarterly!A565))))</f>
        <v>246968</v>
      </c>
      <c r="B566" s="9">
        <f t="shared" si="75"/>
        <v>246966</v>
      </c>
      <c r="C566" s="9">
        <f t="shared" si="78"/>
        <v>246996</v>
      </c>
      <c r="D566" s="3">
        <f t="shared" si="76"/>
        <v>31</v>
      </c>
      <c r="E566" s="10">
        <f t="shared" si="77"/>
        <v>29</v>
      </c>
      <c r="F566" s="4">
        <f>Lease!K576</f>
        <v>0</v>
      </c>
      <c r="G566" s="3">
        <f t="shared" si="79"/>
        <v>0</v>
      </c>
      <c r="H566" s="11">
        <f t="shared" si="80"/>
        <v>0</v>
      </c>
      <c r="I566" s="11">
        <f t="shared" si="81"/>
        <v>0</v>
      </c>
      <c r="J566" s="4">
        <f t="shared" si="82"/>
        <v>0</v>
      </c>
      <c r="K566" s="3">
        <f t="shared" si="83"/>
        <v>0</v>
      </c>
    </row>
    <row r="567" spans="1:11" x14ac:dyDescent="0.25">
      <c r="A567" s="9">
        <f>IF(Lease!$H$4="Monthly",DATE(YEAR(Quarterly!A566),MONTH(Quarterly!A566)+1,DAY(Quarterly!A566)),IF(Lease!$H$4="Quarterly",DATE(YEAR(Quarterly!A566),MONTH(Quarterly!A566)+3,DAY(Quarterly!A566)),DATE(YEAR(Quarterly!A566)+1,MONTH(Quarterly!A566),DAY(Quarterly!A566))))</f>
        <v>247333</v>
      </c>
      <c r="B567" s="9">
        <f t="shared" si="75"/>
        <v>247331</v>
      </c>
      <c r="C567" s="9">
        <f t="shared" si="78"/>
        <v>247361</v>
      </c>
      <c r="D567" s="3">
        <f t="shared" si="76"/>
        <v>31</v>
      </c>
      <c r="E567" s="10">
        <f t="shared" si="77"/>
        <v>29</v>
      </c>
      <c r="F567" s="4">
        <f>Lease!K577</f>
        <v>0</v>
      </c>
      <c r="G567" s="3">
        <f t="shared" si="79"/>
        <v>0</v>
      </c>
      <c r="H567" s="11">
        <f t="shared" si="80"/>
        <v>0</v>
      </c>
      <c r="I567" s="11">
        <f t="shared" si="81"/>
        <v>0</v>
      </c>
      <c r="J567" s="4">
        <f t="shared" si="82"/>
        <v>0</v>
      </c>
      <c r="K567" s="3">
        <f t="shared" si="83"/>
        <v>0</v>
      </c>
    </row>
    <row r="568" spans="1:11" x14ac:dyDescent="0.25">
      <c r="A568" s="9">
        <f>IF(Lease!$H$4="Monthly",DATE(YEAR(Quarterly!A567),MONTH(Quarterly!A567)+1,DAY(Quarterly!A567)),IF(Lease!$H$4="Quarterly",DATE(YEAR(Quarterly!A567),MONTH(Quarterly!A567)+3,DAY(Quarterly!A567)),DATE(YEAR(Quarterly!A567)+1,MONTH(Quarterly!A567),DAY(Quarterly!A567))))</f>
        <v>247698</v>
      </c>
      <c r="B568" s="9">
        <f t="shared" si="75"/>
        <v>247696</v>
      </c>
      <c r="C568" s="9">
        <f t="shared" si="78"/>
        <v>247726</v>
      </c>
      <c r="D568" s="3">
        <f t="shared" si="76"/>
        <v>31</v>
      </c>
      <c r="E568" s="10">
        <f t="shared" si="77"/>
        <v>29</v>
      </c>
      <c r="F568" s="4">
        <f>Lease!K578</f>
        <v>0</v>
      </c>
      <c r="G568" s="3">
        <f t="shared" si="79"/>
        <v>0</v>
      </c>
      <c r="H568" s="11">
        <f t="shared" si="80"/>
        <v>0</v>
      </c>
      <c r="I568" s="11">
        <f t="shared" si="81"/>
        <v>0</v>
      </c>
      <c r="J568" s="4">
        <f t="shared" si="82"/>
        <v>0</v>
      </c>
      <c r="K568" s="3">
        <f t="shared" si="83"/>
        <v>0</v>
      </c>
    </row>
    <row r="569" spans="1:11" x14ac:dyDescent="0.25">
      <c r="A569" s="9">
        <f>IF(Lease!$H$4="Monthly",DATE(YEAR(Quarterly!A568),MONTH(Quarterly!A568)+1,DAY(Quarterly!A568)),IF(Lease!$H$4="Quarterly",DATE(YEAR(Quarterly!A568),MONTH(Quarterly!A568)+3,DAY(Quarterly!A568)),DATE(YEAR(Quarterly!A568)+1,MONTH(Quarterly!A568),DAY(Quarterly!A568))))</f>
        <v>248063</v>
      </c>
      <c r="B569" s="9">
        <f t="shared" si="75"/>
        <v>248061</v>
      </c>
      <c r="C569" s="9">
        <f t="shared" si="78"/>
        <v>248091</v>
      </c>
      <c r="D569" s="3">
        <f t="shared" si="76"/>
        <v>31</v>
      </c>
      <c r="E569" s="10">
        <f t="shared" si="77"/>
        <v>29</v>
      </c>
      <c r="F569" s="4">
        <f>Lease!K579</f>
        <v>0</v>
      </c>
      <c r="G569" s="3">
        <f t="shared" si="79"/>
        <v>0</v>
      </c>
      <c r="H569" s="11">
        <f t="shared" si="80"/>
        <v>0</v>
      </c>
      <c r="I569" s="11">
        <f t="shared" si="81"/>
        <v>0</v>
      </c>
      <c r="J569" s="4">
        <f t="shared" si="82"/>
        <v>0</v>
      </c>
      <c r="K569" s="3">
        <f t="shared" si="83"/>
        <v>0</v>
      </c>
    </row>
    <row r="570" spans="1:11" x14ac:dyDescent="0.25">
      <c r="A570" s="9">
        <f>IF(Lease!$H$4="Monthly",DATE(YEAR(Quarterly!A569),MONTH(Quarterly!A569)+1,DAY(Quarterly!A569)),IF(Lease!$H$4="Quarterly",DATE(YEAR(Quarterly!A569),MONTH(Quarterly!A569)+3,DAY(Quarterly!A569)),DATE(YEAR(Quarterly!A569)+1,MONTH(Quarterly!A569),DAY(Quarterly!A569))))</f>
        <v>248429</v>
      </c>
      <c r="B570" s="9">
        <f t="shared" si="75"/>
        <v>248427</v>
      </c>
      <c r="C570" s="9">
        <f t="shared" si="78"/>
        <v>248457</v>
      </c>
      <c r="D570" s="3">
        <f t="shared" si="76"/>
        <v>31</v>
      </c>
      <c r="E570" s="10">
        <f t="shared" si="77"/>
        <v>29</v>
      </c>
      <c r="F570" s="4">
        <f>Lease!K580</f>
        <v>0</v>
      </c>
      <c r="G570" s="3">
        <f t="shared" si="79"/>
        <v>0</v>
      </c>
      <c r="H570" s="11">
        <f t="shared" si="80"/>
        <v>0</v>
      </c>
      <c r="I570" s="11">
        <f t="shared" si="81"/>
        <v>0</v>
      </c>
      <c r="J570" s="4">
        <f t="shared" si="82"/>
        <v>0</v>
      </c>
      <c r="K570" s="3">
        <f t="shared" si="83"/>
        <v>0</v>
      </c>
    </row>
    <row r="571" spans="1:11" x14ac:dyDescent="0.25">
      <c r="A571" s="9">
        <f>IF(Lease!$H$4="Monthly",DATE(YEAR(Quarterly!A570),MONTH(Quarterly!A570)+1,DAY(Quarterly!A570)),IF(Lease!$H$4="Quarterly",DATE(YEAR(Quarterly!A570),MONTH(Quarterly!A570)+3,DAY(Quarterly!A570)),DATE(YEAR(Quarterly!A570)+1,MONTH(Quarterly!A570),DAY(Quarterly!A570))))</f>
        <v>248794</v>
      </c>
      <c r="B571" s="9">
        <f t="shared" si="75"/>
        <v>248792</v>
      </c>
      <c r="C571" s="9">
        <f t="shared" si="78"/>
        <v>248822</v>
      </c>
      <c r="D571" s="3">
        <f t="shared" si="76"/>
        <v>31</v>
      </c>
      <c r="E571" s="10">
        <f t="shared" si="77"/>
        <v>29</v>
      </c>
      <c r="F571" s="4">
        <f>Lease!K581</f>
        <v>0</v>
      </c>
      <c r="G571" s="3">
        <f t="shared" si="79"/>
        <v>0</v>
      </c>
      <c r="H571" s="11">
        <f t="shared" si="80"/>
        <v>0</v>
      </c>
      <c r="I571" s="11">
        <f t="shared" si="81"/>
        <v>0</v>
      </c>
      <c r="J571" s="4">
        <f t="shared" si="82"/>
        <v>0</v>
      </c>
      <c r="K571" s="3">
        <f t="shared" si="83"/>
        <v>0</v>
      </c>
    </row>
    <row r="572" spans="1:11" x14ac:dyDescent="0.25">
      <c r="A572" s="9">
        <f>IF(Lease!$H$4="Monthly",DATE(YEAR(Quarterly!A571),MONTH(Quarterly!A571)+1,DAY(Quarterly!A571)),IF(Lease!$H$4="Quarterly",DATE(YEAR(Quarterly!A571),MONTH(Quarterly!A571)+3,DAY(Quarterly!A571)),DATE(YEAR(Quarterly!A571)+1,MONTH(Quarterly!A571),DAY(Quarterly!A571))))</f>
        <v>249159</v>
      </c>
      <c r="B572" s="9">
        <f t="shared" si="75"/>
        <v>249157</v>
      </c>
      <c r="C572" s="9">
        <f t="shared" si="78"/>
        <v>249187</v>
      </c>
      <c r="D572" s="3">
        <f t="shared" si="76"/>
        <v>31</v>
      </c>
      <c r="E572" s="10">
        <f t="shared" si="77"/>
        <v>29</v>
      </c>
      <c r="F572" s="4">
        <f>Lease!K582</f>
        <v>0</v>
      </c>
      <c r="G572" s="3">
        <f t="shared" si="79"/>
        <v>0</v>
      </c>
      <c r="H572" s="11">
        <f t="shared" si="80"/>
        <v>0</v>
      </c>
      <c r="I572" s="11">
        <f t="shared" si="81"/>
        <v>0</v>
      </c>
      <c r="J572" s="4">
        <f t="shared" si="82"/>
        <v>0</v>
      </c>
      <c r="K572" s="3">
        <f t="shared" si="83"/>
        <v>0</v>
      </c>
    </row>
    <row r="573" spans="1:11" x14ac:dyDescent="0.25">
      <c r="A573" s="9">
        <f>IF(Lease!$H$4="Monthly",DATE(YEAR(Quarterly!A572),MONTH(Quarterly!A572)+1,DAY(Quarterly!A572)),IF(Lease!$H$4="Quarterly",DATE(YEAR(Quarterly!A572),MONTH(Quarterly!A572)+3,DAY(Quarterly!A572)),DATE(YEAR(Quarterly!A572)+1,MONTH(Quarterly!A572),DAY(Quarterly!A572))))</f>
        <v>249524</v>
      </c>
      <c r="B573" s="9">
        <f t="shared" si="75"/>
        <v>249522</v>
      </c>
      <c r="C573" s="9">
        <f t="shared" si="78"/>
        <v>249552</v>
      </c>
      <c r="D573" s="3">
        <f t="shared" si="76"/>
        <v>31</v>
      </c>
      <c r="E573" s="10">
        <f t="shared" si="77"/>
        <v>29</v>
      </c>
      <c r="F573" s="4">
        <f>Lease!K583</f>
        <v>0</v>
      </c>
      <c r="G573" s="3">
        <f t="shared" si="79"/>
        <v>0</v>
      </c>
      <c r="H573" s="11">
        <f t="shared" si="80"/>
        <v>0</v>
      </c>
      <c r="I573" s="11">
        <f t="shared" si="81"/>
        <v>0</v>
      </c>
      <c r="J573" s="4">
        <f t="shared" si="82"/>
        <v>0</v>
      </c>
      <c r="K573" s="3">
        <f t="shared" si="83"/>
        <v>0</v>
      </c>
    </row>
    <row r="574" spans="1:11" x14ac:dyDescent="0.25">
      <c r="A574" s="9">
        <f>IF(Lease!$H$4="Monthly",DATE(YEAR(Quarterly!A573),MONTH(Quarterly!A573)+1,DAY(Quarterly!A573)),IF(Lease!$H$4="Quarterly",DATE(YEAR(Quarterly!A573),MONTH(Quarterly!A573)+3,DAY(Quarterly!A573)),DATE(YEAR(Quarterly!A573)+1,MONTH(Quarterly!A573),DAY(Quarterly!A573))))</f>
        <v>249890</v>
      </c>
      <c r="B574" s="9">
        <f t="shared" si="75"/>
        <v>249888</v>
      </c>
      <c r="C574" s="9">
        <f t="shared" si="78"/>
        <v>249918</v>
      </c>
      <c r="D574" s="3">
        <f t="shared" si="76"/>
        <v>31</v>
      </c>
      <c r="E574" s="10">
        <f t="shared" si="77"/>
        <v>29</v>
      </c>
      <c r="F574" s="4">
        <f>Lease!K584</f>
        <v>0</v>
      </c>
      <c r="G574" s="3">
        <f t="shared" si="79"/>
        <v>0</v>
      </c>
      <c r="H574" s="11">
        <f t="shared" si="80"/>
        <v>0</v>
      </c>
      <c r="I574" s="11">
        <f t="shared" si="81"/>
        <v>0</v>
      </c>
      <c r="J574" s="4">
        <f t="shared" si="82"/>
        <v>0</v>
      </c>
      <c r="K574" s="3">
        <f t="shared" si="83"/>
        <v>0</v>
      </c>
    </row>
    <row r="575" spans="1:11" x14ac:dyDescent="0.25">
      <c r="A575" s="9">
        <f>IF(Lease!$H$4="Monthly",DATE(YEAR(Quarterly!A574),MONTH(Quarterly!A574)+1,DAY(Quarterly!A574)),IF(Lease!$H$4="Quarterly",DATE(YEAR(Quarterly!A574),MONTH(Quarterly!A574)+3,DAY(Quarterly!A574)),DATE(YEAR(Quarterly!A574)+1,MONTH(Quarterly!A574),DAY(Quarterly!A574))))</f>
        <v>250255</v>
      </c>
      <c r="B575" s="9">
        <f t="shared" si="75"/>
        <v>250253</v>
      </c>
      <c r="C575" s="9">
        <f t="shared" si="78"/>
        <v>250283</v>
      </c>
      <c r="D575" s="3">
        <f t="shared" si="76"/>
        <v>31</v>
      </c>
      <c r="E575" s="10">
        <f t="shared" si="77"/>
        <v>29</v>
      </c>
      <c r="F575" s="4">
        <f>Lease!K585</f>
        <v>0</v>
      </c>
      <c r="G575" s="3">
        <f t="shared" si="79"/>
        <v>0</v>
      </c>
      <c r="H575" s="11">
        <f t="shared" si="80"/>
        <v>0</v>
      </c>
      <c r="I575" s="11">
        <f t="shared" si="81"/>
        <v>0</v>
      </c>
      <c r="J575" s="4">
        <f t="shared" si="82"/>
        <v>0</v>
      </c>
      <c r="K575" s="3">
        <f t="shared" si="83"/>
        <v>0</v>
      </c>
    </row>
    <row r="576" spans="1:11" x14ac:dyDescent="0.25">
      <c r="A576" s="9">
        <f>IF(Lease!$H$4="Monthly",DATE(YEAR(Quarterly!A575),MONTH(Quarterly!A575)+1,DAY(Quarterly!A575)),IF(Lease!$H$4="Quarterly",DATE(YEAR(Quarterly!A575),MONTH(Quarterly!A575)+3,DAY(Quarterly!A575)),DATE(YEAR(Quarterly!A575)+1,MONTH(Quarterly!A575),DAY(Quarterly!A575))))</f>
        <v>250620</v>
      </c>
      <c r="B576" s="9">
        <f t="shared" si="75"/>
        <v>250618</v>
      </c>
      <c r="C576" s="9">
        <f t="shared" si="78"/>
        <v>250648</v>
      </c>
      <c r="D576" s="3">
        <f t="shared" si="76"/>
        <v>31</v>
      </c>
      <c r="E576" s="10">
        <f t="shared" si="77"/>
        <v>29</v>
      </c>
      <c r="F576" s="4">
        <f>Lease!K586</f>
        <v>0</v>
      </c>
      <c r="G576" s="3">
        <f t="shared" si="79"/>
        <v>0</v>
      </c>
      <c r="H576" s="11">
        <f t="shared" si="80"/>
        <v>0</v>
      </c>
      <c r="I576" s="11">
        <f t="shared" si="81"/>
        <v>0</v>
      </c>
      <c r="J576" s="4">
        <f t="shared" si="82"/>
        <v>0</v>
      </c>
      <c r="K576" s="3">
        <f t="shared" si="83"/>
        <v>0</v>
      </c>
    </row>
    <row r="577" spans="1:11" x14ac:dyDescent="0.25">
      <c r="A577" s="9">
        <f>IF(Lease!$H$4="Monthly",DATE(YEAR(Quarterly!A576),MONTH(Quarterly!A576)+1,DAY(Quarterly!A576)),IF(Lease!$H$4="Quarterly",DATE(YEAR(Quarterly!A576),MONTH(Quarterly!A576)+3,DAY(Quarterly!A576)),DATE(YEAR(Quarterly!A576)+1,MONTH(Quarterly!A576),DAY(Quarterly!A576))))</f>
        <v>250985</v>
      </c>
      <c r="B577" s="9">
        <f t="shared" si="75"/>
        <v>250983</v>
      </c>
      <c r="C577" s="9">
        <f t="shared" si="78"/>
        <v>251013</v>
      </c>
      <c r="D577" s="3">
        <f t="shared" si="76"/>
        <v>31</v>
      </c>
      <c r="E577" s="10">
        <f t="shared" si="77"/>
        <v>29</v>
      </c>
      <c r="F577" s="4">
        <f>Lease!K587</f>
        <v>0</v>
      </c>
      <c r="G577" s="3">
        <f t="shared" si="79"/>
        <v>0</v>
      </c>
      <c r="H577" s="11">
        <f t="shared" si="80"/>
        <v>0</v>
      </c>
      <c r="I577" s="11">
        <f t="shared" si="81"/>
        <v>0</v>
      </c>
      <c r="J577" s="4">
        <f t="shared" si="82"/>
        <v>0</v>
      </c>
      <c r="K577" s="3">
        <f t="shared" si="83"/>
        <v>0</v>
      </c>
    </row>
    <row r="578" spans="1:11" x14ac:dyDescent="0.25">
      <c r="A578" s="9">
        <f>IF(Lease!$H$4="Monthly",DATE(YEAR(Quarterly!A577),MONTH(Quarterly!A577)+1,DAY(Quarterly!A577)),IF(Lease!$H$4="Quarterly",DATE(YEAR(Quarterly!A577),MONTH(Quarterly!A577)+3,DAY(Quarterly!A577)),DATE(YEAR(Quarterly!A577)+1,MONTH(Quarterly!A577),DAY(Quarterly!A577))))</f>
        <v>251351</v>
      </c>
      <c r="B578" s="9">
        <f t="shared" si="75"/>
        <v>251349</v>
      </c>
      <c r="C578" s="9">
        <f t="shared" si="78"/>
        <v>251379</v>
      </c>
      <c r="D578" s="3">
        <f t="shared" si="76"/>
        <v>31</v>
      </c>
      <c r="E578" s="10">
        <f t="shared" si="77"/>
        <v>29</v>
      </c>
      <c r="F578" s="4">
        <f>Lease!K588</f>
        <v>0</v>
      </c>
      <c r="G578" s="3">
        <f t="shared" si="79"/>
        <v>0</v>
      </c>
      <c r="H578" s="11">
        <f t="shared" si="80"/>
        <v>0</v>
      </c>
      <c r="I578" s="11">
        <f t="shared" si="81"/>
        <v>0</v>
      </c>
      <c r="J578" s="4">
        <f t="shared" si="82"/>
        <v>0</v>
      </c>
      <c r="K578" s="3">
        <f t="shared" si="83"/>
        <v>0</v>
      </c>
    </row>
    <row r="579" spans="1:11" x14ac:dyDescent="0.25">
      <c r="A579" s="9">
        <f>IF(Lease!$H$4="Monthly",DATE(YEAR(Quarterly!A578),MONTH(Quarterly!A578)+1,DAY(Quarterly!A578)),IF(Lease!$H$4="Quarterly",DATE(YEAR(Quarterly!A578),MONTH(Quarterly!A578)+3,DAY(Quarterly!A578)),DATE(YEAR(Quarterly!A578)+1,MONTH(Quarterly!A578),DAY(Quarterly!A578))))</f>
        <v>251716</v>
      </c>
      <c r="B579" s="9">
        <f t="shared" si="75"/>
        <v>251714</v>
      </c>
      <c r="C579" s="9">
        <f t="shared" si="78"/>
        <v>251744</v>
      </c>
      <c r="D579" s="3">
        <f t="shared" si="76"/>
        <v>31</v>
      </c>
      <c r="E579" s="10">
        <f t="shared" si="77"/>
        <v>29</v>
      </c>
      <c r="F579" s="4">
        <f>Lease!K589</f>
        <v>0</v>
      </c>
      <c r="G579" s="3">
        <f t="shared" si="79"/>
        <v>0</v>
      </c>
      <c r="H579" s="11">
        <f t="shared" si="80"/>
        <v>0</v>
      </c>
      <c r="I579" s="11">
        <f t="shared" si="81"/>
        <v>0</v>
      </c>
      <c r="J579" s="4">
        <f t="shared" si="82"/>
        <v>0</v>
      </c>
      <c r="K579" s="3">
        <f t="shared" si="83"/>
        <v>0</v>
      </c>
    </row>
    <row r="580" spans="1:11" x14ac:dyDescent="0.25">
      <c r="A580" s="9">
        <f>IF(Lease!$H$4="Monthly",DATE(YEAR(Quarterly!A579),MONTH(Quarterly!A579)+1,DAY(Quarterly!A579)),IF(Lease!$H$4="Quarterly",DATE(YEAR(Quarterly!A579),MONTH(Quarterly!A579)+3,DAY(Quarterly!A579)),DATE(YEAR(Quarterly!A579)+1,MONTH(Quarterly!A579),DAY(Quarterly!A579))))</f>
        <v>252081</v>
      </c>
      <c r="B580" s="9">
        <f t="shared" si="75"/>
        <v>252079</v>
      </c>
      <c r="C580" s="9">
        <f t="shared" si="78"/>
        <v>252109</v>
      </c>
      <c r="D580" s="3">
        <f t="shared" si="76"/>
        <v>31</v>
      </c>
      <c r="E580" s="10">
        <f t="shared" si="77"/>
        <v>29</v>
      </c>
      <c r="F580" s="4">
        <f>Lease!K590</f>
        <v>0</v>
      </c>
      <c r="G580" s="3">
        <f t="shared" si="79"/>
        <v>0</v>
      </c>
      <c r="H580" s="11">
        <f t="shared" si="80"/>
        <v>0</v>
      </c>
      <c r="I580" s="11">
        <f t="shared" si="81"/>
        <v>0</v>
      </c>
      <c r="J580" s="4">
        <f t="shared" si="82"/>
        <v>0</v>
      </c>
      <c r="K580" s="3">
        <f t="shared" si="83"/>
        <v>0</v>
      </c>
    </row>
    <row r="581" spans="1:11" x14ac:dyDescent="0.25">
      <c r="A581" s="9">
        <f>IF(Lease!$H$4="Monthly",DATE(YEAR(Quarterly!A580),MONTH(Quarterly!A580)+1,DAY(Quarterly!A580)),IF(Lease!$H$4="Quarterly",DATE(YEAR(Quarterly!A580),MONTH(Quarterly!A580)+3,DAY(Quarterly!A580)),DATE(YEAR(Quarterly!A580)+1,MONTH(Quarterly!A580),DAY(Quarterly!A580))))</f>
        <v>252446</v>
      </c>
      <c r="B581" s="9">
        <f t="shared" si="75"/>
        <v>252444</v>
      </c>
      <c r="C581" s="9">
        <f t="shared" si="78"/>
        <v>252474</v>
      </c>
      <c r="D581" s="3">
        <f t="shared" si="76"/>
        <v>31</v>
      </c>
      <c r="E581" s="10">
        <f t="shared" si="77"/>
        <v>29</v>
      </c>
      <c r="F581" s="4">
        <f>Lease!K591</f>
        <v>0</v>
      </c>
      <c r="G581" s="3">
        <f t="shared" si="79"/>
        <v>0</v>
      </c>
      <c r="H581" s="11">
        <f t="shared" si="80"/>
        <v>0</v>
      </c>
      <c r="I581" s="11">
        <f t="shared" si="81"/>
        <v>0</v>
      </c>
      <c r="J581" s="4">
        <f t="shared" si="82"/>
        <v>0</v>
      </c>
      <c r="K581" s="3">
        <f t="shared" si="83"/>
        <v>0</v>
      </c>
    </row>
    <row r="582" spans="1:11" x14ac:dyDescent="0.25">
      <c r="A582" s="9">
        <f>IF(Lease!$H$4="Monthly",DATE(YEAR(Quarterly!A581),MONTH(Quarterly!A581)+1,DAY(Quarterly!A581)),IF(Lease!$H$4="Quarterly",DATE(YEAR(Quarterly!A581),MONTH(Quarterly!A581)+3,DAY(Quarterly!A581)),DATE(YEAR(Quarterly!A581)+1,MONTH(Quarterly!A581),DAY(Quarterly!A581))))</f>
        <v>252812</v>
      </c>
      <c r="B582" s="9">
        <f t="shared" ref="B582:B645" si="84">EOMONTH(A582,-1)+1</f>
        <v>252810</v>
      </c>
      <c r="C582" s="9">
        <f t="shared" si="78"/>
        <v>252840</v>
      </c>
      <c r="D582" s="3">
        <f t="shared" ref="D582:D645" si="85">C582-B582+1</f>
        <v>31</v>
      </c>
      <c r="E582" s="10">
        <f t="shared" ref="E582:E645" si="86">C582-A582+1</f>
        <v>29</v>
      </c>
      <c r="F582" s="4">
        <f>Lease!K592</f>
        <v>0</v>
      </c>
      <c r="G582" s="3">
        <f t="shared" si="79"/>
        <v>0</v>
      </c>
      <c r="H582" s="11">
        <f t="shared" si="80"/>
        <v>0</v>
      </c>
      <c r="I582" s="11">
        <f t="shared" si="81"/>
        <v>0</v>
      </c>
      <c r="J582" s="4">
        <f t="shared" si="82"/>
        <v>0</v>
      </c>
      <c r="K582" s="3">
        <f t="shared" si="83"/>
        <v>0</v>
      </c>
    </row>
    <row r="583" spans="1:11" x14ac:dyDescent="0.25">
      <c r="A583" s="9">
        <f>IF(Lease!$H$4="Monthly",DATE(YEAR(Quarterly!A582),MONTH(Quarterly!A582)+1,DAY(Quarterly!A582)),IF(Lease!$H$4="Quarterly",DATE(YEAR(Quarterly!A582),MONTH(Quarterly!A582)+3,DAY(Quarterly!A582)),DATE(YEAR(Quarterly!A582)+1,MONTH(Quarterly!A582),DAY(Quarterly!A582))))</f>
        <v>253177</v>
      </c>
      <c r="B583" s="9">
        <f t="shared" si="84"/>
        <v>253175</v>
      </c>
      <c r="C583" s="9">
        <f t="shared" ref="C583:C646" si="87">EOMONTH(A583,0)</f>
        <v>253205</v>
      </c>
      <c r="D583" s="3">
        <f t="shared" si="85"/>
        <v>31</v>
      </c>
      <c r="E583" s="10">
        <f t="shared" si="86"/>
        <v>29</v>
      </c>
      <c r="F583" s="4">
        <f>Lease!K593</f>
        <v>0</v>
      </c>
      <c r="G583" s="3">
        <f t="shared" ref="G583:G646" si="88">(F584/(A584-A583+1)*E583)+J582</f>
        <v>0</v>
      </c>
      <c r="H583" s="11">
        <f t="shared" ref="H583:H646" si="89">(F584)/(A584-A583+1)*((((EOMONTH(DATE(YEAR(A583),MONTH(A583)+1,DAY(A583)),0)))-DATE(YEAR(A583),MONTH(EOMONTH(A583,-1)+1)+1,1))+1)</f>
        <v>0</v>
      </c>
      <c r="I583" s="11">
        <f t="shared" ref="I583:I646" si="90">(F584)/(A584-A583+1)*(((((EOMONTH(DATE(YEAR(A583),MONTH(A583)+2,DAY(A583)),0)))-DATE(YEAR(A583),MONTH(EOMONTH(A583,-1)+2)+2,1)))+1)</f>
        <v>0</v>
      </c>
      <c r="J583" s="4">
        <f t="shared" ref="J583:J646" si="91">F584/(A584-A583+1)*(A584-DATE(YEAR(A584),MONTH(EOMONTH(A584,-1)+1),DAY(1))+1)</f>
        <v>0</v>
      </c>
      <c r="K583" s="3">
        <f t="shared" ref="K583:K646" si="92">G583+J583+I583+H583-J582</f>
        <v>0</v>
      </c>
    </row>
    <row r="584" spans="1:11" x14ac:dyDescent="0.25">
      <c r="A584" s="9">
        <f>IF(Lease!$H$4="Monthly",DATE(YEAR(Quarterly!A583),MONTH(Quarterly!A583)+1,DAY(Quarterly!A583)),IF(Lease!$H$4="Quarterly",DATE(YEAR(Quarterly!A583),MONTH(Quarterly!A583)+3,DAY(Quarterly!A583)),DATE(YEAR(Quarterly!A583)+1,MONTH(Quarterly!A583),DAY(Quarterly!A583))))</f>
        <v>253542</v>
      </c>
      <c r="B584" s="9">
        <f t="shared" si="84"/>
        <v>253540</v>
      </c>
      <c r="C584" s="9">
        <f t="shared" si="87"/>
        <v>253570</v>
      </c>
      <c r="D584" s="3">
        <f t="shared" si="85"/>
        <v>31</v>
      </c>
      <c r="E584" s="10">
        <f t="shared" si="86"/>
        <v>29</v>
      </c>
      <c r="F584" s="4">
        <f>Lease!K594</f>
        <v>0</v>
      </c>
      <c r="G584" s="3">
        <f t="shared" si="88"/>
        <v>0</v>
      </c>
      <c r="H584" s="11">
        <f t="shared" si="89"/>
        <v>0</v>
      </c>
      <c r="I584" s="11">
        <f t="shared" si="90"/>
        <v>0</v>
      </c>
      <c r="J584" s="4">
        <f t="shared" si="91"/>
        <v>0</v>
      </c>
      <c r="K584" s="3">
        <f t="shared" si="92"/>
        <v>0</v>
      </c>
    </row>
    <row r="585" spans="1:11" x14ac:dyDescent="0.25">
      <c r="A585" s="9">
        <f>IF(Lease!$H$4="Monthly",DATE(YEAR(Quarterly!A584),MONTH(Quarterly!A584)+1,DAY(Quarterly!A584)),IF(Lease!$H$4="Quarterly",DATE(YEAR(Quarterly!A584),MONTH(Quarterly!A584)+3,DAY(Quarterly!A584)),DATE(YEAR(Quarterly!A584)+1,MONTH(Quarterly!A584),DAY(Quarterly!A584))))</f>
        <v>253907</v>
      </c>
      <c r="B585" s="9">
        <f t="shared" si="84"/>
        <v>253905</v>
      </c>
      <c r="C585" s="9">
        <f t="shared" si="87"/>
        <v>253935</v>
      </c>
      <c r="D585" s="3">
        <f t="shared" si="85"/>
        <v>31</v>
      </c>
      <c r="E585" s="10">
        <f t="shared" si="86"/>
        <v>29</v>
      </c>
      <c r="F585" s="4">
        <f>Lease!K595</f>
        <v>0</v>
      </c>
      <c r="G585" s="3">
        <f t="shared" si="88"/>
        <v>0</v>
      </c>
      <c r="H585" s="11">
        <f t="shared" si="89"/>
        <v>0</v>
      </c>
      <c r="I585" s="11">
        <f t="shared" si="90"/>
        <v>0</v>
      </c>
      <c r="J585" s="4">
        <f t="shared" si="91"/>
        <v>0</v>
      </c>
      <c r="K585" s="3">
        <f t="shared" si="92"/>
        <v>0</v>
      </c>
    </row>
    <row r="586" spans="1:11" x14ac:dyDescent="0.25">
      <c r="A586" s="9">
        <f>IF(Lease!$H$4="Monthly",DATE(YEAR(Quarterly!A585),MONTH(Quarterly!A585)+1,DAY(Quarterly!A585)),IF(Lease!$H$4="Quarterly",DATE(YEAR(Quarterly!A585),MONTH(Quarterly!A585)+3,DAY(Quarterly!A585)),DATE(YEAR(Quarterly!A585)+1,MONTH(Quarterly!A585),DAY(Quarterly!A585))))</f>
        <v>254273</v>
      </c>
      <c r="B586" s="9">
        <f t="shared" si="84"/>
        <v>254271</v>
      </c>
      <c r="C586" s="9">
        <f t="shared" si="87"/>
        <v>254301</v>
      </c>
      <c r="D586" s="3">
        <f t="shared" si="85"/>
        <v>31</v>
      </c>
      <c r="E586" s="10">
        <f t="shared" si="86"/>
        <v>29</v>
      </c>
      <c r="F586" s="4">
        <f>Lease!K596</f>
        <v>0</v>
      </c>
      <c r="G586" s="3">
        <f t="shared" si="88"/>
        <v>0</v>
      </c>
      <c r="H586" s="11">
        <f t="shared" si="89"/>
        <v>0</v>
      </c>
      <c r="I586" s="11">
        <f t="shared" si="90"/>
        <v>0</v>
      </c>
      <c r="J586" s="4">
        <f t="shared" si="91"/>
        <v>0</v>
      </c>
      <c r="K586" s="3">
        <f t="shared" si="92"/>
        <v>0</v>
      </c>
    </row>
    <row r="587" spans="1:11" x14ac:dyDescent="0.25">
      <c r="A587" s="9">
        <f>IF(Lease!$H$4="Monthly",DATE(YEAR(Quarterly!A586),MONTH(Quarterly!A586)+1,DAY(Quarterly!A586)),IF(Lease!$H$4="Quarterly",DATE(YEAR(Quarterly!A586),MONTH(Quarterly!A586)+3,DAY(Quarterly!A586)),DATE(YEAR(Quarterly!A586)+1,MONTH(Quarterly!A586),DAY(Quarterly!A586))))</f>
        <v>254638</v>
      </c>
      <c r="B587" s="9">
        <f t="shared" si="84"/>
        <v>254636</v>
      </c>
      <c r="C587" s="9">
        <f t="shared" si="87"/>
        <v>254666</v>
      </c>
      <c r="D587" s="3">
        <f t="shared" si="85"/>
        <v>31</v>
      </c>
      <c r="E587" s="10">
        <f t="shared" si="86"/>
        <v>29</v>
      </c>
      <c r="F587" s="4">
        <f>Lease!K597</f>
        <v>0</v>
      </c>
      <c r="G587" s="3">
        <f t="shared" si="88"/>
        <v>0</v>
      </c>
      <c r="H587" s="11">
        <f t="shared" si="89"/>
        <v>0</v>
      </c>
      <c r="I587" s="11">
        <f t="shared" si="90"/>
        <v>0</v>
      </c>
      <c r="J587" s="4">
        <f t="shared" si="91"/>
        <v>0</v>
      </c>
      <c r="K587" s="3">
        <f t="shared" si="92"/>
        <v>0</v>
      </c>
    </row>
    <row r="588" spans="1:11" x14ac:dyDescent="0.25">
      <c r="A588" s="9">
        <f>IF(Lease!$H$4="Monthly",DATE(YEAR(Quarterly!A587),MONTH(Quarterly!A587)+1,DAY(Quarterly!A587)),IF(Lease!$H$4="Quarterly",DATE(YEAR(Quarterly!A587),MONTH(Quarterly!A587)+3,DAY(Quarterly!A587)),DATE(YEAR(Quarterly!A587)+1,MONTH(Quarterly!A587),DAY(Quarterly!A587))))</f>
        <v>255003</v>
      </c>
      <c r="B588" s="9">
        <f t="shared" si="84"/>
        <v>255001</v>
      </c>
      <c r="C588" s="9">
        <f t="shared" si="87"/>
        <v>255031</v>
      </c>
      <c r="D588" s="3">
        <f t="shared" si="85"/>
        <v>31</v>
      </c>
      <c r="E588" s="10">
        <f t="shared" si="86"/>
        <v>29</v>
      </c>
      <c r="F588" s="4">
        <f>Lease!K598</f>
        <v>0</v>
      </c>
      <c r="G588" s="3">
        <f t="shared" si="88"/>
        <v>0</v>
      </c>
      <c r="H588" s="11">
        <f t="shared" si="89"/>
        <v>0</v>
      </c>
      <c r="I588" s="11">
        <f t="shared" si="90"/>
        <v>0</v>
      </c>
      <c r="J588" s="4">
        <f t="shared" si="91"/>
        <v>0</v>
      </c>
      <c r="K588" s="3">
        <f t="shared" si="92"/>
        <v>0</v>
      </c>
    </row>
    <row r="589" spans="1:11" x14ac:dyDescent="0.25">
      <c r="A589" s="9">
        <f>IF(Lease!$H$4="Monthly",DATE(YEAR(Quarterly!A588),MONTH(Quarterly!A588)+1,DAY(Quarterly!A588)),IF(Lease!$H$4="Quarterly",DATE(YEAR(Quarterly!A588),MONTH(Quarterly!A588)+3,DAY(Quarterly!A588)),DATE(YEAR(Quarterly!A588)+1,MONTH(Quarterly!A588),DAY(Quarterly!A588))))</f>
        <v>255368</v>
      </c>
      <c r="B589" s="9">
        <f t="shared" si="84"/>
        <v>255366</v>
      </c>
      <c r="C589" s="9">
        <f t="shared" si="87"/>
        <v>255396</v>
      </c>
      <c r="D589" s="3">
        <f t="shared" si="85"/>
        <v>31</v>
      </c>
      <c r="E589" s="10">
        <f t="shared" si="86"/>
        <v>29</v>
      </c>
      <c r="F589" s="4">
        <f>Lease!K599</f>
        <v>0</v>
      </c>
      <c r="G589" s="3">
        <f t="shared" si="88"/>
        <v>0</v>
      </c>
      <c r="H589" s="11">
        <f t="shared" si="89"/>
        <v>0</v>
      </c>
      <c r="I589" s="11">
        <f t="shared" si="90"/>
        <v>0</v>
      </c>
      <c r="J589" s="4">
        <f t="shared" si="91"/>
        <v>0</v>
      </c>
      <c r="K589" s="3">
        <f t="shared" si="92"/>
        <v>0</v>
      </c>
    </row>
    <row r="590" spans="1:11" x14ac:dyDescent="0.25">
      <c r="A590" s="9">
        <f>IF(Lease!$H$4="Monthly",DATE(YEAR(Quarterly!A589),MONTH(Quarterly!A589)+1,DAY(Quarterly!A589)),IF(Lease!$H$4="Quarterly",DATE(YEAR(Quarterly!A589),MONTH(Quarterly!A589)+3,DAY(Quarterly!A589)),DATE(YEAR(Quarterly!A589)+1,MONTH(Quarterly!A589),DAY(Quarterly!A589))))</f>
        <v>255733</v>
      </c>
      <c r="B590" s="9">
        <f t="shared" si="84"/>
        <v>255731</v>
      </c>
      <c r="C590" s="9">
        <f t="shared" si="87"/>
        <v>255761</v>
      </c>
      <c r="D590" s="3">
        <f t="shared" si="85"/>
        <v>31</v>
      </c>
      <c r="E590" s="10">
        <f t="shared" si="86"/>
        <v>29</v>
      </c>
      <c r="F590" s="4">
        <f>Lease!K600</f>
        <v>0</v>
      </c>
      <c r="G590" s="3">
        <f t="shared" si="88"/>
        <v>0</v>
      </c>
      <c r="H590" s="11">
        <f t="shared" si="89"/>
        <v>0</v>
      </c>
      <c r="I590" s="11">
        <f t="shared" si="90"/>
        <v>0</v>
      </c>
      <c r="J590" s="4">
        <f t="shared" si="91"/>
        <v>0</v>
      </c>
      <c r="K590" s="3">
        <f t="shared" si="92"/>
        <v>0</v>
      </c>
    </row>
    <row r="591" spans="1:11" x14ac:dyDescent="0.25">
      <c r="A591" s="9">
        <f>IF(Lease!$H$4="Monthly",DATE(YEAR(Quarterly!A590),MONTH(Quarterly!A590)+1,DAY(Quarterly!A590)),IF(Lease!$H$4="Quarterly",DATE(YEAR(Quarterly!A590),MONTH(Quarterly!A590)+3,DAY(Quarterly!A590)),DATE(YEAR(Quarterly!A590)+1,MONTH(Quarterly!A590),DAY(Quarterly!A590))))</f>
        <v>256098</v>
      </c>
      <c r="B591" s="9">
        <f t="shared" si="84"/>
        <v>256096</v>
      </c>
      <c r="C591" s="9">
        <f t="shared" si="87"/>
        <v>256126</v>
      </c>
      <c r="D591" s="3">
        <f t="shared" si="85"/>
        <v>31</v>
      </c>
      <c r="E591" s="10">
        <f t="shared" si="86"/>
        <v>29</v>
      </c>
      <c r="F591" s="4">
        <f>Lease!K601</f>
        <v>0</v>
      </c>
      <c r="G591" s="3">
        <f t="shared" si="88"/>
        <v>0</v>
      </c>
      <c r="H591" s="11">
        <f t="shared" si="89"/>
        <v>0</v>
      </c>
      <c r="I591" s="11">
        <f t="shared" si="90"/>
        <v>0</v>
      </c>
      <c r="J591" s="4">
        <f t="shared" si="91"/>
        <v>0</v>
      </c>
      <c r="K591" s="3">
        <f t="shared" si="92"/>
        <v>0</v>
      </c>
    </row>
    <row r="592" spans="1:11" x14ac:dyDescent="0.25">
      <c r="A592" s="9">
        <f>IF(Lease!$H$4="Monthly",DATE(YEAR(Quarterly!A591),MONTH(Quarterly!A591)+1,DAY(Quarterly!A591)),IF(Lease!$H$4="Quarterly",DATE(YEAR(Quarterly!A591),MONTH(Quarterly!A591)+3,DAY(Quarterly!A591)),DATE(YEAR(Quarterly!A591)+1,MONTH(Quarterly!A591),DAY(Quarterly!A591))))</f>
        <v>256463</v>
      </c>
      <c r="B592" s="9">
        <f t="shared" si="84"/>
        <v>256461</v>
      </c>
      <c r="C592" s="9">
        <f t="shared" si="87"/>
        <v>256491</v>
      </c>
      <c r="D592" s="3">
        <f t="shared" si="85"/>
        <v>31</v>
      </c>
      <c r="E592" s="10">
        <f t="shared" si="86"/>
        <v>29</v>
      </c>
      <c r="F592" s="4">
        <f>Lease!K602</f>
        <v>0</v>
      </c>
      <c r="G592" s="3">
        <f t="shared" si="88"/>
        <v>0</v>
      </c>
      <c r="H592" s="11">
        <f t="shared" si="89"/>
        <v>0</v>
      </c>
      <c r="I592" s="11">
        <f t="shared" si="90"/>
        <v>0</v>
      </c>
      <c r="J592" s="4">
        <f t="shared" si="91"/>
        <v>0</v>
      </c>
      <c r="K592" s="3">
        <f t="shared" si="92"/>
        <v>0</v>
      </c>
    </row>
    <row r="593" spans="1:11" x14ac:dyDescent="0.25">
      <c r="A593" s="9">
        <f>IF(Lease!$H$4="Monthly",DATE(YEAR(Quarterly!A592),MONTH(Quarterly!A592)+1,DAY(Quarterly!A592)),IF(Lease!$H$4="Quarterly",DATE(YEAR(Quarterly!A592),MONTH(Quarterly!A592)+3,DAY(Quarterly!A592)),DATE(YEAR(Quarterly!A592)+1,MONTH(Quarterly!A592),DAY(Quarterly!A592))))</f>
        <v>256828</v>
      </c>
      <c r="B593" s="9">
        <f t="shared" si="84"/>
        <v>256826</v>
      </c>
      <c r="C593" s="9">
        <f t="shared" si="87"/>
        <v>256856</v>
      </c>
      <c r="D593" s="3">
        <f t="shared" si="85"/>
        <v>31</v>
      </c>
      <c r="E593" s="10">
        <f t="shared" si="86"/>
        <v>29</v>
      </c>
      <c r="F593" s="4">
        <f>Lease!K603</f>
        <v>0</v>
      </c>
      <c r="G593" s="3">
        <f t="shared" si="88"/>
        <v>0</v>
      </c>
      <c r="H593" s="11">
        <f t="shared" si="89"/>
        <v>0</v>
      </c>
      <c r="I593" s="11">
        <f t="shared" si="90"/>
        <v>0</v>
      </c>
      <c r="J593" s="4">
        <f t="shared" si="91"/>
        <v>0</v>
      </c>
      <c r="K593" s="3">
        <f t="shared" si="92"/>
        <v>0</v>
      </c>
    </row>
    <row r="594" spans="1:11" x14ac:dyDescent="0.25">
      <c r="A594" s="9">
        <f>IF(Lease!$H$4="Monthly",DATE(YEAR(Quarterly!A593),MONTH(Quarterly!A593)+1,DAY(Quarterly!A593)),IF(Lease!$H$4="Quarterly",DATE(YEAR(Quarterly!A593),MONTH(Quarterly!A593)+3,DAY(Quarterly!A593)),DATE(YEAR(Quarterly!A593)+1,MONTH(Quarterly!A593),DAY(Quarterly!A593))))</f>
        <v>257194</v>
      </c>
      <c r="B594" s="9">
        <f t="shared" si="84"/>
        <v>257192</v>
      </c>
      <c r="C594" s="9">
        <f t="shared" si="87"/>
        <v>257222</v>
      </c>
      <c r="D594" s="3">
        <f t="shared" si="85"/>
        <v>31</v>
      </c>
      <c r="E594" s="10">
        <f t="shared" si="86"/>
        <v>29</v>
      </c>
      <c r="F594" s="4">
        <f>Lease!K604</f>
        <v>0</v>
      </c>
      <c r="G594" s="3">
        <f t="shared" si="88"/>
        <v>0</v>
      </c>
      <c r="H594" s="11">
        <f t="shared" si="89"/>
        <v>0</v>
      </c>
      <c r="I594" s="11">
        <f t="shared" si="90"/>
        <v>0</v>
      </c>
      <c r="J594" s="4">
        <f t="shared" si="91"/>
        <v>0</v>
      </c>
      <c r="K594" s="3">
        <f t="shared" si="92"/>
        <v>0</v>
      </c>
    </row>
    <row r="595" spans="1:11" x14ac:dyDescent="0.25">
      <c r="A595" s="9">
        <f>IF(Lease!$H$4="Monthly",DATE(YEAR(Quarterly!A594),MONTH(Quarterly!A594)+1,DAY(Quarterly!A594)),IF(Lease!$H$4="Quarterly",DATE(YEAR(Quarterly!A594),MONTH(Quarterly!A594)+3,DAY(Quarterly!A594)),DATE(YEAR(Quarterly!A594)+1,MONTH(Quarterly!A594),DAY(Quarterly!A594))))</f>
        <v>257559</v>
      </c>
      <c r="B595" s="9">
        <f t="shared" si="84"/>
        <v>257557</v>
      </c>
      <c r="C595" s="9">
        <f t="shared" si="87"/>
        <v>257587</v>
      </c>
      <c r="D595" s="3">
        <f t="shared" si="85"/>
        <v>31</v>
      </c>
      <c r="E595" s="10">
        <f t="shared" si="86"/>
        <v>29</v>
      </c>
      <c r="F595" s="4">
        <f>Lease!K605</f>
        <v>0</v>
      </c>
      <c r="G595" s="3">
        <f t="shared" si="88"/>
        <v>0</v>
      </c>
      <c r="H595" s="11">
        <f t="shared" si="89"/>
        <v>0</v>
      </c>
      <c r="I595" s="11">
        <f t="shared" si="90"/>
        <v>0</v>
      </c>
      <c r="J595" s="4">
        <f t="shared" si="91"/>
        <v>0</v>
      </c>
      <c r="K595" s="3">
        <f t="shared" si="92"/>
        <v>0</v>
      </c>
    </row>
    <row r="596" spans="1:11" x14ac:dyDescent="0.25">
      <c r="A596" s="9">
        <f>IF(Lease!$H$4="Monthly",DATE(YEAR(Quarterly!A595),MONTH(Quarterly!A595)+1,DAY(Quarterly!A595)),IF(Lease!$H$4="Quarterly",DATE(YEAR(Quarterly!A595),MONTH(Quarterly!A595)+3,DAY(Quarterly!A595)),DATE(YEAR(Quarterly!A595)+1,MONTH(Quarterly!A595),DAY(Quarterly!A595))))</f>
        <v>257924</v>
      </c>
      <c r="B596" s="9">
        <f t="shared" si="84"/>
        <v>257922</v>
      </c>
      <c r="C596" s="9">
        <f t="shared" si="87"/>
        <v>257952</v>
      </c>
      <c r="D596" s="3">
        <f t="shared" si="85"/>
        <v>31</v>
      </c>
      <c r="E596" s="10">
        <f t="shared" si="86"/>
        <v>29</v>
      </c>
      <c r="F596" s="4">
        <f>Lease!K606</f>
        <v>0</v>
      </c>
      <c r="G596" s="3">
        <f t="shared" si="88"/>
        <v>0</v>
      </c>
      <c r="H596" s="11">
        <f t="shared" si="89"/>
        <v>0</v>
      </c>
      <c r="I596" s="11">
        <f t="shared" si="90"/>
        <v>0</v>
      </c>
      <c r="J596" s="4">
        <f t="shared" si="91"/>
        <v>0</v>
      </c>
      <c r="K596" s="3">
        <f t="shared" si="92"/>
        <v>0</v>
      </c>
    </row>
    <row r="597" spans="1:11" x14ac:dyDescent="0.25">
      <c r="A597" s="9">
        <f>IF(Lease!$H$4="Monthly",DATE(YEAR(Quarterly!A596),MONTH(Quarterly!A596)+1,DAY(Quarterly!A596)),IF(Lease!$H$4="Quarterly",DATE(YEAR(Quarterly!A596),MONTH(Quarterly!A596)+3,DAY(Quarterly!A596)),DATE(YEAR(Quarterly!A596)+1,MONTH(Quarterly!A596),DAY(Quarterly!A596))))</f>
        <v>258289</v>
      </c>
      <c r="B597" s="9">
        <f t="shared" si="84"/>
        <v>258287</v>
      </c>
      <c r="C597" s="9">
        <f t="shared" si="87"/>
        <v>258317</v>
      </c>
      <c r="D597" s="3">
        <f t="shared" si="85"/>
        <v>31</v>
      </c>
      <c r="E597" s="10">
        <f t="shared" si="86"/>
        <v>29</v>
      </c>
      <c r="F597" s="4">
        <f>Lease!K607</f>
        <v>0</v>
      </c>
      <c r="G597" s="3">
        <f t="shared" si="88"/>
        <v>0</v>
      </c>
      <c r="H597" s="11">
        <f t="shared" si="89"/>
        <v>0</v>
      </c>
      <c r="I597" s="11">
        <f t="shared" si="90"/>
        <v>0</v>
      </c>
      <c r="J597" s="4">
        <f t="shared" si="91"/>
        <v>0</v>
      </c>
      <c r="K597" s="3">
        <f t="shared" si="92"/>
        <v>0</v>
      </c>
    </row>
    <row r="598" spans="1:11" x14ac:dyDescent="0.25">
      <c r="A598" s="9">
        <f>IF(Lease!$H$4="Monthly",DATE(YEAR(Quarterly!A597),MONTH(Quarterly!A597)+1,DAY(Quarterly!A597)),IF(Lease!$H$4="Quarterly",DATE(YEAR(Quarterly!A597),MONTH(Quarterly!A597)+3,DAY(Quarterly!A597)),DATE(YEAR(Quarterly!A597)+1,MONTH(Quarterly!A597),DAY(Quarterly!A597))))</f>
        <v>258655</v>
      </c>
      <c r="B598" s="9">
        <f t="shared" si="84"/>
        <v>258653</v>
      </c>
      <c r="C598" s="9">
        <f t="shared" si="87"/>
        <v>258683</v>
      </c>
      <c r="D598" s="3">
        <f t="shared" si="85"/>
        <v>31</v>
      </c>
      <c r="E598" s="10">
        <f t="shared" si="86"/>
        <v>29</v>
      </c>
      <c r="F598" s="4">
        <f>Lease!K608</f>
        <v>0</v>
      </c>
      <c r="G598" s="3">
        <f t="shared" si="88"/>
        <v>0</v>
      </c>
      <c r="H598" s="11">
        <f t="shared" si="89"/>
        <v>0</v>
      </c>
      <c r="I598" s="11">
        <f t="shared" si="90"/>
        <v>0</v>
      </c>
      <c r="J598" s="4">
        <f t="shared" si="91"/>
        <v>0</v>
      </c>
      <c r="K598" s="3">
        <f t="shared" si="92"/>
        <v>0</v>
      </c>
    </row>
    <row r="599" spans="1:11" x14ac:dyDescent="0.25">
      <c r="A599" s="9">
        <f>IF(Lease!$H$4="Monthly",DATE(YEAR(Quarterly!A598),MONTH(Quarterly!A598)+1,DAY(Quarterly!A598)),IF(Lease!$H$4="Quarterly",DATE(YEAR(Quarterly!A598),MONTH(Quarterly!A598)+3,DAY(Quarterly!A598)),DATE(YEAR(Quarterly!A598)+1,MONTH(Quarterly!A598),DAY(Quarterly!A598))))</f>
        <v>259020</v>
      </c>
      <c r="B599" s="9">
        <f t="shared" si="84"/>
        <v>259018</v>
      </c>
      <c r="C599" s="9">
        <f t="shared" si="87"/>
        <v>259048</v>
      </c>
      <c r="D599" s="3">
        <f t="shared" si="85"/>
        <v>31</v>
      </c>
      <c r="E599" s="10">
        <f t="shared" si="86"/>
        <v>29</v>
      </c>
      <c r="F599" s="4">
        <f>Lease!K609</f>
        <v>0</v>
      </c>
      <c r="G599" s="3">
        <f t="shared" si="88"/>
        <v>0</v>
      </c>
      <c r="H599" s="11">
        <f t="shared" si="89"/>
        <v>0</v>
      </c>
      <c r="I599" s="11">
        <f t="shared" si="90"/>
        <v>0</v>
      </c>
      <c r="J599" s="4">
        <f t="shared" si="91"/>
        <v>0</v>
      </c>
      <c r="K599" s="3">
        <f t="shared" si="92"/>
        <v>0</v>
      </c>
    </row>
    <row r="600" spans="1:11" x14ac:dyDescent="0.25">
      <c r="A600" s="9">
        <f>IF(Lease!$H$4="Monthly",DATE(YEAR(Quarterly!A599),MONTH(Quarterly!A599)+1,DAY(Quarterly!A599)),IF(Lease!$H$4="Quarterly",DATE(YEAR(Quarterly!A599),MONTH(Quarterly!A599)+3,DAY(Quarterly!A599)),DATE(YEAR(Quarterly!A599)+1,MONTH(Quarterly!A599),DAY(Quarterly!A599))))</f>
        <v>259385</v>
      </c>
      <c r="B600" s="9">
        <f t="shared" si="84"/>
        <v>259383</v>
      </c>
      <c r="C600" s="9">
        <f t="shared" si="87"/>
        <v>259413</v>
      </c>
      <c r="D600" s="3">
        <f t="shared" si="85"/>
        <v>31</v>
      </c>
      <c r="E600" s="10">
        <f t="shared" si="86"/>
        <v>29</v>
      </c>
      <c r="F600" s="4">
        <f>Lease!K610</f>
        <v>0</v>
      </c>
      <c r="G600" s="3">
        <f t="shared" si="88"/>
        <v>0</v>
      </c>
      <c r="H600" s="11">
        <f t="shared" si="89"/>
        <v>0</v>
      </c>
      <c r="I600" s="11">
        <f t="shared" si="90"/>
        <v>0</v>
      </c>
      <c r="J600" s="4">
        <f t="shared" si="91"/>
        <v>0</v>
      </c>
      <c r="K600" s="3">
        <f t="shared" si="92"/>
        <v>0</v>
      </c>
    </row>
    <row r="601" spans="1:11" x14ac:dyDescent="0.25">
      <c r="A601" s="9">
        <f>IF(Lease!$H$4="Monthly",DATE(YEAR(Quarterly!A600),MONTH(Quarterly!A600)+1,DAY(Quarterly!A600)),IF(Lease!$H$4="Quarterly",DATE(YEAR(Quarterly!A600),MONTH(Quarterly!A600)+3,DAY(Quarterly!A600)),DATE(YEAR(Quarterly!A600)+1,MONTH(Quarterly!A600),DAY(Quarterly!A600))))</f>
        <v>259750</v>
      </c>
      <c r="B601" s="9">
        <f t="shared" si="84"/>
        <v>259748</v>
      </c>
      <c r="C601" s="9">
        <f t="shared" si="87"/>
        <v>259778</v>
      </c>
      <c r="D601" s="3">
        <f t="shared" si="85"/>
        <v>31</v>
      </c>
      <c r="E601" s="10">
        <f t="shared" si="86"/>
        <v>29</v>
      </c>
      <c r="F601" s="4">
        <f>Lease!K611</f>
        <v>0</v>
      </c>
      <c r="G601" s="3">
        <f t="shared" si="88"/>
        <v>0</v>
      </c>
      <c r="H601" s="11">
        <f t="shared" si="89"/>
        <v>0</v>
      </c>
      <c r="I601" s="11">
        <f t="shared" si="90"/>
        <v>0</v>
      </c>
      <c r="J601" s="4">
        <f t="shared" si="91"/>
        <v>0</v>
      </c>
      <c r="K601" s="3">
        <f t="shared" si="92"/>
        <v>0</v>
      </c>
    </row>
    <row r="602" spans="1:11" x14ac:dyDescent="0.25">
      <c r="A602" s="9">
        <f>IF(Lease!$H$4="Monthly",DATE(YEAR(Quarterly!A601),MONTH(Quarterly!A601)+1,DAY(Quarterly!A601)),IF(Lease!$H$4="Quarterly",DATE(YEAR(Quarterly!A601),MONTH(Quarterly!A601)+3,DAY(Quarterly!A601)),DATE(YEAR(Quarterly!A601)+1,MONTH(Quarterly!A601),DAY(Quarterly!A601))))</f>
        <v>260116</v>
      </c>
      <c r="B602" s="9">
        <f t="shared" si="84"/>
        <v>260114</v>
      </c>
      <c r="C602" s="9">
        <f t="shared" si="87"/>
        <v>260144</v>
      </c>
      <c r="D602" s="3">
        <f t="shared" si="85"/>
        <v>31</v>
      </c>
      <c r="E602" s="10">
        <f t="shared" si="86"/>
        <v>29</v>
      </c>
      <c r="F602" s="4">
        <f>Lease!K612</f>
        <v>0</v>
      </c>
      <c r="G602" s="3">
        <f t="shared" si="88"/>
        <v>0</v>
      </c>
      <c r="H602" s="11">
        <f t="shared" si="89"/>
        <v>0</v>
      </c>
      <c r="I602" s="11">
        <f t="shared" si="90"/>
        <v>0</v>
      </c>
      <c r="J602" s="4">
        <f t="shared" si="91"/>
        <v>0</v>
      </c>
      <c r="K602" s="3">
        <f t="shared" si="92"/>
        <v>0</v>
      </c>
    </row>
    <row r="603" spans="1:11" x14ac:dyDescent="0.25">
      <c r="A603" s="9">
        <f>IF(Lease!$H$4="Monthly",DATE(YEAR(Quarterly!A602),MONTH(Quarterly!A602)+1,DAY(Quarterly!A602)),IF(Lease!$H$4="Quarterly",DATE(YEAR(Quarterly!A602),MONTH(Quarterly!A602)+3,DAY(Quarterly!A602)),DATE(YEAR(Quarterly!A602)+1,MONTH(Quarterly!A602),DAY(Quarterly!A602))))</f>
        <v>260481</v>
      </c>
      <c r="B603" s="9">
        <f t="shared" si="84"/>
        <v>260479</v>
      </c>
      <c r="C603" s="9">
        <f t="shared" si="87"/>
        <v>260509</v>
      </c>
      <c r="D603" s="3">
        <f t="shared" si="85"/>
        <v>31</v>
      </c>
      <c r="E603" s="10">
        <f t="shared" si="86"/>
        <v>29</v>
      </c>
      <c r="F603" s="4">
        <f>Lease!K613</f>
        <v>0</v>
      </c>
      <c r="G603" s="3">
        <f t="shared" si="88"/>
        <v>0</v>
      </c>
      <c r="H603" s="11">
        <f t="shared" si="89"/>
        <v>0</v>
      </c>
      <c r="I603" s="11">
        <f t="shared" si="90"/>
        <v>0</v>
      </c>
      <c r="J603" s="4">
        <f t="shared" si="91"/>
        <v>0</v>
      </c>
      <c r="K603" s="3">
        <f t="shared" si="92"/>
        <v>0</v>
      </c>
    </row>
    <row r="604" spans="1:11" x14ac:dyDescent="0.25">
      <c r="A604" s="9">
        <f>IF(Lease!$H$4="Monthly",DATE(YEAR(Quarterly!A603),MONTH(Quarterly!A603)+1,DAY(Quarterly!A603)),IF(Lease!$H$4="Quarterly",DATE(YEAR(Quarterly!A603),MONTH(Quarterly!A603)+3,DAY(Quarterly!A603)),DATE(YEAR(Quarterly!A603)+1,MONTH(Quarterly!A603),DAY(Quarterly!A603))))</f>
        <v>260846</v>
      </c>
      <c r="B604" s="9">
        <f t="shared" si="84"/>
        <v>260844</v>
      </c>
      <c r="C604" s="9">
        <f t="shared" si="87"/>
        <v>260874</v>
      </c>
      <c r="D604" s="3">
        <f t="shared" si="85"/>
        <v>31</v>
      </c>
      <c r="E604" s="10">
        <f t="shared" si="86"/>
        <v>29</v>
      </c>
      <c r="F604" s="4">
        <f>Lease!K614</f>
        <v>0</v>
      </c>
      <c r="G604" s="3">
        <f t="shared" si="88"/>
        <v>0</v>
      </c>
      <c r="H604" s="11">
        <f t="shared" si="89"/>
        <v>0</v>
      </c>
      <c r="I604" s="11">
        <f t="shared" si="90"/>
        <v>0</v>
      </c>
      <c r="J604" s="4">
        <f t="shared" si="91"/>
        <v>0</v>
      </c>
      <c r="K604" s="3">
        <f t="shared" si="92"/>
        <v>0</v>
      </c>
    </row>
    <row r="605" spans="1:11" x14ac:dyDescent="0.25">
      <c r="A605" s="9">
        <f>IF(Lease!$H$4="Monthly",DATE(YEAR(Quarterly!A604),MONTH(Quarterly!A604)+1,DAY(Quarterly!A604)),IF(Lease!$H$4="Quarterly",DATE(YEAR(Quarterly!A604),MONTH(Quarterly!A604)+3,DAY(Quarterly!A604)),DATE(YEAR(Quarterly!A604)+1,MONTH(Quarterly!A604),DAY(Quarterly!A604))))</f>
        <v>261211</v>
      </c>
      <c r="B605" s="9">
        <f t="shared" si="84"/>
        <v>261209</v>
      </c>
      <c r="C605" s="9">
        <f t="shared" si="87"/>
        <v>261239</v>
      </c>
      <c r="D605" s="3">
        <f t="shared" si="85"/>
        <v>31</v>
      </c>
      <c r="E605" s="10">
        <f t="shared" si="86"/>
        <v>29</v>
      </c>
      <c r="F605" s="4">
        <f>Lease!K615</f>
        <v>0</v>
      </c>
      <c r="G605" s="3">
        <f t="shared" si="88"/>
        <v>0</v>
      </c>
      <c r="H605" s="11">
        <f t="shared" si="89"/>
        <v>0</v>
      </c>
      <c r="I605" s="11">
        <f t="shared" si="90"/>
        <v>0</v>
      </c>
      <c r="J605" s="4">
        <f t="shared" si="91"/>
        <v>0</v>
      </c>
      <c r="K605" s="3">
        <f t="shared" si="92"/>
        <v>0</v>
      </c>
    </row>
    <row r="606" spans="1:11" x14ac:dyDescent="0.25">
      <c r="A606" s="9">
        <f>IF(Lease!$H$4="Monthly",DATE(YEAR(Quarterly!A605),MONTH(Quarterly!A605)+1,DAY(Quarterly!A605)),IF(Lease!$H$4="Quarterly",DATE(YEAR(Quarterly!A605),MONTH(Quarterly!A605)+3,DAY(Quarterly!A605)),DATE(YEAR(Quarterly!A605)+1,MONTH(Quarterly!A605),DAY(Quarterly!A605))))</f>
        <v>261577</v>
      </c>
      <c r="B606" s="9">
        <f t="shared" si="84"/>
        <v>261575</v>
      </c>
      <c r="C606" s="9">
        <f t="shared" si="87"/>
        <v>261605</v>
      </c>
      <c r="D606" s="3">
        <f t="shared" si="85"/>
        <v>31</v>
      </c>
      <c r="E606" s="10">
        <f t="shared" si="86"/>
        <v>29</v>
      </c>
      <c r="F606" s="4">
        <f>Lease!K616</f>
        <v>0</v>
      </c>
      <c r="G606" s="3">
        <f t="shared" si="88"/>
        <v>0</v>
      </c>
      <c r="H606" s="11">
        <f t="shared" si="89"/>
        <v>0</v>
      </c>
      <c r="I606" s="11">
        <f t="shared" si="90"/>
        <v>0</v>
      </c>
      <c r="J606" s="4">
        <f t="shared" si="91"/>
        <v>0</v>
      </c>
      <c r="K606" s="3">
        <f t="shared" si="92"/>
        <v>0</v>
      </c>
    </row>
    <row r="607" spans="1:11" x14ac:dyDescent="0.25">
      <c r="A607" s="9">
        <f>IF(Lease!$H$4="Monthly",DATE(YEAR(Quarterly!A606),MONTH(Quarterly!A606)+1,DAY(Quarterly!A606)),IF(Lease!$H$4="Quarterly",DATE(YEAR(Quarterly!A606),MONTH(Quarterly!A606)+3,DAY(Quarterly!A606)),DATE(YEAR(Quarterly!A606)+1,MONTH(Quarterly!A606),DAY(Quarterly!A606))))</f>
        <v>261942</v>
      </c>
      <c r="B607" s="9">
        <f t="shared" si="84"/>
        <v>261940</v>
      </c>
      <c r="C607" s="9">
        <f t="shared" si="87"/>
        <v>261970</v>
      </c>
      <c r="D607" s="3">
        <f t="shared" si="85"/>
        <v>31</v>
      </c>
      <c r="E607" s="10">
        <f t="shared" si="86"/>
        <v>29</v>
      </c>
      <c r="F607" s="4">
        <f>Lease!K617</f>
        <v>0</v>
      </c>
      <c r="G607" s="3">
        <f t="shared" si="88"/>
        <v>0</v>
      </c>
      <c r="H607" s="11">
        <f t="shared" si="89"/>
        <v>0</v>
      </c>
      <c r="I607" s="11">
        <f t="shared" si="90"/>
        <v>0</v>
      </c>
      <c r="J607" s="4">
        <f t="shared" si="91"/>
        <v>0</v>
      </c>
      <c r="K607" s="3">
        <f t="shared" si="92"/>
        <v>0</v>
      </c>
    </row>
    <row r="608" spans="1:11" x14ac:dyDescent="0.25">
      <c r="A608" s="9">
        <f>IF(Lease!$H$4="Monthly",DATE(YEAR(Quarterly!A607),MONTH(Quarterly!A607)+1,DAY(Quarterly!A607)),IF(Lease!$H$4="Quarterly",DATE(YEAR(Quarterly!A607),MONTH(Quarterly!A607)+3,DAY(Quarterly!A607)),DATE(YEAR(Quarterly!A607)+1,MONTH(Quarterly!A607),DAY(Quarterly!A607))))</f>
        <v>262307</v>
      </c>
      <c r="B608" s="9">
        <f t="shared" si="84"/>
        <v>262305</v>
      </c>
      <c r="C608" s="9">
        <f t="shared" si="87"/>
        <v>262335</v>
      </c>
      <c r="D608" s="3">
        <f t="shared" si="85"/>
        <v>31</v>
      </c>
      <c r="E608" s="10">
        <f t="shared" si="86"/>
        <v>29</v>
      </c>
      <c r="F608" s="4">
        <f>Lease!K618</f>
        <v>0</v>
      </c>
      <c r="G608" s="3">
        <f t="shared" si="88"/>
        <v>0</v>
      </c>
      <c r="H608" s="11">
        <f t="shared" si="89"/>
        <v>0</v>
      </c>
      <c r="I608" s="11">
        <f t="shared" si="90"/>
        <v>0</v>
      </c>
      <c r="J608" s="4">
        <f t="shared" si="91"/>
        <v>0</v>
      </c>
      <c r="K608" s="3">
        <f t="shared" si="92"/>
        <v>0</v>
      </c>
    </row>
    <row r="609" spans="1:11" x14ac:dyDescent="0.25">
      <c r="A609" s="9">
        <f>IF(Lease!$H$4="Monthly",DATE(YEAR(Quarterly!A608),MONTH(Quarterly!A608)+1,DAY(Quarterly!A608)),IF(Lease!$H$4="Quarterly",DATE(YEAR(Quarterly!A608),MONTH(Quarterly!A608)+3,DAY(Quarterly!A608)),DATE(YEAR(Quarterly!A608)+1,MONTH(Quarterly!A608),DAY(Quarterly!A608))))</f>
        <v>262672</v>
      </c>
      <c r="B609" s="9">
        <f t="shared" si="84"/>
        <v>262670</v>
      </c>
      <c r="C609" s="9">
        <f t="shared" si="87"/>
        <v>262700</v>
      </c>
      <c r="D609" s="3">
        <f t="shared" si="85"/>
        <v>31</v>
      </c>
      <c r="E609" s="10">
        <f t="shared" si="86"/>
        <v>29</v>
      </c>
      <c r="F609" s="4">
        <f>Lease!K619</f>
        <v>0</v>
      </c>
      <c r="G609" s="3">
        <f t="shared" si="88"/>
        <v>0</v>
      </c>
      <c r="H609" s="11">
        <f t="shared" si="89"/>
        <v>0</v>
      </c>
      <c r="I609" s="11">
        <f t="shared" si="90"/>
        <v>0</v>
      </c>
      <c r="J609" s="4">
        <f t="shared" si="91"/>
        <v>0</v>
      </c>
      <c r="K609" s="3">
        <f t="shared" si="92"/>
        <v>0</v>
      </c>
    </row>
    <row r="610" spans="1:11" x14ac:dyDescent="0.25">
      <c r="A610" s="9">
        <f>IF(Lease!$H$4="Monthly",DATE(YEAR(Quarterly!A609),MONTH(Quarterly!A609)+1,DAY(Quarterly!A609)),IF(Lease!$H$4="Quarterly",DATE(YEAR(Quarterly!A609),MONTH(Quarterly!A609)+3,DAY(Quarterly!A609)),DATE(YEAR(Quarterly!A609)+1,MONTH(Quarterly!A609),DAY(Quarterly!A609))))</f>
        <v>263038</v>
      </c>
      <c r="B610" s="9">
        <f t="shared" si="84"/>
        <v>263036</v>
      </c>
      <c r="C610" s="9">
        <f t="shared" si="87"/>
        <v>263066</v>
      </c>
      <c r="D610" s="3">
        <f t="shared" si="85"/>
        <v>31</v>
      </c>
      <c r="E610" s="10">
        <f t="shared" si="86"/>
        <v>29</v>
      </c>
      <c r="F610" s="4">
        <f>Lease!K620</f>
        <v>0</v>
      </c>
      <c r="G610" s="3">
        <f t="shared" si="88"/>
        <v>0</v>
      </c>
      <c r="H610" s="11">
        <f t="shared" si="89"/>
        <v>0</v>
      </c>
      <c r="I610" s="11">
        <f t="shared" si="90"/>
        <v>0</v>
      </c>
      <c r="J610" s="4">
        <f t="shared" si="91"/>
        <v>0</v>
      </c>
      <c r="K610" s="3">
        <f t="shared" si="92"/>
        <v>0</v>
      </c>
    </row>
    <row r="611" spans="1:11" x14ac:dyDescent="0.25">
      <c r="A611" s="9">
        <f>IF(Lease!$H$4="Monthly",DATE(YEAR(Quarterly!A610),MONTH(Quarterly!A610)+1,DAY(Quarterly!A610)),IF(Lease!$H$4="Quarterly",DATE(YEAR(Quarterly!A610),MONTH(Quarterly!A610)+3,DAY(Quarterly!A610)),DATE(YEAR(Quarterly!A610)+1,MONTH(Quarterly!A610),DAY(Quarterly!A610))))</f>
        <v>263403</v>
      </c>
      <c r="B611" s="9">
        <f t="shared" si="84"/>
        <v>263401</v>
      </c>
      <c r="C611" s="9">
        <f t="shared" si="87"/>
        <v>263431</v>
      </c>
      <c r="D611" s="3">
        <f t="shared" si="85"/>
        <v>31</v>
      </c>
      <c r="E611" s="10">
        <f t="shared" si="86"/>
        <v>29</v>
      </c>
      <c r="F611" s="4">
        <f>Lease!K621</f>
        <v>0</v>
      </c>
      <c r="G611" s="3">
        <f t="shared" si="88"/>
        <v>0</v>
      </c>
      <c r="H611" s="11">
        <f t="shared" si="89"/>
        <v>0</v>
      </c>
      <c r="I611" s="11">
        <f t="shared" si="90"/>
        <v>0</v>
      </c>
      <c r="J611" s="4">
        <f t="shared" si="91"/>
        <v>0</v>
      </c>
      <c r="K611" s="3">
        <f t="shared" si="92"/>
        <v>0</v>
      </c>
    </row>
    <row r="612" spans="1:11" x14ac:dyDescent="0.25">
      <c r="A612" s="9">
        <f>IF(Lease!$H$4="Monthly",DATE(YEAR(Quarterly!A611),MONTH(Quarterly!A611)+1,DAY(Quarterly!A611)),IF(Lease!$H$4="Quarterly",DATE(YEAR(Quarterly!A611),MONTH(Quarterly!A611)+3,DAY(Quarterly!A611)),DATE(YEAR(Quarterly!A611)+1,MONTH(Quarterly!A611),DAY(Quarterly!A611))))</f>
        <v>263768</v>
      </c>
      <c r="B612" s="9">
        <f t="shared" si="84"/>
        <v>263766</v>
      </c>
      <c r="C612" s="9">
        <f t="shared" si="87"/>
        <v>263796</v>
      </c>
      <c r="D612" s="3">
        <f t="shared" si="85"/>
        <v>31</v>
      </c>
      <c r="E612" s="10">
        <f t="shared" si="86"/>
        <v>29</v>
      </c>
      <c r="F612" s="4">
        <f>Lease!K622</f>
        <v>0</v>
      </c>
      <c r="G612" s="3">
        <f t="shared" si="88"/>
        <v>0</v>
      </c>
      <c r="H612" s="11">
        <f t="shared" si="89"/>
        <v>0</v>
      </c>
      <c r="I612" s="11">
        <f t="shared" si="90"/>
        <v>0</v>
      </c>
      <c r="J612" s="4">
        <f t="shared" si="91"/>
        <v>0</v>
      </c>
      <c r="K612" s="3">
        <f t="shared" si="92"/>
        <v>0</v>
      </c>
    </row>
    <row r="613" spans="1:11" x14ac:dyDescent="0.25">
      <c r="A613" s="9">
        <f>IF(Lease!$H$4="Monthly",DATE(YEAR(Quarterly!A612),MONTH(Quarterly!A612)+1,DAY(Quarterly!A612)),IF(Lease!$H$4="Quarterly",DATE(YEAR(Quarterly!A612),MONTH(Quarterly!A612)+3,DAY(Quarterly!A612)),DATE(YEAR(Quarterly!A612)+1,MONTH(Quarterly!A612),DAY(Quarterly!A612))))</f>
        <v>264133</v>
      </c>
      <c r="B613" s="9">
        <f t="shared" si="84"/>
        <v>264131</v>
      </c>
      <c r="C613" s="9">
        <f t="shared" si="87"/>
        <v>264161</v>
      </c>
      <c r="D613" s="3">
        <f t="shared" si="85"/>
        <v>31</v>
      </c>
      <c r="E613" s="10">
        <f t="shared" si="86"/>
        <v>29</v>
      </c>
      <c r="F613" s="4">
        <f>Lease!K623</f>
        <v>0</v>
      </c>
      <c r="G613" s="3">
        <f t="shared" si="88"/>
        <v>0</v>
      </c>
      <c r="H613" s="11">
        <f t="shared" si="89"/>
        <v>0</v>
      </c>
      <c r="I613" s="11">
        <f t="shared" si="90"/>
        <v>0</v>
      </c>
      <c r="J613" s="4">
        <f t="shared" si="91"/>
        <v>0</v>
      </c>
      <c r="K613" s="3">
        <f t="shared" si="92"/>
        <v>0</v>
      </c>
    </row>
    <row r="614" spans="1:11" x14ac:dyDescent="0.25">
      <c r="A614" s="9">
        <f>IF(Lease!$H$4="Monthly",DATE(YEAR(Quarterly!A613),MONTH(Quarterly!A613)+1,DAY(Quarterly!A613)),IF(Lease!$H$4="Quarterly",DATE(YEAR(Quarterly!A613),MONTH(Quarterly!A613)+3,DAY(Quarterly!A613)),DATE(YEAR(Quarterly!A613)+1,MONTH(Quarterly!A613),DAY(Quarterly!A613))))</f>
        <v>264499</v>
      </c>
      <c r="B614" s="9">
        <f t="shared" si="84"/>
        <v>264497</v>
      </c>
      <c r="C614" s="9">
        <f t="shared" si="87"/>
        <v>264527</v>
      </c>
      <c r="D614" s="3">
        <f t="shared" si="85"/>
        <v>31</v>
      </c>
      <c r="E614" s="10">
        <f t="shared" si="86"/>
        <v>29</v>
      </c>
      <c r="F614" s="4">
        <f>Lease!K624</f>
        <v>0</v>
      </c>
      <c r="G614" s="3">
        <f t="shared" si="88"/>
        <v>0</v>
      </c>
      <c r="H614" s="11">
        <f t="shared" si="89"/>
        <v>0</v>
      </c>
      <c r="I614" s="11">
        <f t="shared" si="90"/>
        <v>0</v>
      </c>
      <c r="J614" s="4">
        <f t="shared" si="91"/>
        <v>0</v>
      </c>
      <c r="K614" s="3">
        <f t="shared" si="92"/>
        <v>0</v>
      </c>
    </row>
    <row r="615" spans="1:11" x14ac:dyDescent="0.25">
      <c r="A615" s="9">
        <f>IF(Lease!$H$4="Monthly",DATE(YEAR(Quarterly!A614),MONTH(Quarterly!A614)+1,DAY(Quarterly!A614)),IF(Lease!$H$4="Quarterly",DATE(YEAR(Quarterly!A614),MONTH(Quarterly!A614)+3,DAY(Quarterly!A614)),DATE(YEAR(Quarterly!A614)+1,MONTH(Quarterly!A614),DAY(Quarterly!A614))))</f>
        <v>264864</v>
      </c>
      <c r="B615" s="9">
        <f t="shared" si="84"/>
        <v>264862</v>
      </c>
      <c r="C615" s="9">
        <f t="shared" si="87"/>
        <v>264892</v>
      </c>
      <c r="D615" s="3">
        <f t="shared" si="85"/>
        <v>31</v>
      </c>
      <c r="E615" s="10">
        <f t="shared" si="86"/>
        <v>29</v>
      </c>
      <c r="F615" s="4">
        <f>Lease!K625</f>
        <v>0</v>
      </c>
      <c r="G615" s="3">
        <f t="shared" si="88"/>
        <v>0</v>
      </c>
      <c r="H615" s="11">
        <f t="shared" si="89"/>
        <v>0</v>
      </c>
      <c r="I615" s="11">
        <f t="shared" si="90"/>
        <v>0</v>
      </c>
      <c r="J615" s="4">
        <f t="shared" si="91"/>
        <v>0</v>
      </c>
      <c r="K615" s="3">
        <f t="shared" si="92"/>
        <v>0</v>
      </c>
    </row>
    <row r="616" spans="1:11" x14ac:dyDescent="0.25">
      <c r="A616" s="9">
        <f>IF(Lease!$H$4="Monthly",DATE(YEAR(Quarterly!A615),MONTH(Quarterly!A615)+1,DAY(Quarterly!A615)),IF(Lease!$H$4="Quarterly",DATE(YEAR(Quarterly!A615),MONTH(Quarterly!A615)+3,DAY(Quarterly!A615)),DATE(YEAR(Quarterly!A615)+1,MONTH(Quarterly!A615),DAY(Quarterly!A615))))</f>
        <v>265229</v>
      </c>
      <c r="B616" s="9">
        <f t="shared" si="84"/>
        <v>265227</v>
      </c>
      <c r="C616" s="9">
        <f t="shared" si="87"/>
        <v>265257</v>
      </c>
      <c r="D616" s="3">
        <f t="shared" si="85"/>
        <v>31</v>
      </c>
      <c r="E616" s="10">
        <f t="shared" si="86"/>
        <v>29</v>
      </c>
      <c r="F616" s="4">
        <f>Lease!K626</f>
        <v>0</v>
      </c>
      <c r="G616" s="3">
        <f t="shared" si="88"/>
        <v>0</v>
      </c>
      <c r="H616" s="11">
        <f t="shared" si="89"/>
        <v>0</v>
      </c>
      <c r="I616" s="11">
        <f t="shared" si="90"/>
        <v>0</v>
      </c>
      <c r="J616" s="4">
        <f t="shared" si="91"/>
        <v>0</v>
      </c>
      <c r="K616" s="3">
        <f t="shared" si="92"/>
        <v>0</v>
      </c>
    </row>
    <row r="617" spans="1:11" x14ac:dyDescent="0.25">
      <c r="A617" s="9">
        <f>IF(Lease!$H$4="Monthly",DATE(YEAR(Quarterly!A616),MONTH(Quarterly!A616)+1,DAY(Quarterly!A616)),IF(Lease!$H$4="Quarterly",DATE(YEAR(Quarterly!A616),MONTH(Quarterly!A616)+3,DAY(Quarterly!A616)),DATE(YEAR(Quarterly!A616)+1,MONTH(Quarterly!A616),DAY(Quarterly!A616))))</f>
        <v>265594</v>
      </c>
      <c r="B617" s="9">
        <f t="shared" si="84"/>
        <v>265592</v>
      </c>
      <c r="C617" s="9">
        <f t="shared" si="87"/>
        <v>265622</v>
      </c>
      <c r="D617" s="3">
        <f t="shared" si="85"/>
        <v>31</v>
      </c>
      <c r="E617" s="10">
        <f t="shared" si="86"/>
        <v>29</v>
      </c>
      <c r="F617" s="4">
        <f>Lease!K627</f>
        <v>0</v>
      </c>
      <c r="G617" s="3">
        <f t="shared" si="88"/>
        <v>0</v>
      </c>
      <c r="H617" s="11">
        <f t="shared" si="89"/>
        <v>0</v>
      </c>
      <c r="I617" s="11">
        <f t="shared" si="90"/>
        <v>0</v>
      </c>
      <c r="J617" s="4">
        <f t="shared" si="91"/>
        <v>0</v>
      </c>
      <c r="K617" s="3">
        <f t="shared" si="92"/>
        <v>0</v>
      </c>
    </row>
    <row r="618" spans="1:11" x14ac:dyDescent="0.25">
      <c r="A618" s="9">
        <f>IF(Lease!$H$4="Monthly",DATE(YEAR(Quarterly!A617),MONTH(Quarterly!A617)+1,DAY(Quarterly!A617)),IF(Lease!$H$4="Quarterly",DATE(YEAR(Quarterly!A617),MONTH(Quarterly!A617)+3,DAY(Quarterly!A617)),DATE(YEAR(Quarterly!A617)+1,MONTH(Quarterly!A617),DAY(Quarterly!A617))))</f>
        <v>265960</v>
      </c>
      <c r="B618" s="9">
        <f t="shared" si="84"/>
        <v>265958</v>
      </c>
      <c r="C618" s="9">
        <f t="shared" si="87"/>
        <v>265988</v>
      </c>
      <c r="D618" s="3">
        <f t="shared" si="85"/>
        <v>31</v>
      </c>
      <c r="E618" s="10">
        <f t="shared" si="86"/>
        <v>29</v>
      </c>
      <c r="F618" s="4">
        <f>Lease!K628</f>
        <v>0</v>
      </c>
      <c r="G618" s="3">
        <f t="shared" si="88"/>
        <v>0</v>
      </c>
      <c r="H618" s="11">
        <f t="shared" si="89"/>
        <v>0</v>
      </c>
      <c r="I618" s="11">
        <f t="shared" si="90"/>
        <v>0</v>
      </c>
      <c r="J618" s="4">
        <f t="shared" si="91"/>
        <v>0</v>
      </c>
      <c r="K618" s="3">
        <f t="shared" si="92"/>
        <v>0</v>
      </c>
    </row>
    <row r="619" spans="1:11" x14ac:dyDescent="0.25">
      <c r="A619" s="9">
        <f>IF(Lease!$H$4="Monthly",DATE(YEAR(Quarterly!A618),MONTH(Quarterly!A618)+1,DAY(Quarterly!A618)),IF(Lease!$H$4="Quarterly",DATE(YEAR(Quarterly!A618),MONTH(Quarterly!A618)+3,DAY(Quarterly!A618)),DATE(YEAR(Quarterly!A618)+1,MONTH(Quarterly!A618),DAY(Quarterly!A618))))</f>
        <v>266325</v>
      </c>
      <c r="B619" s="9">
        <f t="shared" si="84"/>
        <v>266323</v>
      </c>
      <c r="C619" s="9">
        <f t="shared" si="87"/>
        <v>266353</v>
      </c>
      <c r="D619" s="3">
        <f t="shared" si="85"/>
        <v>31</v>
      </c>
      <c r="E619" s="10">
        <f t="shared" si="86"/>
        <v>29</v>
      </c>
      <c r="F619" s="4">
        <f>Lease!K629</f>
        <v>0</v>
      </c>
      <c r="G619" s="3">
        <f t="shared" si="88"/>
        <v>0</v>
      </c>
      <c r="H619" s="11">
        <f t="shared" si="89"/>
        <v>0</v>
      </c>
      <c r="I619" s="11">
        <f t="shared" si="90"/>
        <v>0</v>
      </c>
      <c r="J619" s="4">
        <f t="shared" si="91"/>
        <v>0</v>
      </c>
      <c r="K619" s="3">
        <f t="shared" si="92"/>
        <v>0</v>
      </c>
    </row>
    <row r="620" spans="1:11" x14ac:dyDescent="0.25">
      <c r="A620" s="9">
        <f>IF(Lease!$H$4="Monthly",DATE(YEAR(Quarterly!A619),MONTH(Quarterly!A619)+1,DAY(Quarterly!A619)),IF(Lease!$H$4="Quarterly",DATE(YEAR(Quarterly!A619),MONTH(Quarterly!A619)+3,DAY(Quarterly!A619)),DATE(YEAR(Quarterly!A619)+1,MONTH(Quarterly!A619),DAY(Quarterly!A619))))</f>
        <v>266690</v>
      </c>
      <c r="B620" s="9">
        <f t="shared" si="84"/>
        <v>266688</v>
      </c>
      <c r="C620" s="9">
        <f t="shared" si="87"/>
        <v>266718</v>
      </c>
      <c r="D620" s="3">
        <f t="shared" si="85"/>
        <v>31</v>
      </c>
      <c r="E620" s="10">
        <f t="shared" si="86"/>
        <v>29</v>
      </c>
      <c r="F620" s="4">
        <f>Lease!K630</f>
        <v>0</v>
      </c>
      <c r="G620" s="3">
        <f t="shared" si="88"/>
        <v>0</v>
      </c>
      <c r="H620" s="11">
        <f t="shared" si="89"/>
        <v>0</v>
      </c>
      <c r="I620" s="11">
        <f t="shared" si="90"/>
        <v>0</v>
      </c>
      <c r="J620" s="4">
        <f t="shared" si="91"/>
        <v>0</v>
      </c>
      <c r="K620" s="3">
        <f t="shared" si="92"/>
        <v>0</v>
      </c>
    </row>
    <row r="621" spans="1:11" x14ac:dyDescent="0.25">
      <c r="A621" s="9">
        <f>IF(Lease!$H$4="Monthly",DATE(YEAR(Quarterly!A620),MONTH(Quarterly!A620)+1,DAY(Quarterly!A620)),IF(Lease!$H$4="Quarterly",DATE(YEAR(Quarterly!A620),MONTH(Quarterly!A620)+3,DAY(Quarterly!A620)),DATE(YEAR(Quarterly!A620)+1,MONTH(Quarterly!A620),DAY(Quarterly!A620))))</f>
        <v>267055</v>
      </c>
      <c r="B621" s="9">
        <f t="shared" si="84"/>
        <v>267053</v>
      </c>
      <c r="C621" s="9">
        <f t="shared" si="87"/>
        <v>267083</v>
      </c>
      <c r="D621" s="3">
        <f t="shared" si="85"/>
        <v>31</v>
      </c>
      <c r="E621" s="10">
        <f t="shared" si="86"/>
        <v>29</v>
      </c>
      <c r="F621" s="4">
        <f>Lease!K631</f>
        <v>0</v>
      </c>
      <c r="G621" s="3">
        <f t="shared" si="88"/>
        <v>0</v>
      </c>
      <c r="H621" s="11">
        <f t="shared" si="89"/>
        <v>0</v>
      </c>
      <c r="I621" s="11">
        <f t="shared" si="90"/>
        <v>0</v>
      </c>
      <c r="J621" s="4">
        <f t="shared" si="91"/>
        <v>0</v>
      </c>
      <c r="K621" s="3">
        <f t="shared" si="92"/>
        <v>0</v>
      </c>
    </row>
    <row r="622" spans="1:11" x14ac:dyDescent="0.25">
      <c r="A622" s="9">
        <f>IF(Lease!$H$4="Monthly",DATE(YEAR(Quarterly!A621),MONTH(Quarterly!A621)+1,DAY(Quarterly!A621)),IF(Lease!$H$4="Quarterly",DATE(YEAR(Quarterly!A621),MONTH(Quarterly!A621)+3,DAY(Quarterly!A621)),DATE(YEAR(Quarterly!A621)+1,MONTH(Quarterly!A621),DAY(Quarterly!A621))))</f>
        <v>267421</v>
      </c>
      <c r="B622" s="9">
        <f t="shared" si="84"/>
        <v>267419</v>
      </c>
      <c r="C622" s="9">
        <f t="shared" si="87"/>
        <v>267449</v>
      </c>
      <c r="D622" s="3">
        <f t="shared" si="85"/>
        <v>31</v>
      </c>
      <c r="E622" s="10">
        <f t="shared" si="86"/>
        <v>29</v>
      </c>
      <c r="F622" s="4">
        <f>Lease!K632</f>
        <v>0</v>
      </c>
      <c r="G622" s="3">
        <f t="shared" si="88"/>
        <v>0</v>
      </c>
      <c r="H622" s="11">
        <f t="shared" si="89"/>
        <v>0</v>
      </c>
      <c r="I622" s="11">
        <f t="shared" si="90"/>
        <v>0</v>
      </c>
      <c r="J622" s="4">
        <f t="shared" si="91"/>
        <v>0</v>
      </c>
      <c r="K622" s="3">
        <f t="shared" si="92"/>
        <v>0</v>
      </c>
    </row>
    <row r="623" spans="1:11" x14ac:dyDescent="0.25">
      <c r="A623" s="9">
        <f>IF(Lease!$H$4="Monthly",DATE(YEAR(Quarterly!A622),MONTH(Quarterly!A622)+1,DAY(Quarterly!A622)),IF(Lease!$H$4="Quarterly",DATE(YEAR(Quarterly!A622),MONTH(Quarterly!A622)+3,DAY(Quarterly!A622)),DATE(YEAR(Quarterly!A622)+1,MONTH(Quarterly!A622),DAY(Quarterly!A622))))</f>
        <v>267786</v>
      </c>
      <c r="B623" s="9">
        <f t="shared" si="84"/>
        <v>267784</v>
      </c>
      <c r="C623" s="9">
        <f t="shared" si="87"/>
        <v>267814</v>
      </c>
      <c r="D623" s="3">
        <f t="shared" si="85"/>
        <v>31</v>
      </c>
      <c r="E623" s="10">
        <f t="shared" si="86"/>
        <v>29</v>
      </c>
      <c r="F623" s="4">
        <f>Lease!K633</f>
        <v>0</v>
      </c>
      <c r="G623" s="3">
        <f t="shared" si="88"/>
        <v>0</v>
      </c>
      <c r="H623" s="11">
        <f t="shared" si="89"/>
        <v>0</v>
      </c>
      <c r="I623" s="11">
        <f t="shared" si="90"/>
        <v>0</v>
      </c>
      <c r="J623" s="4">
        <f t="shared" si="91"/>
        <v>0</v>
      </c>
      <c r="K623" s="3">
        <f t="shared" si="92"/>
        <v>0</v>
      </c>
    </row>
    <row r="624" spans="1:11" x14ac:dyDescent="0.25">
      <c r="A624" s="9">
        <f>IF(Lease!$H$4="Monthly",DATE(YEAR(Quarterly!A623),MONTH(Quarterly!A623)+1,DAY(Quarterly!A623)),IF(Lease!$H$4="Quarterly",DATE(YEAR(Quarterly!A623),MONTH(Quarterly!A623)+3,DAY(Quarterly!A623)),DATE(YEAR(Quarterly!A623)+1,MONTH(Quarterly!A623),DAY(Quarterly!A623))))</f>
        <v>268151</v>
      </c>
      <c r="B624" s="9">
        <f t="shared" si="84"/>
        <v>268149</v>
      </c>
      <c r="C624" s="9">
        <f t="shared" si="87"/>
        <v>268179</v>
      </c>
      <c r="D624" s="3">
        <f t="shared" si="85"/>
        <v>31</v>
      </c>
      <c r="E624" s="10">
        <f t="shared" si="86"/>
        <v>29</v>
      </c>
      <c r="F624" s="4">
        <f>Lease!K634</f>
        <v>0</v>
      </c>
      <c r="G624" s="3">
        <f t="shared" si="88"/>
        <v>0</v>
      </c>
      <c r="H624" s="11">
        <f t="shared" si="89"/>
        <v>0</v>
      </c>
      <c r="I624" s="11">
        <f t="shared" si="90"/>
        <v>0</v>
      </c>
      <c r="J624" s="4">
        <f t="shared" si="91"/>
        <v>0</v>
      </c>
      <c r="K624" s="3">
        <f t="shared" si="92"/>
        <v>0</v>
      </c>
    </row>
    <row r="625" spans="1:11" x14ac:dyDescent="0.25">
      <c r="A625" s="9">
        <f>IF(Lease!$H$4="Monthly",DATE(YEAR(Quarterly!A624),MONTH(Quarterly!A624)+1,DAY(Quarterly!A624)),IF(Lease!$H$4="Quarterly",DATE(YEAR(Quarterly!A624),MONTH(Quarterly!A624)+3,DAY(Quarterly!A624)),DATE(YEAR(Quarterly!A624)+1,MONTH(Quarterly!A624),DAY(Quarterly!A624))))</f>
        <v>268516</v>
      </c>
      <c r="B625" s="9">
        <f t="shared" si="84"/>
        <v>268514</v>
      </c>
      <c r="C625" s="9">
        <f t="shared" si="87"/>
        <v>268544</v>
      </c>
      <c r="D625" s="3">
        <f t="shared" si="85"/>
        <v>31</v>
      </c>
      <c r="E625" s="10">
        <f t="shared" si="86"/>
        <v>29</v>
      </c>
      <c r="F625" s="4">
        <f>Lease!K635</f>
        <v>0</v>
      </c>
      <c r="G625" s="3">
        <f t="shared" si="88"/>
        <v>0</v>
      </c>
      <c r="H625" s="11">
        <f t="shared" si="89"/>
        <v>0</v>
      </c>
      <c r="I625" s="11">
        <f t="shared" si="90"/>
        <v>0</v>
      </c>
      <c r="J625" s="4">
        <f t="shared" si="91"/>
        <v>0</v>
      </c>
      <c r="K625" s="3">
        <f t="shared" si="92"/>
        <v>0</v>
      </c>
    </row>
    <row r="626" spans="1:11" x14ac:dyDescent="0.25">
      <c r="A626" s="9">
        <f>IF(Lease!$H$4="Monthly",DATE(YEAR(Quarterly!A625),MONTH(Quarterly!A625)+1,DAY(Quarterly!A625)),IF(Lease!$H$4="Quarterly",DATE(YEAR(Quarterly!A625),MONTH(Quarterly!A625)+3,DAY(Quarterly!A625)),DATE(YEAR(Quarterly!A625)+1,MONTH(Quarterly!A625),DAY(Quarterly!A625))))</f>
        <v>268882</v>
      </c>
      <c r="B626" s="9">
        <f t="shared" si="84"/>
        <v>268880</v>
      </c>
      <c r="C626" s="9">
        <f t="shared" si="87"/>
        <v>268910</v>
      </c>
      <c r="D626" s="3">
        <f t="shared" si="85"/>
        <v>31</v>
      </c>
      <c r="E626" s="10">
        <f t="shared" si="86"/>
        <v>29</v>
      </c>
      <c r="F626" s="4">
        <f>Lease!K636</f>
        <v>0</v>
      </c>
      <c r="G626" s="3">
        <f t="shared" si="88"/>
        <v>0</v>
      </c>
      <c r="H626" s="11">
        <f t="shared" si="89"/>
        <v>0</v>
      </c>
      <c r="I626" s="11">
        <f t="shared" si="90"/>
        <v>0</v>
      </c>
      <c r="J626" s="4">
        <f t="shared" si="91"/>
        <v>0</v>
      </c>
      <c r="K626" s="3">
        <f t="shared" si="92"/>
        <v>0</v>
      </c>
    </row>
    <row r="627" spans="1:11" x14ac:dyDescent="0.25">
      <c r="A627" s="9">
        <f>IF(Lease!$H$4="Monthly",DATE(YEAR(Quarterly!A626),MONTH(Quarterly!A626)+1,DAY(Quarterly!A626)),IF(Lease!$H$4="Quarterly",DATE(YEAR(Quarterly!A626),MONTH(Quarterly!A626)+3,DAY(Quarterly!A626)),DATE(YEAR(Quarterly!A626)+1,MONTH(Quarterly!A626),DAY(Quarterly!A626))))</f>
        <v>269247</v>
      </c>
      <c r="B627" s="9">
        <f t="shared" si="84"/>
        <v>269245</v>
      </c>
      <c r="C627" s="9">
        <f t="shared" si="87"/>
        <v>269275</v>
      </c>
      <c r="D627" s="3">
        <f t="shared" si="85"/>
        <v>31</v>
      </c>
      <c r="E627" s="10">
        <f t="shared" si="86"/>
        <v>29</v>
      </c>
      <c r="F627" s="4">
        <f>Lease!K637</f>
        <v>0</v>
      </c>
      <c r="G627" s="3">
        <f t="shared" si="88"/>
        <v>0</v>
      </c>
      <c r="H627" s="11">
        <f t="shared" si="89"/>
        <v>0</v>
      </c>
      <c r="I627" s="11">
        <f t="shared" si="90"/>
        <v>0</v>
      </c>
      <c r="J627" s="4">
        <f t="shared" si="91"/>
        <v>0</v>
      </c>
      <c r="K627" s="3">
        <f t="shared" si="92"/>
        <v>0</v>
      </c>
    </row>
    <row r="628" spans="1:11" x14ac:dyDescent="0.25">
      <c r="A628" s="9">
        <f>IF(Lease!$H$4="Monthly",DATE(YEAR(Quarterly!A627),MONTH(Quarterly!A627)+1,DAY(Quarterly!A627)),IF(Lease!$H$4="Quarterly",DATE(YEAR(Quarterly!A627),MONTH(Quarterly!A627)+3,DAY(Quarterly!A627)),DATE(YEAR(Quarterly!A627)+1,MONTH(Quarterly!A627),DAY(Quarterly!A627))))</f>
        <v>269612</v>
      </c>
      <c r="B628" s="9">
        <f t="shared" si="84"/>
        <v>269610</v>
      </c>
      <c r="C628" s="9">
        <f t="shared" si="87"/>
        <v>269640</v>
      </c>
      <c r="D628" s="3">
        <f t="shared" si="85"/>
        <v>31</v>
      </c>
      <c r="E628" s="10">
        <f t="shared" si="86"/>
        <v>29</v>
      </c>
      <c r="F628" s="4">
        <f>Lease!K638</f>
        <v>0</v>
      </c>
      <c r="G628" s="3">
        <f t="shared" si="88"/>
        <v>0</v>
      </c>
      <c r="H628" s="11">
        <f t="shared" si="89"/>
        <v>0</v>
      </c>
      <c r="I628" s="11">
        <f t="shared" si="90"/>
        <v>0</v>
      </c>
      <c r="J628" s="4">
        <f t="shared" si="91"/>
        <v>0</v>
      </c>
      <c r="K628" s="3">
        <f t="shared" si="92"/>
        <v>0</v>
      </c>
    </row>
    <row r="629" spans="1:11" x14ac:dyDescent="0.25">
      <c r="A629" s="9">
        <f>IF(Lease!$H$4="Monthly",DATE(YEAR(Quarterly!A628),MONTH(Quarterly!A628)+1,DAY(Quarterly!A628)),IF(Lease!$H$4="Quarterly",DATE(YEAR(Quarterly!A628),MONTH(Quarterly!A628)+3,DAY(Quarterly!A628)),DATE(YEAR(Quarterly!A628)+1,MONTH(Quarterly!A628),DAY(Quarterly!A628))))</f>
        <v>269977</v>
      </c>
      <c r="B629" s="9">
        <f t="shared" si="84"/>
        <v>269975</v>
      </c>
      <c r="C629" s="9">
        <f t="shared" si="87"/>
        <v>270005</v>
      </c>
      <c r="D629" s="3">
        <f t="shared" si="85"/>
        <v>31</v>
      </c>
      <c r="E629" s="10">
        <f t="shared" si="86"/>
        <v>29</v>
      </c>
      <c r="F629" s="4">
        <f>Lease!K639</f>
        <v>0</v>
      </c>
      <c r="G629" s="3">
        <f t="shared" si="88"/>
        <v>0</v>
      </c>
      <c r="H629" s="11">
        <f t="shared" si="89"/>
        <v>0</v>
      </c>
      <c r="I629" s="11">
        <f t="shared" si="90"/>
        <v>0</v>
      </c>
      <c r="J629" s="4">
        <f t="shared" si="91"/>
        <v>0</v>
      </c>
      <c r="K629" s="3">
        <f t="shared" si="92"/>
        <v>0</v>
      </c>
    </row>
    <row r="630" spans="1:11" x14ac:dyDescent="0.25">
      <c r="A630" s="9">
        <f>IF(Lease!$H$4="Monthly",DATE(YEAR(Quarterly!A629),MONTH(Quarterly!A629)+1,DAY(Quarterly!A629)),IF(Lease!$H$4="Quarterly",DATE(YEAR(Quarterly!A629),MONTH(Quarterly!A629)+3,DAY(Quarterly!A629)),DATE(YEAR(Quarterly!A629)+1,MONTH(Quarterly!A629),DAY(Quarterly!A629))))</f>
        <v>270343</v>
      </c>
      <c r="B630" s="9">
        <f t="shared" si="84"/>
        <v>270341</v>
      </c>
      <c r="C630" s="9">
        <f t="shared" si="87"/>
        <v>270371</v>
      </c>
      <c r="D630" s="3">
        <f t="shared" si="85"/>
        <v>31</v>
      </c>
      <c r="E630" s="10">
        <f t="shared" si="86"/>
        <v>29</v>
      </c>
      <c r="F630" s="4">
        <f>Lease!K640</f>
        <v>0</v>
      </c>
      <c r="G630" s="3">
        <f t="shared" si="88"/>
        <v>0</v>
      </c>
      <c r="H630" s="11">
        <f t="shared" si="89"/>
        <v>0</v>
      </c>
      <c r="I630" s="11">
        <f t="shared" si="90"/>
        <v>0</v>
      </c>
      <c r="J630" s="4">
        <f t="shared" si="91"/>
        <v>0</v>
      </c>
      <c r="K630" s="3">
        <f t="shared" si="92"/>
        <v>0</v>
      </c>
    </row>
    <row r="631" spans="1:11" x14ac:dyDescent="0.25">
      <c r="A631" s="9">
        <f>IF(Lease!$H$4="Monthly",DATE(YEAR(Quarterly!A630),MONTH(Quarterly!A630)+1,DAY(Quarterly!A630)),IF(Lease!$H$4="Quarterly",DATE(YEAR(Quarterly!A630),MONTH(Quarterly!A630)+3,DAY(Quarterly!A630)),DATE(YEAR(Quarterly!A630)+1,MONTH(Quarterly!A630),DAY(Quarterly!A630))))</f>
        <v>270708</v>
      </c>
      <c r="B631" s="9">
        <f t="shared" si="84"/>
        <v>270706</v>
      </c>
      <c r="C631" s="9">
        <f t="shared" si="87"/>
        <v>270736</v>
      </c>
      <c r="D631" s="3">
        <f t="shared" si="85"/>
        <v>31</v>
      </c>
      <c r="E631" s="10">
        <f t="shared" si="86"/>
        <v>29</v>
      </c>
      <c r="F631" s="4">
        <f>Lease!K641</f>
        <v>0</v>
      </c>
      <c r="G631" s="3">
        <f t="shared" si="88"/>
        <v>0</v>
      </c>
      <c r="H631" s="11">
        <f t="shared" si="89"/>
        <v>0</v>
      </c>
      <c r="I631" s="11">
        <f t="shared" si="90"/>
        <v>0</v>
      </c>
      <c r="J631" s="4">
        <f t="shared" si="91"/>
        <v>0</v>
      </c>
      <c r="K631" s="3">
        <f t="shared" si="92"/>
        <v>0</v>
      </c>
    </row>
    <row r="632" spans="1:11" x14ac:dyDescent="0.25">
      <c r="A632" s="9">
        <f>IF(Lease!$H$4="Monthly",DATE(YEAR(Quarterly!A631),MONTH(Quarterly!A631)+1,DAY(Quarterly!A631)),IF(Lease!$H$4="Quarterly",DATE(YEAR(Quarterly!A631),MONTH(Quarterly!A631)+3,DAY(Quarterly!A631)),DATE(YEAR(Quarterly!A631)+1,MONTH(Quarterly!A631),DAY(Quarterly!A631))))</f>
        <v>271073</v>
      </c>
      <c r="B632" s="9">
        <f t="shared" si="84"/>
        <v>271071</v>
      </c>
      <c r="C632" s="9">
        <f t="shared" si="87"/>
        <v>271101</v>
      </c>
      <c r="D632" s="3">
        <f t="shared" si="85"/>
        <v>31</v>
      </c>
      <c r="E632" s="10">
        <f t="shared" si="86"/>
        <v>29</v>
      </c>
      <c r="F632" s="4">
        <f>Lease!K642</f>
        <v>0</v>
      </c>
      <c r="G632" s="3">
        <f t="shared" si="88"/>
        <v>0</v>
      </c>
      <c r="H632" s="11">
        <f t="shared" si="89"/>
        <v>0</v>
      </c>
      <c r="I632" s="11">
        <f t="shared" si="90"/>
        <v>0</v>
      </c>
      <c r="J632" s="4">
        <f t="shared" si="91"/>
        <v>0</v>
      </c>
      <c r="K632" s="3">
        <f t="shared" si="92"/>
        <v>0</v>
      </c>
    </row>
    <row r="633" spans="1:11" x14ac:dyDescent="0.25">
      <c r="A633" s="9">
        <f>IF(Lease!$H$4="Monthly",DATE(YEAR(Quarterly!A632),MONTH(Quarterly!A632)+1,DAY(Quarterly!A632)),IF(Lease!$H$4="Quarterly",DATE(YEAR(Quarterly!A632),MONTH(Quarterly!A632)+3,DAY(Quarterly!A632)),DATE(YEAR(Quarterly!A632)+1,MONTH(Quarterly!A632),DAY(Quarterly!A632))))</f>
        <v>271438</v>
      </c>
      <c r="B633" s="9">
        <f t="shared" si="84"/>
        <v>271436</v>
      </c>
      <c r="C633" s="9">
        <f t="shared" si="87"/>
        <v>271466</v>
      </c>
      <c r="D633" s="3">
        <f t="shared" si="85"/>
        <v>31</v>
      </c>
      <c r="E633" s="10">
        <f t="shared" si="86"/>
        <v>29</v>
      </c>
      <c r="F633" s="4">
        <f>Lease!K643</f>
        <v>0</v>
      </c>
      <c r="G633" s="3">
        <f t="shared" si="88"/>
        <v>0</v>
      </c>
      <c r="H633" s="11">
        <f t="shared" si="89"/>
        <v>0</v>
      </c>
      <c r="I633" s="11">
        <f t="shared" si="90"/>
        <v>0</v>
      </c>
      <c r="J633" s="4">
        <f t="shared" si="91"/>
        <v>0</v>
      </c>
      <c r="K633" s="3">
        <f t="shared" si="92"/>
        <v>0</v>
      </c>
    </row>
    <row r="634" spans="1:11" x14ac:dyDescent="0.25">
      <c r="A634" s="9">
        <f>IF(Lease!$H$4="Monthly",DATE(YEAR(Quarterly!A633),MONTH(Quarterly!A633)+1,DAY(Quarterly!A633)),IF(Lease!$H$4="Quarterly",DATE(YEAR(Quarterly!A633),MONTH(Quarterly!A633)+3,DAY(Quarterly!A633)),DATE(YEAR(Quarterly!A633)+1,MONTH(Quarterly!A633),DAY(Quarterly!A633))))</f>
        <v>271804</v>
      </c>
      <c r="B634" s="9">
        <f t="shared" si="84"/>
        <v>271802</v>
      </c>
      <c r="C634" s="9">
        <f t="shared" si="87"/>
        <v>271832</v>
      </c>
      <c r="D634" s="3">
        <f t="shared" si="85"/>
        <v>31</v>
      </c>
      <c r="E634" s="10">
        <f t="shared" si="86"/>
        <v>29</v>
      </c>
      <c r="F634" s="4">
        <f>Lease!K644</f>
        <v>0</v>
      </c>
      <c r="G634" s="3">
        <f t="shared" si="88"/>
        <v>0</v>
      </c>
      <c r="H634" s="11">
        <f t="shared" si="89"/>
        <v>0</v>
      </c>
      <c r="I634" s="11">
        <f t="shared" si="90"/>
        <v>0</v>
      </c>
      <c r="J634" s="4">
        <f t="shared" si="91"/>
        <v>0</v>
      </c>
      <c r="K634" s="3">
        <f t="shared" si="92"/>
        <v>0</v>
      </c>
    </row>
    <row r="635" spans="1:11" x14ac:dyDescent="0.25">
      <c r="A635" s="9">
        <f>IF(Lease!$H$4="Monthly",DATE(YEAR(Quarterly!A634),MONTH(Quarterly!A634)+1,DAY(Quarterly!A634)),IF(Lease!$H$4="Quarterly",DATE(YEAR(Quarterly!A634),MONTH(Quarterly!A634)+3,DAY(Quarterly!A634)),DATE(YEAR(Quarterly!A634)+1,MONTH(Quarterly!A634),DAY(Quarterly!A634))))</f>
        <v>272169</v>
      </c>
      <c r="B635" s="9">
        <f t="shared" si="84"/>
        <v>272167</v>
      </c>
      <c r="C635" s="9">
        <f t="shared" si="87"/>
        <v>272197</v>
      </c>
      <c r="D635" s="3">
        <f t="shared" si="85"/>
        <v>31</v>
      </c>
      <c r="E635" s="10">
        <f t="shared" si="86"/>
        <v>29</v>
      </c>
      <c r="F635" s="4">
        <f>Lease!K645</f>
        <v>0</v>
      </c>
      <c r="G635" s="3">
        <f t="shared" si="88"/>
        <v>0</v>
      </c>
      <c r="H635" s="11">
        <f t="shared" si="89"/>
        <v>0</v>
      </c>
      <c r="I635" s="11">
        <f t="shared" si="90"/>
        <v>0</v>
      </c>
      <c r="J635" s="4">
        <f t="shared" si="91"/>
        <v>0</v>
      </c>
      <c r="K635" s="3">
        <f t="shared" si="92"/>
        <v>0</v>
      </c>
    </row>
    <row r="636" spans="1:11" x14ac:dyDescent="0.25">
      <c r="A636" s="9">
        <f>IF(Lease!$H$4="Monthly",DATE(YEAR(Quarterly!A635),MONTH(Quarterly!A635)+1,DAY(Quarterly!A635)),IF(Lease!$H$4="Quarterly",DATE(YEAR(Quarterly!A635),MONTH(Quarterly!A635)+3,DAY(Quarterly!A635)),DATE(YEAR(Quarterly!A635)+1,MONTH(Quarterly!A635),DAY(Quarterly!A635))))</f>
        <v>272534</v>
      </c>
      <c r="B636" s="9">
        <f t="shared" si="84"/>
        <v>272532</v>
      </c>
      <c r="C636" s="9">
        <f t="shared" si="87"/>
        <v>272562</v>
      </c>
      <c r="D636" s="3">
        <f t="shared" si="85"/>
        <v>31</v>
      </c>
      <c r="E636" s="10">
        <f t="shared" si="86"/>
        <v>29</v>
      </c>
      <c r="F636" s="4">
        <f>Lease!K646</f>
        <v>0</v>
      </c>
      <c r="G636" s="3">
        <f t="shared" si="88"/>
        <v>0</v>
      </c>
      <c r="H636" s="11">
        <f t="shared" si="89"/>
        <v>0</v>
      </c>
      <c r="I636" s="11">
        <f t="shared" si="90"/>
        <v>0</v>
      </c>
      <c r="J636" s="4">
        <f t="shared" si="91"/>
        <v>0</v>
      </c>
      <c r="K636" s="3">
        <f t="shared" si="92"/>
        <v>0</v>
      </c>
    </row>
    <row r="637" spans="1:11" x14ac:dyDescent="0.25">
      <c r="A637" s="9">
        <f>IF(Lease!$H$4="Monthly",DATE(YEAR(Quarterly!A636),MONTH(Quarterly!A636)+1,DAY(Quarterly!A636)),IF(Lease!$H$4="Quarterly",DATE(YEAR(Quarterly!A636),MONTH(Quarterly!A636)+3,DAY(Quarterly!A636)),DATE(YEAR(Quarterly!A636)+1,MONTH(Quarterly!A636),DAY(Quarterly!A636))))</f>
        <v>272899</v>
      </c>
      <c r="B637" s="9">
        <f t="shared" si="84"/>
        <v>272897</v>
      </c>
      <c r="C637" s="9">
        <f t="shared" si="87"/>
        <v>272927</v>
      </c>
      <c r="D637" s="3">
        <f t="shared" si="85"/>
        <v>31</v>
      </c>
      <c r="E637" s="10">
        <f t="shared" si="86"/>
        <v>29</v>
      </c>
      <c r="F637" s="4">
        <f>Lease!K647</f>
        <v>0</v>
      </c>
      <c r="G637" s="3">
        <f t="shared" si="88"/>
        <v>0</v>
      </c>
      <c r="H637" s="11">
        <f t="shared" si="89"/>
        <v>0</v>
      </c>
      <c r="I637" s="11">
        <f t="shared" si="90"/>
        <v>0</v>
      </c>
      <c r="J637" s="4">
        <f t="shared" si="91"/>
        <v>0</v>
      </c>
      <c r="K637" s="3">
        <f t="shared" si="92"/>
        <v>0</v>
      </c>
    </row>
    <row r="638" spans="1:11" x14ac:dyDescent="0.25">
      <c r="A638" s="9">
        <f>IF(Lease!$H$4="Monthly",DATE(YEAR(Quarterly!A637),MONTH(Quarterly!A637)+1,DAY(Quarterly!A637)),IF(Lease!$H$4="Quarterly",DATE(YEAR(Quarterly!A637),MONTH(Quarterly!A637)+3,DAY(Quarterly!A637)),DATE(YEAR(Quarterly!A637)+1,MONTH(Quarterly!A637),DAY(Quarterly!A637))))</f>
        <v>273265</v>
      </c>
      <c r="B638" s="9">
        <f t="shared" si="84"/>
        <v>273263</v>
      </c>
      <c r="C638" s="9">
        <f t="shared" si="87"/>
        <v>273293</v>
      </c>
      <c r="D638" s="3">
        <f t="shared" si="85"/>
        <v>31</v>
      </c>
      <c r="E638" s="10">
        <f t="shared" si="86"/>
        <v>29</v>
      </c>
      <c r="F638" s="4">
        <f>Lease!K648</f>
        <v>0</v>
      </c>
      <c r="G638" s="3">
        <f t="shared" si="88"/>
        <v>0</v>
      </c>
      <c r="H638" s="11">
        <f t="shared" si="89"/>
        <v>0</v>
      </c>
      <c r="I638" s="11">
        <f t="shared" si="90"/>
        <v>0</v>
      </c>
      <c r="J638" s="4">
        <f t="shared" si="91"/>
        <v>0</v>
      </c>
      <c r="K638" s="3">
        <f t="shared" si="92"/>
        <v>0</v>
      </c>
    </row>
    <row r="639" spans="1:11" x14ac:dyDescent="0.25">
      <c r="A639" s="9">
        <f>IF(Lease!$H$4="Monthly",DATE(YEAR(Quarterly!A638),MONTH(Quarterly!A638)+1,DAY(Quarterly!A638)),IF(Lease!$H$4="Quarterly",DATE(YEAR(Quarterly!A638),MONTH(Quarterly!A638)+3,DAY(Quarterly!A638)),DATE(YEAR(Quarterly!A638)+1,MONTH(Quarterly!A638),DAY(Quarterly!A638))))</f>
        <v>273630</v>
      </c>
      <c r="B639" s="9">
        <f t="shared" si="84"/>
        <v>273628</v>
      </c>
      <c r="C639" s="9">
        <f t="shared" si="87"/>
        <v>273658</v>
      </c>
      <c r="D639" s="3">
        <f t="shared" si="85"/>
        <v>31</v>
      </c>
      <c r="E639" s="10">
        <f t="shared" si="86"/>
        <v>29</v>
      </c>
      <c r="F639" s="4">
        <f>Lease!K649</f>
        <v>0</v>
      </c>
      <c r="G639" s="3">
        <f t="shared" si="88"/>
        <v>0</v>
      </c>
      <c r="H639" s="11">
        <f t="shared" si="89"/>
        <v>0</v>
      </c>
      <c r="I639" s="11">
        <f t="shared" si="90"/>
        <v>0</v>
      </c>
      <c r="J639" s="4">
        <f t="shared" si="91"/>
        <v>0</v>
      </c>
      <c r="K639" s="3">
        <f t="shared" si="92"/>
        <v>0</v>
      </c>
    </row>
    <row r="640" spans="1:11" x14ac:dyDescent="0.25">
      <c r="A640" s="9">
        <f>IF(Lease!$H$4="Monthly",DATE(YEAR(Quarterly!A639),MONTH(Quarterly!A639)+1,DAY(Quarterly!A639)),IF(Lease!$H$4="Quarterly",DATE(YEAR(Quarterly!A639),MONTH(Quarterly!A639)+3,DAY(Quarterly!A639)),DATE(YEAR(Quarterly!A639)+1,MONTH(Quarterly!A639),DAY(Quarterly!A639))))</f>
        <v>273995</v>
      </c>
      <c r="B640" s="9">
        <f t="shared" si="84"/>
        <v>273993</v>
      </c>
      <c r="C640" s="9">
        <f t="shared" si="87"/>
        <v>274023</v>
      </c>
      <c r="D640" s="3">
        <f t="shared" si="85"/>
        <v>31</v>
      </c>
      <c r="E640" s="10">
        <f t="shared" si="86"/>
        <v>29</v>
      </c>
      <c r="F640" s="4">
        <f>Lease!K650</f>
        <v>0</v>
      </c>
      <c r="G640" s="3">
        <f t="shared" si="88"/>
        <v>0</v>
      </c>
      <c r="H640" s="11">
        <f t="shared" si="89"/>
        <v>0</v>
      </c>
      <c r="I640" s="11">
        <f t="shared" si="90"/>
        <v>0</v>
      </c>
      <c r="J640" s="4">
        <f t="shared" si="91"/>
        <v>0</v>
      </c>
      <c r="K640" s="3">
        <f t="shared" si="92"/>
        <v>0</v>
      </c>
    </row>
    <row r="641" spans="1:11" x14ac:dyDescent="0.25">
      <c r="A641" s="9">
        <f>IF(Lease!$H$4="Monthly",DATE(YEAR(Quarterly!A640),MONTH(Quarterly!A640)+1,DAY(Quarterly!A640)),IF(Lease!$H$4="Quarterly",DATE(YEAR(Quarterly!A640),MONTH(Quarterly!A640)+3,DAY(Quarterly!A640)),DATE(YEAR(Quarterly!A640)+1,MONTH(Quarterly!A640),DAY(Quarterly!A640))))</f>
        <v>274360</v>
      </c>
      <c r="B641" s="9">
        <f t="shared" si="84"/>
        <v>274358</v>
      </c>
      <c r="C641" s="9">
        <f t="shared" si="87"/>
        <v>274388</v>
      </c>
      <c r="D641" s="3">
        <f t="shared" si="85"/>
        <v>31</v>
      </c>
      <c r="E641" s="10">
        <f t="shared" si="86"/>
        <v>29</v>
      </c>
      <c r="F641" s="4">
        <f>Lease!K651</f>
        <v>0</v>
      </c>
      <c r="G641" s="3">
        <f t="shared" si="88"/>
        <v>0</v>
      </c>
      <c r="H641" s="11">
        <f t="shared" si="89"/>
        <v>0</v>
      </c>
      <c r="I641" s="11">
        <f t="shared" si="90"/>
        <v>0</v>
      </c>
      <c r="J641" s="4">
        <f t="shared" si="91"/>
        <v>0</v>
      </c>
      <c r="K641" s="3">
        <f t="shared" si="92"/>
        <v>0</v>
      </c>
    </row>
    <row r="642" spans="1:11" x14ac:dyDescent="0.25">
      <c r="A642" s="9">
        <f>IF(Lease!$H$4="Monthly",DATE(YEAR(Quarterly!A641),MONTH(Quarterly!A641)+1,DAY(Quarterly!A641)),IF(Lease!$H$4="Quarterly",DATE(YEAR(Quarterly!A641),MONTH(Quarterly!A641)+3,DAY(Quarterly!A641)),DATE(YEAR(Quarterly!A641)+1,MONTH(Quarterly!A641),DAY(Quarterly!A641))))</f>
        <v>274726</v>
      </c>
      <c r="B642" s="9">
        <f t="shared" si="84"/>
        <v>274724</v>
      </c>
      <c r="C642" s="9">
        <f t="shared" si="87"/>
        <v>274754</v>
      </c>
      <c r="D642" s="3">
        <f t="shared" si="85"/>
        <v>31</v>
      </c>
      <c r="E642" s="10">
        <f t="shared" si="86"/>
        <v>29</v>
      </c>
      <c r="F642" s="4">
        <f>Lease!K652</f>
        <v>0</v>
      </c>
      <c r="G642" s="3">
        <f t="shared" si="88"/>
        <v>0</v>
      </c>
      <c r="H642" s="11">
        <f t="shared" si="89"/>
        <v>0</v>
      </c>
      <c r="I642" s="11">
        <f t="shared" si="90"/>
        <v>0</v>
      </c>
      <c r="J642" s="4">
        <f t="shared" si="91"/>
        <v>0</v>
      </c>
      <c r="K642" s="3">
        <f t="shared" si="92"/>
        <v>0</v>
      </c>
    </row>
    <row r="643" spans="1:11" x14ac:dyDescent="0.25">
      <c r="A643" s="9">
        <f>IF(Lease!$H$4="Monthly",DATE(YEAR(Quarterly!A642),MONTH(Quarterly!A642)+1,DAY(Quarterly!A642)),IF(Lease!$H$4="Quarterly",DATE(YEAR(Quarterly!A642),MONTH(Quarterly!A642)+3,DAY(Quarterly!A642)),DATE(YEAR(Quarterly!A642)+1,MONTH(Quarterly!A642),DAY(Quarterly!A642))))</f>
        <v>275091</v>
      </c>
      <c r="B643" s="9">
        <f t="shared" si="84"/>
        <v>275089</v>
      </c>
      <c r="C643" s="9">
        <f t="shared" si="87"/>
        <v>275119</v>
      </c>
      <c r="D643" s="3">
        <f t="shared" si="85"/>
        <v>31</v>
      </c>
      <c r="E643" s="10">
        <f t="shared" si="86"/>
        <v>29</v>
      </c>
      <c r="F643" s="4">
        <f>Lease!K653</f>
        <v>0</v>
      </c>
      <c r="G643" s="3">
        <f t="shared" si="88"/>
        <v>0</v>
      </c>
      <c r="H643" s="11">
        <f t="shared" si="89"/>
        <v>0</v>
      </c>
      <c r="I643" s="11">
        <f t="shared" si="90"/>
        <v>0</v>
      </c>
      <c r="J643" s="4">
        <f t="shared" si="91"/>
        <v>0</v>
      </c>
      <c r="K643" s="3">
        <f t="shared" si="92"/>
        <v>0</v>
      </c>
    </row>
    <row r="644" spans="1:11" x14ac:dyDescent="0.25">
      <c r="A644" s="9">
        <f>IF(Lease!$H$4="Monthly",DATE(YEAR(Quarterly!A643),MONTH(Quarterly!A643)+1,DAY(Quarterly!A643)),IF(Lease!$H$4="Quarterly",DATE(YEAR(Quarterly!A643),MONTH(Quarterly!A643)+3,DAY(Quarterly!A643)),DATE(YEAR(Quarterly!A643)+1,MONTH(Quarterly!A643),DAY(Quarterly!A643))))</f>
        <v>275456</v>
      </c>
      <c r="B644" s="9">
        <f t="shared" si="84"/>
        <v>275454</v>
      </c>
      <c r="C644" s="9">
        <f t="shared" si="87"/>
        <v>275484</v>
      </c>
      <c r="D644" s="3">
        <f t="shared" si="85"/>
        <v>31</v>
      </c>
      <c r="E644" s="10">
        <f t="shared" si="86"/>
        <v>29</v>
      </c>
      <c r="F644" s="4">
        <f>Lease!K654</f>
        <v>0</v>
      </c>
      <c r="G644" s="3">
        <f t="shared" si="88"/>
        <v>0</v>
      </c>
      <c r="H644" s="11">
        <f t="shared" si="89"/>
        <v>0</v>
      </c>
      <c r="I644" s="11">
        <f t="shared" si="90"/>
        <v>0</v>
      </c>
      <c r="J644" s="4">
        <f t="shared" si="91"/>
        <v>0</v>
      </c>
      <c r="K644" s="3">
        <f t="shared" si="92"/>
        <v>0</v>
      </c>
    </row>
    <row r="645" spans="1:11" x14ac:dyDescent="0.25">
      <c r="A645" s="9">
        <f>IF(Lease!$H$4="Monthly",DATE(YEAR(Quarterly!A644),MONTH(Quarterly!A644)+1,DAY(Quarterly!A644)),IF(Lease!$H$4="Quarterly",DATE(YEAR(Quarterly!A644),MONTH(Quarterly!A644)+3,DAY(Quarterly!A644)),DATE(YEAR(Quarterly!A644)+1,MONTH(Quarterly!A644),DAY(Quarterly!A644))))</f>
        <v>275821</v>
      </c>
      <c r="B645" s="9">
        <f t="shared" si="84"/>
        <v>275819</v>
      </c>
      <c r="C645" s="9">
        <f t="shared" si="87"/>
        <v>275849</v>
      </c>
      <c r="D645" s="3">
        <f t="shared" si="85"/>
        <v>31</v>
      </c>
      <c r="E645" s="10">
        <f t="shared" si="86"/>
        <v>29</v>
      </c>
      <c r="F645" s="4">
        <f>Lease!K655</f>
        <v>0</v>
      </c>
      <c r="G645" s="3">
        <f t="shared" si="88"/>
        <v>0</v>
      </c>
      <c r="H645" s="11">
        <f t="shared" si="89"/>
        <v>0</v>
      </c>
      <c r="I645" s="11">
        <f t="shared" si="90"/>
        <v>0</v>
      </c>
      <c r="J645" s="4">
        <f t="shared" si="91"/>
        <v>0</v>
      </c>
      <c r="K645" s="3">
        <f t="shared" si="92"/>
        <v>0</v>
      </c>
    </row>
    <row r="646" spans="1:11" x14ac:dyDescent="0.25">
      <c r="A646" s="9">
        <f>IF(Lease!$H$4="Monthly",DATE(YEAR(Quarterly!A645),MONTH(Quarterly!A645)+1,DAY(Quarterly!A645)),IF(Lease!$H$4="Quarterly",DATE(YEAR(Quarterly!A645),MONTH(Quarterly!A645)+3,DAY(Quarterly!A645)),DATE(YEAR(Quarterly!A645)+1,MONTH(Quarterly!A645),DAY(Quarterly!A645))))</f>
        <v>276187</v>
      </c>
      <c r="B646" s="9">
        <f t="shared" ref="B646:B709" si="93">EOMONTH(A646,-1)+1</f>
        <v>276185</v>
      </c>
      <c r="C646" s="9">
        <f t="shared" si="87"/>
        <v>276215</v>
      </c>
      <c r="D646" s="3">
        <f t="shared" ref="D646:D709" si="94">C646-B646+1</f>
        <v>31</v>
      </c>
      <c r="E646" s="10">
        <f t="shared" ref="E646:E709" si="95">C646-A646+1</f>
        <v>29</v>
      </c>
      <c r="F646" s="4">
        <f>Lease!K656</f>
        <v>0</v>
      </c>
      <c r="G646" s="3">
        <f t="shared" si="88"/>
        <v>0</v>
      </c>
      <c r="H646" s="11">
        <f t="shared" si="89"/>
        <v>0</v>
      </c>
      <c r="I646" s="11">
        <f t="shared" si="90"/>
        <v>0</v>
      </c>
      <c r="J646" s="4">
        <f t="shared" si="91"/>
        <v>0</v>
      </c>
      <c r="K646" s="3">
        <f t="shared" si="92"/>
        <v>0</v>
      </c>
    </row>
    <row r="647" spans="1:11" x14ac:dyDescent="0.25">
      <c r="A647" s="9">
        <f>IF(Lease!$H$4="Monthly",DATE(YEAR(Quarterly!A646),MONTH(Quarterly!A646)+1,DAY(Quarterly!A646)),IF(Lease!$H$4="Quarterly",DATE(YEAR(Quarterly!A646),MONTH(Quarterly!A646)+3,DAY(Quarterly!A646)),DATE(YEAR(Quarterly!A646)+1,MONTH(Quarterly!A646),DAY(Quarterly!A646))))</f>
        <v>276552</v>
      </c>
      <c r="B647" s="9">
        <f t="shared" si="93"/>
        <v>276550</v>
      </c>
      <c r="C647" s="9">
        <f t="shared" ref="C647:C710" si="96">EOMONTH(A647,0)</f>
        <v>276580</v>
      </c>
      <c r="D647" s="3">
        <f t="shared" si="94"/>
        <v>31</v>
      </c>
      <c r="E647" s="10">
        <f t="shared" si="95"/>
        <v>29</v>
      </c>
      <c r="F647" s="4">
        <f>Lease!K657</f>
        <v>0</v>
      </c>
      <c r="G647" s="3">
        <f t="shared" ref="G647:G710" si="97">(F648/(A648-A647+1)*E647)+J646</f>
        <v>0</v>
      </c>
      <c r="H647" s="11">
        <f t="shared" ref="H647:H710" si="98">(F648)/(A648-A647+1)*((((EOMONTH(DATE(YEAR(A647),MONTH(A647)+1,DAY(A647)),0)))-DATE(YEAR(A647),MONTH(EOMONTH(A647,-1)+1)+1,1))+1)</f>
        <v>0</v>
      </c>
      <c r="I647" s="11">
        <f t="shared" ref="I647:I710" si="99">(F648)/(A648-A647+1)*(((((EOMONTH(DATE(YEAR(A647),MONTH(A647)+2,DAY(A647)),0)))-DATE(YEAR(A647),MONTH(EOMONTH(A647,-1)+2)+2,1)))+1)</f>
        <v>0</v>
      </c>
      <c r="J647" s="4">
        <f t="shared" ref="J647:J710" si="100">F648/(A648-A647+1)*(A648-DATE(YEAR(A648),MONTH(EOMONTH(A648,-1)+1),DAY(1))+1)</f>
        <v>0</v>
      </c>
      <c r="K647" s="3">
        <f t="shared" ref="K647:K710" si="101">G647+J647+I647+H647-J646</f>
        <v>0</v>
      </c>
    </row>
    <row r="648" spans="1:11" x14ac:dyDescent="0.25">
      <c r="A648" s="9">
        <f>IF(Lease!$H$4="Monthly",DATE(YEAR(Quarterly!A647),MONTH(Quarterly!A647)+1,DAY(Quarterly!A647)),IF(Lease!$H$4="Quarterly",DATE(YEAR(Quarterly!A647),MONTH(Quarterly!A647)+3,DAY(Quarterly!A647)),DATE(YEAR(Quarterly!A647)+1,MONTH(Quarterly!A647),DAY(Quarterly!A647))))</f>
        <v>276917</v>
      </c>
      <c r="B648" s="9">
        <f t="shared" si="93"/>
        <v>276915</v>
      </c>
      <c r="C648" s="9">
        <f t="shared" si="96"/>
        <v>276945</v>
      </c>
      <c r="D648" s="3">
        <f t="shared" si="94"/>
        <v>31</v>
      </c>
      <c r="E648" s="10">
        <f t="shared" si="95"/>
        <v>29</v>
      </c>
      <c r="F648" s="4">
        <f>Lease!K658</f>
        <v>0</v>
      </c>
      <c r="G648" s="3">
        <f t="shared" si="97"/>
        <v>0</v>
      </c>
      <c r="H648" s="11">
        <f t="shared" si="98"/>
        <v>0</v>
      </c>
      <c r="I648" s="11">
        <f t="shared" si="99"/>
        <v>0</v>
      </c>
      <c r="J648" s="4">
        <f t="shared" si="100"/>
        <v>0</v>
      </c>
      <c r="K648" s="3">
        <f t="shared" si="101"/>
        <v>0</v>
      </c>
    </row>
    <row r="649" spans="1:11" x14ac:dyDescent="0.25">
      <c r="A649" s="9">
        <f>IF(Lease!$H$4="Monthly",DATE(YEAR(Quarterly!A648),MONTH(Quarterly!A648)+1,DAY(Quarterly!A648)),IF(Lease!$H$4="Quarterly",DATE(YEAR(Quarterly!A648),MONTH(Quarterly!A648)+3,DAY(Quarterly!A648)),DATE(YEAR(Quarterly!A648)+1,MONTH(Quarterly!A648),DAY(Quarterly!A648))))</f>
        <v>277282</v>
      </c>
      <c r="B649" s="9">
        <f t="shared" si="93"/>
        <v>277280</v>
      </c>
      <c r="C649" s="9">
        <f t="shared" si="96"/>
        <v>277310</v>
      </c>
      <c r="D649" s="3">
        <f t="shared" si="94"/>
        <v>31</v>
      </c>
      <c r="E649" s="10">
        <f t="shared" si="95"/>
        <v>29</v>
      </c>
      <c r="F649" s="4">
        <f>Lease!K659</f>
        <v>0</v>
      </c>
      <c r="G649" s="3">
        <f t="shared" si="97"/>
        <v>0</v>
      </c>
      <c r="H649" s="11">
        <f t="shared" si="98"/>
        <v>0</v>
      </c>
      <c r="I649" s="11">
        <f t="shared" si="99"/>
        <v>0</v>
      </c>
      <c r="J649" s="4">
        <f t="shared" si="100"/>
        <v>0</v>
      </c>
      <c r="K649" s="3">
        <f t="shared" si="101"/>
        <v>0</v>
      </c>
    </row>
    <row r="650" spans="1:11" x14ac:dyDescent="0.25">
      <c r="A650" s="9">
        <f>IF(Lease!$H$4="Monthly",DATE(YEAR(Quarterly!A649),MONTH(Quarterly!A649)+1,DAY(Quarterly!A649)),IF(Lease!$H$4="Quarterly",DATE(YEAR(Quarterly!A649),MONTH(Quarterly!A649)+3,DAY(Quarterly!A649)),DATE(YEAR(Quarterly!A649)+1,MONTH(Quarterly!A649),DAY(Quarterly!A649))))</f>
        <v>277648</v>
      </c>
      <c r="B650" s="9">
        <f t="shared" si="93"/>
        <v>277646</v>
      </c>
      <c r="C650" s="9">
        <f t="shared" si="96"/>
        <v>277676</v>
      </c>
      <c r="D650" s="3">
        <f t="shared" si="94"/>
        <v>31</v>
      </c>
      <c r="E650" s="10">
        <f t="shared" si="95"/>
        <v>29</v>
      </c>
      <c r="F650" s="4">
        <f>Lease!K660</f>
        <v>0</v>
      </c>
      <c r="G650" s="3">
        <f t="shared" si="97"/>
        <v>0</v>
      </c>
      <c r="H650" s="11">
        <f t="shared" si="98"/>
        <v>0</v>
      </c>
      <c r="I650" s="11">
        <f t="shared" si="99"/>
        <v>0</v>
      </c>
      <c r="J650" s="4">
        <f t="shared" si="100"/>
        <v>0</v>
      </c>
      <c r="K650" s="3">
        <f t="shared" si="101"/>
        <v>0</v>
      </c>
    </row>
    <row r="651" spans="1:11" x14ac:dyDescent="0.25">
      <c r="A651" s="9">
        <f>IF(Lease!$H$4="Monthly",DATE(YEAR(Quarterly!A650),MONTH(Quarterly!A650)+1,DAY(Quarterly!A650)),IF(Lease!$H$4="Quarterly",DATE(YEAR(Quarterly!A650),MONTH(Quarterly!A650)+3,DAY(Quarterly!A650)),DATE(YEAR(Quarterly!A650)+1,MONTH(Quarterly!A650),DAY(Quarterly!A650))))</f>
        <v>278013</v>
      </c>
      <c r="B651" s="9">
        <f t="shared" si="93"/>
        <v>278011</v>
      </c>
      <c r="C651" s="9">
        <f t="shared" si="96"/>
        <v>278041</v>
      </c>
      <c r="D651" s="3">
        <f t="shared" si="94"/>
        <v>31</v>
      </c>
      <c r="E651" s="10">
        <f t="shared" si="95"/>
        <v>29</v>
      </c>
      <c r="F651" s="4">
        <f>Lease!K661</f>
        <v>0</v>
      </c>
      <c r="G651" s="3">
        <f t="shared" si="97"/>
        <v>0</v>
      </c>
      <c r="H651" s="11">
        <f t="shared" si="98"/>
        <v>0</v>
      </c>
      <c r="I651" s="11">
        <f t="shared" si="99"/>
        <v>0</v>
      </c>
      <c r="J651" s="4">
        <f t="shared" si="100"/>
        <v>0</v>
      </c>
      <c r="K651" s="3">
        <f t="shared" si="101"/>
        <v>0</v>
      </c>
    </row>
    <row r="652" spans="1:11" x14ac:dyDescent="0.25">
      <c r="A652" s="9">
        <f>IF(Lease!$H$4="Monthly",DATE(YEAR(Quarterly!A651),MONTH(Quarterly!A651)+1,DAY(Quarterly!A651)),IF(Lease!$H$4="Quarterly",DATE(YEAR(Quarterly!A651),MONTH(Quarterly!A651)+3,DAY(Quarterly!A651)),DATE(YEAR(Quarterly!A651)+1,MONTH(Quarterly!A651),DAY(Quarterly!A651))))</f>
        <v>278378</v>
      </c>
      <c r="B652" s="9">
        <f t="shared" si="93"/>
        <v>278376</v>
      </c>
      <c r="C652" s="9">
        <f t="shared" si="96"/>
        <v>278406</v>
      </c>
      <c r="D652" s="3">
        <f t="shared" si="94"/>
        <v>31</v>
      </c>
      <c r="E652" s="10">
        <f t="shared" si="95"/>
        <v>29</v>
      </c>
      <c r="F652" s="4">
        <f>Lease!K662</f>
        <v>0</v>
      </c>
      <c r="G652" s="3">
        <f t="shared" si="97"/>
        <v>0</v>
      </c>
      <c r="H652" s="11">
        <f t="shared" si="98"/>
        <v>0</v>
      </c>
      <c r="I652" s="11">
        <f t="shared" si="99"/>
        <v>0</v>
      </c>
      <c r="J652" s="4">
        <f t="shared" si="100"/>
        <v>0</v>
      </c>
      <c r="K652" s="3">
        <f t="shared" si="101"/>
        <v>0</v>
      </c>
    </row>
    <row r="653" spans="1:11" x14ac:dyDescent="0.25">
      <c r="A653" s="9">
        <f>IF(Lease!$H$4="Monthly",DATE(YEAR(Quarterly!A652),MONTH(Quarterly!A652)+1,DAY(Quarterly!A652)),IF(Lease!$H$4="Quarterly",DATE(YEAR(Quarterly!A652),MONTH(Quarterly!A652)+3,DAY(Quarterly!A652)),DATE(YEAR(Quarterly!A652)+1,MONTH(Quarterly!A652),DAY(Quarterly!A652))))</f>
        <v>278743</v>
      </c>
      <c r="B653" s="9">
        <f t="shared" si="93"/>
        <v>278741</v>
      </c>
      <c r="C653" s="9">
        <f t="shared" si="96"/>
        <v>278771</v>
      </c>
      <c r="D653" s="3">
        <f t="shared" si="94"/>
        <v>31</v>
      </c>
      <c r="E653" s="10">
        <f t="shared" si="95"/>
        <v>29</v>
      </c>
      <c r="F653" s="4">
        <f>Lease!K663</f>
        <v>0</v>
      </c>
      <c r="G653" s="3">
        <f t="shared" si="97"/>
        <v>0</v>
      </c>
      <c r="H653" s="11">
        <f t="shared" si="98"/>
        <v>0</v>
      </c>
      <c r="I653" s="11">
        <f t="shared" si="99"/>
        <v>0</v>
      </c>
      <c r="J653" s="4">
        <f t="shared" si="100"/>
        <v>0</v>
      </c>
      <c r="K653" s="3">
        <f t="shared" si="101"/>
        <v>0</v>
      </c>
    </row>
    <row r="654" spans="1:11" x14ac:dyDescent="0.25">
      <c r="A654" s="9">
        <f>IF(Lease!$H$4="Monthly",DATE(YEAR(Quarterly!A653),MONTH(Quarterly!A653)+1,DAY(Quarterly!A653)),IF(Lease!$H$4="Quarterly",DATE(YEAR(Quarterly!A653),MONTH(Quarterly!A653)+3,DAY(Quarterly!A653)),DATE(YEAR(Quarterly!A653)+1,MONTH(Quarterly!A653),DAY(Quarterly!A653))))</f>
        <v>279109</v>
      </c>
      <c r="B654" s="9">
        <f t="shared" si="93"/>
        <v>279107</v>
      </c>
      <c r="C654" s="9">
        <f t="shared" si="96"/>
        <v>279137</v>
      </c>
      <c r="D654" s="3">
        <f t="shared" si="94"/>
        <v>31</v>
      </c>
      <c r="E654" s="10">
        <f t="shared" si="95"/>
        <v>29</v>
      </c>
      <c r="F654" s="4">
        <f>Lease!K664</f>
        <v>0</v>
      </c>
      <c r="G654" s="3">
        <f t="shared" si="97"/>
        <v>0</v>
      </c>
      <c r="H654" s="11">
        <f t="shared" si="98"/>
        <v>0</v>
      </c>
      <c r="I654" s="11">
        <f t="shared" si="99"/>
        <v>0</v>
      </c>
      <c r="J654" s="4">
        <f t="shared" si="100"/>
        <v>0</v>
      </c>
      <c r="K654" s="3">
        <f t="shared" si="101"/>
        <v>0</v>
      </c>
    </row>
    <row r="655" spans="1:11" x14ac:dyDescent="0.25">
      <c r="A655" s="9">
        <f>IF(Lease!$H$4="Monthly",DATE(YEAR(Quarterly!A654),MONTH(Quarterly!A654)+1,DAY(Quarterly!A654)),IF(Lease!$H$4="Quarterly",DATE(YEAR(Quarterly!A654),MONTH(Quarterly!A654)+3,DAY(Quarterly!A654)),DATE(YEAR(Quarterly!A654)+1,MONTH(Quarterly!A654),DAY(Quarterly!A654))))</f>
        <v>279474</v>
      </c>
      <c r="B655" s="9">
        <f t="shared" si="93"/>
        <v>279472</v>
      </c>
      <c r="C655" s="9">
        <f t="shared" si="96"/>
        <v>279502</v>
      </c>
      <c r="D655" s="3">
        <f t="shared" si="94"/>
        <v>31</v>
      </c>
      <c r="E655" s="10">
        <f t="shared" si="95"/>
        <v>29</v>
      </c>
      <c r="F655" s="4">
        <f>Lease!K665</f>
        <v>0</v>
      </c>
      <c r="G655" s="3">
        <f t="shared" si="97"/>
        <v>0</v>
      </c>
      <c r="H655" s="11">
        <f t="shared" si="98"/>
        <v>0</v>
      </c>
      <c r="I655" s="11">
        <f t="shared" si="99"/>
        <v>0</v>
      </c>
      <c r="J655" s="4">
        <f t="shared" si="100"/>
        <v>0</v>
      </c>
      <c r="K655" s="3">
        <f t="shared" si="101"/>
        <v>0</v>
      </c>
    </row>
    <row r="656" spans="1:11" x14ac:dyDescent="0.25">
      <c r="A656" s="9">
        <f>IF(Lease!$H$4="Monthly",DATE(YEAR(Quarterly!A655),MONTH(Quarterly!A655)+1,DAY(Quarterly!A655)),IF(Lease!$H$4="Quarterly",DATE(YEAR(Quarterly!A655),MONTH(Quarterly!A655)+3,DAY(Quarterly!A655)),DATE(YEAR(Quarterly!A655)+1,MONTH(Quarterly!A655),DAY(Quarterly!A655))))</f>
        <v>279839</v>
      </c>
      <c r="B656" s="9">
        <f t="shared" si="93"/>
        <v>279837</v>
      </c>
      <c r="C656" s="9">
        <f t="shared" si="96"/>
        <v>279867</v>
      </c>
      <c r="D656" s="3">
        <f t="shared" si="94"/>
        <v>31</v>
      </c>
      <c r="E656" s="10">
        <f t="shared" si="95"/>
        <v>29</v>
      </c>
      <c r="F656" s="4">
        <f>Lease!K666</f>
        <v>0</v>
      </c>
      <c r="G656" s="3">
        <f t="shared" si="97"/>
        <v>0</v>
      </c>
      <c r="H656" s="11">
        <f t="shared" si="98"/>
        <v>0</v>
      </c>
      <c r="I656" s="11">
        <f t="shared" si="99"/>
        <v>0</v>
      </c>
      <c r="J656" s="4">
        <f t="shared" si="100"/>
        <v>0</v>
      </c>
      <c r="K656" s="3">
        <f t="shared" si="101"/>
        <v>0</v>
      </c>
    </row>
    <row r="657" spans="1:11" x14ac:dyDescent="0.25">
      <c r="A657" s="9">
        <f>IF(Lease!$H$4="Monthly",DATE(YEAR(Quarterly!A656),MONTH(Quarterly!A656)+1,DAY(Quarterly!A656)),IF(Lease!$H$4="Quarterly",DATE(YEAR(Quarterly!A656),MONTH(Quarterly!A656)+3,DAY(Quarterly!A656)),DATE(YEAR(Quarterly!A656)+1,MONTH(Quarterly!A656),DAY(Quarterly!A656))))</f>
        <v>280204</v>
      </c>
      <c r="B657" s="9">
        <f t="shared" si="93"/>
        <v>280202</v>
      </c>
      <c r="C657" s="9">
        <f t="shared" si="96"/>
        <v>280232</v>
      </c>
      <c r="D657" s="3">
        <f t="shared" si="94"/>
        <v>31</v>
      </c>
      <c r="E657" s="10">
        <f t="shared" si="95"/>
        <v>29</v>
      </c>
      <c r="F657" s="4">
        <f>Lease!K667</f>
        <v>0</v>
      </c>
      <c r="G657" s="3">
        <f t="shared" si="97"/>
        <v>0</v>
      </c>
      <c r="H657" s="11">
        <f t="shared" si="98"/>
        <v>0</v>
      </c>
      <c r="I657" s="11">
        <f t="shared" si="99"/>
        <v>0</v>
      </c>
      <c r="J657" s="4">
        <f t="shared" si="100"/>
        <v>0</v>
      </c>
      <c r="K657" s="3">
        <f t="shared" si="101"/>
        <v>0</v>
      </c>
    </row>
    <row r="658" spans="1:11" x14ac:dyDescent="0.25">
      <c r="A658" s="9">
        <f>IF(Lease!$H$4="Monthly",DATE(YEAR(Quarterly!A657),MONTH(Quarterly!A657)+1,DAY(Quarterly!A657)),IF(Lease!$H$4="Quarterly",DATE(YEAR(Quarterly!A657),MONTH(Quarterly!A657)+3,DAY(Quarterly!A657)),DATE(YEAR(Quarterly!A657)+1,MONTH(Quarterly!A657),DAY(Quarterly!A657))))</f>
        <v>280570</v>
      </c>
      <c r="B658" s="9">
        <f t="shared" si="93"/>
        <v>280568</v>
      </c>
      <c r="C658" s="9">
        <f t="shared" si="96"/>
        <v>280598</v>
      </c>
      <c r="D658" s="3">
        <f t="shared" si="94"/>
        <v>31</v>
      </c>
      <c r="E658" s="10">
        <f t="shared" si="95"/>
        <v>29</v>
      </c>
      <c r="F658" s="4">
        <f>Lease!K668</f>
        <v>0</v>
      </c>
      <c r="G658" s="3">
        <f t="shared" si="97"/>
        <v>0</v>
      </c>
      <c r="H658" s="11">
        <f t="shared" si="98"/>
        <v>0</v>
      </c>
      <c r="I658" s="11">
        <f t="shared" si="99"/>
        <v>0</v>
      </c>
      <c r="J658" s="4">
        <f t="shared" si="100"/>
        <v>0</v>
      </c>
      <c r="K658" s="3">
        <f t="shared" si="101"/>
        <v>0</v>
      </c>
    </row>
    <row r="659" spans="1:11" x14ac:dyDescent="0.25">
      <c r="A659" s="9">
        <f>IF(Lease!$H$4="Monthly",DATE(YEAR(Quarterly!A658),MONTH(Quarterly!A658)+1,DAY(Quarterly!A658)),IF(Lease!$H$4="Quarterly",DATE(YEAR(Quarterly!A658),MONTH(Quarterly!A658)+3,DAY(Quarterly!A658)),DATE(YEAR(Quarterly!A658)+1,MONTH(Quarterly!A658),DAY(Quarterly!A658))))</f>
        <v>280935</v>
      </c>
      <c r="B659" s="9">
        <f t="shared" si="93"/>
        <v>280933</v>
      </c>
      <c r="C659" s="9">
        <f t="shared" si="96"/>
        <v>280963</v>
      </c>
      <c r="D659" s="3">
        <f t="shared" si="94"/>
        <v>31</v>
      </c>
      <c r="E659" s="10">
        <f t="shared" si="95"/>
        <v>29</v>
      </c>
      <c r="F659" s="4">
        <f>Lease!K669</f>
        <v>0</v>
      </c>
      <c r="G659" s="3">
        <f t="shared" si="97"/>
        <v>0</v>
      </c>
      <c r="H659" s="11">
        <f t="shared" si="98"/>
        <v>0</v>
      </c>
      <c r="I659" s="11">
        <f t="shared" si="99"/>
        <v>0</v>
      </c>
      <c r="J659" s="4">
        <f t="shared" si="100"/>
        <v>0</v>
      </c>
      <c r="K659" s="3">
        <f t="shared" si="101"/>
        <v>0</v>
      </c>
    </row>
    <row r="660" spans="1:11" x14ac:dyDescent="0.25">
      <c r="A660" s="9">
        <f>IF(Lease!$H$4="Monthly",DATE(YEAR(Quarterly!A659),MONTH(Quarterly!A659)+1,DAY(Quarterly!A659)),IF(Lease!$H$4="Quarterly",DATE(YEAR(Quarterly!A659),MONTH(Quarterly!A659)+3,DAY(Quarterly!A659)),DATE(YEAR(Quarterly!A659)+1,MONTH(Quarterly!A659),DAY(Quarterly!A659))))</f>
        <v>281300</v>
      </c>
      <c r="B660" s="9">
        <f t="shared" si="93"/>
        <v>281298</v>
      </c>
      <c r="C660" s="9">
        <f t="shared" si="96"/>
        <v>281328</v>
      </c>
      <c r="D660" s="3">
        <f t="shared" si="94"/>
        <v>31</v>
      </c>
      <c r="E660" s="10">
        <f t="shared" si="95"/>
        <v>29</v>
      </c>
      <c r="F660" s="4">
        <f>Lease!K670</f>
        <v>0</v>
      </c>
      <c r="G660" s="3">
        <f t="shared" si="97"/>
        <v>0</v>
      </c>
      <c r="H660" s="11">
        <f t="shared" si="98"/>
        <v>0</v>
      </c>
      <c r="I660" s="11">
        <f t="shared" si="99"/>
        <v>0</v>
      </c>
      <c r="J660" s="4">
        <f t="shared" si="100"/>
        <v>0</v>
      </c>
      <c r="K660" s="3">
        <f t="shared" si="101"/>
        <v>0</v>
      </c>
    </row>
    <row r="661" spans="1:11" x14ac:dyDescent="0.25">
      <c r="A661" s="9">
        <f>IF(Lease!$H$4="Monthly",DATE(YEAR(Quarterly!A660),MONTH(Quarterly!A660)+1,DAY(Quarterly!A660)),IF(Lease!$H$4="Quarterly",DATE(YEAR(Quarterly!A660),MONTH(Quarterly!A660)+3,DAY(Quarterly!A660)),DATE(YEAR(Quarterly!A660)+1,MONTH(Quarterly!A660),DAY(Quarterly!A660))))</f>
        <v>281665</v>
      </c>
      <c r="B661" s="9">
        <f t="shared" si="93"/>
        <v>281663</v>
      </c>
      <c r="C661" s="9">
        <f t="shared" si="96"/>
        <v>281693</v>
      </c>
      <c r="D661" s="3">
        <f t="shared" si="94"/>
        <v>31</v>
      </c>
      <c r="E661" s="10">
        <f t="shared" si="95"/>
        <v>29</v>
      </c>
      <c r="F661" s="4">
        <f>Lease!K671</f>
        <v>0</v>
      </c>
      <c r="G661" s="3">
        <f t="shared" si="97"/>
        <v>0</v>
      </c>
      <c r="H661" s="11">
        <f t="shared" si="98"/>
        <v>0</v>
      </c>
      <c r="I661" s="11">
        <f t="shared" si="99"/>
        <v>0</v>
      </c>
      <c r="J661" s="4">
        <f t="shared" si="100"/>
        <v>0</v>
      </c>
      <c r="K661" s="3">
        <f t="shared" si="101"/>
        <v>0</v>
      </c>
    </row>
    <row r="662" spans="1:11" x14ac:dyDescent="0.25">
      <c r="A662" s="9">
        <f>IF(Lease!$H$4="Monthly",DATE(YEAR(Quarterly!A661),MONTH(Quarterly!A661)+1,DAY(Quarterly!A661)),IF(Lease!$H$4="Quarterly",DATE(YEAR(Quarterly!A661),MONTH(Quarterly!A661)+3,DAY(Quarterly!A661)),DATE(YEAR(Quarterly!A661)+1,MONTH(Quarterly!A661),DAY(Quarterly!A661))))</f>
        <v>282031</v>
      </c>
      <c r="B662" s="9">
        <f t="shared" si="93"/>
        <v>282029</v>
      </c>
      <c r="C662" s="9">
        <f t="shared" si="96"/>
        <v>282059</v>
      </c>
      <c r="D662" s="3">
        <f t="shared" si="94"/>
        <v>31</v>
      </c>
      <c r="E662" s="10">
        <f t="shared" si="95"/>
        <v>29</v>
      </c>
      <c r="F662" s="4">
        <f>Lease!K672</f>
        <v>0</v>
      </c>
      <c r="G662" s="3">
        <f t="shared" si="97"/>
        <v>0</v>
      </c>
      <c r="H662" s="11">
        <f t="shared" si="98"/>
        <v>0</v>
      </c>
      <c r="I662" s="11">
        <f t="shared" si="99"/>
        <v>0</v>
      </c>
      <c r="J662" s="4">
        <f t="shared" si="100"/>
        <v>0</v>
      </c>
      <c r="K662" s="3">
        <f t="shared" si="101"/>
        <v>0</v>
      </c>
    </row>
    <row r="663" spans="1:11" x14ac:dyDescent="0.25">
      <c r="A663" s="9">
        <f>IF(Lease!$H$4="Monthly",DATE(YEAR(Quarterly!A662),MONTH(Quarterly!A662)+1,DAY(Quarterly!A662)),IF(Lease!$H$4="Quarterly",DATE(YEAR(Quarterly!A662),MONTH(Quarterly!A662)+3,DAY(Quarterly!A662)),DATE(YEAR(Quarterly!A662)+1,MONTH(Quarterly!A662),DAY(Quarterly!A662))))</f>
        <v>282396</v>
      </c>
      <c r="B663" s="9">
        <f t="shared" si="93"/>
        <v>282394</v>
      </c>
      <c r="C663" s="9">
        <f t="shared" si="96"/>
        <v>282424</v>
      </c>
      <c r="D663" s="3">
        <f t="shared" si="94"/>
        <v>31</v>
      </c>
      <c r="E663" s="10">
        <f t="shared" si="95"/>
        <v>29</v>
      </c>
      <c r="F663" s="4">
        <f>Lease!K673</f>
        <v>0</v>
      </c>
      <c r="G663" s="3">
        <f t="shared" si="97"/>
        <v>0</v>
      </c>
      <c r="H663" s="11">
        <f t="shared" si="98"/>
        <v>0</v>
      </c>
      <c r="I663" s="11">
        <f t="shared" si="99"/>
        <v>0</v>
      </c>
      <c r="J663" s="4">
        <f t="shared" si="100"/>
        <v>0</v>
      </c>
      <c r="K663" s="3">
        <f t="shared" si="101"/>
        <v>0</v>
      </c>
    </row>
    <row r="664" spans="1:11" x14ac:dyDescent="0.25">
      <c r="A664" s="9">
        <f>IF(Lease!$H$4="Monthly",DATE(YEAR(Quarterly!A663),MONTH(Quarterly!A663)+1,DAY(Quarterly!A663)),IF(Lease!$H$4="Quarterly",DATE(YEAR(Quarterly!A663),MONTH(Quarterly!A663)+3,DAY(Quarterly!A663)),DATE(YEAR(Quarterly!A663)+1,MONTH(Quarterly!A663),DAY(Quarterly!A663))))</f>
        <v>282761</v>
      </c>
      <c r="B664" s="9">
        <f t="shared" si="93"/>
        <v>282759</v>
      </c>
      <c r="C664" s="9">
        <f t="shared" si="96"/>
        <v>282789</v>
      </c>
      <c r="D664" s="3">
        <f t="shared" si="94"/>
        <v>31</v>
      </c>
      <c r="E664" s="10">
        <f t="shared" si="95"/>
        <v>29</v>
      </c>
      <c r="F664" s="4">
        <f>Lease!K674</f>
        <v>0</v>
      </c>
      <c r="G664" s="3">
        <f t="shared" si="97"/>
        <v>0</v>
      </c>
      <c r="H664" s="11">
        <f t="shared" si="98"/>
        <v>0</v>
      </c>
      <c r="I664" s="11">
        <f t="shared" si="99"/>
        <v>0</v>
      </c>
      <c r="J664" s="4">
        <f t="shared" si="100"/>
        <v>0</v>
      </c>
      <c r="K664" s="3">
        <f t="shared" si="101"/>
        <v>0</v>
      </c>
    </row>
    <row r="665" spans="1:11" x14ac:dyDescent="0.25">
      <c r="A665" s="9">
        <f>IF(Lease!$H$4="Monthly",DATE(YEAR(Quarterly!A664),MONTH(Quarterly!A664)+1,DAY(Quarterly!A664)),IF(Lease!$H$4="Quarterly",DATE(YEAR(Quarterly!A664),MONTH(Quarterly!A664)+3,DAY(Quarterly!A664)),DATE(YEAR(Quarterly!A664)+1,MONTH(Quarterly!A664),DAY(Quarterly!A664))))</f>
        <v>283126</v>
      </c>
      <c r="B665" s="9">
        <f t="shared" si="93"/>
        <v>283124</v>
      </c>
      <c r="C665" s="9">
        <f t="shared" si="96"/>
        <v>283154</v>
      </c>
      <c r="D665" s="3">
        <f t="shared" si="94"/>
        <v>31</v>
      </c>
      <c r="E665" s="10">
        <f t="shared" si="95"/>
        <v>29</v>
      </c>
      <c r="F665" s="4">
        <f>Lease!K675</f>
        <v>0</v>
      </c>
      <c r="G665" s="3">
        <f t="shared" si="97"/>
        <v>0</v>
      </c>
      <c r="H665" s="11">
        <f t="shared" si="98"/>
        <v>0</v>
      </c>
      <c r="I665" s="11">
        <f t="shared" si="99"/>
        <v>0</v>
      </c>
      <c r="J665" s="4">
        <f t="shared" si="100"/>
        <v>0</v>
      </c>
      <c r="K665" s="3">
        <f t="shared" si="101"/>
        <v>0</v>
      </c>
    </row>
    <row r="666" spans="1:11" x14ac:dyDescent="0.25">
      <c r="A666" s="9">
        <f>IF(Lease!$H$4="Monthly",DATE(YEAR(Quarterly!A665),MONTH(Quarterly!A665)+1,DAY(Quarterly!A665)),IF(Lease!$H$4="Quarterly",DATE(YEAR(Quarterly!A665),MONTH(Quarterly!A665)+3,DAY(Quarterly!A665)),DATE(YEAR(Quarterly!A665)+1,MONTH(Quarterly!A665),DAY(Quarterly!A665))))</f>
        <v>283492</v>
      </c>
      <c r="B666" s="9">
        <f t="shared" si="93"/>
        <v>283490</v>
      </c>
      <c r="C666" s="9">
        <f t="shared" si="96"/>
        <v>283520</v>
      </c>
      <c r="D666" s="3">
        <f t="shared" si="94"/>
        <v>31</v>
      </c>
      <c r="E666" s="10">
        <f t="shared" si="95"/>
        <v>29</v>
      </c>
      <c r="F666" s="4">
        <f>Lease!K676</f>
        <v>0</v>
      </c>
      <c r="G666" s="3">
        <f t="shared" si="97"/>
        <v>0</v>
      </c>
      <c r="H666" s="11">
        <f t="shared" si="98"/>
        <v>0</v>
      </c>
      <c r="I666" s="11">
        <f t="shared" si="99"/>
        <v>0</v>
      </c>
      <c r="J666" s="4">
        <f t="shared" si="100"/>
        <v>0</v>
      </c>
      <c r="K666" s="3">
        <f t="shared" si="101"/>
        <v>0</v>
      </c>
    </row>
    <row r="667" spans="1:11" x14ac:dyDescent="0.25">
      <c r="A667" s="9">
        <f>IF(Lease!$H$4="Monthly",DATE(YEAR(Quarterly!A666),MONTH(Quarterly!A666)+1,DAY(Quarterly!A666)),IF(Lease!$H$4="Quarterly",DATE(YEAR(Quarterly!A666),MONTH(Quarterly!A666)+3,DAY(Quarterly!A666)),DATE(YEAR(Quarterly!A666)+1,MONTH(Quarterly!A666),DAY(Quarterly!A666))))</f>
        <v>283857</v>
      </c>
      <c r="B667" s="9">
        <f t="shared" si="93"/>
        <v>283855</v>
      </c>
      <c r="C667" s="9">
        <f t="shared" si="96"/>
        <v>283885</v>
      </c>
      <c r="D667" s="3">
        <f t="shared" si="94"/>
        <v>31</v>
      </c>
      <c r="E667" s="10">
        <f t="shared" si="95"/>
        <v>29</v>
      </c>
      <c r="F667" s="4">
        <f>Lease!K677</f>
        <v>0</v>
      </c>
      <c r="G667" s="3">
        <f t="shared" si="97"/>
        <v>0</v>
      </c>
      <c r="H667" s="11">
        <f t="shared" si="98"/>
        <v>0</v>
      </c>
      <c r="I667" s="11">
        <f t="shared" si="99"/>
        <v>0</v>
      </c>
      <c r="J667" s="4">
        <f t="shared" si="100"/>
        <v>0</v>
      </c>
      <c r="K667" s="3">
        <f t="shared" si="101"/>
        <v>0</v>
      </c>
    </row>
    <row r="668" spans="1:11" x14ac:dyDescent="0.25">
      <c r="A668" s="9">
        <f>IF(Lease!$H$4="Monthly",DATE(YEAR(Quarterly!A667),MONTH(Quarterly!A667)+1,DAY(Quarterly!A667)),IF(Lease!$H$4="Quarterly",DATE(YEAR(Quarterly!A667),MONTH(Quarterly!A667)+3,DAY(Quarterly!A667)),DATE(YEAR(Quarterly!A667)+1,MONTH(Quarterly!A667),DAY(Quarterly!A667))))</f>
        <v>284222</v>
      </c>
      <c r="B668" s="9">
        <f t="shared" si="93"/>
        <v>284220</v>
      </c>
      <c r="C668" s="9">
        <f t="shared" si="96"/>
        <v>284250</v>
      </c>
      <c r="D668" s="3">
        <f t="shared" si="94"/>
        <v>31</v>
      </c>
      <c r="E668" s="10">
        <f t="shared" si="95"/>
        <v>29</v>
      </c>
      <c r="F668" s="4">
        <f>Lease!K678</f>
        <v>0</v>
      </c>
      <c r="G668" s="3">
        <f t="shared" si="97"/>
        <v>0</v>
      </c>
      <c r="H668" s="11">
        <f t="shared" si="98"/>
        <v>0</v>
      </c>
      <c r="I668" s="11">
        <f t="shared" si="99"/>
        <v>0</v>
      </c>
      <c r="J668" s="4">
        <f t="shared" si="100"/>
        <v>0</v>
      </c>
      <c r="K668" s="3">
        <f t="shared" si="101"/>
        <v>0</v>
      </c>
    </row>
    <row r="669" spans="1:11" x14ac:dyDescent="0.25">
      <c r="A669" s="9">
        <f>IF(Lease!$H$4="Monthly",DATE(YEAR(Quarterly!A668),MONTH(Quarterly!A668)+1,DAY(Quarterly!A668)),IF(Lease!$H$4="Quarterly",DATE(YEAR(Quarterly!A668),MONTH(Quarterly!A668)+3,DAY(Quarterly!A668)),DATE(YEAR(Quarterly!A668)+1,MONTH(Quarterly!A668),DAY(Quarterly!A668))))</f>
        <v>284587</v>
      </c>
      <c r="B669" s="9">
        <f t="shared" si="93"/>
        <v>284585</v>
      </c>
      <c r="C669" s="9">
        <f t="shared" si="96"/>
        <v>284615</v>
      </c>
      <c r="D669" s="3">
        <f t="shared" si="94"/>
        <v>31</v>
      </c>
      <c r="E669" s="10">
        <f t="shared" si="95"/>
        <v>29</v>
      </c>
      <c r="F669" s="4">
        <f>Lease!K679</f>
        <v>0</v>
      </c>
      <c r="G669" s="3">
        <f t="shared" si="97"/>
        <v>0</v>
      </c>
      <c r="H669" s="11">
        <f t="shared" si="98"/>
        <v>0</v>
      </c>
      <c r="I669" s="11">
        <f t="shared" si="99"/>
        <v>0</v>
      </c>
      <c r="J669" s="4">
        <f t="shared" si="100"/>
        <v>0</v>
      </c>
      <c r="K669" s="3">
        <f t="shared" si="101"/>
        <v>0</v>
      </c>
    </row>
    <row r="670" spans="1:11" x14ac:dyDescent="0.25">
      <c r="A670" s="9">
        <f>IF(Lease!$H$4="Monthly",DATE(YEAR(Quarterly!A669),MONTH(Quarterly!A669)+1,DAY(Quarterly!A669)),IF(Lease!$H$4="Quarterly",DATE(YEAR(Quarterly!A669),MONTH(Quarterly!A669)+3,DAY(Quarterly!A669)),DATE(YEAR(Quarterly!A669)+1,MONTH(Quarterly!A669),DAY(Quarterly!A669))))</f>
        <v>284953</v>
      </c>
      <c r="B670" s="9">
        <f t="shared" si="93"/>
        <v>284951</v>
      </c>
      <c r="C670" s="9">
        <f t="shared" si="96"/>
        <v>284981</v>
      </c>
      <c r="D670" s="3">
        <f t="shared" si="94"/>
        <v>31</v>
      </c>
      <c r="E670" s="10">
        <f t="shared" si="95"/>
        <v>29</v>
      </c>
      <c r="F670" s="4">
        <f>Lease!K680</f>
        <v>0</v>
      </c>
      <c r="G670" s="3">
        <f t="shared" si="97"/>
        <v>0</v>
      </c>
      <c r="H670" s="11">
        <f t="shared" si="98"/>
        <v>0</v>
      </c>
      <c r="I670" s="11">
        <f t="shared" si="99"/>
        <v>0</v>
      </c>
      <c r="J670" s="4">
        <f t="shared" si="100"/>
        <v>0</v>
      </c>
      <c r="K670" s="3">
        <f t="shared" si="101"/>
        <v>0</v>
      </c>
    </row>
    <row r="671" spans="1:11" x14ac:dyDescent="0.25">
      <c r="A671" s="9">
        <f>IF(Lease!$H$4="Monthly",DATE(YEAR(Quarterly!A670),MONTH(Quarterly!A670)+1,DAY(Quarterly!A670)),IF(Lease!$H$4="Quarterly",DATE(YEAR(Quarterly!A670),MONTH(Quarterly!A670)+3,DAY(Quarterly!A670)),DATE(YEAR(Quarterly!A670)+1,MONTH(Quarterly!A670),DAY(Quarterly!A670))))</f>
        <v>285318</v>
      </c>
      <c r="B671" s="9">
        <f t="shared" si="93"/>
        <v>285316</v>
      </c>
      <c r="C671" s="9">
        <f t="shared" si="96"/>
        <v>285346</v>
      </c>
      <c r="D671" s="3">
        <f t="shared" si="94"/>
        <v>31</v>
      </c>
      <c r="E671" s="10">
        <f t="shared" si="95"/>
        <v>29</v>
      </c>
      <c r="F671" s="4">
        <f>Lease!K681</f>
        <v>0</v>
      </c>
      <c r="G671" s="3">
        <f t="shared" si="97"/>
        <v>0</v>
      </c>
      <c r="H671" s="11">
        <f t="shared" si="98"/>
        <v>0</v>
      </c>
      <c r="I671" s="11">
        <f t="shared" si="99"/>
        <v>0</v>
      </c>
      <c r="J671" s="4">
        <f t="shared" si="100"/>
        <v>0</v>
      </c>
      <c r="K671" s="3">
        <f t="shared" si="101"/>
        <v>0</v>
      </c>
    </row>
    <row r="672" spans="1:11" x14ac:dyDescent="0.25">
      <c r="A672" s="9">
        <f>IF(Lease!$H$4="Monthly",DATE(YEAR(Quarterly!A671),MONTH(Quarterly!A671)+1,DAY(Quarterly!A671)),IF(Lease!$H$4="Quarterly",DATE(YEAR(Quarterly!A671),MONTH(Quarterly!A671)+3,DAY(Quarterly!A671)),DATE(YEAR(Quarterly!A671)+1,MONTH(Quarterly!A671),DAY(Quarterly!A671))))</f>
        <v>285683</v>
      </c>
      <c r="B672" s="9">
        <f t="shared" si="93"/>
        <v>285681</v>
      </c>
      <c r="C672" s="9">
        <f t="shared" si="96"/>
        <v>285711</v>
      </c>
      <c r="D672" s="3">
        <f t="shared" si="94"/>
        <v>31</v>
      </c>
      <c r="E672" s="10">
        <f t="shared" si="95"/>
        <v>29</v>
      </c>
      <c r="F672" s="4">
        <f>Lease!K682</f>
        <v>0</v>
      </c>
      <c r="G672" s="3">
        <f t="shared" si="97"/>
        <v>0</v>
      </c>
      <c r="H672" s="11">
        <f t="shared" si="98"/>
        <v>0</v>
      </c>
      <c r="I672" s="11">
        <f t="shared" si="99"/>
        <v>0</v>
      </c>
      <c r="J672" s="4">
        <f t="shared" si="100"/>
        <v>0</v>
      </c>
      <c r="K672" s="3">
        <f t="shared" si="101"/>
        <v>0</v>
      </c>
    </row>
    <row r="673" spans="1:11" x14ac:dyDescent="0.25">
      <c r="A673" s="9">
        <f>IF(Lease!$H$4="Monthly",DATE(YEAR(Quarterly!A672),MONTH(Quarterly!A672)+1,DAY(Quarterly!A672)),IF(Lease!$H$4="Quarterly",DATE(YEAR(Quarterly!A672),MONTH(Quarterly!A672)+3,DAY(Quarterly!A672)),DATE(YEAR(Quarterly!A672)+1,MONTH(Quarterly!A672),DAY(Quarterly!A672))))</f>
        <v>286048</v>
      </c>
      <c r="B673" s="9">
        <f t="shared" si="93"/>
        <v>286046</v>
      </c>
      <c r="C673" s="9">
        <f t="shared" si="96"/>
        <v>286076</v>
      </c>
      <c r="D673" s="3">
        <f t="shared" si="94"/>
        <v>31</v>
      </c>
      <c r="E673" s="10">
        <f t="shared" si="95"/>
        <v>29</v>
      </c>
      <c r="F673" s="4">
        <f>Lease!K683</f>
        <v>0</v>
      </c>
      <c r="G673" s="3">
        <f t="shared" si="97"/>
        <v>0</v>
      </c>
      <c r="H673" s="11">
        <f t="shared" si="98"/>
        <v>0</v>
      </c>
      <c r="I673" s="11">
        <f t="shared" si="99"/>
        <v>0</v>
      </c>
      <c r="J673" s="4">
        <f t="shared" si="100"/>
        <v>0</v>
      </c>
      <c r="K673" s="3">
        <f t="shared" si="101"/>
        <v>0</v>
      </c>
    </row>
    <row r="674" spans="1:11" x14ac:dyDescent="0.25">
      <c r="A674" s="9">
        <f>IF(Lease!$H$4="Monthly",DATE(YEAR(Quarterly!A673),MONTH(Quarterly!A673)+1,DAY(Quarterly!A673)),IF(Lease!$H$4="Quarterly",DATE(YEAR(Quarterly!A673),MONTH(Quarterly!A673)+3,DAY(Quarterly!A673)),DATE(YEAR(Quarterly!A673)+1,MONTH(Quarterly!A673),DAY(Quarterly!A673))))</f>
        <v>286414</v>
      </c>
      <c r="B674" s="9">
        <f t="shared" si="93"/>
        <v>286412</v>
      </c>
      <c r="C674" s="9">
        <f t="shared" si="96"/>
        <v>286442</v>
      </c>
      <c r="D674" s="3">
        <f t="shared" si="94"/>
        <v>31</v>
      </c>
      <c r="E674" s="10">
        <f t="shared" si="95"/>
        <v>29</v>
      </c>
      <c r="F674" s="4">
        <f>Lease!K684</f>
        <v>0</v>
      </c>
      <c r="G674" s="3">
        <f t="shared" si="97"/>
        <v>0</v>
      </c>
      <c r="H674" s="11">
        <f t="shared" si="98"/>
        <v>0</v>
      </c>
      <c r="I674" s="11">
        <f t="shared" si="99"/>
        <v>0</v>
      </c>
      <c r="J674" s="4">
        <f t="shared" si="100"/>
        <v>0</v>
      </c>
      <c r="K674" s="3">
        <f t="shared" si="101"/>
        <v>0</v>
      </c>
    </row>
    <row r="675" spans="1:11" x14ac:dyDescent="0.25">
      <c r="A675" s="9">
        <f>IF(Lease!$H$4="Monthly",DATE(YEAR(Quarterly!A674),MONTH(Quarterly!A674)+1,DAY(Quarterly!A674)),IF(Lease!$H$4="Quarterly",DATE(YEAR(Quarterly!A674),MONTH(Quarterly!A674)+3,DAY(Quarterly!A674)),DATE(YEAR(Quarterly!A674)+1,MONTH(Quarterly!A674),DAY(Quarterly!A674))))</f>
        <v>286779</v>
      </c>
      <c r="B675" s="9">
        <f t="shared" si="93"/>
        <v>286777</v>
      </c>
      <c r="C675" s="9">
        <f t="shared" si="96"/>
        <v>286807</v>
      </c>
      <c r="D675" s="3">
        <f t="shared" si="94"/>
        <v>31</v>
      </c>
      <c r="E675" s="10">
        <f t="shared" si="95"/>
        <v>29</v>
      </c>
      <c r="F675" s="4">
        <f>Lease!K685</f>
        <v>0</v>
      </c>
      <c r="G675" s="3">
        <f t="shared" si="97"/>
        <v>0</v>
      </c>
      <c r="H675" s="11">
        <f t="shared" si="98"/>
        <v>0</v>
      </c>
      <c r="I675" s="11">
        <f t="shared" si="99"/>
        <v>0</v>
      </c>
      <c r="J675" s="4">
        <f t="shared" si="100"/>
        <v>0</v>
      </c>
      <c r="K675" s="3">
        <f t="shared" si="101"/>
        <v>0</v>
      </c>
    </row>
    <row r="676" spans="1:11" x14ac:dyDescent="0.25">
      <c r="A676" s="9">
        <f>IF(Lease!$H$4="Monthly",DATE(YEAR(Quarterly!A675),MONTH(Quarterly!A675)+1,DAY(Quarterly!A675)),IF(Lease!$H$4="Quarterly",DATE(YEAR(Quarterly!A675),MONTH(Quarterly!A675)+3,DAY(Quarterly!A675)),DATE(YEAR(Quarterly!A675)+1,MONTH(Quarterly!A675),DAY(Quarterly!A675))))</f>
        <v>287144</v>
      </c>
      <c r="B676" s="9">
        <f t="shared" si="93"/>
        <v>287142</v>
      </c>
      <c r="C676" s="9">
        <f t="shared" si="96"/>
        <v>287172</v>
      </c>
      <c r="D676" s="3">
        <f t="shared" si="94"/>
        <v>31</v>
      </c>
      <c r="E676" s="10">
        <f t="shared" si="95"/>
        <v>29</v>
      </c>
      <c r="F676" s="4">
        <f>Lease!K686</f>
        <v>0</v>
      </c>
      <c r="G676" s="3">
        <f t="shared" si="97"/>
        <v>0</v>
      </c>
      <c r="H676" s="11">
        <f t="shared" si="98"/>
        <v>0</v>
      </c>
      <c r="I676" s="11">
        <f t="shared" si="99"/>
        <v>0</v>
      </c>
      <c r="J676" s="4">
        <f t="shared" si="100"/>
        <v>0</v>
      </c>
      <c r="K676" s="3">
        <f t="shared" si="101"/>
        <v>0</v>
      </c>
    </row>
    <row r="677" spans="1:11" x14ac:dyDescent="0.25">
      <c r="A677" s="9">
        <f>IF(Lease!$H$4="Monthly",DATE(YEAR(Quarterly!A676),MONTH(Quarterly!A676)+1,DAY(Quarterly!A676)),IF(Lease!$H$4="Quarterly",DATE(YEAR(Quarterly!A676),MONTH(Quarterly!A676)+3,DAY(Quarterly!A676)),DATE(YEAR(Quarterly!A676)+1,MONTH(Quarterly!A676),DAY(Quarterly!A676))))</f>
        <v>287509</v>
      </c>
      <c r="B677" s="9">
        <f t="shared" si="93"/>
        <v>287507</v>
      </c>
      <c r="C677" s="9">
        <f t="shared" si="96"/>
        <v>287537</v>
      </c>
      <c r="D677" s="3">
        <f t="shared" si="94"/>
        <v>31</v>
      </c>
      <c r="E677" s="10">
        <f t="shared" si="95"/>
        <v>29</v>
      </c>
      <c r="F677" s="4">
        <f>Lease!K687</f>
        <v>0</v>
      </c>
      <c r="G677" s="3">
        <f t="shared" si="97"/>
        <v>0</v>
      </c>
      <c r="H677" s="11">
        <f t="shared" si="98"/>
        <v>0</v>
      </c>
      <c r="I677" s="11">
        <f t="shared" si="99"/>
        <v>0</v>
      </c>
      <c r="J677" s="4">
        <f t="shared" si="100"/>
        <v>0</v>
      </c>
      <c r="K677" s="3">
        <f t="shared" si="101"/>
        <v>0</v>
      </c>
    </row>
    <row r="678" spans="1:11" x14ac:dyDescent="0.25">
      <c r="A678" s="9">
        <f>IF(Lease!$H$4="Monthly",DATE(YEAR(Quarterly!A677),MONTH(Quarterly!A677)+1,DAY(Quarterly!A677)),IF(Lease!$H$4="Quarterly",DATE(YEAR(Quarterly!A677),MONTH(Quarterly!A677)+3,DAY(Quarterly!A677)),DATE(YEAR(Quarterly!A677)+1,MONTH(Quarterly!A677),DAY(Quarterly!A677))))</f>
        <v>287875</v>
      </c>
      <c r="B678" s="9">
        <f t="shared" si="93"/>
        <v>287873</v>
      </c>
      <c r="C678" s="9">
        <f t="shared" si="96"/>
        <v>287903</v>
      </c>
      <c r="D678" s="3">
        <f t="shared" si="94"/>
        <v>31</v>
      </c>
      <c r="E678" s="10">
        <f t="shared" si="95"/>
        <v>29</v>
      </c>
      <c r="F678" s="4">
        <f>Lease!K688</f>
        <v>0</v>
      </c>
      <c r="G678" s="3">
        <f t="shared" si="97"/>
        <v>0</v>
      </c>
      <c r="H678" s="11">
        <f t="shared" si="98"/>
        <v>0</v>
      </c>
      <c r="I678" s="11">
        <f t="shared" si="99"/>
        <v>0</v>
      </c>
      <c r="J678" s="4">
        <f t="shared" si="100"/>
        <v>0</v>
      </c>
      <c r="K678" s="3">
        <f t="shared" si="101"/>
        <v>0</v>
      </c>
    </row>
    <row r="679" spans="1:11" x14ac:dyDescent="0.25">
      <c r="A679" s="9">
        <f>IF(Lease!$H$4="Monthly",DATE(YEAR(Quarterly!A678),MONTH(Quarterly!A678)+1,DAY(Quarterly!A678)),IF(Lease!$H$4="Quarterly",DATE(YEAR(Quarterly!A678),MONTH(Quarterly!A678)+3,DAY(Quarterly!A678)),DATE(YEAR(Quarterly!A678)+1,MONTH(Quarterly!A678),DAY(Quarterly!A678))))</f>
        <v>288240</v>
      </c>
      <c r="B679" s="9">
        <f t="shared" si="93"/>
        <v>288238</v>
      </c>
      <c r="C679" s="9">
        <f t="shared" si="96"/>
        <v>288268</v>
      </c>
      <c r="D679" s="3">
        <f t="shared" si="94"/>
        <v>31</v>
      </c>
      <c r="E679" s="10">
        <f t="shared" si="95"/>
        <v>29</v>
      </c>
      <c r="F679" s="4">
        <f>Lease!K689</f>
        <v>0</v>
      </c>
      <c r="G679" s="3">
        <f t="shared" si="97"/>
        <v>0</v>
      </c>
      <c r="H679" s="11">
        <f t="shared" si="98"/>
        <v>0</v>
      </c>
      <c r="I679" s="11">
        <f t="shared" si="99"/>
        <v>0</v>
      </c>
      <c r="J679" s="4">
        <f t="shared" si="100"/>
        <v>0</v>
      </c>
      <c r="K679" s="3">
        <f t="shared" si="101"/>
        <v>0</v>
      </c>
    </row>
    <row r="680" spans="1:11" x14ac:dyDescent="0.25">
      <c r="A680" s="9">
        <f>IF(Lease!$H$4="Monthly",DATE(YEAR(Quarterly!A679),MONTH(Quarterly!A679)+1,DAY(Quarterly!A679)),IF(Lease!$H$4="Quarterly",DATE(YEAR(Quarterly!A679),MONTH(Quarterly!A679)+3,DAY(Quarterly!A679)),DATE(YEAR(Quarterly!A679)+1,MONTH(Quarterly!A679),DAY(Quarterly!A679))))</f>
        <v>288605</v>
      </c>
      <c r="B680" s="9">
        <f t="shared" si="93"/>
        <v>288603</v>
      </c>
      <c r="C680" s="9">
        <f t="shared" si="96"/>
        <v>288633</v>
      </c>
      <c r="D680" s="3">
        <f t="shared" si="94"/>
        <v>31</v>
      </c>
      <c r="E680" s="10">
        <f t="shared" si="95"/>
        <v>29</v>
      </c>
      <c r="F680" s="4">
        <f>Lease!K690</f>
        <v>0</v>
      </c>
      <c r="G680" s="3">
        <f t="shared" si="97"/>
        <v>0</v>
      </c>
      <c r="H680" s="11">
        <f t="shared" si="98"/>
        <v>0</v>
      </c>
      <c r="I680" s="11">
        <f t="shared" si="99"/>
        <v>0</v>
      </c>
      <c r="J680" s="4">
        <f t="shared" si="100"/>
        <v>0</v>
      </c>
      <c r="K680" s="3">
        <f t="shared" si="101"/>
        <v>0</v>
      </c>
    </row>
    <row r="681" spans="1:11" x14ac:dyDescent="0.25">
      <c r="A681" s="9">
        <f>IF(Lease!$H$4="Monthly",DATE(YEAR(Quarterly!A680),MONTH(Quarterly!A680)+1,DAY(Quarterly!A680)),IF(Lease!$H$4="Quarterly",DATE(YEAR(Quarterly!A680),MONTH(Quarterly!A680)+3,DAY(Quarterly!A680)),DATE(YEAR(Quarterly!A680)+1,MONTH(Quarterly!A680),DAY(Quarterly!A680))))</f>
        <v>288970</v>
      </c>
      <c r="B681" s="9">
        <f t="shared" si="93"/>
        <v>288968</v>
      </c>
      <c r="C681" s="9">
        <f t="shared" si="96"/>
        <v>288998</v>
      </c>
      <c r="D681" s="3">
        <f t="shared" si="94"/>
        <v>31</v>
      </c>
      <c r="E681" s="10">
        <f t="shared" si="95"/>
        <v>29</v>
      </c>
      <c r="F681" s="4">
        <f>Lease!K691</f>
        <v>0</v>
      </c>
      <c r="G681" s="3">
        <f t="shared" si="97"/>
        <v>0</v>
      </c>
      <c r="H681" s="11">
        <f t="shared" si="98"/>
        <v>0</v>
      </c>
      <c r="I681" s="11">
        <f t="shared" si="99"/>
        <v>0</v>
      </c>
      <c r="J681" s="4">
        <f t="shared" si="100"/>
        <v>0</v>
      </c>
      <c r="K681" s="3">
        <f t="shared" si="101"/>
        <v>0</v>
      </c>
    </row>
    <row r="682" spans="1:11" x14ac:dyDescent="0.25">
      <c r="A682" s="9">
        <f>IF(Lease!$H$4="Monthly",DATE(YEAR(Quarterly!A681),MONTH(Quarterly!A681)+1,DAY(Quarterly!A681)),IF(Lease!$H$4="Quarterly",DATE(YEAR(Quarterly!A681),MONTH(Quarterly!A681)+3,DAY(Quarterly!A681)),DATE(YEAR(Quarterly!A681)+1,MONTH(Quarterly!A681),DAY(Quarterly!A681))))</f>
        <v>289336</v>
      </c>
      <c r="B682" s="9">
        <f t="shared" si="93"/>
        <v>289334</v>
      </c>
      <c r="C682" s="9">
        <f t="shared" si="96"/>
        <v>289364</v>
      </c>
      <c r="D682" s="3">
        <f t="shared" si="94"/>
        <v>31</v>
      </c>
      <c r="E682" s="10">
        <f t="shared" si="95"/>
        <v>29</v>
      </c>
      <c r="F682" s="4">
        <f>Lease!K692</f>
        <v>0</v>
      </c>
      <c r="G682" s="3">
        <f t="shared" si="97"/>
        <v>0</v>
      </c>
      <c r="H682" s="11">
        <f t="shared" si="98"/>
        <v>0</v>
      </c>
      <c r="I682" s="11">
        <f t="shared" si="99"/>
        <v>0</v>
      </c>
      <c r="J682" s="4">
        <f t="shared" si="100"/>
        <v>0</v>
      </c>
      <c r="K682" s="3">
        <f t="shared" si="101"/>
        <v>0</v>
      </c>
    </row>
    <row r="683" spans="1:11" x14ac:dyDescent="0.25">
      <c r="A683" s="9">
        <f>IF(Lease!$H$4="Monthly",DATE(YEAR(Quarterly!A682),MONTH(Quarterly!A682)+1,DAY(Quarterly!A682)),IF(Lease!$H$4="Quarterly",DATE(YEAR(Quarterly!A682),MONTH(Quarterly!A682)+3,DAY(Quarterly!A682)),DATE(YEAR(Quarterly!A682)+1,MONTH(Quarterly!A682),DAY(Quarterly!A682))))</f>
        <v>289701</v>
      </c>
      <c r="B683" s="9">
        <f t="shared" si="93"/>
        <v>289699</v>
      </c>
      <c r="C683" s="9">
        <f t="shared" si="96"/>
        <v>289729</v>
      </c>
      <c r="D683" s="3">
        <f t="shared" si="94"/>
        <v>31</v>
      </c>
      <c r="E683" s="10">
        <f t="shared" si="95"/>
        <v>29</v>
      </c>
      <c r="F683" s="4">
        <f>Lease!K693</f>
        <v>0</v>
      </c>
      <c r="G683" s="3">
        <f t="shared" si="97"/>
        <v>0</v>
      </c>
      <c r="H683" s="11">
        <f t="shared" si="98"/>
        <v>0</v>
      </c>
      <c r="I683" s="11">
        <f t="shared" si="99"/>
        <v>0</v>
      </c>
      <c r="J683" s="4">
        <f t="shared" si="100"/>
        <v>0</v>
      </c>
      <c r="K683" s="3">
        <f t="shared" si="101"/>
        <v>0</v>
      </c>
    </row>
    <row r="684" spans="1:11" x14ac:dyDescent="0.25">
      <c r="A684" s="9">
        <f>IF(Lease!$H$4="Monthly",DATE(YEAR(Quarterly!A683),MONTH(Quarterly!A683)+1,DAY(Quarterly!A683)),IF(Lease!$H$4="Quarterly",DATE(YEAR(Quarterly!A683),MONTH(Quarterly!A683)+3,DAY(Quarterly!A683)),DATE(YEAR(Quarterly!A683)+1,MONTH(Quarterly!A683),DAY(Quarterly!A683))))</f>
        <v>290066</v>
      </c>
      <c r="B684" s="9">
        <f t="shared" si="93"/>
        <v>290064</v>
      </c>
      <c r="C684" s="9">
        <f t="shared" si="96"/>
        <v>290094</v>
      </c>
      <c r="D684" s="3">
        <f t="shared" si="94"/>
        <v>31</v>
      </c>
      <c r="E684" s="10">
        <f t="shared" si="95"/>
        <v>29</v>
      </c>
      <c r="F684" s="4">
        <f>Lease!K694</f>
        <v>0</v>
      </c>
      <c r="G684" s="3">
        <f t="shared" si="97"/>
        <v>0</v>
      </c>
      <c r="H684" s="11">
        <f t="shared" si="98"/>
        <v>0</v>
      </c>
      <c r="I684" s="11">
        <f t="shared" si="99"/>
        <v>0</v>
      </c>
      <c r="J684" s="4">
        <f t="shared" si="100"/>
        <v>0</v>
      </c>
      <c r="K684" s="3">
        <f t="shared" si="101"/>
        <v>0</v>
      </c>
    </row>
    <row r="685" spans="1:11" x14ac:dyDescent="0.25">
      <c r="A685" s="9">
        <f>IF(Lease!$H$4="Monthly",DATE(YEAR(Quarterly!A684),MONTH(Quarterly!A684)+1,DAY(Quarterly!A684)),IF(Lease!$H$4="Quarterly",DATE(YEAR(Quarterly!A684),MONTH(Quarterly!A684)+3,DAY(Quarterly!A684)),DATE(YEAR(Quarterly!A684)+1,MONTH(Quarterly!A684),DAY(Quarterly!A684))))</f>
        <v>290431</v>
      </c>
      <c r="B685" s="9">
        <f t="shared" si="93"/>
        <v>290429</v>
      </c>
      <c r="C685" s="9">
        <f t="shared" si="96"/>
        <v>290459</v>
      </c>
      <c r="D685" s="3">
        <f t="shared" si="94"/>
        <v>31</v>
      </c>
      <c r="E685" s="10">
        <f t="shared" si="95"/>
        <v>29</v>
      </c>
      <c r="F685" s="4">
        <f>Lease!K695</f>
        <v>0</v>
      </c>
      <c r="G685" s="3">
        <f t="shared" si="97"/>
        <v>0</v>
      </c>
      <c r="H685" s="11">
        <f t="shared" si="98"/>
        <v>0</v>
      </c>
      <c r="I685" s="11">
        <f t="shared" si="99"/>
        <v>0</v>
      </c>
      <c r="J685" s="4">
        <f t="shared" si="100"/>
        <v>0</v>
      </c>
      <c r="K685" s="3">
        <f t="shared" si="101"/>
        <v>0</v>
      </c>
    </row>
    <row r="686" spans="1:11" x14ac:dyDescent="0.25">
      <c r="A686" s="9">
        <f>IF(Lease!$H$4="Monthly",DATE(YEAR(Quarterly!A685),MONTH(Quarterly!A685)+1,DAY(Quarterly!A685)),IF(Lease!$H$4="Quarterly",DATE(YEAR(Quarterly!A685),MONTH(Quarterly!A685)+3,DAY(Quarterly!A685)),DATE(YEAR(Quarterly!A685)+1,MONTH(Quarterly!A685),DAY(Quarterly!A685))))</f>
        <v>290797</v>
      </c>
      <c r="B686" s="9">
        <f t="shared" si="93"/>
        <v>290795</v>
      </c>
      <c r="C686" s="9">
        <f t="shared" si="96"/>
        <v>290825</v>
      </c>
      <c r="D686" s="3">
        <f t="shared" si="94"/>
        <v>31</v>
      </c>
      <c r="E686" s="10">
        <f t="shared" si="95"/>
        <v>29</v>
      </c>
      <c r="F686" s="4">
        <f>Lease!K696</f>
        <v>0</v>
      </c>
      <c r="G686" s="3">
        <f t="shared" si="97"/>
        <v>0</v>
      </c>
      <c r="H686" s="11">
        <f t="shared" si="98"/>
        <v>0</v>
      </c>
      <c r="I686" s="11">
        <f t="shared" si="99"/>
        <v>0</v>
      </c>
      <c r="J686" s="4">
        <f t="shared" si="100"/>
        <v>0</v>
      </c>
      <c r="K686" s="3">
        <f t="shared" si="101"/>
        <v>0</v>
      </c>
    </row>
    <row r="687" spans="1:11" x14ac:dyDescent="0.25">
      <c r="A687" s="9">
        <f>IF(Lease!$H$4="Monthly",DATE(YEAR(Quarterly!A686),MONTH(Quarterly!A686)+1,DAY(Quarterly!A686)),IF(Lease!$H$4="Quarterly",DATE(YEAR(Quarterly!A686),MONTH(Quarterly!A686)+3,DAY(Quarterly!A686)),DATE(YEAR(Quarterly!A686)+1,MONTH(Quarterly!A686),DAY(Quarterly!A686))))</f>
        <v>291162</v>
      </c>
      <c r="B687" s="9">
        <f t="shared" si="93"/>
        <v>291160</v>
      </c>
      <c r="C687" s="9">
        <f t="shared" si="96"/>
        <v>291190</v>
      </c>
      <c r="D687" s="3">
        <f t="shared" si="94"/>
        <v>31</v>
      </c>
      <c r="E687" s="10">
        <f t="shared" si="95"/>
        <v>29</v>
      </c>
      <c r="F687" s="4">
        <f>Lease!K697</f>
        <v>0</v>
      </c>
      <c r="G687" s="3">
        <f t="shared" si="97"/>
        <v>0</v>
      </c>
      <c r="H687" s="11">
        <f t="shared" si="98"/>
        <v>0</v>
      </c>
      <c r="I687" s="11">
        <f t="shared" si="99"/>
        <v>0</v>
      </c>
      <c r="J687" s="4">
        <f t="shared" si="100"/>
        <v>0</v>
      </c>
      <c r="K687" s="3">
        <f t="shared" si="101"/>
        <v>0</v>
      </c>
    </row>
    <row r="688" spans="1:11" x14ac:dyDescent="0.25">
      <c r="A688" s="9">
        <f>IF(Lease!$H$4="Monthly",DATE(YEAR(Quarterly!A687),MONTH(Quarterly!A687)+1,DAY(Quarterly!A687)),IF(Lease!$H$4="Quarterly",DATE(YEAR(Quarterly!A687),MONTH(Quarterly!A687)+3,DAY(Quarterly!A687)),DATE(YEAR(Quarterly!A687)+1,MONTH(Quarterly!A687),DAY(Quarterly!A687))))</f>
        <v>291527</v>
      </c>
      <c r="B688" s="9">
        <f t="shared" si="93"/>
        <v>291525</v>
      </c>
      <c r="C688" s="9">
        <f t="shared" si="96"/>
        <v>291555</v>
      </c>
      <c r="D688" s="3">
        <f t="shared" si="94"/>
        <v>31</v>
      </c>
      <c r="E688" s="10">
        <f t="shared" si="95"/>
        <v>29</v>
      </c>
      <c r="F688" s="4">
        <f>Lease!K698</f>
        <v>0</v>
      </c>
      <c r="G688" s="3">
        <f t="shared" si="97"/>
        <v>0</v>
      </c>
      <c r="H688" s="11">
        <f t="shared" si="98"/>
        <v>0</v>
      </c>
      <c r="I688" s="11">
        <f t="shared" si="99"/>
        <v>0</v>
      </c>
      <c r="J688" s="4">
        <f t="shared" si="100"/>
        <v>0</v>
      </c>
      <c r="K688" s="3">
        <f t="shared" si="101"/>
        <v>0</v>
      </c>
    </row>
    <row r="689" spans="1:11" x14ac:dyDescent="0.25">
      <c r="A689" s="9">
        <f>IF(Lease!$H$4="Monthly",DATE(YEAR(Quarterly!A688),MONTH(Quarterly!A688)+1,DAY(Quarterly!A688)),IF(Lease!$H$4="Quarterly",DATE(YEAR(Quarterly!A688),MONTH(Quarterly!A688)+3,DAY(Quarterly!A688)),DATE(YEAR(Quarterly!A688)+1,MONTH(Quarterly!A688),DAY(Quarterly!A688))))</f>
        <v>291892</v>
      </c>
      <c r="B689" s="9">
        <f t="shared" si="93"/>
        <v>291890</v>
      </c>
      <c r="C689" s="9">
        <f t="shared" si="96"/>
        <v>291920</v>
      </c>
      <c r="D689" s="3">
        <f t="shared" si="94"/>
        <v>31</v>
      </c>
      <c r="E689" s="10">
        <f t="shared" si="95"/>
        <v>29</v>
      </c>
      <c r="F689" s="4">
        <f>Lease!K699</f>
        <v>0</v>
      </c>
      <c r="G689" s="3">
        <f t="shared" si="97"/>
        <v>0</v>
      </c>
      <c r="H689" s="11">
        <f t="shared" si="98"/>
        <v>0</v>
      </c>
      <c r="I689" s="11">
        <f t="shared" si="99"/>
        <v>0</v>
      </c>
      <c r="J689" s="4">
        <f t="shared" si="100"/>
        <v>0</v>
      </c>
      <c r="K689" s="3">
        <f t="shared" si="101"/>
        <v>0</v>
      </c>
    </row>
    <row r="690" spans="1:11" x14ac:dyDescent="0.25">
      <c r="A690" s="9">
        <f>IF(Lease!$H$4="Monthly",DATE(YEAR(Quarterly!A689),MONTH(Quarterly!A689)+1,DAY(Quarterly!A689)),IF(Lease!$H$4="Quarterly",DATE(YEAR(Quarterly!A689),MONTH(Quarterly!A689)+3,DAY(Quarterly!A689)),DATE(YEAR(Quarterly!A689)+1,MONTH(Quarterly!A689),DAY(Quarterly!A689))))</f>
        <v>292257</v>
      </c>
      <c r="B690" s="9">
        <f t="shared" si="93"/>
        <v>292255</v>
      </c>
      <c r="C690" s="9">
        <f t="shared" si="96"/>
        <v>292285</v>
      </c>
      <c r="D690" s="3">
        <f t="shared" si="94"/>
        <v>31</v>
      </c>
      <c r="E690" s="10">
        <f t="shared" si="95"/>
        <v>29</v>
      </c>
      <c r="F690" s="4">
        <f>Lease!K700</f>
        <v>0</v>
      </c>
      <c r="G690" s="3">
        <f t="shared" si="97"/>
        <v>0</v>
      </c>
      <c r="H690" s="11">
        <f t="shared" si="98"/>
        <v>0</v>
      </c>
      <c r="I690" s="11">
        <f t="shared" si="99"/>
        <v>0</v>
      </c>
      <c r="J690" s="4">
        <f t="shared" si="100"/>
        <v>0</v>
      </c>
      <c r="K690" s="3">
        <f t="shared" si="101"/>
        <v>0</v>
      </c>
    </row>
    <row r="691" spans="1:11" x14ac:dyDescent="0.25">
      <c r="A691" s="9">
        <f>IF(Lease!$H$4="Monthly",DATE(YEAR(Quarterly!A690),MONTH(Quarterly!A690)+1,DAY(Quarterly!A690)),IF(Lease!$H$4="Quarterly",DATE(YEAR(Quarterly!A690),MONTH(Quarterly!A690)+3,DAY(Quarterly!A690)),DATE(YEAR(Quarterly!A690)+1,MONTH(Quarterly!A690),DAY(Quarterly!A690))))</f>
        <v>292622</v>
      </c>
      <c r="B691" s="9">
        <f t="shared" si="93"/>
        <v>292620</v>
      </c>
      <c r="C691" s="9">
        <f t="shared" si="96"/>
        <v>292650</v>
      </c>
      <c r="D691" s="3">
        <f t="shared" si="94"/>
        <v>31</v>
      </c>
      <c r="E691" s="10">
        <f t="shared" si="95"/>
        <v>29</v>
      </c>
      <c r="F691" s="4">
        <f>Lease!K701</f>
        <v>0</v>
      </c>
      <c r="G691" s="3">
        <f t="shared" si="97"/>
        <v>0</v>
      </c>
      <c r="H691" s="11">
        <f t="shared" si="98"/>
        <v>0</v>
      </c>
      <c r="I691" s="11">
        <f t="shared" si="99"/>
        <v>0</v>
      </c>
      <c r="J691" s="4">
        <f t="shared" si="100"/>
        <v>0</v>
      </c>
      <c r="K691" s="3">
        <f t="shared" si="101"/>
        <v>0</v>
      </c>
    </row>
    <row r="692" spans="1:11" x14ac:dyDescent="0.25">
      <c r="A692" s="9">
        <f>IF(Lease!$H$4="Monthly",DATE(YEAR(Quarterly!A691),MONTH(Quarterly!A691)+1,DAY(Quarterly!A691)),IF(Lease!$H$4="Quarterly",DATE(YEAR(Quarterly!A691),MONTH(Quarterly!A691)+3,DAY(Quarterly!A691)),DATE(YEAR(Quarterly!A691)+1,MONTH(Quarterly!A691),DAY(Quarterly!A691))))</f>
        <v>292987</v>
      </c>
      <c r="B692" s="9">
        <f t="shared" si="93"/>
        <v>292985</v>
      </c>
      <c r="C692" s="9">
        <f t="shared" si="96"/>
        <v>293015</v>
      </c>
      <c r="D692" s="3">
        <f t="shared" si="94"/>
        <v>31</v>
      </c>
      <c r="E692" s="10">
        <f t="shared" si="95"/>
        <v>29</v>
      </c>
      <c r="F692" s="4">
        <f>Lease!K702</f>
        <v>0</v>
      </c>
      <c r="G692" s="3">
        <f t="shared" si="97"/>
        <v>0</v>
      </c>
      <c r="H692" s="11">
        <f t="shared" si="98"/>
        <v>0</v>
      </c>
      <c r="I692" s="11">
        <f t="shared" si="99"/>
        <v>0</v>
      </c>
      <c r="J692" s="4">
        <f t="shared" si="100"/>
        <v>0</v>
      </c>
      <c r="K692" s="3">
        <f t="shared" si="101"/>
        <v>0</v>
      </c>
    </row>
    <row r="693" spans="1:11" x14ac:dyDescent="0.25">
      <c r="A693" s="9">
        <f>IF(Lease!$H$4="Monthly",DATE(YEAR(Quarterly!A692),MONTH(Quarterly!A692)+1,DAY(Quarterly!A692)),IF(Lease!$H$4="Quarterly",DATE(YEAR(Quarterly!A692),MONTH(Quarterly!A692)+3,DAY(Quarterly!A692)),DATE(YEAR(Quarterly!A692)+1,MONTH(Quarterly!A692),DAY(Quarterly!A692))))</f>
        <v>293352</v>
      </c>
      <c r="B693" s="9">
        <f t="shared" si="93"/>
        <v>293350</v>
      </c>
      <c r="C693" s="9">
        <f t="shared" si="96"/>
        <v>293380</v>
      </c>
      <c r="D693" s="3">
        <f t="shared" si="94"/>
        <v>31</v>
      </c>
      <c r="E693" s="10">
        <f t="shared" si="95"/>
        <v>29</v>
      </c>
      <c r="F693" s="4">
        <f>Lease!K703</f>
        <v>0</v>
      </c>
      <c r="G693" s="3">
        <f t="shared" si="97"/>
        <v>0</v>
      </c>
      <c r="H693" s="11">
        <f t="shared" si="98"/>
        <v>0</v>
      </c>
      <c r="I693" s="11">
        <f t="shared" si="99"/>
        <v>0</v>
      </c>
      <c r="J693" s="4">
        <f t="shared" si="100"/>
        <v>0</v>
      </c>
      <c r="K693" s="3">
        <f t="shared" si="101"/>
        <v>0</v>
      </c>
    </row>
    <row r="694" spans="1:11" x14ac:dyDescent="0.25">
      <c r="A694" s="9">
        <f>IF(Lease!$H$4="Monthly",DATE(YEAR(Quarterly!A693),MONTH(Quarterly!A693)+1,DAY(Quarterly!A693)),IF(Lease!$H$4="Quarterly",DATE(YEAR(Quarterly!A693),MONTH(Quarterly!A693)+3,DAY(Quarterly!A693)),DATE(YEAR(Quarterly!A693)+1,MONTH(Quarterly!A693),DAY(Quarterly!A693))))</f>
        <v>293718</v>
      </c>
      <c r="B694" s="9">
        <f t="shared" si="93"/>
        <v>293716</v>
      </c>
      <c r="C694" s="9">
        <f t="shared" si="96"/>
        <v>293746</v>
      </c>
      <c r="D694" s="3">
        <f t="shared" si="94"/>
        <v>31</v>
      </c>
      <c r="E694" s="10">
        <f t="shared" si="95"/>
        <v>29</v>
      </c>
      <c r="F694" s="4">
        <f>Lease!K704</f>
        <v>0</v>
      </c>
      <c r="G694" s="3">
        <f t="shared" si="97"/>
        <v>0</v>
      </c>
      <c r="H694" s="11">
        <f t="shared" si="98"/>
        <v>0</v>
      </c>
      <c r="I694" s="11">
        <f t="shared" si="99"/>
        <v>0</v>
      </c>
      <c r="J694" s="4">
        <f t="shared" si="100"/>
        <v>0</v>
      </c>
      <c r="K694" s="3">
        <f t="shared" si="101"/>
        <v>0</v>
      </c>
    </row>
    <row r="695" spans="1:11" x14ac:dyDescent="0.25">
      <c r="A695" s="9">
        <f>IF(Lease!$H$4="Monthly",DATE(YEAR(Quarterly!A694),MONTH(Quarterly!A694)+1,DAY(Quarterly!A694)),IF(Lease!$H$4="Quarterly",DATE(YEAR(Quarterly!A694),MONTH(Quarterly!A694)+3,DAY(Quarterly!A694)),DATE(YEAR(Quarterly!A694)+1,MONTH(Quarterly!A694),DAY(Quarterly!A694))))</f>
        <v>294083</v>
      </c>
      <c r="B695" s="9">
        <f t="shared" si="93"/>
        <v>294081</v>
      </c>
      <c r="C695" s="9">
        <f t="shared" si="96"/>
        <v>294111</v>
      </c>
      <c r="D695" s="3">
        <f t="shared" si="94"/>
        <v>31</v>
      </c>
      <c r="E695" s="10">
        <f t="shared" si="95"/>
        <v>29</v>
      </c>
      <c r="F695" s="4">
        <f>Lease!K705</f>
        <v>0</v>
      </c>
      <c r="G695" s="3">
        <f t="shared" si="97"/>
        <v>0</v>
      </c>
      <c r="H695" s="11">
        <f t="shared" si="98"/>
        <v>0</v>
      </c>
      <c r="I695" s="11">
        <f t="shared" si="99"/>
        <v>0</v>
      </c>
      <c r="J695" s="4">
        <f t="shared" si="100"/>
        <v>0</v>
      </c>
      <c r="K695" s="3">
        <f t="shared" si="101"/>
        <v>0</v>
      </c>
    </row>
    <row r="696" spans="1:11" x14ac:dyDescent="0.25">
      <c r="A696" s="9">
        <f>IF(Lease!$H$4="Monthly",DATE(YEAR(Quarterly!A695),MONTH(Quarterly!A695)+1,DAY(Quarterly!A695)),IF(Lease!$H$4="Quarterly",DATE(YEAR(Quarterly!A695),MONTH(Quarterly!A695)+3,DAY(Quarterly!A695)),DATE(YEAR(Quarterly!A695)+1,MONTH(Quarterly!A695),DAY(Quarterly!A695))))</f>
        <v>294448</v>
      </c>
      <c r="B696" s="9">
        <f t="shared" si="93"/>
        <v>294446</v>
      </c>
      <c r="C696" s="9">
        <f t="shared" si="96"/>
        <v>294476</v>
      </c>
      <c r="D696" s="3">
        <f t="shared" si="94"/>
        <v>31</v>
      </c>
      <c r="E696" s="10">
        <f t="shared" si="95"/>
        <v>29</v>
      </c>
      <c r="F696" s="4">
        <f>Lease!K706</f>
        <v>0</v>
      </c>
      <c r="G696" s="3">
        <f t="shared" si="97"/>
        <v>0</v>
      </c>
      <c r="H696" s="11">
        <f t="shared" si="98"/>
        <v>0</v>
      </c>
      <c r="I696" s="11">
        <f t="shared" si="99"/>
        <v>0</v>
      </c>
      <c r="J696" s="4">
        <f t="shared" si="100"/>
        <v>0</v>
      </c>
      <c r="K696" s="3">
        <f t="shared" si="101"/>
        <v>0</v>
      </c>
    </row>
    <row r="697" spans="1:11" x14ac:dyDescent="0.25">
      <c r="A697" s="9">
        <f>IF(Lease!$H$4="Monthly",DATE(YEAR(Quarterly!A696),MONTH(Quarterly!A696)+1,DAY(Quarterly!A696)),IF(Lease!$H$4="Quarterly",DATE(YEAR(Quarterly!A696),MONTH(Quarterly!A696)+3,DAY(Quarterly!A696)),DATE(YEAR(Quarterly!A696)+1,MONTH(Quarterly!A696),DAY(Quarterly!A696))))</f>
        <v>294813</v>
      </c>
      <c r="B697" s="9">
        <f t="shared" si="93"/>
        <v>294811</v>
      </c>
      <c r="C697" s="9">
        <f t="shared" si="96"/>
        <v>294841</v>
      </c>
      <c r="D697" s="3">
        <f t="shared" si="94"/>
        <v>31</v>
      </c>
      <c r="E697" s="10">
        <f t="shared" si="95"/>
        <v>29</v>
      </c>
      <c r="F697" s="4">
        <f>Lease!K707</f>
        <v>0</v>
      </c>
      <c r="G697" s="3">
        <f t="shared" si="97"/>
        <v>0</v>
      </c>
      <c r="H697" s="11">
        <f t="shared" si="98"/>
        <v>0</v>
      </c>
      <c r="I697" s="11">
        <f t="shared" si="99"/>
        <v>0</v>
      </c>
      <c r="J697" s="4">
        <f t="shared" si="100"/>
        <v>0</v>
      </c>
      <c r="K697" s="3">
        <f t="shared" si="101"/>
        <v>0</v>
      </c>
    </row>
    <row r="698" spans="1:11" x14ac:dyDescent="0.25">
      <c r="A698" s="9">
        <f>IF(Lease!$H$4="Monthly",DATE(YEAR(Quarterly!A697),MONTH(Quarterly!A697)+1,DAY(Quarterly!A697)),IF(Lease!$H$4="Quarterly",DATE(YEAR(Quarterly!A697),MONTH(Quarterly!A697)+3,DAY(Quarterly!A697)),DATE(YEAR(Quarterly!A697)+1,MONTH(Quarterly!A697),DAY(Quarterly!A697))))</f>
        <v>295179</v>
      </c>
      <c r="B698" s="9">
        <f t="shared" si="93"/>
        <v>295177</v>
      </c>
      <c r="C698" s="9">
        <f t="shared" si="96"/>
        <v>295207</v>
      </c>
      <c r="D698" s="3">
        <f t="shared" si="94"/>
        <v>31</v>
      </c>
      <c r="E698" s="10">
        <f t="shared" si="95"/>
        <v>29</v>
      </c>
      <c r="F698" s="4">
        <f>Lease!K708</f>
        <v>0</v>
      </c>
      <c r="G698" s="3">
        <f t="shared" si="97"/>
        <v>0</v>
      </c>
      <c r="H698" s="11">
        <f t="shared" si="98"/>
        <v>0</v>
      </c>
      <c r="I698" s="11">
        <f t="shared" si="99"/>
        <v>0</v>
      </c>
      <c r="J698" s="4">
        <f t="shared" si="100"/>
        <v>0</v>
      </c>
      <c r="K698" s="3">
        <f t="shared" si="101"/>
        <v>0</v>
      </c>
    </row>
    <row r="699" spans="1:11" x14ac:dyDescent="0.25">
      <c r="A699" s="9">
        <f>IF(Lease!$H$4="Monthly",DATE(YEAR(Quarterly!A698),MONTH(Quarterly!A698)+1,DAY(Quarterly!A698)),IF(Lease!$H$4="Quarterly",DATE(YEAR(Quarterly!A698),MONTH(Quarterly!A698)+3,DAY(Quarterly!A698)),DATE(YEAR(Quarterly!A698)+1,MONTH(Quarterly!A698),DAY(Quarterly!A698))))</f>
        <v>295544</v>
      </c>
      <c r="B699" s="9">
        <f t="shared" si="93"/>
        <v>295542</v>
      </c>
      <c r="C699" s="9">
        <f t="shared" si="96"/>
        <v>295572</v>
      </c>
      <c r="D699" s="3">
        <f t="shared" si="94"/>
        <v>31</v>
      </c>
      <c r="E699" s="10">
        <f t="shared" si="95"/>
        <v>29</v>
      </c>
      <c r="F699" s="4">
        <f>Lease!K709</f>
        <v>0</v>
      </c>
      <c r="G699" s="3">
        <f t="shared" si="97"/>
        <v>0</v>
      </c>
      <c r="H699" s="11">
        <f t="shared" si="98"/>
        <v>0</v>
      </c>
      <c r="I699" s="11">
        <f t="shared" si="99"/>
        <v>0</v>
      </c>
      <c r="J699" s="4">
        <f t="shared" si="100"/>
        <v>0</v>
      </c>
      <c r="K699" s="3">
        <f t="shared" si="101"/>
        <v>0</v>
      </c>
    </row>
    <row r="700" spans="1:11" x14ac:dyDescent="0.25">
      <c r="A700" s="9">
        <f>IF(Lease!$H$4="Monthly",DATE(YEAR(Quarterly!A699),MONTH(Quarterly!A699)+1,DAY(Quarterly!A699)),IF(Lease!$H$4="Quarterly",DATE(YEAR(Quarterly!A699),MONTH(Quarterly!A699)+3,DAY(Quarterly!A699)),DATE(YEAR(Quarterly!A699)+1,MONTH(Quarterly!A699),DAY(Quarterly!A699))))</f>
        <v>295909</v>
      </c>
      <c r="B700" s="9">
        <f t="shared" si="93"/>
        <v>295907</v>
      </c>
      <c r="C700" s="9">
        <f t="shared" si="96"/>
        <v>295937</v>
      </c>
      <c r="D700" s="3">
        <f t="shared" si="94"/>
        <v>31</v>
      </c>
      <c r="E700" s="10">
        <f t="shared" si="95"/>
        <v>29</v>
      </c>
      <c r="F700" s="4">
        <f>Lease!K710</f>
        <v>0</v>
      </c>
      <c r="G700" s="3">
        <f t="shared" si="97"/>
        <v>0</v>
      </c>
      <c r="H700" s="11">
        <f t="shared" si="98"/>
        <v>0</v>
      </c>
      <c r="I700" s="11">
        <f t="shared" si="99"/>
        <v>0</v>
      </c>
      <c r="J700" s="4">
        <f t="shared" si="100"/>
        <v>0</v>
      </c>
      <c r="K700" s="3">
        <f t="shared" si="101"/>
        <v>0</v>
      </c>
    </row>
    <row r="701" spans="1:11" x14ac:dyDescent="0.25">
      <c r="A701" s="9">
        <f>IF(Lease!$H$4="Monthly",DATE(YEAR(Quarterly!A700),MONTH(Quarterly!A700)+1,DAY(Quarterly!A700)),IF(Lease!$H$4="Quarterly",DATE(YEAR(Quarterly!A700),MONTH(Quarterly!A700)+3,DAY(Quarterly!A700)),DATE(YEAR(Quarterly!A700)+1,MONTH(Quarterly!A700),DAY(Quarterly!A700))))</f>
        <v>296274</v>
      </c>
      <c r="B701" s="9">
        <f t="shared" si="93"/>
        <v>296272</v>
      </c>
      <c r="C701" s="9">
        <f t="shared" si="96"/>
        <v>296302</v>
      </c>
      <c r="D701" s="3">
        <f t="shared" si="94"/>
        <v>31</v>
      </c>
      <c r="E701" s="10">
        <f t="shared" si="95"/>
        <v>29</v>
      </c>
      <c r="F701" s="4">
        <f>Lease!K711</f>
        <v>0</v>
      </c>
      <c r="G701" s="3">
        <f t="shared" si="97"/>
        <v>0</v>
      </c>
      <c r="H701" s="11">
        <f t="shared" si="98"/>
        <v>0</v>
      </c>
      <c r="I701" s="11">
        <f t="shared" si="99"/>
        <v>0</v>
      </c>
      <c r="J701" s="4">
        <f t="shared" si="100"/>
        <v>0</v>
      </c>
      <c r="K701" s="3">
        <f t="shared" si="101"/>
        <v>0</v>
      </c>
    </row>
    <row r="702" spans="1:11" x14ac:dyDescent="0.25">
      <c r="A702" s="9">
        <f>IF(Lease!$H$4="Monthly",DATE(YEAR(Quarterly!A701),MONTH(Quarterly!A701)+1,DAY(Quarterly!A701)),IF(Lease!$H$4="Quarterly",DATE(YEAR(Quarterly!A701),MONTH(Quarterly!A701)+3,DAY(Quarterly!A701)),DATE(YEAR(Quarterly!A701)+1,MONTH(Quarterly!A701),DAY(Quarterly!A701))))</f>
        <v>296640</v>
      </c>
      <c r="B702" s="9">
        <f t="shared" si="93"/>
        <v>296638</v>
      </c>
      <c r="C702" s="9">
        <f t="shared" si="96"/>
        <v>296668</v>
      </c>
      <c r="D702" s="3">
        <f t="shared" si="94"/>
        <v>31</v>
      </c>
      <c r="E702" s="10">
        <f t="shared" si="95"/>
        <v>29</v>
      </c>
      <c r="F702" s="4">
        <f>Lease!K712</f>
        <v>0</v>
      </c>
      <c r="G702" s="3">
        <f t="shared" si="97"/>
        <v>0</v>
      </c>
      <c r="H702" s="11">
        <f t="shared" si="98"/>
        <v>0</v>
      </c>
      <c r="I702" s="11">
        <f t="shared" si="99"/>
        <v>0</v>
      </c>
      <c r="J702" s="4">
        <f t="shared" si="100"/>
        <v>0</v>
      </c>
      <c r="K702" s="3">
        <f t="shared" si="101"/>
        <v>0</v>
      </c>
    </row>
    <row r="703" spans="1:11" x14ac:dyDescent="0.25">
      <c r="A703" s="9">
        <f>IF(Lease!$H$4="Monthly",DATE(YEAR(Quarterly!A702),MONTH(Quarterly!A702)+1,DAY(Quarterly!A702)),IF(Lease!$H$4="Quarterly",DATE(YEAR(Quarterly!A702),MONTH(Quarterly!A702)+3,DAY(Quarterly!A702)),DATE(YEAR(Quarterly!A702)+1,MONTH(Quarterly!A702),DAY(Quarterly!A702))))</f>
        <v>297005</v>
      </c>
      <c r="B703" s="9">
        <f t="shared" si="93"/>
        <v>297003</v>
      </c>
      <c r="C703" s="9">
        <f t="shared" si="96"/>
        <v>297033</v>
      </c>
      <c r="D703" s="3">
        <f t="shared" si="94"/>
        <v>31</v>
      </c>
      <c r="E703" s="10">
        <f t="shared" si="95"/>
        <v>29</v>
      </c>
      <c r="F703" s="4">
        <f>Lease!K713</f>
        <v>0</v>
      </c>
      <c r="G703" s="3">
        <f t="shared" si="97"/>
        <v>0</v>
      </c>
      <c r="H703" s="11">
        <f t="shared" si="98"/>
        <v>0</v>
      </c>
      <c r="I703" s="11">
        <f t="shared" si="99"/>
        <v>0</v>
      </c>
      <c r="J703" s="4">
        <f t="shared" si="100"/>
        <v>0</v>
      </c>
      <c r="K703" s="3">
        <f t="shared" si="101"/>
        <v>0</v>
      </c>
    </row>
    <row r="704" spans="1:11" x14ac:dyDescent="0.25">
      <c r="A704" s="9">
        <f>IF(Lease!$H$4="Monthly",DATE(YEAR(Quarterly!A703),MONTH(Quarterly!A703)+1,DAY(Quarterly!A703)),IF(Lease!$H$4="Quarterly",DATE(YEAR(Quarterly!A703),MONTH(Quarterly!A703)+3,DAY(Quarterly!A703)),DATE(YEAR(Quarterly!A703)+1,MONTH(Quarterly!A703),DAY(Quarterly!A703))))</f>
        <v>297370</v>
      </c>
      <c r="B704" s="9">
        <f t="shared" si="93"/>
        <v>297368</v>
      </c>
      <c r="C704" s="9">
        <f t="shared" si="96"/>
        <v>297398</v>
      </c>
      <c r="D704" s="3">
        <f t="shared" si="94"/>
        <v>31</v>
      </c>
      <c r="E704" s="10">
        <f t="shared" si="95"/>
        <v>29</v>
      </c>
      <c r="F704" s="4">
        <f>Lease!K714</f>
        <v>0</v>
      </c>
      <c r="G704" s="3">
        <f t="shared" si="97"/>
        <v>0</v>
      </c>
      <c r="H704" s="11">
        <f t="shared" si="98"/>
        <v>0</v>
      </c>
      <c r="I704" s="11">
        <f t="shared" si="99"/>
        <v>0</v>
      </c>
      <c r="J704" s="4">
        <f t="shared" si="100"/>
        <v>0</v>
      </c>
      <c r="K704" s="3">
        <f t="shared" si="101"/>
        <v>0</v>
      </c>
    </row>
    <row r="705" spans="1:11" x14ac:dyDescent="0.25">
      <c r="A705" s="9">
        <f>IF(Lease!$H$4="Monthly",DATE(YEAR(Quarterly!A704),MONTH(Quarterly!A704)+1,DAY(Quarterly!A704)),IF(Lease!$H$4="Quarterly",DATE(YEAR(Quarterly!A704),MONTH(Quarterly!A704)+3,DAY(Quarterly!A704)),DATE(YEAR(Quarterly!A704)+1,MONTH(Quarterly!A704),DAY(Quarterly!A704))))</f>
        <v>297735</v>
      </c>
      <c r="B705" s="9">
        <f t="shared" si="93"/>
        <v>297733</v>
      </c>
      <c r="C705" s="9">
        <f t="shared" si="96"/>
        <v>297763</v>
      </c>
      <c r="D705" s="3">
        <f t="shared" si="94"/>
        <v>31</v>
      </c>
      <c r="E705" s="10">
        <f t="shared" si="95"/>
        <v>29</v>
      </c>
      <c r="F705" s="4">
        <f>Lease!K715</f>
        <v>0</v>
      </c>
      <c r="G705" s="3">
        <f t="shared" si="97"/>
        <v>0</v>
      </c>
      <c r="H705" s="11">
        <f t="shared" si="98"/>
        <v>0</v>
      </c>
      <c r="I705" s="11">
        <f t="shared" si="99"/>
        <v>0</v>
      </c>
      <c r="J705" s="4">
        <f t="shared" si="100"/>
        <v>0</v>
      </c>
      <c r="K705" s="3">
        <f t="shared" si="101"/>
        <v>0</v>
      </c>
    </row>
    <row r="706" spans="1:11" x14ac:dyDescent="0.25">
      <c r="A706" s="9">
        <f>IF(Lease!$H$4="Monthly",DATE(YEAR(Quarterly!A705),MONTH(Quarterly!A705)+1,DAY(Quarterly!A705)),IF(Lease!$H$4="Quarterly",DATE(YEAR(Quarterly!A705),MONTH(Quarterly!A705)+3,DAY(Quarterly!A705)),DATE(YEAR(Quarterly!A705)+1,MONTH(Quarterly!A705),DAY(Quarterly!A705))))</f>
        <v>298101</v>
      </c>
      <c r="B706" s="9">
        <f t="shared" si="93"/>
        <v>298099</v>
      </c>
      <c r="C706" s="9">
        <f t="shared" si="96"/>
        <v>298129</v>
      </c>
      <c r="D706" s="3">
        <f t="shared" si="94"/>
        <v>31</v>
      </c>
      <c r="E706" s="10">
        <f t="shared" si="95"/>
        <v>29</v>
      </c>
      <c r="F706" s="4">
        <f>Lease!K716</f>
        <v>0</v>
      </c>
      <c r="G706" s="3">
        <f t="shared" si="97"/>
        <v>0</v>
      </c>
      <c r="H706" s="11">
        <f t="shared" si="98"/>
        <v>0</v>
      </c>
      <c r="I706" s="11">
        <f t="shared" si="99"/>
        <v>0</v>
      </c>
      <c r="J706" s="4">
        <f t="shared" si="100"/>
        <v>0</v>
      </c>
      <c r="K706" s="3">
        <f t="shared" si="101"/>
        <v>0</v>
      </c>
    </row>
    <row r="707" spans="1:11" x14ac:dyDescent="0.25">
      <c r="A707" s="9">
        <f>IF(Lease!$H$4="Monthly",DATE(YEAR(Quarterly!A706),MONTH(Quarterly!A706)+1,DAY(Quarterly!A706)),IF(Lease!$H$4="Quarterly",DATE(YEAR(Quarterly!A706),MONTH(Quarterly!A706)+3,DAY(Quarterly!A706)),DATE(YEAR(Quarterly!A706)+1,MONTH(Quarterly!A706),DAY(Quarterly!A706))))</f>
        <v>298466</v>
      </c>
      <c r="B707" s="9">
        <f t="shared" si="93"/>
        <v>298464</v>
      </c>
      <c r="C707" s="9">
        <f t="shared" si="96"/>
        <v>298494</v>
      </c>
      <c r="D707" s="3">
        <f t="shared" si="94"/>
        <v>31</v>
      </c>
      <c r="E707" s="10">
        <f t="shared" si="95"/>
        <v>29</v>
      </c>
      <c r="F707" s="4">
        <f>Lease!K717</f>
        <v>0</v>
      </c>
      <c r="G707" s="3">
        <f t="shared" si="97"/>
        <v>0</v>
      </c>
      <c r="H707" s="11">
        <f t="shared" si="98"/>
        <v>0</v>
      </c>
      <c r="I707" s="11">
        <f t="shared" si="99"/>
        <v>0</v>
      </c>
      <c r="J707" s="4">
        <f t="shared" si="100"/>
        <v>0</v>
      </c>
      <c r="K707" s="3">
        <f t="shared" si="101"/>
        <v>0</v>
      </c>
    </row>
    <row r="708" spans="1:11" x14ac:dyDescent="0.25">
      <c r="A708" s="9">
        <f>IF(Lease!$H$4="Monthly",DATE(YEAR(Quarterly!A707),MONTH(Quarterly!A707)+1,DAY(Quarterly!A707)),IF(Lease!$H$4="Quarterly",DATE(YEAR(Quarterly!A707),MONTH(Quarterly!A707)+3,DAY(Quarterly!A707)),DATE(YEAR(Quarterly!A707)+1,MONTH(Quarterly!A707),DAY(Quarterly!A707))))</f>
        <v>298831</v>
      </c>
      <c r="B708" s="9">
        <f t="shared" si="93"/>
        <v>298829</v>
      </c>
      <c r="C708" s="9">
        <f t="shared" si="96"/>
        <v>298859</v>
      </c>
      <c r="D708" s="3">
        <f t="shared" si="94"/>
        <v>31</v>
      </c>
      <c r="E708" s="10">
        <f t="shared" si="95"/>
        <v>29</v>
      </c>
      <c r="F708" s="4">
        <f>Lease!K718</f>
        <v>0</v>
      </c>
      <c r="G708" s="3">
        <f t="shared" si="97"/>
        <v>0</v>
      </c>
      <c r="H708" s="11">
        <f t="shared" si="98"/>
        <v>0</v>
      </c>
      <c r="I708" s="11">
        <f t="shared" si="99"/>
        <v>0</v>
      </c>
      <c r="J708" s="4">
        <f t="shared" si="100"/>
        <v>0</v>
      </c>
      <c r="K708" s="3">
        <f t="shared" si="101"/>
        <v>0</v>
      </c>
    </row>
    <row r="709" spans="1:11" x14ac:dyDescent="0.25">
      <c r="A709" s="9">
        <f>IF(Lease!$H$4="Monthly",DATE(YEAR(Quarterly!A708),MONTH(Quarterly!A708)+1,DAY(Quarterly!A708)),IF(Lease!$H$4="Quarterly",DATE(YEAR(Quarterly!A708),MONTH(Quarterly!A708)+3,DAY(Quarterly!A708)),DATE(YEAR(Quarterly!A708)+1,MONTH(Quarterly!A708),DAY(Quarterly!A708))))</f>
        <v>299196</v>
      </c>
      <c r="B709" s="9">
        <f t="shared" si="93"/>
        <v>299194</v>
      </c>
      <c r="C709" s="9">
        <f t="shared" si="96"/>
        <v>299224</v>
      </c>
      <c r="D709" s="3">
        <f t="shared" si="94"/>
        <v>31</v>
      </c>
      <c r="E709" s="10">
        <f t="shared" si="95"/>
        <v>29</v>
      </c>
      <c r="F709" s="4">
        <f>Lease!K719</f>
        <v>0</v>
      </c>
      <c r="G709" s="3">
        <f t="shared" si="97"/>
        <v>0</v>
      </c>
      <c r="H709" s="11">
        <f t="shared" si="98"/>
        <v>0</v>
      </c>
      <c r="I709" s="11">
        <f t="shared" si="99"/>
        <v>0</v>
      </c>
      <c r="J709" s="4">
        <f t="shared" si="100"/>
        <v>0</v>
      </c>
      <c r="K709" s="3">
        <f t="shared" si="101"/>
        <v>0</v>
      </c>
    </row>
    <row r="710" spans="1:11" x14ac:dyDescent="0.25">
      <c r="A710" s="9">
        <f>IF(Lease!$H$4="Monthly",DATE(YEAR(Quarterly!A709),MONTH(Quarterly!A709)+1,DAY(Quarterly!A709)),IF(Lease!$H$4="Quarterly",DATE(YEAR(Quarterly!A709),MONTH(Quarterly!A709)+3,DAY(Quarterly!A709)),DATE(YEAR(Quarterly!A709)+1,MONTH(Quarterly!A709),DAY(Quarterly!A709))))</f>
        <v>299562</v>
      </c>
      <c r="B710" s="9">
        <f t="shared" ref="B710:B773" si="102">EOMONTH(A710,-1)+1</f>
        <v>299560</v>
      </c>
      <c r="C710" s="9">
        <f t="shared" si="96"/>
        <v>299590</v>
      </c>
      <c r="D710" s="3">
        <f t="shared" ref="D710:D773" si="103">C710-B710+1</f>
        <v>31</v>
      </c>
      <c r="E710" s="10">
        <f t="shared" ref="E710:E773" si="104">C710-A710+1</f>
        <v>29</v>
      </c>
      <c r="F710" s="4">
        <f>Lease!K720</f>
        <v>0</v>
      </c>
      <c r="G710" s="3">
        <f t="shared" si="97"/>
        <v>0</v>
      </c>
      <c r="H710" s="11">
        <f t="shared" si="98"/>
        <v>0</v>
      </c>
      <c r="I710" s="11">
        <f t="shared" si="99"/>
        <v>0</v>
      </c>
      <c r="J710" s="4">
        <f t="shared" si="100"/>
        <v>0</v>
      </c>
      <c r="K710" s="3">
        <f t="shared" si="101"/>
        <v>0</v>
      </c>
    </row>
    <row r="711" spans="1:11" x14ac:dyDescent="0.25">
      <c r="A711" s="9">
        <f>IF(Lease!$H$4="Monthly",DATE(YEAR(Quarterly!A710),MONTH(Quarterly!A710)+1,DAY(Quarterly!A710)),IF(Lease!$H$4="Quarterly",DATE(YEAR(Quarterly!A710),MONTH(Quarterly!A710)+3,DAY(Quarterly!A710)),DATE(YEAR(Quarterly!A710)+1,MONTH(Quarterly!A710),DAY(Quarterly!A710))))</f>
        <v>299927</v>
      </c>
      <c r="B711" s="9">
        <f t="shared" si="102"/>
        <v>299925</v>
      </c>
      <c r="C711" s="9">
        <f t="shared" ref="C711:C774" si="105">EOMONTH(A711,0)</f>
        <v>299955</v>
      </c>
      <c r="D711" s="3">
        <f t="shared" si="103"/>
        <v>31</v>
      </c>
      <c r="E711" s="10">
        <f t="shared" si="104"/>
        <v>29</v>
      </c>
      <c r="F711" s="4">
        <f>Lease!K721</f>
        <v>0</v>
      </c>
      <c r="G711" s="3">
        <f t="shared" ref="G711:G774" si="106">(F712/(A712-A711+1)*E711)+J710</f>
        <v>0</v>
      </c>
      <c r="H711" s="11">
        <f t="shared" ref="H711:H774" si="107">(F712)/(A712-A711+1)*((((EOMONTH(DATE(YEAR(A711),MONTH(A711)+1,DAY(A711)),0)))-DATE(YEAR(A711),MONTH(EOMONTH(A711,-1)+1)+1,1))+1)</f>
        <v>0</v>
      </c>
      <c r="I711" s="11">
        <f t="shared" ref="I711:I774" si="108">(F712)/(A712-A711+1)*(((((EOMONTH(DATE(YEAR(A711),MONTH(A711)+2,DAY(A711)),0)))-DATE(YEAR(A711),MONTH(EOMONTH(A711,-1)+2)+2,1)))+1)</f>
        <v>0</v>
      </c>
      <c r="J711" s="4">
        <f t="shared" ref="J711:J774" si="109">F712/(A712-A711+1)*(A712-DATE(YEAR(A712),MONTH(EOMONTH(A712,-1)+1),DAY(1))+1)</f>
        <v>0</v>
      </c>
      <c r="K711" s="3">
        <f t="shared" ref="K711:K774" si="110">G711+J711+I711+H711-J710</f>
        <v>0</v>
      </c>
    </row>
    <row r="712" spans="1:11" x14ac:dyDescent="0.25">
      <c r="A712" s="9">
        <f>IF(Lease!$H$4="Monthly",DATE(YEAR(Quarterly!A711),MONTH(Quarterly!A711)+1,DAY(Quarterly!A711)),IF(Lease!$H$4="Quarterly",DATE(YEAR(Quarterly!A711),MONTH(Quarterly!A711)+3,DAY(Quarterly!A711)),DATE(YEAR(Quarterly!A711)+1,MONTH(Quarterly!A711),DAY(Quarterly!A711))))</f>
        <v>300292</v>
      </c>
      <c r="B712" s="9">
        <f t="shared" si="102"/>
        <v>300290</v>
      </c>
      <c r="C712" s="9">
        <f t="shared" si="105"/>
        <v>300320</v>
      </c>
      <c r="D712" s="3">
        <f t="shared" si="103"/>
        <v>31</v>
      </c>
      <c r="E712" s="10">
        <f t="shared" si="104"/>
        <v>29</v>
      </c>
      <c r="F712" s="4">
        <f>Lease!K722</f>
        <v>0</v>
      </c>
      <c r="G712" s="3">
        <f t="shared" si="106"/>
        <v>0</v>
      </c>
      <c r="H712" s="11">
        <f t="shared" si="107"/>
        <v>0</v>
      </c>
      <c r="I712" s="11">
        <f t="shared" si="108"/>
        <v>0</v>
      </c>
      <c r="J712" s="4">
        <f t="shared" si="109"/>
        <v>0</v>
      </c>
      <c r="K712" s="3">
        <f t="shared" si="110"/>
        <v>0</v>
      </c>
    </row>
    <row r="713" spans="1:11" x14ac:dyDescent="0.25">
      <c r="A713" s="9">
        <f>IF(Lease!$H$4="Monthly",DATE(YEAR(Quarterly!A712),MONTH(Quarterly!A712)+1,DAY(Quarterly!A712)),IF(Lease!$H$4="Quarterly",DATE(YEAR(Quarterly!A712),MONTH(Quarterly!A712)+3,DAY(Quarterly!A712)),DATE(YEAR(Quarterly!A712)+1,MONTH(Quarterly!A712),DAY(Quarterly!A712))))</f>
        <v>300657</v>
      </c>
      <c r="B713" s="9">
        <f t="shared" si="102"/>
        <v>300655</v>
      </c>
      <c r="C713" s="9">
        <f t="shared" si="105"/>
        <v>300685</v>
      </c>
      <c r="D713" s="3">
        <f t="shared" si="103"/>
        <v>31</v>
      </c>
      <c r="E713" s="10">
        <f t="shared" si="104"/>
        <v>29</v>
      </c>
      <c r="F713" s="4">
        <f>Lease!K723</f>
        <v>0</v>
      </c>
      <c r="G713" s="3">
        <f t="shared" si="106"/>
        <v>0</v>
      </c>
      <c r="H713" s="11">
        <f t="shared" si="107"/>
        <v>0</v>
      </c>
      <c r="I713" s="11">
        <f t="shared" si="108"/>
        <v>0</v>
      </c>
      <c r="J713" s="4">
        <f t="shared" si="109"/>
        <v>0</v>
      </c>
      <c r="K713" s="3">
        <f t="shared" si="110"/>
        <v>0</v>
      </c>
    </row>
    <row r="714" spans="1:11" x14ac:dyDescent="0.25">
      <c r="A714" s="9">
        <f>IF(Lease!$H$4="Monthly",DATE(YEAR(Quarterly!A713),MONTH(Quarterly!A713)+1,DAY(Quarterly!A713)),IF(Lease!$H$4="Quarterly",DATE(YEAR(Quarterly!A713),MONTH(Quarterly!A713)+3,DAY(Quarterly!A713)),DATE(YEAR(Quarterly!A713)+1,MONTH(Quarterly!A713),DAY(Quarterly!A713))))</f>
        <v>301023</v>
      </c>
      <c r="B714" s="9">
        <f t="shared" si="102"/>
        <v>301021</v>
      </c>
      <c r="C714" s="9">
        <f t="shared" si="105"/>
        <v>301051</v>
      </c>
      <c r="D714" s="3">
        <f t="shared" si="103"/>
        <v>31</v>
      </c>
      <c r="E714" s="10">
        <f t="shared" si="104"/>
        <v>29</v>
      </c>
      <c r="F714" s="4">
        <f>Lease!K724</f>
        <v>0</v>
      </c>
      <c r="G714" s="3">
        <f t="shared" si="106"/>
        <v>0</v>
      </c>
      <c r="H714" s="11">
        <f t="shared" si="107"/>
        <v>0</v>
      </c>
      <c r="I714" s="11">
        <f t="shared" si="108"/>
        <v>0</v>
      </c>
      <c r="J714" s="4">
        <f t="shared" si="109"/>
        <v>0</v>
      </c>
      <c r="K714" s="3">
        <f t="shared" si="110"/>
        <v>0</v>
      </c>
    </row>
    <row r="715" spans="1:11" x14ac:dyDescent="0.25">
      <c r="A715" s="9">
        <f>IF(Lease!$H$4="Monthly",DATE(YEAR(Quarterly!A714),MONTH(Quarterly!A714)+1,DAY(Quarterly!A714)),IF(Lease!$H$4="Quarterly",DATE(YEAR(Quarterly!A714),MONTH(Quarterly!A714)+3,DAY(Quarterly!A714)),DATE(YEAR(Quarterly!A714)+1,MONTH(Quarterly!A714),DAY(Quarterly!A714))))</f>
        <v>301388</v>
      </c>
      <c r="B715" s="9">
        <f t="shared" si="102"/>
        <v>301386</v>
      </c>
      <c r="C715" s="9">
        <f t="shared" si="105"/>
        <v>301416</v>
      </c>
      <c r="D715" s="3">
        <f t="shared" si="103"/>
        <v>31</v>
      </c>
      <c r="E715" s="10">
        <f t="shared" si="104"/>
        <v>29</v>
      </c>
      <c r="F715" s="4">
        <f>Lease!K725</f>
        <v>0</v>
      </c>
      <c r="G715" s="3">
        <f t="shared" si="106"/>
        <v>0</v>
      </c>
      <c r="H715" s="11">
        <f t="shared" si="107"/>
        <v>0</v>
      </c>
      <c r="I715" s="11">
        <f t="shared" si="108"/>
        <v>0</v>
      </c>
      <c r="J715" s="4">
        <f t="shared" si="109"/>
        <v>0</v>
      </c>
      <c r="K715" s="3">
        <f t="shared" si="110"/>
        <v>0</v>
      </c>
    </row>
    <row r="716" spans="1:11" x14ac:dyDescent="0.25">
      <c r="A716" s="9">
        <f>IF(Lease!$H$4="Monthly",DATE(YEAR(Quarterly!A715),MONTH(Quarterly!A715)+1,DAY(Quarterly!A715)),IF(Lease!$H$4="Quarterly",DATE(YEAR(Quarterly!A715),MONTH(Quarterly!A715)+3,DAY(Quarterly!A715)),DATE(YEAR(Quarterly!A715)+1,MONTH(Quarterly!A715),DAY(Quarterly!A715))))</f>
        <v>301753</v>
      </c>
      <c r="B716" s="9">
        <f t="shared" si="102"/>
        <v>301751</v>
      </c>
      <c r="C716" s="9">
        <f t="shared" si="105"/>
        <v>301781</v>
      </c>
      <c r="D716" s="3">
        <f t="shared" si="103"/>
        <v>31</v>
      </c>
      <c r="E716" s="10">
        <f t="shared" si="104"/>
        <v>29</v>
      </c>
      <c r="F716" s="4">
        <f>Lease!K726</f>
        <v>0</v>
      </c>
      <c r="G716" s="3">
        <f t="shared" si="106"/>
        <v>0</v>
      </c>
      <c r="H716" s="11">
        <f t="shared" si="107"/>
        <v>0</v>
      </c>
      <c r="I716" s="11">
        <f t="shared" si="108"/>
        <v>0</v>
      </c>
      <c r="J716" s="4">
        <f t="shared" si="109"/>
        <v>0</v>
      </c>
      <c r="K716" s="3">
        <f t="shared" si="110"/>
        <v>0</v>
      </c>
    </row>
    <row r="717" spans="1:11" x14ac:dyDescent="0.25">
      <c r="A717" s="9">
        <f>IF(Lease!$H$4="Monthly",DATE(YEAR(Quarterly!A716),MONTH(Quarterly!A716)+1,DAY(Quarterly!A716)),IF(Lease!$H$4="Quarterly",DATE(YEAR(Quarterly!A716),MONTH(Quarterly!A716)+3,DAY(Quarterly!A716)),DATE(YEAR(Quarterly!A716)+1,MONTH(Quarterly!A716),DAY(Quarterly!A716))))</f>
        <v>302118</v>
      </c>
      <c r="B717" s="9">
        <f t="shared" si="102"/>
        <v>302116</v>
      </c>
      <c r="C717" s="9">
        <f t="shared" si="105"/>
        <v>302146</v>
      </c>
      <c r="D717" s="3">
        <f t="shared" si="103"/>
        <v>31</v>
      </c>
      <c r="E717" s="10">
        <f t="shared" si="104"/>
        <v>29</v>
      </c>
      <c r="F717" s="4">
        <f>Lease!K727</f>
        <v>0</v>
      </c>
      <c r="G717" s="3">
        <f t="shared" si="106"/>
        <v>0</v>
      </c>
      <c r="H717" s="11">
        <f t="shared" si="107"/>
        <v>0</v>
      </c>
      <c r="I717" s="11">
        <f t="shared" si="108"/>
        <v>0</v>
      </c>
      <c r="J717" s="4">
        <f t="shared" si="109"/>
        <v>0</v>
      </c>
      <c r="K717" s="3">
        <f t="shared" si="110"/>
        <v>0</v>
      </c>
    </row>
    <row r="718" spans="1:11" x14ac:dyDescent="0.25">
      <c r="A718" s="9">
        <f>IF(Lease!$H$4="Monthly",DATE(YEAR(Quarterly!A717),MONTH(Quarterly!A717)+1,DAY(Quarterly!A717)),IF(Lease!$H$4="Quarterly",DATE(YEAR(Quarterly!A717),MONTH(Quarterly!A717)+3,DAY(Quarterly!A717)),DATE(YEAR(Quarterly!A717)+1,MONTH(Quarterly!A717),DAY(Quarterly!A717))))</f>
        <v>302484</v>
      </c>
      <c r="B718" s="9">
        <f t="shared" si="102"/>
        <v>302482</v>
      </c>
      <c r="C718" s="9">
        <f t="shared" si="105"/>
        <v>302512</v>
      </c>
      <c r="D718" s="3">
        <f t="shared" si="103"/>
        <v>31</v>
      </c>
      <c r="E718" s="10">
        <f t="shared" si="104"/>
        <v>29</v>
      </c>
      <c r="F718" s="4">
        <f>Lease!K728</f>
        <v>0</v>
      </c>
      <c r="G718" s="3">
        <f t="shared" si="106"/>
        <v>0</v>
      </c>
      <c r="H718" s="11">
        <f t="shared" si="107"/>
        <v>0</v>
      </c>
      <c r="I718" s="11">
        <f t="shared" si="108"/>
        <v>0</v>
      </c>
      <c r="J718" s="4">
        <f t="shared" si="109"/>
        <v>0</v>
      </c>
      <c r="K718" s="3">
        <f t="shared" si="110"/>
        <v>0</v>
      </c>
    </row>
    <row r="719" spans="1:11" x14ac:dyDescent="0.25">
      <c r="A719" s="9">
        <f>IF(Lease!$H$4="Monthly",DATE(YEAR(Quarterly!A718),MONTH(Quarterly!A718)+1,DAY(Quarterly!A718)),IF(Lease!$H$4="Quarterly",DATE(YEAR(Quarterly!A718),MONTH(Quarterly!A718)+3,DAY(Quarterly!A718)),DATE(YEAR(Quarterly!A718)+1,MONTH(Quarterly!A718),DAY(Quarterly!A718))))</f>
        <v>302849</v>
      </c>
      <c r="B719" s="9">
        <f t="shared" si="102"/>
        <v>302847</v>
      </c>
      <c r="C719" s="9">
        <f t="shared" si="105"/>
        <v>302877</v>
      </c>
      <c r="D719" s="3">
        <f t="shared" si="103"/>
        <v>31</v>
      </c>
      <c r="E719" s="10">
        <f t="shared" si="104"/>
        <v>29</v>
      </c>
      <c r="F719" s="4">
        <f>Lease!K729</f>
        <v>0</v>
      </c>
      <c r="G719" s="3">
        <f t="shared" si="106"/>
        <v>0</v>
      </c>
      <c r="H719" s="11">
        <f t="shared" si="107"/>
        <v>0</v>
      </c>
      <c r="I719" s="11">
        <f t="shared" si="108"/>
        <v>0</v>
      </c>
      <c r="J719" s="4">
        <f t="shared" si="109"/>
        <v>0</v>
      </c>
      <c r="K719" s="3">
        <f t="shared" si="110"/>
        <v>0</v>
      </c>
    </row>
    <row r="720" spans="1:11" x14ac:dyDescent="0.25">
      <c r="A720" s="9">
        <f>IF(Lease!$H$4="Monthly",DATE(YEAR(Quarterly!A719),MONTH(Quarterly!A719)+1,DAY(Quarterly!A719)),IF(Lease!$H$4="Quarterly",DATE(YEAR(Quarterly!A719),MONTH(Quarterly!A719)+3,DAY(Quarterly!A719)),DATE(YEAR(Quarterly!A719)+1,MONTH(Quarterly!A719),DAY(Quarterly!A719))))</f>
        <v>303214</v>
      </c>
      <c r="B720" s="9">
        <f t="shared" si="102"/>
        <v>303212</v>
      </c>
      <c r="C720" s="9">
        <f t="shared" si="105"/>
        <v>303242</v>
      </c>
      <c r="D720" s="3">
        <f t="shared" si="103"/>
        <v>31</v>
      </c>
      <c r="E720" s="10">
        <f t="shared" si="104"/>
        <v>29</v>
      </c>
      <c r="F720" s="4">
        <f>Lease!K730</f>
        <v>0</v>
      </c>
      <c r="G720" s="3">
        <f t="shared" si="106"/>
        <v>0</v>
      </c>
      <c r="H720" s="11">
        <f t="shared" si="107"/>
        <v>0</v>
      </c>
      <c r="I720" s="11">
        <f t="shared" si="108"/>
        <v>0</v>
      </c>
      <c r="J720" s="4">
        <f t="shared" si="109"/>
        <v>0</v>
      </c>
      <c r="K720" s="3">
        <f t="shared" si="110"/>
        <v>0</v>
      </c>
    </row>
    <row r="721" spans="1:11" x14ac:dyDescent="0.25">
      <c r="A721" s="9">
        <f>IF(Lease!$H$4="Monthly",DATE(YEAR(Quarterly!A720),MONTH(Quarterly!A720)+1,DAY(Quarterly!A720)),IF(Lease!$H$4="Quarterly",DATE(YEAR(Quarterly!A720),MONTH(Quarterly!A720)+3,DAY(Quarterly!A720)),DATE(YEAR(Quarterly!A720)+1,MONTH(Quarterly!A720),DAY(Quarterly!A720))))</f>
        <v>303579</v>
      </c>
      <c r="B721" s="9">
        <f t="shared" si="102"/>
        <v>303577</v>
      </c>
      <c r="C721" s="9">
        <f t="shared" si="105"/>
        <v>303607</v>
      </c>
      <c r="D721" s="3">
        <f t="shared" si="103"/>
        <v>31</v>
      </c>
      <c r="E721" s="10">
        <f t="shared" si="104"/>
        <v>29</v>
      </c>
      <c r="F721" s="4">
        <f>Lease!K731</f>
        <v>0</v>
      </c>
      <c r="G721" s="3">
        <f t="shared" si="106"/>
        <v>0</v>
      </c>
      <c r="H721" s="11">
        <f t="shared" si="107"/>
        <v>0</v>
      </c>
      <c r="I721" s="11">
        <f t="shared" si="108"/>
        <v>0</v>
      </c>
      <c r="J721" s="4">
        <f t="shared" si="109"/>
        <v>0</v>
      </c>
      <c r="K721" s="3">
        <f t="shared" si="110"/>
        <v>0</v>
      </c>
    </row>
    <row r="722" spans="1:11" x14ac:dyDescent="0.25">
      <c r="A722" s="9">
        <f>IF(Lease!$H$4="Monthly",DATE(YEAR(Quarterly!A721),MONTH(Quarterly!A721)+1,DAY(Quarterly!A721)),IF(Lease!$H$4="Quarterly",DATE(YEAR(Quarterly!A721),MONTH(Quarterly!A721)+3,DAY(Quarterly!A721)),DATE(YEAR(Quarterly!A721)+1,MONTH(Quarterly!A721),DAY(Quarterly!A721))))</f>
        <v>303945</v>
      </c>
      <c r="B722" s="9">
        <f t="shared" si="102"/>
        <v>303943</v>
      </c>
      <c r="C722" s="9">
        <f t="shared" si="105"/>
        <v>303973</v>
      </c>
      <c r="D722" s="3">
        <f t="shared" si="103"/>
        <v>31</v>
      </c>
      <c r="E722" s="10">
        <f t="shared" si="104"/>
        <v>29</v>
      </c>
      <c r="F722" s="4">
        <f>Lease!K732</f>
        <v>0</v>
      </c>
      <c r="G722" s="3">
        <f t="shared" si="106"/>
        <v>0</v>
      </c>
      <c r="H722" s="11">
        <f t="shared" si="107"/>
        <v>0</v>
      </c>
      <c r="I722" s="11">
        <f t="shared" si="108"/>
        <v>0</v>
      </c>
      <c r="J722" s="4">
        <f t="shared" si="109"/>
        <v>0</v>
      </c>
      <c r="K722" s="3">
        <f t="shared" si="110"/>
        <v>0</v>
      </c>
    </row>
    <row r="723" spans="1:11" x14ac:dyDescent="0.25">
      <c r="A723" s="9">
        <f>IF(Lease!$H$4="Monthly",DATE(YEAR(Quarterly!A722),MONTH(Quarterly!A722)+1,DAY(Quarterly!A722)),IF(Lease!$H$4="Quarterly",DATE(YEAR(Quarterly!A722),MONTH(Quarterly!A722)+3,DAY(Quarterly!A722)),DATE(YEAR(Quarterly!A722)+1,MONTH(Quarterly!A722),DAY(Quarterly!A722))))</f>
        <v>304310</v>
      </c>
      <c r="B723" s="9">
        <f t="shared" si="102"/>
        <v>304308</v>
      </c>
      <c r="C723" s="9">
        <f t="shared" si="105"/>
        <v>304338</v>
      </c>
      <c r="D723" s="3">
        <f t="shared" si="103"/>
        <v>31</v>
      </c>
      <c r="E723" s="10">
        <f t="shared" si="104"/>
        <v>29</v>
      </c>
      <c r="F723" s="4">
        <f>Lease!K733</f>
        <v>0</v>
      </c>
      <c r="G723" s="3">
        <f t="shared" si="106"/>
        <v>0</v>
      </c>
      <c r="H723" s="11">
        <f t="shared" si="107"/>
        <v>0</v>
      </c>
      <c r="I723" s="11">
        <f t="shared" si="108"/>
        <v>0</v>
      </c>
      <c r="J723" s="4">
        <f t="shared" si="109"/>
        <v>0</v>
      </c>
      <c r="K723" s="3">
        <f t="shared" si="110"/>
        <v>0</v>
      </c>
    </row>
    <row r="724" spans="1:11" x14ac:dyDescent="0.25">
      <c r="A724" s="9">
        <f>IF(Lease!$H$4="Monthly",DATE(YEAR(Quarterly!A723),MONTH(Quarterly!A723)+1,DAY(Quarterly!A723)),IF(Lease!$H$4="Quarterly",DATE(YEAR(Quarterly!A723),MONTH(Quarterly!A723)+3,DAY(Quarterly!A723)),DATE(YEAR(Quarterly!A723)+1,MONTH(Quarterly!A723),DAY(Quarterly!A723))))</f>
        <v>304675</v>
      </c>
      <c r="B724" s="9">
        <f t="shared" si="102"/>
        <v>304673</v>
      </c>
      <c r="C724" s="9">
        <f t="shared" si="105"/>
        <v>304703</v>
      </c>
      <c r="D724" s="3">
        <f t="shared" si="103"/>
        <v>31</v>
      </c>
      <c r="E724" s="10">
        <f t="shared" si="104"/>
        <v>29</v>
      </c>
      <c r="F724" s="4">
        <f>Lease!K734</f>
        <v>0</v>
      </c>
      <c r="G724" s="3">
        <f t="shared" si="106"/>
        <v>0</v>
      </c>
      <c r="H724" s="11">
        <f t="shared" si="107"/>
        <v>0</v>
      </c>
      <c r="I724" s="11">
        <f t="shared" si="108"/>
        <v>0</v>
      </c>
      <c r="J724" s="4">
        <f t="shared" si="109"/>
        <v>0</v>
      </c>
      <c r="K724" s="3">
        <f t="shared" si="110"/>
        <v>0</v>
      </c>
    </row>
    <row r="725" spans="1:11" x14ac:dyDescent="0.25">
      <c r="A725" s="9">
        <f>IF(Lease!$H$4="Monthly",DATE(YEAR(Quarterly!A724),MONTH(Quarterly!A724)+1,DAY(Quarterly!A724)),IF(Lease!$H$4="Quarterly",DATE(YEAR(Quarterly!A724),MONTH(Quarterly!A724)+3,DAY(Quarterly!A724)),DATE(YEAR(Quarterly!A724)+1,MONTH(Quarterly!A724),DAY(Quarterly!A724))))</f>
        <v>305040</v>
      </c>
      <c r="B725" s="9">
        <f t="shared" si="102"/>
        <v>305038</v>
      </c>
      <c r="C725" s="9">
        <f t="shared" si="105"/>
        <v>305068</v>
      </c>
      <c r="D725" s="3">
        <f t="shared" si="103"/>
        <v>31</v>
      </c>
      <c r="E725" s="10">
        <f t="shared" si="104"/>
        <v>29</v>
      </c>
      <c r="F725" s="4">
        <f>Lease!K735</f>
        <v>0</v>
      </c>
      <c r="G725" s="3">
        <f t="shared" si="106"/>
        <v>0</v>
      </c>
      <c r="H725" s="11">
        <f t="shared" si="107"/>
        <v>0</v>
      </c>
      <c r="I725" s="11">
        <f t="shared" si="108"/>
        <v>0</v>
      </c>
      <c r="J725" s="4">
        <f t="shared" si="109"/>
        <v>0</v>
      </c>
      <c r="K725" s="3">
        <f t="shared" si="110"/>
        <v>0</v>
      </c>
    </row>
    <row r="726" spans="1:11" x14ac:dyDescent="0.25">
      <c r="A726" s="9">
        <f>IF(Lease!$H$4="Monthly",DATE(YEAR(Quarterly!A725),MONTH(Quarterly!A725)+1,DAY(Quarterly!A725)),IF(Lease!$H$4="Quarterly",DATE(YEAR(Quarterly!A725),MONTH(Quarterly!A725)+3,DAY(Quarterly!A725)),DATE(YEAR(Quarterly!A725)+1,MONTH(Quarterly!A725),DAY(Quarterly!A725))))</f>
        <v>305406</v>
      </c>
      <c r="B726" s="9">
        <f t="shared" si="102"/>
        <v>305404</v>
      </c>
      <c r="C726" s="9">
        <f t="shared" si="105"/>
        <v>305434</v>
      </c>
      <c r="D726" s="3">
        <f t="shared" si="103"/>
        <v>31</v>
      </c>
      <c r="E726" s="10">
        <f t="shared" si="104"/>
        <v>29</v>
      </c>
      <c r="F726" s="4">
        <f>Lease!K736</f>
        <v>0</v>
      </c>
      <c r="G726" s="3">
        <f t="shared" si="106"/>
        <v>0</v>
      </c>
      <c r="H726" s="11">
        <f t="shared" si="107"/>
        <v>0</v>
      </c>
      <c r="I726" s="11">
        <f t="shared" si="108"/>
        <v>0</v>
      </c>
      <c r="J726" s="4">
        <f t="shared" si="109"/>
        <v>0</v>
      </c>
      <c r="K726" s="3">
        <f t="shared" si="110"/>
        <v>0</v>
      </c>
    </row>
    <row r="727" spans="1:11" x14ac:dyDescent="0.25">
      <c r="A727" s="9">
        <f>IF(Lease!$H$4="Monthly",DATE(YEAR(Quarterly!A726),MONTH(Quarterly!A726)+1,DAY(Quarterly!A726)),IF(Lease!$H$4="Quarterly",DATE(YEAR(Quarterly!A726),MONTH(Quarterly!A726)+3,DAY(Quarterly!A726)),DATE(YEAR(Quarterly!A726)+1,MONTH(Quarterly!A726),DAY(Quarterly!A726))))</f>
        <v>305771</v>
      </c>
      <c r="B727" s="9">
        <f t="shared" si="102"/>
        <v>305769</v>
      </c>
      <c r="C727" s="9">
        <f t="shared" si="105"/>
        <v>305799</v>
      </c>
      <c r="D727" s="3">
        <f t="shared" si="103"/>
        <v>31</v>
      </c>
      <c r="E727" s="10">
        <f t="shared" si="104"/>
        <v>29</v>
      </c>
      <c r="F727" s="4">
        <f>Lease!K737</f>
        <v>0</v>
      </c>
      <c r="G727" s="3">
        <f t="shared" si="106"/>
        <v>0</v>
      </c>
      <c r="H727" s="11">
        <f t="shared" si="107"/>
        <v>0</v>
      </c>
      <c r="I727" s="11">
        <f t="shared" si="108"/>
        <v>0</v>
      </c>
      <c r="J727" s="4">
        <f t="shared" si="109"/>
        <v>0</v>
      </c>
      <c r="K727" s="3">
        <f t="shared" si="110"/>
        <v>0</v>
      </c>
    </row>
    <row r="728" spans="1:11" x14ac:dyDescent="0.25">
      <c r="A728" s="9">
        <f>IF(Lease!$H$4="Monthly",DATE(YEAR(Quarterly!A727),MONTH(Quarterly!A727)+1,DAY(Quarterly!A727)),IF(Lease!$H$4="Quarterly",DATE(YEAR(Quarterly!A727),MONTH(Quarterly!A727)+3,DAY(Quarterly!A727)),DATE(YEAR(Quarterly!A727)+1,MONTH(Quarterly!A727),DAY(Quarterly!A727))))</f>
        <v>306136</v>
      </c>
      <c r="B728" s="9">
        <f t="shared" si="102"/>
        <v>306134</v>
      </c>
      <c r="C728" s="9">
        <f t="shared" si="105"/>
        <v>306164</v>
      </c>
      <c r="D728" s="3">
        <f t="shared" si="103"/>
        <v>31</v>
      </c>
      <c r="E728" s="10">
        <f t="shared" si="104"/>
        <v>29</v>
      </c>
      <c r="F728" s="4">
        <f>Lease!K738</f>
        <v>0</v>
      </c>
      <c r="G728" s="3">
        <f t="shared" si="106"/>
        <v>0</v>
      </c>
      <c r="H728" s="11">
        <f t="shared" si="107"/>
        <v>0</v>
      </c>
      <c r="I728" s="11">
        <f t="shared" si="108"/>
        <v>0</v>
      </c>
      <c r="J728" s="4">
        <f t="shared" si="109"/>
        <v>0</v>
      </c>
      <c r="K728" s="3">
        <f t="shared" si="110"/>
        <v>0</v>
      </c>
    </row>
    <row r="729" spans="1:11" x14ac:dyDescent="0.25">
      <c r="A729" s="9">
        <f>IF(Lease!$H$4="Monthly",DATE(YEAR(Quarterly!A728),MONTH(Quarterly!A728)+1,DAY(Quarterly!A728)),IF(Lease!$H$4="Quarterly",DATE(YEAR(Quarterly!A728),MONTH(Quarterly!A728)+3,DAY(Quarterly!A728)),DATE(YEAR(Quarterly!A728)+1,MONTH(Quarterly!A728),DAY(Quarterly!A728))))</f>
        <v>306501</v>
      </c>
      <c r="B729" s="9">
        <f t="shared" si="102"/>
        <v>306499</v>
      </c>
      <c r="C729" s="9">
        <f t="shared" si="105"/>
        <v>306529</v>
      </c>
      <c r="D729" s="3">
        <f t="shared" si="103"/>
        <v>31</v>
      </c>
      <c r="E729" s="10">
        <f t="shared" si="104"/>
        <v>29</v>
      </c>
      <c r="F729" s="4">
        <f>Lease!K739</f>
        <v>0</v>
      </c>
      <c r="G729" s="3">
        <f t="shared" si="106"/>
        <v>0</v>
      </c>
      <c r="H729" s="11">
        <f t="shared" si="107"/>
        <v>0</v>
      </c>
      <c r="I729" s="11">
        <f t="shared" si="108"/>
        <v>0</v>
      </c>
      <c r="J729" s="4">
        <f t="shared" si="109"/>
        <v>0</v>
      </c>
      <c r="K729" s="3">
        <f t="shared" si="110"/>
        <v>0</v>
      </c>
    </row>
    <row r="730" spans="1:11" x14ac:dyDescent="0.25">
      <c r="A730" s="9">
        <f>IF(Lease!$H$4="Monthly",DATE(YEAR(Quarterly!A729),MONTH(Quarterly!A729)+1,DAY(Quarterly!A729)),IF(Lease!$H$4="Quarterly",DATE(YEAR(Quarterly!A729),MONTH(Quarterly!A729)+3,DAY(Quarterly!A729)),DATE(YEAR(Quarterly!A729)+1,MONTH(Quarterly!A729),DAY(Quarterly!A729))))</f>
        <v>306867</v>
      </c>
      <c r="B730" s="9">
        <f t="shared" si="102"/>
        <v>306865</v>
      </c>
      <c r="C730" s="9">
        <f t="shared" si="105"/>
        <v>306895</v>
      </c>
      <c r="D730" s="3">
        <f t="shared" si="103"/>
        <v>31</v>
      </c>
      <c r="E730" s="10">
        <f t="shared" si="104"/>
        <v>29</v>
      </c>
      <c r="F730" s="4">
        <f>Lease!K740</f>
        <v>0</v>
      </c>
      <c r="G730" s="3">
        <f t="shared" si="106"/>
        <v>0</v>
      </c>
      <c r="H730" s="11">
        <f t="shared" si="107"/>
        <v>0</v>
      </c>
      <c r="I730" s="11">
        <f t="shared" si="108"/>
        <v>0</v>
      </c>
      <c r="J730" s="4">
        <f t="shared" si="109"/>
        <v>0</v>
      </c>
      <c r="K730" s="3">
        <f t="shared" si="110"/>
        <v>0</v>
      </c>
    </row>
    <row r="731" spans="1:11" x14ac:dyDescent="0.25">
      <c r="A731" s="9">
        <f>IF(Lease!$H$4="Monthly",DATE(YEAR(Quarterly!A730),MONTH(Quarterly!A730)+1,DAY(Quarterly!A730)),IF(Lease!$H$4="Quarterly",DATE(YEAR(Quarterly!A730),MONTH(Quarterly!A730)+3,DAY(Quarterly!A730)),DATE(YEAR(Quarterly!A730)+1,MONTH(Quarterly!A730),DAY(Quarterly!A730))))</f>
        <v>307232</v>
      </c>
      <c r="B731" s="9">
        <f t="shared" si="102"/>
        <v>307230</v>
      </c>
      <c r="C731" s="9">
        <f t="shared" si="105"/>
        <v>307260</v>
      </c>
      <c r="D731" s="3">
        <f t="shared" si="103"/>
        <v>31</v>
      </c>
      <c r="E731" s="10">
        <f t="shared" si="104"/>
        <v>29</v>
      </c>
      <c r="F731" s="4">
        <f>Lease!K741</f>
        <v>0</v>
      </c>
      <c r="G731" s="3">
        <f t="shared" si="106"/>
        <v>0</v>
      </c>
      <c r="H731" s="11">
        <f t="shared" si="107"/>
        <v>0</v>
      </c>
      <c r="I731" s="11">
        <f t="shared" si="108"/>
        <v>0</v>
      </c>
      <c r="J731" s="4">
        <f t="shared" si="109"/>
        <v>0</v>
      </c>
      <c r="K731" s="3">
        <f t="shared" si="110"/>
        <v>0</v>
      </c>
    </row>
    <row r="732" spans="1:11" x14ac:dyDescent="0.25">
      <c r="A732" s="9">
        <f>IF(Lease!$H$4="Monthly",DATE(YEAR(Quarterly!A731),MONTH(Quarterly!A731)+1,DAY(Quarterly!A731)),IF(Lease!$H$4="Quarterly",DATE(YEAR(Quarterly!A731),MONTH(Quarterly!A731)+3,DAY(Quarterly!A731)),DATE(YEAR(Quarterly!A731)+1,MONTH(Quarterly!A731),DAY(Quarterly!A731))))</f>
        <v>307597</v>
      </c>
      <c r="B732" s="9">
        <f t="shared" si="102"/>
        <v>307595</v>
      </c>
      <c r="C732" s="9">
        <f t="shared" si="105"/>
        <v>307625</v>
      </c>
      <c r="D732" s="3">
        <f t="shared" si="103"/>
        <v>31</v>
      </c>
      <c r="E732" s="10">
        <f t="shared" si="104"/>
        <v>29</v>
      </c>
      <c r="F732" s="4">
        <f>Lease!K742</f>
        <v>0</v>
      </c>
      <c r="G732" s="3">
        <f t="shared" si="106"/>
        <v>0</v>
      </c>
      <c r="H732" s="11">
        <f t="shared" si="107"/>
        <v>0</v>
      </c>
      <c r="I732" s="11">
        <f t="shared" si="108"/>
        <v>0</v>
      </c>
      <c r="J732" s="4">
        <f t="shared" si="109"/>
        <v>0</v>
      </c>
      <c r="K732" s="3">
        <f t="shared" si="110"/>
        <v>0</v>
      </c>
    </row>
    <row r="733" spans="1:11" x14ac:dyDescent="0.25">
      <c r="A733" s="9">
        <f>IF(Lease!$H$4="Monthly",DATE(YEAR(Quarterly!A732),MONTH(Quarterly!A732)+1,DAY(Quarterly!A732)),IF(Lease!$H$4="Quarterly",DATE(YEAR(Quarterly!A732),MONTH(Quarterly!A732)+3,DAY(Quarterly!A732)),DATE(YEAR(Quarterly!A732)+1,MONTH(Quarterly!A732),DAY(Quarterly!A732))))</f>
        <v>307962</v>
      </c>
      <c r="B733" s="9">
        <f t="shared" si="102"/>
        <v>307960</v>
      </c>
      <c r="C733" s="9">
        <f t="shared" si="105"/>
        <v>307990</v>
      </c>
      <c r="D733" s="3">
        <f t="shared" si="103"/>
        <v>31</v>
      </c>
      <c r="E733" s="10">
        <f t="shared" si="104"/>
        <v>29</v>
      </c>
      <c r="F733" s="4">
        <f>Lease!K743</f>
        <v>0</v>
      </c>
      <c r="G733" s="3">
        <f t="shared" si="106"/>
        <v>0</v>
      </c>
      <c r="H733" s="11">
        <f t="shared" si="107"/>
        <v>0</v>
      </c>
      <c r="I733" s="11">
        <f t="shared" si="108"/>
        <v>0</v>
      </c>
      <c r="J733" s="4">
        <f t="shared" si="109"/>
        <v>0</v>
      </c>
      <c r="K733" s="3">
        <f t="shared" si="110"/>
        <v>0</v>
      </c>
    </row>
    <row r="734" spans="1:11" x14ac:dyDescent="0.25">
      <c r="A734" s="9">
        <f>IF(Lease!$H$4="Monthly",DATE(YEAR(Quarterly!A733),MONTH(Quarterly!A733)+1,DAY(Quarterly!A733)),IF(Lease!$H$4="Quarterly",DATE(YEAR(Quarterly!A733),MONTH(Quarterly!A733)+3,DAY(Quarterly!A733)),DATE(YEAR(Quarterly!A733)+1,MONTH(Quarterly!A733),DAY(Quarterly!A733))))</f>
        <v>308328</v>
      </c>
      <c r="B734" s="9">
        <f t="shared" si="102"/>
        <v>308326</v>
      </c>
      <c r="C734" s="9">
        <f t="shared" si="105"/>
        <v>308356</v>
      </c>
      <c r="D734" s="3">
        <f t="shared" si="103"/>
        <v>31</v>
      </c>
      <c r="E734" s="10">
        <f t="shared" si="104"/>
        <v>29</v>
      </c>
      <c r="F734" s="4">
        <f>Lease!K744</f>
        <v>0</v>
      </c>
      <c r="G734" s="3">
        <f t="shared" si="106"/>
        <v>0</v>
      </c>
      <c r="H734" s="11">
        <f t="shared" si="107"/>
        <v>0</v>
      </c>
      <c r="I734" s="11">
        <f t="shared" si="108"/>
        <v>0</v>
      </c>
      <c r="J734" s="4">
        <f t="shared" si="109"/>
        <v>0</v>
      </c>
      <c r="K734" s="3">
        <f t="shared" si="110"/>
        <v>0</v>
      </c>
    </row>
    <row r="735" spans="1:11" x14ac:dyDescent="0.25">
      <c r="A735" s="9">
        <f>IF(Lease!$H$4="Monthly",DATE(YEAR(Quarterly!A734),MONTH(Quarterly!A734)+1,DAY(Quarterly!A734)),IF(Lease!$H$4="Quarterly",DATE(YEAR(Quarterly!A734),MONTH(Quarterly!A734)+3,DAY(Quarterly!A734)),DATE(YEAR(Quarterly!A734)+1,MONTH(Quarterly!A734),DAY(Quarterly!A734))))</f>
        <v>308693</v>
      </c>
      <c r="B735" s="9">
        <f t="shared" si="102"/>
        <v>308691</v>
      </c>
      <c r="C735" s="9">
        <f t="shared" si="105"/>
        <v>308721</v>
      </c>
      <c r="D735" s="3">
        <f t="shared" si="103"/>
        <v>31</v>
      </c>
      <c r="E735" s="10">
        <f t="shared" si="104"/>
        <v>29</v>
      </c>
      <c r="F735" s="4">
        <f>Lease!K745</f>
        <v>0</v>
      </c>
      <c r="G735" s="3">
        <f t="shared" si="106"/>
        <v>0</v>
      </c>
      <c r="H735" s="11">
        <f t="shared" si="107"/>
        <v>0</v>
      </c>
      <c r="I735" s="11">
        <f t="shared" si="108"/>
        <v>0</v>
      </c>
      <c r="J735" s="4">
        <f t="shared" si="109"/>
        <v>0</v>
      </c>
      <c r="K735" s="3">
        <f t="shared" si="110"/>
        <v>0</v>
      </c>
    </row>
    <row r="736" spans="1:11" x14ac:dyDescent="0.25">
      <c r="A736" s="9">
        <f>IF(Lease!$H$4="Monthly",DATE(YEAR(Quarterly!A735),MONTH(Quarterly!A735)+1,DAY(Quarterly!A735)),IF(Lease!$H$4="Quarterly",DATE(YEAR(Quarterly!A735),MONTH(Quarterly!A735)+3,DAY(Quarterly!A735)),DATE(YEAR(Quarterly!A735)+1,MONTH(Quarterly!A735),DAY(Quarterly!A735))))</f>
        <v>309058</v>
      </c>
      <c r="B736" s="9">
        <f t="shared" si="102"/>
        <v>309056</v>
      </c>
      <c r="C736" s="9">
        <f t="shared" si="105"/>
        <v>309086</v>
      </c>
      <c r="D736" s="3">
        <f t="shared" si="103"/>
        <v>31</v>
      </c>
      <c r="E736" s="10">
        <f t="shared" si="104"/>
        <v>29</v>
      </c>
      <c r="F736" s="4">
        <f>Lease!K746</f>
        <v>0</v>
      </c>
      <c r="G736" s="3">
        <f t="shared" si="106"/>
        <v>0</v>
      </c>
      <c r="H736" s="11">
        <f t="shared" si="107"/>
        <v>0</v>
      </c>
      <c r="I736" s="11">
        <f t="shared" si="108"/>
        <v>0</v>
      </c>
      <c r="J736" s="4">
        <f t="shared" si="109"/>
        <v>0</v>
      </c>
      <c r="K736" s="3">
        <f t="shared" si="110"/>
        <v>0</v>
      </c>
    </row>
    <row r="737" spans="1:11" x14ac:dyDescent="0.25">
      <c r="A737" s="9">
        <f>IF(Lease!$H$4="Monthly",DATE(YEAR(Quarterly!A736),MONTH(Quarterly!A736)+1,DAY(Quarterly!A736)),IF(Lease!$H$4="Quarterly",DATE(YEAR(Quarterly!A736),MONTH(Quarterly!A736)+3,DAY(Quarterly!A736)),DATE(YEAR(Quarterly!A736)+1,MONTH(Quarterly!A736),DAY(Quarterly!A736))))</f>
        <v>309423</v>
      </c>
      <c r="B737" s="9">
        <f t="shared" si="102"/>
        <v>309421</v>
      </c>
      <c r="C737" s="9">
        <f t="shared" si="105"/>
        <v>309451</v>
      </c>
      <c r="D737" s="3">
        <f t="shared" si="103"/>
        <v>31</v>
      </c>
      <c r="E737" s="10">
        <f t="shared" si="104"/>
        <v>29</v>
      </c>
      <c r="F737" s="4">
        <f>Lease!K747</f>
        <v>0</v>
      </c>
      <c r="G737" s="3">
        <f t="shared" si="106"/>
        <v>0</v>
      </c>
      <c r="H737" s="11">
        <f t="shared" si="107"/>
        <v>0</v>
      </c>
      <c r="I737" s="11">
        <f t="shared" si="108"/>
        <v>0</v>
      </c>
      <c r="J737" s="4">
        <f t="shared" si="109"/>
        <v>0</v>
      </c>
      <c r="K737" s="3">
        <f t="shared" si="110"/>
        <v>0</v>
      </c>
    </row>
    <row r="738" spans="1:11" x14ac:dyDescent="0.25">
      <c r="A738" s="9">
        <f>IF(Lease!$H$4="Monthly",DATE(YEAR(Quarterly!A737),MONTH(Quarterly!A737)+1,DAY(Quarterly!A737)),IF(Lease!$H$4="Quarterly",DATE(YEAR(Quarterly!A737),MONTH(Quarterly!A737)+3,DAY(Quarterly!A737)),DATE(YEAR(Quarterly!A737)+1,MONTH(Quarterly!A737),DAY(Quarterly!A737))))</f>
        <v>309789</v>
      </c>
      <c r="B738" s="9">
        <f t="shared" si="102"/>
        <v>309787</v>
      </c>
      <c r="C738" s="9">
        <f t="shared" si="105"/>
        <v>309817</v>
      </c>
      <c r="D738" s="3">
        <f t="shared" si="103"/>
        <v>31</v>
      </c>
      <c r="E738" s="10">
        <f t="shared" si="104"/>
        <v>29</v>
      </c>
      <c r="F738" s="4">
        <f>Lease!K748</f>
        <v>0</v>
      </c>
      <c r="G738" s="3">
        <f t="shared" si="106"/>
        <v>0</v>
      </c>
      <c r="H738" s="11">
        <f t="shared" si="107"/>
        <v>0</v>
      </c>
      <c r="I738" s="11">
        <f t="shared" si="108"/>
        <v>0</v>
      </c>
      <c r="J738" s="4">
        <f t="shared" si="109"/>
        <v>0</v>
      </c>
      <c r="K738" s="3">
        <f t="shared" si="110"/>
        <v>0</v>
      </c>
    </row>
    <row r="739" spans="1:11" x14ac:dyDescent="0.25">
      <c r="A739" s="9">
        <f>IF(Lease!$H$4="Monthly",DATE(YEAR(Quarterly!A738),MONTH(Quarterly!A738)+1,DAY(Quarterly!A738)),IF(Lease!$H$4="Quarterly",DATE(YEAR(Quarterly!A738),MONTH(Quarterly!A738)+3,DAY(Quarterly!A738)),DATE(YEAR(Quarterly!A738)+1,MONTH(Quarterly!A738),DAY(Quarterly!A738))))</f>
        <v>310154</v>
      </c>
      <c r="B739" s="9">
        <f t="shared" si="102"/>
        <v>310152</v>
      </c>
      <c r="C739" s="9">
        <f t="shared" si="105"/>
        <v>310182</v>
      </c>
      <c r="D739" s="3">
        <f t="shared" si="103"/>
        <v>31</v>
      </c>
      <c r="E739" s="10">
        <f t="shared" si="104"/>
        <v>29</v>
      </c>
      <c r="F739" s="4">
        <f>Lease!K749</f>
        <v>0</v>
      </c>
      <c r="G739" s="3">
        <f t="shared" si="106"/>
        <v>0</v>
      </c>
      <c r="H739" s="11">
        <f t="shared" si="107"/>
        <v>0</v>
      </c>
      <c r="I739" s="11">
        <f t="shared" si="108"/>
        <v>0</v>
      </c>
      <c r="J739" s="4">
        <f t="shared" si="109"/>
        <v>0</v>
      </c>
      <c r="K739" s="3">
        <f t="shared" si="110"/>
        <v>0</v>
      </c>
    </row>
    <row r="740" spans="1:11" x14ac:dyDescent="0.25">
      <c r="A740" s="9">
        <f>IF(Lease!$H$4="Monthly",DATE(YEAR(Quarterly!A739),MONTH(Quarterly!A739)+1,DAY(Quarterly!A739)),IF(Lease!$H$4="Quarterly",DATE(YEAR(Quarterly!A739),MONTH(Quarterly!A739)+3,DAY(Quarterly!A739)),DATE(YEAR(Quarterly!A739)+1,MONTH(Quarterly!A739),DAY(Quarterly!A739))))</f>
        <v>310519</v>
      </c>
      <c r="B740" s="9">
        <f t="shared" si="102"/>
        <v>310517</v>
      </c>
      <c r="C740" s="9">
        <f t="shared" si="105"/>
        <v>310547</v>
      </c>
      <c r="D740" s="3">
        <f t="shared" si="103"/>
        <v>31</v>
      </c>
      <c r="E740" s="10">
        <f t="shared" si="104"/>
        <v>29</v>
      </c>
      <c r="F740" s="4">
        <f>Lease!K750</f>
        <v>0</v>
      </c>
      <c r="G740" s="3">
        <f t="shared" si="106"/>
        <v>0</v>
      </c>
      <c r="H740" s="11">
        <f t="shared" si="107"/>
        <v>0</v>
      </c>
      <c r="I740" s="11">
        <f t="shared" si="108"/>
        <v>0</v>
      </c>
      <c r="J740" s="4">
        <f t="shared" si="109"/>
        <v>0</v>
      </c>
      <c r="K740" s="3">
        <f t="shared" si="110"/>
        <v>0</v>
      </c>
    </row>
    <row r="741" spans="1:11" x14ac:dyDescent="0.25">
      <c r="A741" s="9">
        <f>IF(Lease!$H$4="Monthly",DATE(YEAR(Quarterly!A740),MONTH(Quarterly!A740)+1,DAY(Quarterly!A740)),IF(Lease!$H$4="Quarterly",DATE(YEAR(Quarterly!A740),MONTH(Quarterly!A740)+3,DAY(Quarterly!A740)),DATE(YEAR(Quarterly!A740)+1,MONTH(Quarterly!A740),DAY(Quarterly!A740))))</f>
        <v>310884</v>
      </c>
      <c r="B741" s="9">
        <f t="shared" si="102"/>
        <v>310882</v>
      </c>
      <c r="C741" s="9">
        <f t="shared" si="105"/>
        <v>310912</v>
      </c>
      <c r="D741" s="3">
        <f t="shared" si="103"/>
        <v>31</v>
      </c>
      <c r="E741" s="10">
        <f t="shared" si="104"/>
        <v>29</v>
      </c>
      <c r="F741" s="4">
        <f>Lease!K751</f>
        <v>0</v>
      </c>
      <c r="G741" s="3">
        <f t="shared" si="106"/>
        <v>0</v>
      </c>
      <c r="H741" s="11">
        <f t="shared" si="107"/>
        <v>0</v>
      </c>
      <c r="I741" s="11">
        <f t="shared" si="108"/>
        <v>0</v>
      </c>
      <c r="J741" s="4">
        <f t="shared" si="109"/>
        <v>0</v>
      </c>
      <c r="K741" s="3">
        <f t="shared" si="110"/>
        <v>0</v>
      </c>
    </row>
    <row r="742" spans="1:11" x14ac:dyDescent="0.25">
      <c r="A742" s="9">
        <f>IF(Lease!$H$4="Monthly",DATE(YEAR(Quarterly!A741),MONTH(Quarterly!A741)+1,DAY(Quarterly!A741)),IF(Lease!$H$4="Quarterly",DATE(YEAR(Quarterly!A741),MONTH(Quarterly!A741)+3,DAY(Quarterly!A741)),DATE(YEAR(Quarterly!A741)+1,MONTH(Quarterly!A741),DAY(Quarterly!A741))))</f>
        <v>311250</v>
      </c>
      <c r="B742" s="9">
        <f t="shared" si="102"/>
        <v>311248</v>
      </c>
      <c r="C742" s="9">
        <f t="shared" si="105"/>
        <v>311278</v>
      </c>
      <c r="D742" s="3">
        <f t="shared" si="103"/>
        <v>31</v>
      </c>
      <c r="E742" s="10">
        <f t="shared" si="104"/>
        <v>29</v>
      </c>
      <c r="F742" s="4">
        <f>Lease!K752</f>
        <v>0</v>
      </c>
      <c r="G742" s="3">
        <f t="shared" si="106"/>
        <v>0</v>
      </c>
      <c r="H742" s="11">
        <f t="shared" si="107"/>
        <v>0</v>
      </c>
      <c r="I742" s="11">
        <f t="shared" si="108"/>
        <v>0</v>
      </c>
      <c r="J742" s="4">
        <f t="shared" si="109"/>
        <v>0</v>
      </c>
      <c r="K742" s="3">
        <f t="shared" si="110"/>
        <v>0</v>
      </c>
    </row>
    <row r="743" spans="1:11" x14ac:dyDescent="0.25">
      <c r="A743" s="9">
        <f>IF(Lease!$H$4="Monthly",DATE(YEAR(Quarterly!A742),MONTH(Quarterly!A742)+1,DAY(Quarterly!A742)),IF(Lease!$H$4="Quarterly",DATE(YEAR(Quarterly!A742),MONTH(Quarterly!A742)+3,DAY(Quarterly!A742)),DATE(YEAR(Quarterly!A742)+1,MONTH(Quarterly!A742),DAY(Quarterly!A742))))</f>
        <v>311615</v>
      </c>
      <c r="B743" s="9">
        <f t="shared" si="102"/>
        <v>311613</v>
      </c>
      <c r="C743" s="9">
        <f t="shared" si="105"/>
        <v>311643</v>
      </c>
      <c r="D743" s="3">
        <f t="shared" si="103"/>
        <v>31</v>
      </c>
      <c r="E743" s="10">
        <f t="shared" si="104"/>
        <v>29</v>
      </c>
      <c r="F743" s="4">
        <f>Lease!K753</f>
        <v>0</v>
      </c>
      <c r="G743" s="3">
        <f t="shared" si="106"/>
        <v>0</v>
      </c>
      <c r="H743" s="11">
        <f t="shared" si="107"/>
        <v>0</v>
      </c>
      <c r="I743" s="11">
        <f t="shared" si="108"/>
        <v>0</v>
      </c>
      <c r="J743" s="4">
        <f t="shared" si="109"/>
        <v>0</v>
      </c>
      <c r="K743" s="3">
        <f t="shared" si="110"/>
        <v>0</v>
      </c>
    </row>
    <row r="744" spans="1:11" x14ac:dyDescent="0.25">
      <c r="A744" s="9">
        <f>IF(Lease!$H$4="Monthly",DATE(YEAR(Quarterly!A743),MONTH(Quarterly!A743)+1,DAY(Quarterly!A743)),IF(Lease!$H$4="Quarterly",DATE(YEAR(Quarterly!A743),MONTH(Quarterly!A743)+3,DAY(Quarterly!A743)),DATE(YEAR(Quarterly!A743)+1,MONTH(Quarterly!A743),DAY(Quarterly!A743))))</f>
        <v>311980</v>
      </c>
      <c r="B744" s="9">
        <f t="shared" si="102"/>
        <v>311978</v>
      </c>
      <c r="C744" s="9">
        <f t="shared" si="105"/>
        <v>312008</v>
      </c>
      <c r="D744" s="3">
        <f t="shared" si="103"/>
        <v>31</v>
      </c>
      <c r="E744" s="10">
        <f t="shared" si="104"/>
        <v>29</v>
      </c>
      <c r="F744" s="4">
        <f>Lease!K754</f>
        <v>0</v>
      </c>
      <c r="G744" s="3">
        <f t="shared" si="106"/>
        <v>0</v>
      </c>
      <c r="H744" s="11">
        <f t="shared" si="107"/>
        <v>0</v>
      </c>
      <c r="I744" s="11">
        <f t="shared" si="108"/>
        <v>0</v>
      </c>
      <c r="J744" s="4">
        <f t="shared" si="109"/>
        <v>0</v>
      </c>
      <c r="K744" s="3">
        <f t="shared" si="110"/>
        <v>0</v>
      </c>
    </row>
    <row r="745" spans="1:11" x14ac:dyDescent="0.25">
      <c r="A745" s="9">
        <f>IF(Lease!$H$4="Monthly",DATE(YEAR(Quarterly!A744),MONTH(Quarterly!A744)+1,DAY(Quarterly!A744)),IF(Lease!$H$4="Quarterly",DATE(YEAR(Quarterly!A744),MONTH(Quarterly!A744)+3,DAY(Quarterly!A744)),DATE(YEAR(Quarterly!A744)+1,MONTH(Quarterly!A744),DAY(Quarterly!A744))))</f>
        <v>312345</v>
      </c>
      <c r="B745" s="9">
        <f t="shared" si="102"/>
        <v>312343</v>
      </c>
      <c r="C745" s="9">
        <f t="shared" si="105"/>
        <v>312373</v>
      </c>
      <c r="D745" s="3">
        <f t="shared" si="103"/>
        <v>31</v>
      </c>
      <c r="E745" s="10">
        <f t="shared" si="104"/>
        <v>29</v>
      </c>
      <c r="F745" s="4">
        <f>Lease!K755</f>
        <v>0</v>
      </c>
      <c r="G745" s="3">
        <f t="shared" si="106"/>
        <v>0</v>
      </c>
      <c r="H745" s="11">
        <f t="shared" si="107"/>
        <v>0</v>
      </c>
      <c r="I745" s="11">
        <f t="shared" si="108"/>
        <v>0</v>
      </c>
      <c r="J745" s="4">
        <f t="shared" si="109"/>
        <v>0</v>
      </c>
      <c r="K745" s="3">
        <f t="shared" si="110"/>
        <v>0</v>
      </c>
    </row>
    <row r="746" spans="1:11" x14ac:dyDescent="0.25">
      <c r="A746" s="9">
        <f>IF(Lease!$H$4="Monthly",DATE(YEAR(Quarterly!A745),MONTH(Quarterly!A745)+1,DAY(Quarterly!A745)),IF(Lease!$H$4="Quarterly",DATE(YEAR(Quarterly!A745),MONTH(Quarterly!A745)+3,DAY(Quarterly!A745)),DATE(YEAR(Quarterly!A745)+1,MONTH(Quarterly!A745),DAY(Quarterly!A745))))</f>
        <v>312711</v>
      </c>
      <c r="B746" s="9">
        <f t="shared" si="102"/>
        <v>312709</v>
      </c>
      <c r="C746" s="9">
        <f t="shared" si="105"/>
        <v>312739</v>
      </c>
      <c r="D746" s="3">
        <f t="shared" si="103"/>
        <v>31</v>
      </c>
      <c r="E746" s="10">
        <f t="shared" si="104"/>
        <v>29</v>
      </c>
      <c r="F746" s="4">
        <f>Lease!K756</f>
        <v>0</v>
      </c>
      <c r="G746" s="3">
        <f t="shared" si="106"/>
        <v>0</v>
      </c>
      <c r="H746" s="11">
        <f t="shared" si="107"/>
        <v>0</v>
      </c>
      <c r="I746" s="11">
        <f t="shared" si="108"/>
        <v>0</v>
      </c>
      <c r="J746" s="4">
        <f t="shared" si="109"/>
        <v>0</v>
      </c>
      <c r="K746" s="3">
        <f t="shared" si="110"/>
        <v>0</v>
      </c>
    </row>
    <row r="747" spans="1:11" x14ac:dyDescent="0.25">
      <c r="A747" s="9">
        <f>IF(Lease!$H$4="Monthly",DATE(YEAR(Quarterly!A746),MONTH(Quarterly!A746)+1,DAY(Quarterly!A746)),IF(Lease!$H$4="Quarterly",DATE(YEAR(Quarterly!A746),MONTH(Quarterly!A746)+3,DAY(Quarterly!A746)),DATE(YEAR(Quarterly!A746)+1,MONTH(Quarterly!A746),DAY(Quarterly!A746))))</f>
        <v>313076</v>
      </c>
      <c r="B747" s="9">
        <f t="shared" si="102"/>
        <v>313074</v>
      </c>
      <c r="C747" s="9">
        <f t="shared" si="105"/>
        <v>313104</v>
      </c>
      <c r="D747" s="3">
        <f t="shared" si="103"/>
        <v>31</v>
      </c>
      <c r="E747" s="10">
        <f t="shared" si="104"/>
        <v>29</v>
      </c>
      <c r="F747" s="4">
        <f>Lease!K757</f>
        <v>0</v>
      </c>
      <c r="G747" s="3">
        <f t="shared" si="106"/>
        <v>0</v>
      </c>
      <c r="H747" s="11">
        <f t="shared" si="107"/>
        <v>0</v>
      </c>
      <c r="I747" s="11">
        <f t="shared" si="108"/>
        <v>0</v>
      </c>
      <c r="J747" s="4">
        <f t="shared" si="109"/>
        <v>0</v>
      </c>
      <c r="K747" s="3">
        <f t="shared" si="110"/>
        <v>0</v>
      </c>
    </row>
    <row r="748" spans="1:11" x14ac:dyDescent="0.25">
      <c r="A748" s="9">
        <f>IF(Lease!$H$4="Monthly",DATE(YEAR(Quarterly!A747),MONTH(Quarterly!A747)+1,DAY(Quarterly!A747)),IF(Lease!$H$4="Quarterly",DATE(YEAR(Quarterly!A747),MONTH(Quarterly!A747)+3,DAY(Quarterly!A747)),DATE(YEAR(Quarterly!A747)+1,MONTH(Quarterly!A747),DAY(Quarterly!A747))))</f>
        <v>313441</v>
      </c>
      <c r="B748" s="9">
        <f t="shared" si="102"/>
        <v>313439</v>
      </c>
      <c r="C748" s="9">
        <f t="shared" si="105"/>
        <v>313469</v>
      </c>
      <c r="D748" s="3">
        <f t="shared" si="103"/>
        <v>31</v>
      </c>
      <c r="E748" s="10">
        <f t="shared" si="104"/>
        <v>29</v>
      </c>
      <c r="F748" s="4">
        <f>Lease!K758</f>
        <v>0</v>
      </c>
      <c r="G748" s="3">
        <f t="shared" si="106"/>
        <v>0</v>
      </c>
      <c r="H748" s="11">
        <f t="shared" si="107"/>
        <v>0</v>
      </c>
      <c r="I748" s="11">
        <f t="shared" si="108"/>
        <v>0</v>
      </c>
      <c r="J748" s="4">
        <f t="shared" si="109"/>
        <v>0</v>
      </c>
      <c r="K748" s="3">
        <f t="shared" si="110"/>
        <v>0</v>
      </c>
    </row>
    <row r="749" spans="1:11" x14ac:dyDescent="0.25">
      <c r="A749" s="9">
        <f>IF(Lease!$H$4="Monthly",DATE(YEAR(Quarterly!A748),MONTH(Quarterly!A748)+1,DAY(Quarterly!A748)),IF(Lease!$H$4="Quarterly",DATE(YEAR(Quarterly!A748),MONTH(Quarterly!A748)+3,DAY(Quarterly!A748)),DATE(YEAR(Quarterly!A748)+1,MONTH(Quarterly!A748),DAY(Quarterly!A748))))</f>
        <v>313806</v>
      </c>
      <c r="B749" s="9">
        <f t="shared" si="102"/>
        <v>313804</v>
      </c>
      <c r="C749" s="9">
        <f t="shared" si="105"/>
        <v>313834</v>
      </c>
      <c r="D749" s="3">
        <f t="shared" si="103"/>
        <v>31</v>
      </c>
      <c r="E749" s="10">
        <f t="shared" si="104"/>
        <v>29</v>
      </c>
      <c r="F749" s="4">
        <f>Lease!K759</f>
        <v>0</v>
      </c>
      <c r="G749" s="3">
        <f t="shared" si="106"/>
        <v>0</v>
      </c>
      <c r="H749" s="11">
        <f t="shared" si="107"/>
        <v>0</v>
      </c>
      <c r="I749" s="11">
        <f t="shared" si="108"/>
        <v>0</v>
      </c>
      <c r="J749" s="4">
        <f t="shared" si="109"/>
        <v>0</v>
      </c>
      <c r="K749" s="3">
        <f t="shared" si="110"/>
        <v>0</v>
      </c>
    </row>
    <row r="750" spans="1:11" x14ac:dyDescent="0.25">
      <c r="A750" s="9">
        <f>IF(Lease!$H$4="Monthly",DATE(YEAR(Quarterly!A749),MONTH(Quarterly!A749)+1,DAY(Quarterly!A749)),IF(Lease!$H$4="Quarterly",DATE(YEAR(Quarterly!A749),MONTH(Quarterly!A749)+3,DAY(Quarterly!A749)),DATE(YEAR(Quarterly!A749)+1,MONTH(Quarterly!A749),DAY(Quarterly!A749))))</f>
        <v>314172</v>
      </c>
      <c r="B750" s="9">
        <f t="shared" si="102"/>
        <v>314170</v>
      </c>
      <c r="C750" s="9">
        <f t="shared" si="105"/>
        <v>314200</v>
      </c>
      <c r="D750" s="3">
        <f t="shared" si="103"/>
        <v>31</v>
      </c>
      <c r="E750" s="10">
        <f t="shared" si="104"/>
        <v>29</v>
      </c>
      <c r="F750" s="4">
        <f>Lease!K760</f>
        <v>0</v>
      </c>
      <c r="G750" s="3">
        <f t="shared" si="106"/>
        <v>0</v>
      </c>
      <c r="H750" s="11">
        <f t="shared" si="107"/>
        <v>0</v>
      </c>
      <c r="I750" s="11">
        <f t="shared" si="108"/>
        <v>0</v>
      </c>
      <c r="J750" s="4">
        <f t="shared" si="109"/>
        <v>0</v>
      </c>
      <c r="K750" s="3">
        <f t="shared" si="110"/>
        <v>0</v>
      </c>
    </row>
    <row r="751" spans="1:11" x14ac:dyDescent="0.25">
      <c r="A751" s="9">
        <f>IF(Lease!$H$4="Monthly",DATE(YEAR(Quarterly!A750),MONTH(Quarterly!A750)+1,DAY(Quarterly!A750)),IF(Lease!$H$4="Quarterly",DATE(YEAR(Quarterly!A750),MONTH(Quarterly!A750)+3,DAY(Quarterly!A750)),DATE(YEAR(Quarterly!A750)+1,MONTH(Quarterly!A750),DAY(Quarterly!A750))))</f>
        <v>314537</v>
      </c>
      <c r="B751" s="9">
        <f t="shared" si="102"/>
        <v>314535</v>
      </c>
      <c r="C751" s="9">
        <f t="shared" si="105"/>
        <v>314565</v>
      </c>
      <c r="D751" s="3">
        <f t="shared" si="103"/>
        <v>31</v>
      </c>
      <c r="E751" s="10">
        <f t="shared" si="104"/>
        <v>29</v>
      </c>
      <c r="F751" s="4">
        <f>Lease!K761</f>
        <v>0</v>
      </c>
      <c r="G751" s="3">
        <f t="shared" si="106"/>
        <v>0</v>
      </c>
      <c r="H751" s="11">
        <f t="shared" si="107"/>
        <v>0</v>
      </c>
      <c r="I751" s="11">
        <f t="shared" si="108"/>
        <v>0</v>
      </c>
      <c r="J751" s="4">
        <f t="shared" si="109"/>
        <v>0</v>
      </c>
      <c r="K751" s="3">
        <f t="shared" si="110"/>
        <v>0</v>
      </c>
    </row>
    <row r="752" spans="1:11" x14ac:dyDescent="0.25">
      <c r="A752" s="9">
        <f>IF(Lease!$H$4="Monthly",DATE(YEAR(Quarterly!A751),MONTH(Quarterly!A751)+1,DAY(Quarterly!A751)),IF(Lease!$H$4="Quarterly",DATE(YEAR(Quarterly!A751),MONTH(Quarterly!A751)+3,DAY(Quarterly!A751)),DATE(YEAR(Quarterly!A751)+1,MONTH(Quarterly!A751),DAY(Quarterly!A751))))</f>
        <v>314902</v>
      </c>
      <c r="B752" s="9">
        <f t="shared" si="102"/>
        <v>314900</v>
      </c>
      <c r="C752" s="9">
        <f t="shared" si="105"/>
        <v>314930</v>
      </c>
      <c r="D752" s="3">
        <f t="shared" si="103"/>
        <v>31</v>
      </c>
      <c r="E752" s="10">
        <f t="shared" si="104"/>
        <v>29</v>
      </c>
      <c r="F752" s="4">
        <f>Lease!K762</f>
        <v>0</v>
      </c>
      <c r="G752" s="3">
        <f t="shared" si="106"/>
        <v>0</v>
      </c>
      <c r="H752" s="11">
        <f t="shared" si="107"/>
        <v>0</v>
      </c>
      <c r="I752" s="11">
        <f t="shared" si="108"/>
        <v>0</v>
      </c>
      <c r="J752" s="4">
        <f t="shared" si="109"/>
        <v>0</v>
      </c>
      <c r="K752" s="3">
        <f t="shared" si="110"/>
        <v>0</v>
      </c>
    </row>
    <row r="753" spans="1:11" x14ac:dyDescent="0.25">
      <c r="A753" s="9">
        <f>IF(Lease!$H$4="Monthly",DATE(YEAR(Quarterly!A752),MONTH(Quarterly!A752)+1,DAY(Quarterly!A752)),IF(Lease!$H$4="Quarterly",DATE(YEAR(Quarterly!A752),MONTH(Quarterly!A752)+3,DAY(Quarterly!A752)),DATE(YEAR(Quarterly!A752)+1,MONTH(Quarterly!A752),DAY(Quarterly!A752))))</f>
        <v>315267</v>
      </c>
      <c r="B753" s="9">
        <f t="shared" si="102"/>
        <v>315265</v>
      </c>
      <c r="C753" s="9">
        <f t="shared" si="105"/>
        <v>315295</v>
      </c>
      <c r="D753" s="3">
        <f t="shared" si="103"/>
        <v>31</v>
      </c>
      <c r="E753" s="10">
        <f t="shared" si="104"/>
        <v>29</v>
      </c>
      <c r="F753" s="4">
        <f>Lease!K763</f>
        <v>0</v>
      </c>
      <c r="G753" s="3">
        <f t="shared" si="106"/>
        <v>0</v>
      </c>
      <c r="H753" s="11">
        <f t="shared" si="107"/>
        <v>0</v>
      </c>
      <c r="I753" s="11">
        <f t="shared" si="108"/>
        <v>0</v>
      </c>
      <c r="J753" s="4">
        <f t="shared" si="109"/>
        <v>0</v>
      </c>
      <c r="K753" s="3">
        <f t="shared" si="110"/>
        <v>0</v>
      </c>
    </row>
    <row r="754" spans="1:11" x14ac:dyDescent="0.25">
      <c r="A754" s="9">
        <f>IF(Lease!$H$4="Monthly",DATE(YEAR(Quarterly!A753),MONTH(Quarterly!A753)+1,DAY(Quarterly!A753)),IF(Lease!$H$4="Quarterly",DATE(YEAR(Quarterly!A753),MONTH(Quarterly!A753)+3,DAY(Quarterly!A753)),DATE(YEAR(Quarterly!A753)+1,MONTH(Quarterly!A753),DAY(Quarterly!A753))))</f>
        <v>315633</v>
      </c>
      <c r="B754" s="9">
        <f t="shared" si="102"/>
        <v>315631</v>
      </c>
      <c r="C754" s="9">
        <f t="shared" si="105"/>
        <v>315661</v>
      </c>
      <c r="D754" s="3">
        <f t="shared" si="103"/>
        <v>31</v>
      </c>
      <c r="E754" s="10">
        <f t="shared" si="104"/>
        <v>29</v>
      </c>
      <c r="F754" s="4">
        <f>Lease!K764</f>
        <v>0</v>
      </c>
      <c r="G754" s="3">
        <f t="shared" si="106"/>
        <v>0</v>
      </c>
      <c r="H754" s="11">
        <f t="shared" si="107"/>
        <v>0</v>
      </c>
      <c r="I754" s="11">
        <f t="shared" si="108"/>
        <v>0</v>
      </c>
      <c r="J754" s="4">
        <f t="shared" si="109"/>
        <v>0</v>
      </c>
      <c r="K754" s="3">
        <f t="shared" si="110"/>
        <v>0</v>
      </c>
    </row>
    <row r="755" spans="1:11" x14ac:dyDescent="0.25">
      <c r="A755" s="9">
        <f>IF(Lease!$H$4="Monthly",DATE(YEAR(Quarterly!A754),MONTH(Quarterly!A754)+1,DAY(Quarterly!A754)),IF(Lease!$H$4="Quarterly",DATE(YEAR(Quarterly!A754),MONTH(Quarterly!A754)+3,DAY(Quarterly!A754)),DATE(YEAR(Quarterly!A754)+1,MONTH(Quarterly!A754),DAY(Quarterly!A754))))</f>
        <v>315998</v>
      </c>
      <c r="B755" s="9">
        <f t="shared" si="102"/>
        <v>315996</v>
      </c>
      <c r="C755" s="9">
        <f t="shared" si="105"/>
        <v>316026</v>
      </c>
      <c r="D755" s="3">
        <f t="shared" si="103"/>
        <v>31</v>
      </c>
      <c r="E755" s="10">
        <f t="shared" si="104"/>
        <v>29</v>
      </c>
      <c r="F755" s="4">
        <f>Lease!K765</f>
        <v>0</v>
      </c>
      <c r="G755" s="3">
        <f t="shared" si="106"/>
        <v>0</v>
      </c>
      <c r="H755" s="11">
        <f t="shared" si="107"/>
        <v>0</v>
      </c>
      <c r="I755" s="11">
        <f t="shared" si="108"/>
        <v>0</v>
      </c>
      <c r="J755" s="4">
        <f t="shared" si="109"/>
        <v>0</v>
      </c>
      <c r="K755" s="3">
        <f t="shared" si="110"/>
        <v>0</v>
      </c>
    </row>
    <row r="756" spans="1:11" x14ac:dyDescent="0.25">
      <c r="A756" s="9">
        <f>IF(Lease!$H$4="Monthly",DATE(YEAR(Quarterly!A755),MONTH(Quarterly!A755)+1,DAY(Quarterly!A755)),IF(Lease!$H$4="Quarterly",DATE(YEAR(Quarterly!A755),MONTH(Quarterly!A755)+3,DAY(Quarterly!A755)),DATE(YEAR(Quarterly!A755)+1,MONTH(Quarterly!A755),DAY(Quarterly!A755))))</f>
        <v>316363</v>
      </c>
      <c r="B756" s="9">
        <f t="shared" si="102"/>
        <v>316361</v>
      </c>
      <c r="C756" s="9">
        <f t="shared" si="105"/>
        <v>316391</v>
      </c>
      <c r="D756" s="3">
        <f t="shared" si="103"/>
        <v>31</v>
      </c>
      <c r="E756" s="10">
        <f t="shared" si="104"/>
        <v>29</v>
      </c>
      <c r="F756" s="4">
        <f>Lease!K766</f>
        <v>0</v>
      </c>
      <c r="G756" s="3">
        <f t="shared" si="106"/>
        <v>0</v>
      </c>
      <c r="H756" s="11">
        <f t="shared" si="107"/>
        <v>0</v>
      </c>
      <c r="I756" s="11">
        <f t="shared" si="108"/>
        <v>0</v>
      </c>
      <c r="J756" s="4">
        <f t="shared" si="109"/>
        <v>0</v>
      </c>
      <c r="K756" s="3">
        <f t="shared" si="110"/>
        <v>0</v>
      </c>
    </row>
    <row r="757" spans="1:11" x14ac:dyDescent="0.25">
      <c r="A757" s="9">
        <f>IF(Lease!$H$4="Monthly",DATE(YEAR(Quarterly!A756),MONTH(Quarterly!A756)+1,DAY(Quarterly!A756)),IF(Lease!$H$4="Quarterly",DATE(YEAR(Quarterly!A756),MONTH(Quarterly!A756)+3,DAY(Quarterly!A756)),DATE(YEAR(Quarterly!A756)+1,MONTH(Quarterly!A756),DAY(Quarterly!A756))))</f>
        <v>316728</v>
      </c>
      <c r="B757" s="9">
        <f t="shared" si="102"/>
        <v>316726</v>
      </c>
      <c r="C757" s="9">
        <f t="shared" si="105"/>
        <v>316756</v>
      </c>
      <c r="D757" s="3">
        <f t="shared" si="103"/>
        <v>31</v>
      </c>
      <c r="E757" s="10">
        <f t="shared" si="104"/>
        <v>29</v>
      </c>
      <c r="F757" s="4">
        <f>Lease!K767</f>
        <v>0</v>
      </c>
      <c r="G757" s="3">
        <f t="shared" si="106"/>
        <v>0</v>
      </c>
      <c r="H757" s="11">
        <f t="shared" si="107"/>
        <v>0</v>
      </c>
      <c r="I757" s="11">
        <f t="shared" si="108"/>
        <v>0</v>
      </c>
      <c r="J757" s="4">
        <f t="shared" si="109"/>
        <v>0</v>
      </c>
      <c r="K757" s="3">
        <f t="shared" si="110"/>
        <v>0</v>
      </c>
    </row>
    <row r="758" spans="1:11" x14ac:dyDescent="0.25">
      <c r="A758" s="9">
        <f>IF(Lease!$H$4="Monthly",DATE(YEAR(Quarterly!A757),MONTH(Quarterly!A757)+1,DAY(Quarterly!A757)),IF(Lease!$H$4="Quarterly",DATE(YEAR(Quarterly!A757),MONTH(Quarterly!A757)+3,DAY(Quarterly!A757)),DATE(YEAR(Quarterly!A757)+1,MONTH(Quarterly!A757),DAY(Quarterly!A757))))</f>
        <v>317094</v>
      </c>
      <c r="B758" s="9">
        <f t="shared" si="102"/>
        <v>317092</v>
      </c>
      <c r="C758" s="9">
        <f t="shared" si="105"/>
        <v>317122</v>
      </c>
      <c r="D758" s="3">
        <f t="shared" si="103"/>
        <v>31</v>
      </c>
      <c r="E758" s="10">
        <f t="shared" si="104"/>
        <v>29</v>
      </c>
      <c r="F758" s="4">
        <f>Lease!K768</f>
        <v>0</v>
      </c>
      <c r="G758" s="3">
        <f t="shared" si="106"/>
        <v>0</v>
      </c>
      <c r="H758" s="11">
        <f t="shared" si="107"/>
        <v>0</v>
      </c>
      <c r="I758" s="11">
        <f t="shared" si="108"/>
        <v>0</v>
      </c>
      <c r="J758" s="4">
        <f t="shared" si="109"/>
        <v>0</v>
      </c>
      <c r="K758" s="3">
        <f t="shared" si="110"/>
        <v>0</v>
      </c>
    </row>
    <row r="759" spans="1:11" x14ac:dyDescent="0.25">
      <c r="A759" s="9">
        <f>IF(Lease!$H$4="Monthly",DATE(YEAR(Quarterly!A758),MONTH(Quarterly!A758)+1,DAY(Quarterly!A758)),IF(Lease!$H$4="Quarterly",DATE(YEAR(Quarterly!A758),MONTH(Quarterly!A758)+3,DAY(Quarterly!A758)),DATE(YEAR(Quarterly!A758)+1,MONTH(Quarterly!A758),DAY(Quarterly!A758))))</f>
        <v>317459</v>
      </c>
      <c r="B759" s="9">
        <f t="shared" si="102"/>
        <v>317457</v>
      </c>
      <c r="C759" s="9">
        <f t="shared" si="105"/>
        <v>317487</v>
      </c>
      <c r="D759" s="3">
        <f t="shared" si="103"/>
        <v>31</v>
      </c>
      <c r="E759" s="10">
        <f t="shared" si="104"/>
        <v>29</v>
      </c>
      <c r="F759" s="4">
        <f>Lease!K769</f>
        <v>0</v>
      </c>
      <c r="G759" s="3">
        <f t="shared" si="106"/>
        <v>0</v>
      </c>
      <c r="H759" s="11">
        <f t="shared" si="107"/>
        <v>0</v>
      </c>
      <c r="I759" s="11">
        <f t="shared" si="108"/>
        <v>0</v>
      </c>
      <c r="J759" s="4">
        <f t="shared" si="109"/>
        <v>0</v>
      </c>
      <c r="K759" s="3">
        <f t="shared" si="110"/>
        <v>0</v>
      </c>
    </row>
    <row r="760" spans="1:11" x14ac:dyDescent="0.25">
      <c r="A760" s="9">
        <f>IF(Lease!$H$4="Monthly",DATE(YEAR(Quarterly!A759),MONTH(Quarterly!A759)+1,DAY(Quarterly!A759)),IF(Lease!$H$4="Quarterly",DATE(YEAR(Quarterly!A759),MONTH(Quarterly!A759)+3,DAY(Quarterly!A759)),DATE(YEAR(Quarterly!A759)+1,MONTH(Quarterly!A759),DAY(Quarterly!A759))))</f>
        <v>317824</v>
      </c>
      <c r="B760" s="9">
        <f t="shared" si="102"/>
        <v>317822</v>
      </c>
      <c r="C760" s="9">
        <f t="shared" si="105"/>
        <v>317852</v>
      </c>
      <c r="D760" s="3">
        <f t="shared" si="103"/>
        <v>31</v>
      </c>
      <c r="E760" s="10">
        <f t="shared" si="104"/>
        <v>29</v>
      </c>
      <c r="F760" s="4">
        <f>Lease!K770</f>
        <v>0</v>
      </c>
      <c r="G760" s="3">
        <f t="shared" si="106"/>
        <v>0</v>
      </c>
      <c r="H760" s="11">
        <f t="shared" si="107"/>
        <v>0</v>
      </c>
      <c r="I760" s="11">
        <f t="shared" si="108"/>
        <v>0</v>
      </c>
      <c r="J760" s="4">
        <f t="shared" si="109"/>
        <v>0</v>
      </c>
      <c r="K760" s="3">
        <f t="shared" si="110"/>
        <v>0</v>
      </c>
    </row>
    <row r="761" spans="1:11" x14ac:dyDescent="0.25">
      <c r="A761" s="9">
        <f>IF(Lease!$H$4="Monthly",DATE(YEAR(Quarterly!A760),MONTH(Quarterly!A760)+1,DAY(Quarterly!A760)),IF(Lease!$H$4="Quarterly",DATE(YEAR(Quarterly!A760),MONTH(Quarterly!A760)+3,DAY(Quarterly!A760)),DATE(YEAR(Quarterly!A760)+1,MONTH(Quarterly!A760),DAY(Quarterly!A760))))</f>
        <v>318189</v>
      </c>
      <c r="B761" s="9">
        <f t="shared" si="102"/>
        <v>318187</v>
      </c>
      <c r="C761" s="9">
        <f t="shared" si="105"/>
        <v>318217</v>
      </c>
      <c r="D761" s="3">
        <f t="shared" si="103"/>
        <v>31</v>
      </c>
      <c r="E761" s="10">
        <f t="shared" si="104"/>
        <v>29</v>
      </c>
      <c r="F761" s="4">
        <f>Lease!K771</f>
        <v>0</v>
      </c>
      <c r="G761" s="3">
        <f t="shared" si="106"/>
        <v>0</v>
      </c>
      <c r="H761" s="11">
        <f t="shared" si="107"/>
        <v>0</v>
      </c>
      <c r="I761" s="11">
        <f t="shared" si="108"/>
        <v>0</v>
      </c>
      <c r="J761" s="4">
        <f t="shared" si="109"/>
        <v>0</v>
      </c>
      <c r="K761" s="3">
        <f t="shared" si="110"/>
        <v>0</v>
      </c>
    </row>
    <row r="762" spans="1:11" x14ac:dyDescent="0.25">
      <c r="A762" s="9">
        <f>IF(Lease!$H$4="Monthly",DATE(YEAR(Quarterly!A761),MONTH(Quarterly!A761)+1,DAY(Quarterly!A761)),IF(Lease!$H$4="Quarterly",DATE(YEAR(Quarterly!A761),MONTH(Quarterly!A761)+3,DAY(Quarterly!A761)),DATE(YEAR(Quarterly!A761)+1,MONTH(Quarterly!A761),DAY(Quarterly!A761))))</f>
        <v>318555</v>
      </c>
      <c r="B762" s="9">
        <f t="shared" si="102"/>
        <v>318553</v>
      </c>
      <c r="C762" s="9">
        <f t="shared" si="105"/>
        <v>318583</v>
      </c>
      <c r="D762" s="3">
        <f t="shared" si="103"/>
        <v>31</v>
      </c>
      <c r="E762" s="10">
        <f t="shared" si="104"/>
        <v>29</v>
      </c>
      <c r="F762" s="4">
        <f>Lease!K772</f>
        <v>0</v>
      </c>
      <c r="G762" s="3">
        <f t="shared" si="106"/>
        <v>0</v>
      </c>
      <c r="H762" s="11">
        <f t="shared" si="107"/>
        <v>0</v>
      </c>
      <c r="I762" s="11">
        <f t="shared" si="108"/>
        <v>0</v>
      </c>
      <c r="J762" s="4">
        <f t="shared" si="109"/>
        <v>0</v>
      </c>
      <c r="K762" s="3">
        <f t="shared" si="110"/>
        <v>0</v>
      </c>
    </row>
    <row r="763" spans="1:11" x14ac:dyDescent="0.25">
      <c r="A763" s="9">
        <f>IF(Lease!$H$4="Monthly",DATE(YEAR(Quarterly!A762),MONTH(Quarterly!A762)+1,DAY(Quarterly!A762)),IF(Lease!$H$4="Quarterly",DATE(YEAR(Quarterly!A762),MONTH(Quarterly!A762)+3,DAY(Quarterly!A762)),DATE(YEAR(Quarterly!A762)+1,MONTH(Quarterly!A762),DAY(Quarterly!A762))))</f>
        <v>318920</v>
      </c>
      <c r="B763" s="9">
        <f t="shared" si="102"/>
        <v>318918</v>
      </c>
      <c r="C763" s="9">
        <f t="shared" si="105"/>
        <v>318948</v>
      </c>
      <c r="D763" s="3">
        <f t="shared" si="103"/>
        <v>31</v>
      </c>
      <c r="E763" s="10">
        <f t="shared" si="104"/>
        <v>29</v>
      </c>
      <c r="F763" s="4">
        <f>Lease!K773</f>
        <v>0</v>
      </c>
      <c r="G763" s="3">
        <f t="shared" si="106"/>
        <v>0</v>
      </c>
      <c r="H763" s="11">
        <f t="shared" si="107"/>
        <v>0</v>
      </c>
      <c r="I763" s="11">
        <f t="shared" si="108"/>
        <v>0</v>
      </c>
      <c r="J763" s="4">
        <f t="shared" si="109"/>
        <v>0</v>
      </c>
      <c r="K763" s="3">
        <f t="shared" si="110"/>
        <v>0</v>
      </c>
    </row>
    <row r="764" spans="1:11" x14ac:dyDescent="0.25">
      <c r="A764" s="9">
        <f>IF(Lease!$H$4="Monthly",DATE(YEAR(Quarterly!A763),MONTH(Quarterly!A763)+1,DAY(Quarterly!A763)),IF(Lease!$H$4="Quarterly",DATE(YEAR(Quarterly!A763),MONTH(Quarterly!A763)+3,DAY(Quarterly!A763)),DATE(YEAR(Quarterly!A763)+1,MONTH(Quarterly!A763),DAY(Quarterly!A763))))</f>
        <v>319285</v>
      </c>
      <c r="B764" s="9">
        <f t="shared" si="102"/>
        <v>319283</v>
      </c>
      <c r="C764" s="9">
        <f t="shared" si="105"/>
        <v>319313</v>
      </c>
      <c r="D764" s="3">
        <f t="shared" si="103"/>
        <v>31</v>
      </c>
      <c r="E764" s="10">
        <f t="shared" si="104"/>
        <v>29</v>
      </c>
      <c r="F764" s="4">
        <f>Lease!K774</f>
        <v>0</v>
      </c>
      <c r="G764" s="3">
        <f t="shared" si="106"/>
        <v>0</v>
      </c>
      <c r="H764" s="11">
        <f t="shared" si="107"/>
        <v>0</v>
      </c>
      <c r="I764" s="11">
        <f t="shared" si="108"/>
        <v>0</v>
      </c>
      <c r="J764" s="4">
        <f t="shared" si="109"/>
        <v>0</v>
      </c>
      <c r="K764" s="3">
        <f t="shared" si="110"/>
        <v>0</v>
      </c>
    </row>
    <row r="765" spans="1:11" x14ac:dyDescent="0.25">
      <c r="A765" s="9">
        <f>IF(Lease!$H$4="Monthly",DATE(YEAR(Quarterly!A764),MONTH(Quarterly!A764)+1,DAY(Quarterly!A764)),IF(Lease!$H$4="Quarterly",DATE(YEAR(Quarterly!A764),MONTH(Quarterly!A764)+3,DAY(Quarterly!A764)),DATE(YEAR(Quarterly!A764)+1,MONTH(Quarterly!A764),DAY(Quarterly!A764))))</f>
        <v>319650</v>
      </c>
      <c r="B765" s="9">
        <f t="shared" si="102"/>
        <v>319648</v>
      </c>
      <c r="C765" s="9">
        <f t="shared" si="105"/>
        <v>319678</v>
      </c>
      <c r="D765" s="3">
        <f t="shared" si="103"/>
        <v>31</v>
      </c>
      <c r="E765" s="10">
        <f t="shared" si="104"/>
        <v>29</v>
      </c>
      <c r="F765" s="4">
        <f>Lease!K775</f>
        <v>0</v>
      </c>
      <c r="G765" s="3">
        <f t="shared" si="106"/>
        <v>0</v>
      </c>
      <c r="H765" s="11">
        <f t="shared" si="107"/>
        <v>0</v>
      </c>
      <c r="I765" s="11">
        <f t="shared" si="108"/>
        <v>0</v>
      </c>
      <c r="J765" s="4">
        <f t="shared" si="109"/>
        <v>0</v>
      </c>
      <c r="K765" s="3">
        <f t="shared" si="110"/>
        <v>0</v>
      </c>
    </row>
    <row r="766" spans="1:11" x14ac:dyDescent="0.25">
      <c r="A766" s="9">
        <f>IF(Lease!$H$4="Monthly",DATE(YEAR(Quarterly!A765),MONTH(Quarterly!A765)+1,DAY(Quarterly!A765)),IF(Lease!$H$4="Quarterly",DATE(YEAR(Quarterly!A765),MONTH(Quarterly!A765)+3,DAY(Quarterly!A765)),DATE(YEAR(Quarterly!A765)+1,MONTH(Quarterly!A765),DAY(Quarterly!A765))))</f>
        <v>320016</v>
      </c>
      <c r="B766" s="9">
        <f t="shared" si="102"/>
        <v>320014</v>
      </c>
      <c r="C766" s="9">
        <f t="shared" si="105"/>
        <v>320044</v>
      </c>
      <c r="D766" s="3">
        <f t="shared" si="103"/>
        <v>31</v>
      </c>
      <c r="E766" s="10">
        <f t="shared" si="104"/>
        <v>29</v>
      </c>
      <c r="F766" s="4">
        <f>Lease!K776</f>
        <v>0</v>
      </c>
      <c r="G766" s="3">
        <f t="shared" si="106"/>
        <v>0</v>
      </c>
      <c r="H766" s="11">
        <f t="shared" si="107"/>
        <v>0</v>
      </c>
      <c r="I766" s="11">
        <f t="shared" si="108"/>
        <v>0</v>
      </c>
      <c r="J766" s="4">
        <f t="shared" si="109"/>
        <v>0</v>
      </c>
      <c r="K766" s="3">
        <f t="shared" si="110"/>
        <v>0</v>
      </c>
    </row>
    <row r="767" spans="1:11" x14ac:dyDescent="0.25">
      <c r="A767" s="9">
        <f>IF(Lease!$H$4="Monthly",DATE(YEAR(Quarterly!A766),MONTH(Quarterly!A766)+1,DAY(Quarterly!A766)),IF(Lease!$H$4="Quarterly",DATE(YEAR(Quarterly!A766),MONTH(Quarterly!A766)+3,DAY(Quarterly!A766)),DATE(YEAR(Quarterly!A766)+1,MONTH(Quarterly!A766),DAY(Quarterly!A766))))</f>
        <v>320381</v>
      </c>
      <c r="B767" s="9">
        <f t="shared" si="102"/>
        <v>320379</v>
      </c>
      <c r="C767" s="9">
        <f t="shared" si="105"/>
        <v>320409</v>
      </c>
      <c r="D767" s="3">
        <f t="shared" si="103"/>
        <v>31</v>
      </c>
      <c r="E767" s="10">
        <f t="shared" si="104"/>
        <v>29</v>
      </c>
      <c r="F767" s="4">
        <f>Lease!K777</f>
        <v>0</v>
      </c>
      <c r="G767" s="3">
        <f t="shared" si="106"/>
        <v>0</v>
      </c>
      <c r="H767" s="11">
        <f t="shared" si="107"/>
        <v>0</v>
      </c>
      <c r="I767" s="11">
        <f t="shared" si="108"/>
        <v>0</v>
      </c>
      <c r="J767" s="4">
        <f t="shared" si="109"/>
        <v>0</v>
      </c>
      <c r="K767" s="3">
        <f t="shared" si="110"/>
        <v>0</v>
      </c>
    </row>
    <row r="768" spans="1:11" x14ac:dyDescent="0.25">
      <c r="A768" s="9">
        <f>IF(Lease!$H$4="Monthly",DATE(YEAR(Quarterly!A767),MONTH(Quarterly!A767)+1,DAY(Quarterly!A767)),IF(Lease!$H$4="Quarterly",DATE(YEAR(Quarterly!A767),MONTH(Quarterly!A767)+3,DAY(Quarterly!A767)),DATE(YEAR(Quarterly!A767)+1,MONTH(Quarterly!A767),DAY(Quarterly!A767))))</f>
        <v>320746</v>
      </c>
      <c r="B768" s="9">
        <f t="shared" si="102"/>
        <v>320744</v>
      </c>
      <c r="C768" s="9">
        <f t="shared" si="105"/>
        <v>320774</v>
      </c>
      <c r="D768" s="3">
        <f t="shared" si="103"/>
        <v>31</v>
      </c>
      <c r="E768" s="10">
        <f t="shared" si="104"/>
        <v>29</v>
      </c>
      <c r="F768" s="4">
        <f>Lease!K778</f>
        <v>0</v>
      </c>
      <c r="G768" s="3">
        <f t="shared" si="106"/>
        <v>0</v>
      </c>
      <c r="H768" s="11">
        <f t="shared" si="107"/>
        <v>0</v>
      </c>
      <c r="I768" s="11">
        <f t="shared" si="108"/>
        <v>0</v>
      </c>
      <c r="J768" s="4">
        <f t="shared" si="109"/>
        <v>0</v>
      </c>
      <c r="K768" s="3">
        <f t="shared" si="110"/>
        <v>0</v>
      </c>
    </row>
    <row r="769" spans="1:11" x14ac:dyDescent="0.25">
      <c r="A769" s="9">
        <f>IF(Lease!$H$4="Monthly",DATE(YEAR(Quarterly!A768),MONTH(Quarterly!A768)+1,DAY(Quarterly!A768)),IF(Lease!$H$4="Quarterly",DATE(YEAR(Quarterly!A768),MONTH(Quarterly!A768)+3,DAY(Quarterly!A768)),DATE(YEAR(Quarterly!A768)+1,MONTH(Quarterly!A768),DAY(Quarterly!A768))))</f>
        <v>321111</v>
      </c>
      <c r="B769" s="9">
        <f t="shared" si="102"/>
        <v>321109</v>
      </c>
      <c r="C769" s="9">
        <f t="shared" si="105"/>
        <v>321139</v>
      </c>
      <c r="D769" s="3">
        <f t="shared" si="103"/>
        <v>31</v>
      </c>
      <c r="E769" s="10">
        <f t="shared" si="104"/>
        <v>29</v>
      </c>
      <c r="F769" s="4">
        <f>Lease!K779</f>
        <v>0</v>
      </c>
      <c r="G769" s="3">
        <f t="shared" si="106"/>
        <v>0</v>
      </c>
      <c r="H769" s="11">
        <f t="shared" si="107"/>
        <v>0</v>
      </c>
      <c r="I769" s="11">
        <f t="shared" si="108"/>
        <v>0</v>
      </c>
      <c r="J769" s="4">
        <f t="shared" si="109"/>
        <v>0</v>
      </c>
      <c r="K769" s="3">
        <f t="shared" si="110"/>
        <v>0</v>
      </c>
    </row>
    <row r="770" spans="1:11" x14ac:dyDescent="0.25">
      <c r="A770" s="9">
        <f>IF(Lease!$H$4="Monthly",DATE(YEAR(Quarterly!A769),MONTH(Quarterly!A769)+1,DAY(Quarterly!A769)),IF(Lease!$H$4="Quarterly",DATE(YEAR(Quarterly!A769),MONTH(Quarterly!A769)+3,DAY(Quarterly!A769)),DATE(YEAR(Quarterly!A769)+1,MONTH(Quarterly!A769),DAY(Quarterly!A769))))</f>
        <v>321477</v>
      </c>
      <c r="B770" s="9">
        <f t="shared" si="102"/>
        <v>321475</v>
      </c>
      <c r="C770" s="9">
        <f t="shared" si="105"/>
        <v>321505</v>
      </c>
      <c r="D770" s="3">
        <f t="shared" si="103"/>
        <v>31</v>
      </c>
      <c r="E770" s="10">
        <f t="shared" si="104"/>
        <v>29</v>
      </c>
      <c r="F770" s="4">
        <f>Lease!K780</f>
        <v>0</v>
      </c>
      <c r="G770" s="3">
        <f t="shared" si="106"/>
        <v>0</v>
      </c>
      <c r="H770" s="11">
        <f t="shared" si="107"/>
        <v>0</v>
      </c>
      <c r="I770" s="11">
        <f t="shared" si="108"/>
        <v>0</v>
      </c>
      <c r="J770" s="4">
        <f t="shared" si="109"/>
        <v>0</v>
      </c>
      <c r="K770" s="3">
        <f t="shared" si="110"/>
        <v>0</v>
      </c>
    </row>
    <row r="771" spans="1:11" x14ac:dyDescent="0.25">
      <c r="A771" s="9">
        <f>IF(Lease!$H$4="Monthly",DATE(YEAR(Quarterly!A770),MONTH(Quarterly!A770)+1,DAY(Quarterly!A770)),IF(Lease!$H$4="Quarterly",DATE(YEAR(Quarterly!A770),MONTH(Quarterly!A770)+3,DAY(Quarterly!A770)),DATE(YEAR(Quarterly!A770)+1,MONTH(Quarterly!A770),DAY(Quarterly!A770))))</f>
        <v>321842</v>
      </c>
      <c r="B771" s="9">
        <f t="shared" si="102"/>
        <v>321840</v>
      </c>
      <c r="C771" s="9">
        <f t="shared" si="105"/>
        <v>321870</v>
      </c>
      <c r="D771" s="3">
        <f t="shared" si="103"/>
        <v>31</v>
      </c>
      <c r="E771" s="10">
        <f t="shared" si="104"/>
        <v>29</v>
      </c>
      <c r="F771" s="4">
        <f>Lease!K781</f>
        <v>0</v>
      </c>
      <c r="G771" s="3">
        <f t="shared" si="106"/>
        <v>0</v>
      </c>
      <c r="H771" s="11">
        <f t="shared" si="107"/>
        <v>0</v>
      </c>
      <c r="I771" s="11">
        <f t="shared" si="108"/>
        <v>0</v>
      </c>
      <c r="J771" s="4">
        <f t="shared" si="109"/>
        <v>0</v>
      </c>
      <c r="K771" s="3">
        <f t="shared" si="110"/>
        <v>0</v>
      </c>
    </row>
    <row r="772" spans="1:11" x14ac:dyDescent="0.25">
      <c r="A772" s="9">
        <f>IF(Lease!$H$4="Monthly",DATE(YEAR(Quarterly!A771),MONTH(Quarterly!A771)+1,DAY(Quarterly!A771)),IF(Lease!$H$4="Quarterly",DATE(YEAR(Quarterly!A771),MONTH(Quarterly!A771)+3,DAY(Quarterly!A771)),DATE(YEAR(Quarterly!A771)+1,MONTH(Quarterly!A771),DAY(Quarterly!A771))))</f>
        <v>322207</v>
      </c>
      <c r="B772" s="9">
        <f t="shared" si="102"/>
        <v>322205</v>
      </c>
      <c r="C772" s="9">
        <f t="shared" si="105"/>
        <v>322235</v>
      </c>
      <c r="D772" s="3">
        <f t="shared" si="103"/>
        <v>31</v>
      </c>
      <c r="E772" s="10">
        <f t="shared" si="104"/>
        <v>29</v>
      </c>
      <c r="F772" s="4">
        <f>Lease!K782</f>
        <v>0</v>
      </c>
      <c r="G772" s="3">
        <f t="shared" si="106"/>
        <v>0</v>
      </c>
      <c r="H772" s="11">
        <f t="shared" si="107"/>
        <v>0</v>
      </c>
      <c r="I772" s="11">
        <f t="shared" si="108"/>
        <v>0</v>
      </c>
      <c r="J772" s="4">
        <f t="shared" si="109"/>
        <v>0</v>
      </c>
      <c r="K772" s="3">
        <f t="shared" si="110"/>
        <v>0</v>
      </c>
    </row>
    <row r="773" spans="1:11" x14ac:dyDescent="0.25">
      <c r="A773" s="9">
        <f>IF(Lease!$H$4="Monthly",DATE(YEAR(Quarterly!A772),MONTH(Quarterly!A772)+1,DAY(Quarterly!A772)),IF(Lease!$H$4="Quarterly",DATE(YEAR(Quarterly!A772),MONTH(Quarterly!A772)+3,DAY(Quarterly!A772)),DATE(YEAR(Quarterly!A772)+1,MONTH(Quarterly!A772),DAY(Quarterly!A772))))</f>
        <v>322572</v>
      </c>
      <c r="B773" s="9">
        <f t="shared" si="102"/>
        <v>322570</v>
      </c>
      <c r="C773" s="9">
        <f t="shared" si="105"/>
        <v>322600</v>
      </c>
      <c r="D773" s="3">
        <f t="shared" si="103"/>
        <v>31</v>
      </c>
      <c r="E773" s="10">
        <f t="shared" si="104"/>
        <v>29</v>
      </c>
      <c r="F773" s="4">
        <f>Lease!K783</f>
        <v>0</v>
      </c>
      <c r="G773" s="3">
        <f t="shared" si="106"/>
        <v>0</v>
      </c>
      <c r="H773" s="11">
        <f t="shared" si="107"/>
        <v>0</v>
      </c>
      <c r="I773" s="11">
        <f t="shared" si="108"/>
        <v>0</v>
      </c>
      <c r="J773" s="4">
        <f t="shared" si="109"/>
        <v>0</v>
      </c>
      <c r="K773" s="3">
        <f t="shared" si="110"/>
        <v>0</v>
      </c>
    </row>
    <row r="774" spans="1:11" x14ac:dyDescent="0.25">
      <c r="A774" s="9">
        <f>IF(Lease!$H$4="Monthly",DATE(YEAR(Quarterly!A773),MONTH(Quarterly!A773)+1,DAY(Quarterly!A773)),IF(Lease!$H$4="Quarterly",DATE(YEAR(Quarterly!A773),MONTH(Quarterly!A773)+3,DAY(Quarterly!A773)),DATE(YEAR(Quarterly!A773)+1,MONTH(Quarterly!A773),DAY(Quarterly!A773))))</f>
        <v>322938</v>
      </c>
      <c r="B774" s="9">
        <f t="shared" ref="B774:B837" si="111">EOMONTH(A774,-1)+1</f>
        <v>322936</v>
      </c>
      <c r="C774" s="9">
        <f t="shared" si="105"/>
        <v>322966</v>
      </c>
      <c r="D774" s="3">
        <f t="shared" ref="D774:D837" si="112">C774-B774+1</f>
        <v>31</v>
      </c>
      <c r="E774" s="10">
        <f t="shared" ref="E774:E837" si="113">C774-A774+1</f>
        <v>29</v>
      </c>
      <c r="F774" s="4">
        <f>Lease!K784</f>
        <v>0</v>
      </c>
      <c r="G774" s="3">
        <f t="shared" si="106"/>
        <v>0</v>
      </c>
      <c r="H774" s="11">
        <f t="shared" si="107"/>
        <v>0</v>
      </c>
      <c r="I774" s="11">
        <f t="shared" si="108"/>
        <v>0</v>
      </c>
      <c r="J774" s="4">
        <f t="shared" si="109"/>
        <v>0</v>
      </c>
      <c r="K774" s="3">
        <f t="shared" si="110"/>
        <v>0</v>
      </c>
    </row>
    <row r="775" spans="1:11" x14ac:dyDescent="0.25">
      <c r="A775" s="9">
        <f>IF(Lease!$H$4="Monthly",DATE(YEAR(Quarterly!A774),MONTH(Quarterly!A774)+1,DAY(Quarterly!A774)),IF(Lease!$H$4="Quarterly",DATE(YEAR(Quarterly!A774),MONTH(Quarterly!A774)+3,DAY(Quarterly!A774)),DATE(YEAR(Quarterly!A774)+1,MONTH(Quarterly!A774),DAY(Quarterly!A774))))</f>
        <v>323303</v>
      </c>
      <c r="B775" s="9">
        <f t="shared" si="111"/>
        <v>323301</v>
      </c>
      <c r="C775" s="9">
        <f t="shared" ref="C775:C838" si="114">EOMONTH(A775,0)</f>
        <v>323331</v>
      </c>
      <c r="D775" s="3">
        <f t="shared" si="112"/>
        <v>31</v>
      </c>
      <c r="E775" s="10">
        <f t="shared" si="113"/>
        <v>29</v>
      </c>
      <c r="F775" s="4">
        <f>Lease!K785</f>
        <v>0</v>
      </c>
      <c r="G775" s="3">
        <f t="shared" ref="G775:G838" si="115">(F776/(A776-A775+1)*E775)+J774</f>
        <v>0</v>
      </c>
      <c r="H775" s="11">
        <f t="shared" ref="H775:H838" si="116">(F776)/(A776-A775+1)*((((EOMONTH(DATE(YEAR(A775),MONTH(A775)+1,DAY(A775)),0)))-DATE(YEAR(A775),MONTH(EOMONTH(A775,-1)+1)+1,1))+1)</f>
        <v>0</v>
      </c>
      <c r="I775" s="11">
        <f t="shared" ref="I775:I838" si="117">(F776)/(A776-A775+1)*(((((EOMONTH(DATE(YEAR(A775),MONTH(A775)+2,DAY(A775)),0)))-DATE(YEAR(A775),MONTH(EOMONTH(A775,-1)+2)+2,1)))+1)</f>
        <v>0</v>
      </c>
      <c r="J775" s="4">
        <f t="shared" ref="J775:J838" si="118">F776/(A776-A775+1)*(A776-DATE(YEAR(A776),MONTH(EOMONTH(A776,-1)+1),DAY(1))+1)</f>
        <v>0</v>
      </c>
      <c r="K775" s="3">
        <f t="shared" ref="K775:K838" si="119">G775+J775+I775+H775-J774</f>
        <v>0</v>
      </c>
    </row>
    <row r="776" spans="1:11" x14ac:dyDescent="0.25">
      <c r="A776" s="9">
        <f>IF(Lease!$H$4="Monthly",DATE(YEAR(Quarterly!A775),MONTH(Quarterly!A775)+1,DAY(Quarterly!A775)),IF(Lease!$H$4="Quarterly",DATE(YEAR(Quarterly!A775),MONTH(Quarterly!A775)+3,DAY(Quarterly!A775)),DATE(YEAR(Quarterly!A775)+1,MONTH(Quarterly!A775),DAY(Quarterly!A775))))</f>
        <v>323668</v>
      </c>
      <c r="B776" s="9">
        <f t="shared" si="111"/>
        <v>323666</v>
      </c>
      <c r="C776" s="9">
        <f t="shared" si="114"/>
        <v>323696</v>
      </c>
      <c r="D776" s="3">
        <f t="shared" si="112"/>
        <v>31</v>
      </c>
      <c r="E776" s="10">
        <f t="shared" si="113"/>
        <v>29</v>
      </c>
      <c r="F776" s="4">
        <f>Lease!K786</f>
        <v>0</v>
      </c>
      <c r="G776" s="3">
        <f t="shared" si="115"/>
        <v>0</v>
      </c>
      <c r="H776" s="11">
        <f t="shared" si="116"/>
        <v>0</v>
      </c>
      <c r="I776" s="11">
        <f t="shared" si="117"/>
        <v>0</v>
      </c>
      <c r="J776" s="4">
        <f t="shared" si="118"/>
        <v>0</v>
      </c>
      <c r="K776" s="3">
        <f t="shared" si="119"/>
        <v>0</v>
      </c>
    </row>
    <row r="777" spans="1:11" x14ac:dyDescent="0.25">
      <c r="A777" s="9">
        <f>IF(Lease!$H$4="Monthly",DATE(YEAR(Quarterly!A776),MONTH(Quarterly!A776)+1,DAY(Quarterly!A776)),IF(Lease!$H$4="Quarterly",DATE(YEAR(Quarterly!A776),MONTH(Quarterly!A776)+3,DAY(Quarterly!A776)),DATE(YEAR(Quarterly!A776)+1,MONTH(Quarterly!A776),DAY(Quarterly!A776))))</f>
        <v>324033</v>
      </c>
      <c r="B777" s="9">
        <f t="shared" si="111"/>
        <v>324031</v>
      </c>
      <c r="C777" s="9">
        <f t="shared" si="114"/>
        <v>324061</v>
      </c>
      <c r="D777" s="3">
        <f t="shared" si="112"/>
        <v>31</v>
      </c>
      <c r="E777" s="10">
        <f t="shared" si="113"/>
        <v>29</v>
      </c>
      <c r="F777" s="4">
        <f>Lease!K787</f>
        <v>0</v>
      </c>
      <c r="G777" s="3">
        <f t="shared" si="115"/>
        <v>0</v>
      </c>
      <c r="H777" s="11">
        <f t="shared" si="116"/>
        <v>0</v>
      </c>
      <c r="I777" s="11">
        <f t="shared" si="117"/>
        <v>0</v>
      </c>
      <c r="J777" s="4">
        <f t="shared" si="118"/>
        <v>0</v>
      </c>
      <c r="K777" s="3">
        <f t="shared" si="119"/>
        <v>0</v>
      </c>
    </row>
    <row r="778" spans="1:11" x14ac:dyDescent="0.25">
      <c r="A778" s="9">
        <f>IF(Lease!$H$4="Monthly",DATE(YEAR(Quarterly!A777),MONTH(Quarterly!A777)+1,DAY(Quarterly!A777)),IF(Lease!$H$4="Quarterly",DATE(YEAR(Quarterly!A777),MONTH(Quarterly!A777)+3,DAY(Quarterly!A777)),DATE(YEAR(Quarterly!A777)+1,MONTH(Quarterly!A777),DAY(Quarterly!A777))))</f>
        <v>324399</v>
      </c>
      <c r="B778" s="9">
        <f t="shared" si="111"/>
        <v>324397</v>
      </c>
      <c r="C778" s="9">
        <f t="shared" si="114"/>
        <v>324427</v>
      </c>
      <c r="D778" s="3">
        <f t="shared" si="112"/>
        <v>31</v>
      </c>
      <c r="E778" s="10">
        <f t="shared" si="113"/>
        <v>29</v>
      </c>
      <c r="F778" s="4">
        <f>Lease!K788</f>
        <v>0</v>
      </c>
      <c r="G778" s="3">
        <f t="shared" si="115"/>
        <v>0</v>
      </c>
      <c r="H778" s="11">
        <f t="shared" si="116"/>
        <v>0</v>
      </c>
      <c r="I778" s="11">
        <f t="shared" si="117"/>
        <v>0</v>
      </c>
      <c r="J778" s="4">
        <f t="shared" si="118"/>
        <v>0</v>
      </c>
      <c r="K778" s="3">
        <f t="shared" si="119"/>
        <v>0</v>
      </c>
    </row>
    <row r="779" spans="1:11" x14ac:dyDescent="0.25">
      <c r="A779" s="9">
        <f>IF(Lease!$H$4="Monthly",DATE(YEAR(Quarterly!A778),MONTH(Quarterly!A778)+1,DAY(Quarterly!A778)),IF(Lease!$H$4="Quarterly",DATE(YEAR(Quarterly!A778),MONTH(Quarterly!A778)+3,DAY(Quarterly!A778)),DATE(YEAR(Quarterly!A778)+1,MONTH(Quarterly!A778),DAY(Quarterly!A778))))</f>
        <v>324764</v>
      </c>
      <c r="B779" s="9">
        <f t="shared" si="111"/>
        <v>324762</v>
      </c>
      <c r="C779" s="9">
        <f t="shared" si="114"/>
        <v>324792</v>
      </c>
      <c r="D779" s="3">
        <f t="shared" si="112"/>
        <v>31</v>
      </c>
      <c r="E779" s="10">
        <f t="shared" si="113"/>
        <v>29</v>
      </c>
      <c r="F779" s="4">
        <f>Lease!K789</f>
        <v>0</v>
      </c>
      <c r="G779" s="3">
        <f t="shared" si="115"/>
        <v>0</v>
      </c>
      <c r="H779" s="11">
        <f t="shared" si="116"/>
        <v>0</v>
      </c>
      <c r="I779" s="11">
        <f t="shared" si="117"/>
        <v>0</v>
      </c>
      <c r="J779" s="4">
        <f t="shared" si="118"/>
        <v>0</v>
      </c>
      <c r="K779" s="3">
        <f t="shared" si="119"/>
        <v>0</v>
      </c>
    </row>
    <row r="780" spans="1:11" x14ac:dyDescent="0.25">
      <c r="A780" s="9">
        <f>IF(Lease!$H$4="Monthly",DATE(YEAR(Quarterly!A779),MONTH(Quarterly!A779)+1,DAY(Quarterly!A779)),IF(Lease!$H$4="Quarterly",DATE(YEAR(Quarterly!A779),MONTH(Quarterly!A779)+3,DAY(Quarterly!A779)),DATE(YEAR(Quarterly!A779)+1,MONTH(Quarterly!A779),DAY(Quarterly!A779))))</f>
        <v>325129</v>
      </c>
      <c r="B780" s="9">
        <f t="shared" si="111"/>
        <v>325127</v>
      </c>
      <c r="C780" s="9">
        <f t="shared" si="114"/>
        <v>325157</v>
      </c>
      <c r="D780" s="3">
        <f t="shared" si="112"/>
        <v>31</v>
      </c>
      <c r="E780" s="10">
        <f t="shared" si="113"/>
        <v>29</v>
      </c>
      <c r="F780" s="4">
        <f>Lease!K790</f>
        <v>0</v>
      </c>
      <c r="G780" s="3">
        <f t="shared" si="115"/>
        <v>0</v>
      </c>
      <c r="H780" s="11">
        <f t="shared" si="116"/>
        <v>0</v>
      </c>
      <c r="I780" s="11">
        <f t="shared" si="117"/>
        <v>0</v>
      </c>
      <c r="J780" s="4">
        <f t="shared" si="118"/>
        <v>0</v>
      </c>
      <c r="K780" s="3">
        <f t="shared" si="119"/>
        <v>0</v>
      </c>
    </row>
    <row r="781" spans="1:11" x14ac:dyDescent="0.25">
      <c r="A781" s="9">
        <f>IF(Lease!$H$4="Monthly",DATE(YEAR(Quarterly!A780),MONTH(Quarterly!A780)+1,DAY(Quarterly!A780)),IF(Lease!$H$4="Quarterly",DATE(YEAR(Quarterly!A780),MONTH(Quarterly!A780)+3,DAY(Quarterly!A780)),DATE(YEAR(Quarterly!A780)+1,MONTH(Quarterly!A780),DAY(Quarterly!A780))))</f>
        <v>325494</v>
      </c>
      <c r="B781" s="9">
        <f t="shared" si="111"/>
        <v>325492</v>
      </c>
      <c r="C781" s="9">
        <f t="shared" si="114"/>
        <v>325522</v>
      </c>
      <c r="D781" s="3">
        <f t="shared" si="112"/>
        <v>31</v>
      </c>
      <c r="E781" s="10">
        <f t="shared" si="113"/>
        <v>29</v>
      </c>
      <c r="F781" s="4">
        <f>Lease!K791</f>
        <v>0</v>
      </c>
      <c r="G781" s="3">
        <f t="shared" si="115"/>
        <v>0</v>
      </c>
      <c r="H781" s="11">
        <f t="shared" si="116"/>
        <v>0</v>
      </c>
      <c r="I781" s="11">
        <f t="shared" si="117"/>
        <v>0</v>
      </c>
      <c r="J781" s="4">
        <f t="shared" si="118"/>
        <v>0</v>
      </c>
      <c r="K781" s="3">
        <f t="shared" si="119"/>
        <v>0</v>
      </c>
    </row>
    <row r="782" spans="1:11" x14ac:dyDescent="0.25">
      <c r="A782" s="9">
        <f>IF(Lease!$H$4="Monthly",DATE(YEAR(Quarterly!A781),MONTH(Quarterly!A781)+1,DAY(Quarterly!A781)),IF(Lease!$H$4="Quarterly",DATE(YEAR(Quarterly!A781),MONTH(Quarterly!A781)+3,DAY(Quarterly!A781)),DATE(YEAR(Quarterly!A781)+1,MONTH(Quarterly!A781),DAY(Quarterly!A781))))</f>
        <v>325860</v>
      </c>
      <c r="B782" s="9">
        <f t="shared" si="111"/>
        <v>325858</v>
      </c>
      <c r="C782" s="9">
        <f t="shared" si="114"/>
        <v>325888</v>
      </c>
      <c r="D782" s="3">
        <f t="shared" si="112"/>
        <v>31</v>
      </c>
      <c r="E782" s="10">
        <f t="shared" si="113"/>
        <v>29</v>
      </c>
      <c r="F782" s="4">
        <f>Lease!K792</f>
        <v>0</v>
      </c>
      <c r="G782" s="3">
        <f t="shared" si="115"/>
        <v>0</v>
      </c>
      <c r="H782" s="11">
        <f t="shared" si="116"/>
        <v>0</v>
      </c>
      <c r="I782" s="11">
        <f t="shared" si="117"/>
        <v>0</v>
      </c>
      <c r="J782" s="4">
        <f t="shared" si="118"/>
        <v>0</v>
      </c>
      <c r="K782" s="3">
        <f t="shared" si="119"/>
        <v>0</v>
      </c>
    </row>
    <row r="783" spans="1:11" x14ac:dyDescent="0.25">
      <c r="A783" s="9">
        <f>IF(Lease!$H$4="Monthly",DATE(YEAR(Quarterly!A782),MONTH(Quarterly!A782)+1,DAY(Quarterly!A782)),IF(Lease!$H$4="Quarterly",DATE(YEAR(Quarterly!A782),MONTH(Quarterly!A782)+3,DAY(Quarterly!A782)),DATE(YEAR(Quarterly!A782)+1,MONTH(Quarterly!A782),DAY(Quarterly!A782))))</f>
        <v>326225</v>
      </c>
      <c r="B783" s="9">
        <f t="shared" si="111"/>
        <v>326223</v>
      </c>
      <c r="C783" s="9">
        <f t="shared" si="114"/>
        <v>326253</v>
      </c>
      <c r="D783" s="3">
        <f t="shared" si="112"/>
        <v>31</v>
      </c>
      <c r="E783" s="10">
        <f t="shared" si="113"/>
        <v>29</v>
      </c>
      <c r="F783" s="4">
        <f>Lease!K793</f>
        <v>0</v>
      </c>
      <c r="G783" s="3">
        <f t="shared" si="115"/>
        <v>0</v>
      </c>
      <c r="H783" s="11">
        <f t="shared" si="116"/>
        <v>0</v>
      </c>
      <c r="I783" s="11">
        <f t="shared" si="117"/>
        <v>0</v>
      </c>
      <c r="J783" s="4">
        <f t="shared" si="118"/>
        <v>0</v>
      </c>
      <c r="K783" s="3">
        <f t="shared" si="119"/>
        <v>0</v>
      </c>
    </row>
    <row r="784" spans="1:11" x14ac:dyDescent="0.25">
      <c r="A784" s="9">
        <f>IF(Lease!$H$4="Monthly",DATE(YEAR(Quarterly!A783),MONTH(Quarterly!A783)+1,DAY(Quarterly!A783)),IF(Lease!$H$4="Quarterly",DATE(YEAR(Quarterly!A783),MONTH(Quarterly!A783)+3,DAY(Quarterly!A783)),DATE(YEAR(Quarterly!A783)+1,MONTH(Quarterly!A783),DAY(Quarterly!A783))))</f>
        <v>326590</v>
      </c>
      <c r="B784" s="9">
        <f t="shared" si="111"/>
        <v>326588</v>
      </c>
      <c r="C784" s="9">
        <f t="shared" si="114"/>
        <v>326618</v>
      </c>
      <c r="D784" s="3">
        <f t="shared" si="112"/>
        <v>31</v>
      </c>
      <c r="E784" s="10">
        <f t="shared" si="113"/>
        <v>29</v>
      </c>
      <c r="F784" s="4">
        <f>Lease!K794</f>
        <v>0</v>
      </c>
      <c r="G784" s="3">
        <f t="shared" si="115"/>
        <v>0</v>
      </c>
      <c r="H784" s="11">
        <f t="shared" si="116"/>
        <v>0</v>
      </c>
      <c r="I784" s="11">
        <f t="shared" si="117"/>
        <v>0</v>
      </c>
      <c r="J784" s="4">
        <f t="shared" si="118"/>
        <v>0</v>
      </c>
      <c r="K784" s="3">
        <f t="shared" si="119"/>
        <v>0</v>
      </c>
    </row>
    <row r="785" spans="1:11" x14ac:dyDescent="0.25">
      <c r="A785" s="9">
        <f>IF(Lease!$H$4="Monthly",DATE(YEAR(Quarterly!A784),MONTH(Quarterly!A784)+1,DAY(Quarterly!A784)),IF(Lease!$H$4="Quarterly",DATE(YEAR(Quarterly!A784),MONTH(Quarterly!A784)+3,DAY(Quarterly!A784)),DATE(YEAR(Quarterly!A784)+1,MONTH(Quarterly!A784),DAY(Quarterly!A784))))</f>
        <v>326955</v>
      </c>
      <c r="B785" s="9">
        <f t="shared" si="111"/>
        <v>326953</v>
      </c>
      <c r="C785" s="9">
        <f t="shared" si="114"/>
        <v>326983</v>
      </c>
      <c r="D785" s="3">
        <f t="shared" si="112"/>
        <v>31</v>
      </c>
      <c r="E785" s="10">
        <f t="shared" si="113"/>
        <v>29</v>
      </c>
      <c r="F785" s="4">
        <f>Lease!K795</f>
        <v>0</v>
      </c>
      <c r="G785" s="3">
        <f t="shared" si="115"/>
        <v>0</v>
      </c>
      <c r="H785" s="11">
        <f t="shared" si="116"/>
        <v>0</v>
      </c>
      <c r="I785" s="11">
        <f t="shared" si="117"/>
        <v>0</v>
      </c>
      <c r="J785" s="4">
        <f t="shared" si="118"/>
        <v>0</v>
      </c>
      <c r="K785" s="3">
        <f t="shared" si="119"/>
        <v>0</v>
      </c>
    </row>
    <row r="786" spans="1:11" x14ac:dyDescent="0.25">
      <c r="A786" s="9">
        <f>IF(Lease!$H$4="Monthly",DATE(YEAR(Quarterly!A785),MONTH(Quarterly!A785)+1,DAY(Quarterly!A785)),IF(Lease!$H$4="Quarterly",DATE(YEAR(Quarterly!A785),MONTH(Quarterly!A785)+3,DAY(Quarterly!A785)),DATE(YEAR(Quarterly!A785)+1,MONTH(Quarterly!A785),DAY(Quarterly!A785))))</f>
        <v>327321</v>
      </c>
      <c r="B786" s="9">
        <f t="shared" si="111"/>
        <v>327319</v>
      </c>
      <c r="C786" s="9">
        <f t="shared" si="114"/>
        <v>327349</v>
      </c>
      <c r="D786" s="3">
        <f t="shared" si="112"/>
        <v>31</v>
      </c>
      <c r="E786" s="10">
        <f t="shared" si="113"/>
        <v>29</v>
      </c>
      <c r="F786" s="4">
        <f>Lease!K796</f>
        <v>0</v>
      </c>
      <c r="G786" s="3">
        <f t="shared" si="115"/>
        <v>0</v>
      </c>
      <c r="H786" s="11">
        <f t="shared" si="116"/>
        <v>0</v>
      </c>
      <c r="I786" s="11">
        <f t="shared" si="117"/>
        <v>0</v>
      </c>
      <c r="J786" s="4">
        <f t="shared" si="118"/>
        <v>0</v>
      </c>
      <c r="K786" s="3">
        <f t="shared" si="119"/>
        <v>0</v>
      </c>
    </row>
    <row r="787" spans="1:11" x14ac:dyDescent="0.25">
      <c r="A787" s="9">
        <f>IF(Lease!$H$4="Monthly",DATE(YEAR(Quarterly!A786),MONTH(Quarterly!A786)+1,DAY(Quarterly!A786)),IF(Lease!$H$4="Quarterly",DATE(YEAR(Quarterly!A786),MONTH(Quarterly!A786)+3,DAY(Quarterly!A786)),DATE(YEAR(Quarterly!A786)+1,MONTH(Quarterly!A786),DAY(Quarterly!A786))))</f>
        <v>327686</v>
      </c>
      <c r="B787" s="9">
        <f t="shared" si="111"/>
        <v>327684</v>
      </c>
      <c r="C787" s="9">
        <f t="shared" si="114"/>
        <v>327714</v>
      </c>
      <c r="D787" s="3">
        <f t="shared" si="112"/>
        <v>31</v>
      </c>
      <c r="E787" s="10">
        <f t="shared" si="113"/>
        <v>29</v>
      </c>
      <c r="F787" s="4">
        <f>Lease!K797</f>
        <v>0</v>
      </c>
      <c r="G787" s="3">
        <f t="shared" si="115"/>
        <v>0</v>
      </c>
      <c r="H787" s="11">
        <f t="shared" si="116"/>
        <v>0</v>
      </c>
      <c r="I787" s="11">
        <f t="shared" si="117"/>
        <v>0</v>
      </c>
      <c r="J787" s="4">
        <f t="shared" si="118"/>
        <v>0</v>
      </c>
      <c r="K787" s="3">
        <f t="shared" si="119"/>
        <v>0</v>
      </c>
    </row>
    <row r="788" spans="1:11" x14ac:dyDescent="0.25">
      <c r="A788" s="9">
        <f>IF(Lease!$H$4="Monthly",DATE(YEAR(Quarterly!A787),MONTH(Quarterly!A787)+1,DAY(Quarterly!A787)),IF(Lease!$H$4="Quarterly",DATE(YEAR(Quarterly!A787),MONTH(Quarterly!A787)+3,DAY(Quarterly!A787)),DATE(YEAR(Quarterly!A787)+1,MONTH(Quarterly!A787),DAY(Quarterly!A787))))</f>
        <v>328051</v>
      </c>
      <c r="B788" s="9">
        <f t="shared" si="111"/>
        <v>328049</v>
      </c>
      <c r="C788" s="9">
        <f t="shared" si="114"/>
        <v>328079</v>
      </c>
      <c r="D788" s="3">
        <f t="shared" si="112"/>
        <v>31</v>
      </c>
      <c r="E788" s="10">
        <f t="shared" si="113"/>
        <v>29</v>
      </c>
      <c r="F788" s="4">
        <f>Lease!K798</f>
        <v>0</v>
      </c>
      <c r="G788" s="3">
        <f t="shared" si="115"/>
        <v>0</v>
      </c>
      <c r="H788" s="11">
        <f t="shared" si="116"/>
        <v>0</v>
      </c>
      <c r="I788" s="11">
        <f t="shared" si="117"/>
        <v>0</v>
      </c>
      <c r="J788" s="4">
        <f t="shared" si="118"/>
        <v>0</v>
      </c>
      <c r="K788" s="3">
        <f t="shared" si="119"/>
        <v>0</v>
      </c>
    </row>
    <row r="789" spans="1:11" x14ac:dyDescent="0.25">
      <c r="A789" s="9">
        <f>IF(Lease!$H$4="Monthly",DATE(YEAR(Quarterly!A788),MONTH(Quarterly!A788)+1,DAY(Quarterly!A788)),IF(Lease!$H$4="Quarterly",DATE(YEAR(Quarterly!A788),MONTH(Quarterly!A788)+3,DAY(Quarterly!A788)),DATE(YEAR(Quarterly!A788)+1,MONTH(Quarterly!A788),DAY(Quarterly!A788))))</f>
        <v>328416</v>
      </c>
      <c r="B789" s="9">
        <f t="shared" si="111"/>
        <v>328414</v>
      </c>
      <c r="C789" s="9">
        <f t="shared" si="114"/>
        <v>328444</v>
      </c>
      <c r="D789" s="3">
        <f t="shared" si="112"/>
        <v>31</v>
      </c>
      <c r="E789" s="10">
        <f t="shared" si="113"/>
        <v>29</v>
      </c>
      <c r="F789" s="4">
        <f>Lease!K799</f>
        <v>0</v>
      </c>
      <c r="G789" s="3">
        <f t="shared" si="115"/>
        <v>0</v>
      </c>
      <c r="H789" s="11">
        <f t="shared" si="116"/>
        <v>0</v>
      </c>
      <c r="I789" s="11">
        <f t="shared" si="117"/>
        <v>0</v>
      </c>
      <c r="J789" s="4">
        <f t="shared" si="118"/>
        <v>0</v>
      </c>
      <c r="K789" s="3">
        <f t="shared" si="119"/>
        <v>0</v>
      </c>
    </row>
    <row r="790" spans="1:11" x14ac:dyDescent="0.25">
      <c r="A790" s="9">
        <f>IF(Lease!$H$4="Monthly",DATE(YEAR(Quarterly!A789),MONTH(Quarterly!A789)+1,DAY(Quarterly!A789)),IF(Lease!$H$4="Quarterly",DATE(YEAR(Quarterly!A789),MONTH(Quarterly!A789)+3,DAY(Quarterly!A789)),DATE(YEAR(Quarterly!A789)+1,MONTH(Quarterly!A789),DAY(Quarterly!A789))))</f>
        <v>328782</v>
      </c>
      <c r="B790" s="9">
        <f t="shared" si="111"/>
        <v>328780</v>
      </c>
      <c r="C790" s="9">
        <f t="shared" si="114"/>
        <v>328810</v>
      </c>
      <c r="D790" s="3">
        <f t="shared" si="112"/>
        <v>31</v>
      </c>
      <c r="E790" s="10">
        <f t="shared" si="113"/>
        <v>29</v>
      </c>
      <c r="F790" s="4">
        <f>Lease!K800</f>
        <v>0</v>
      </c>
      <c r="G790" s="3">
        <f t="shared" si="115"/>
        <v>0</v>
      </c>
      <c r="H790" s="11">
        <f t="shared" si="116"/>
        <v>0</v>
      </c>
      <c r="I790" s="11">
        <f t="shared" si="117"/>
        <v>0</v>
      </c>
      <c r="J790" s="4">
        <f t="shared" si="118"/>
        <v>0</v>
      </c>
      <c r="K790" s="3">
        <f t="shared" si="119"/>
        <v>0</v>
      </c>
    </row>
    <row r="791" spans="1:11" x14ac:dyDescent="0.25">
      <c r="A791" s="9">
        <f>IF(Lease!$H$4="Monthly",DATE(YEAR(Quarterly!A790),MONTH(Quarterly!A790)+1,DAY(Quarterly!A790)),IF(Lease!$H$4="Quarterly",DATE(YEAR(Quarterly!A790),MONTH(Quarterly!A790)+3,DAY(Quarterly!A790)),DATE(YEAR(Quarterly!A790)+1,MONTH(Quarterly!A790),DAY(Quarterly!A790))))</f>
        <v>329147</v>
      </c>
      <c r="B791" s="9">
        <f t="shared" si="111"/>
        <v>329145</v>
      </c>
      <c r="C791" s="9">
        <f t="shared" si="114"/>
        <v>329175</v>
      </c>
      <c r="D791" s="3">
        <f t="shared" si="112"/>
        <v>31</v>
      </c>
      <c r="E791" s="10">
        <f t="shared" si="113"/>
        <v>29</v>
      </c>
      <c r="F791" s="4">
        <f>Lease!K801</f>
        <v>0</v>
      </c>
      <c r="G791" s="3">
        <f t="shared" si="115"/>
        <v>0</v>
      </c>
      <c r="H791" s="11">
        <f t="shared" si="116"/>
        <v>0</v>
      </c>
      <c r="I791" s="11">
        <f t="shared" si="117"/>
        <v>0</v>
      </c>
      <c r="J791" s="4">
        <f t="shared" si="118"/>
        <v>0</v>
      </c>
      <c r="K791" s="3">
        <f t="shared" si="119"/>
        <v>0</v>
      </c>
    </row>
    <row r="792" spans="1:11" x14ac:dyDescent="0.25">
      <c r="A792" s="9">
        <f>IF(Lease!$H$4="Monthly",DATE(YEAR(Quarterly!A791),MONTH(Quarterly!A791)+1,DAY(Quarterly!A791)),IF(Lease!$H$4="Quarterly",DATE(YEAR(Quarterly!A791),MONTH(Quarterly!A791)+3,DAY(Quarterly!A791)),DATE(YEAR(Quarterly!A791)+1,MONTH(Quarterly!A791),DAY(Quarterly!A791))))</f>
        <v>329512</v>
      </c>
      <c r="B792" s="9">
        <f t="shared" si="111"/>
        <v>329510</v>
      </c>
      <c r="C792" s="9">
        <f t="shared" si="114"/>
        <v>329540</v>
      </c>
      <c r="D792" s="3">
        <f t="shared" si="112"/>
        <v>31</v>
      </c>
      <c r="E792" s="10">
        <f t="shared" si="113"/>
        <v>29</v>
      </c>
      <c r="F792" s="4">
        <f>Lease!K802</f>
        <v>0</v>
      </c>
      <c r="G792" s="3">
        <f t="shared" si="115"/>
        <v>0</v>
      </c>
      <c r="H792" s="11">
        <f t="shared" si="116"/>
        <v>0</v>
      </c>
      <c r="I792" s="11">
        <f t="shared" si="117"/>
        <v>0</v>
      </c>
      <c r="J792" s="4">
        <f t="shared" si="118"/>
        <v>0</v>
      </c>
      <c r="K792" s="3">
        <f t="shared" si="119"/>
        <v>0</v>
      </c>
    </row>
    <row r="793" spans="1:11" x14ac:dyDescent="0.25">
      <c r="A793" s="9">
        <f>IF(Lease!$H$4="Monthly",DATE(YEAR(Quarterly!A792),MONTH(Quarterly!A792)+1,DAY(Quarterly!A792)),IF(Lease!$H$4="Quarterly",DATE(YEAR(Quarterly!A792),MONTH(Quarterly!A792)+3,DAY(Quarterly!A792)),DATE(YEAR(Quarterly!A792)+1,MONTH(Quarterly!A792),DAY(Quarterly!A792))))</f>
        <v>329877</v>
      </c>
      <c r="B793" s="9">
        <f t="shared" si="111"/>
        <v>329875</v>
      </c>
      <c r="C793" s="9">
        <f t="shared" si="114"/>
        <v>329905</v>
      </c>
      <c r="D793" s="3">
        <f t="shared" si="112"/>
        <v>31</v>
      </c>
      <c r="E793" s="10">
        <f t="shared" si="113"/>
        <v>29</v>
      </c>
      <c r="F793" s="4">
        <f>Lease!K803</f>
        <v>0</v>
      </c>
      <c r="G793" s="3">
        <f t="shared" si="115"/>
        <v>0</v>
      </c>
      <c r="H793" s="11">
        <f t="shared" si="116"/>
        <v>0</v>
      </c>
      <c r="I793" s="11">
        <f t="shared" si="117"/>
        <v>0</v>
      </c>
      <c r="J793" s="4">
        <f t="shared" si="118"/>
        <v>0</v>
      </c>
      <c r="K793" s="3">
        <f t="shared" si="119"/>
        <v>0</v>
      </c>
    </row>
    <row r="794" spans="1:11" x14ac:dyDescent="0.25">
      <c r="A794" s="9">
        <f>IF(Lease!$H$4="Monthly",DATE(YEAR(Quarterly!A793),MONTH(Quarterly!A793)+1,DAY(Quarterly!A793)),IF(Lease!$H$4="Quarterly",DATE(YEAR(Quarterly!A793),MONTH(Quarterly!A793)+3,DAY(Quarterly!A793)),DATE(YEAR(Quarterly!A793)+1,MONTH(Quarterly!A793),DAY(Quarterly!A793))))</f>
        <v>330243</v>
      </c>
      <c r="B794" s="9">
        <f t="shared" si="111"/>
        <v>330241</v>
      </c>
      <c r="C794" s="9">
        <f t="shared" si="114"/>
        <v>330271</v>
      </c>
      <c r="D794" s="3">
        <f t="shared" si="112"/>
        <v>31</v>
      </c>
      <c r="E794" s="10">
        <f t="shared" si="113"/>
        <v>29</v>
      </c>
      <c r="F794" s="4">
        <f>Lease!K804</f>
        <v>0</v>
      </c>
      <c r="G794" s="3">
        <f t="shared" si="115"/>
        <v>0</v>
      </c>
      <c r="H794" s="11">
        <f t="shared" si="116"/>
        <v>0</v>
      </c>
      <c r="I794" s="11">
        <f t="shared" si="117"/>
        <v>0</v>
      </c>
      <c r="J794" s="4">
        <f t="shared" si="118"/>
        <v>0</v>
      </c>
      <c r="K794" s="3">
        <f t="shared" si="119"/>
        <v>0</v>
      </c>
    </row>
    <row r="795" spans="1:11" x14ac:dyDescent="0.25">
      <c r="A795" s="9">
        <f>IF(Lease!$H$4="Monthly",DATE(YEAR(Quarterly!A794),MONTH(Quarterly!A794)+1,DAY(Quarterly!A794)),IF(Lease!$H$4="Quarterly",DATE(YEAR(Quarterly!A794),MONTH(Quarterly!A794)+3,DAY(Quarterly!A794)),DATE(YEAR(Quarterly!A794)+1,MONTH(Quarterly!A794),DAY(Quarterly!A794))))</f>
        <v>330608</v>
      </c>
      <c r="B795" s="9">
        <f t="shared" si="111"/>
        <v>330606</v>
      </c>
      <c r="C795" s="9">
        <f t="shared" si="114"/>
        <v>330636</v>
      </c>
      <c r="D795" s="3">
        <f t="shared" si="112"/>
        <v>31</v>
      </c>
      <c r="E795" s="10">
        <f t="shared" si="113"/>
        <v>29</v>
      </c>
      <c r="F795" s="4">
        <f>Lease!K805</f>
        <v>0</v>
      </c>
      <c r="G795" s="3">
        <f t="shared" si="115"/>
        <v>0</v>
      </c>
      <c r="H795" s="11">
        <f t="shared" si="116"/>
        <v>0</v>
      </c>
      <c r="I795" s="11">
        <f t="shared" si="117"/>
        <v>0</v>
      </c>
      <c r="J795" s="4">
        <f t="shared" si="118"/>
        <v>0</v>
      </c>
      <c r="K795" s="3">
        <f t="shared" si="119"/>
        <v>0</v>
      </c>
    </row>
    <row r="796" spans="1:11" x14ac:dyDescent="0.25">
      <c r="A796" s="9">
        <f>IF(Lease!$H$4="Monthly",DATE(YEAR(Quarterly!A795),MONTH(Quarterly!A795)+1,DAY(Quarterly!A795)),IF(Lease!$H$4="Quarterly",DATE(YEAR(Quarterly!A795),MONTH(Quarterly!A795)+3,DAY(Quarterly!A795)),DATE(YEAR(Quarterly!A795)+1,MONTH(Quarterly!A795),DAY(Quarterly!A795))))</f>
        <v>330973</v>
      </c>
      <c r="B796" s="9">
        <f t="shared" si="111"/>
        <v>330971</v>
      </c>
      <c r="C796" s="9">
        <f t="shared" si="114"/>
        <v>331001</v>
      </c>
      <c r="D796" s="3">
        <f t="shared" si="112"/>
        <v>31</v>
      </c>
      <c r="E796" s="10">
        <f t="shared" si="113"/>
        <v>29</v>
      </c>
      <c r="F796" s="4">
        <f>Lease!K806</f>
        <v>0</v>
      </c>
      <c r="G796" s="3">
        <f t="shared" si="115"/>
        <v>0</v>
      </c>
      <c r="H796" s="11">
        <f t="shared" si="116"/>
        <v>0</v>
      </c>
      <c r="I796" s="11">
        <f t="shared" si="117"/>
        <v>0</v>
      </c>
      <c r="J796" s="4">
        <f t="shared" si="118"/>
        <v>0</v>
      </c>
      <c r="K796" s="3">
        <f t="shared" si="119"/>
        <v>0</v>
      </c>
    </row>
    <row r="797" spans="1:11" x14ac:dyDescent="0.25">
      <c r="A797" s="9">
        <f>IF(Lease!$H$4="Monthly",DATE(YEAR(Quarterly!A796),MONTH(Quarterly!A796)+1,DAY(Quarterly!A796)),IF(Lease!$H$4="Quarterly",DATE(YEAR(Quarterly!A796),MONTH(Quarterly!A796)+3,DAY(Quarterly!A796)),DATE(YEAR(Quarterly!A796)+1,MONTH(Quarterly!A796),DAY(Quarterly!A796))))</f>
        <v>331338</v>
      </c>
      <c r="B797" s="9">
        <f t="shared" si="111"/>
        <v>331336</v>
      </c>
      <c r="C797" s="9">
        <f t="shared" si="114"/>
        <v>331366</v>
      </c>
      <c r="D797" s="3">
        <f t="shared" si="112"/>
        <v>31</v>
      </c>
      <c r="E797" s="10">
        <f t="shared" si="113"/>
        <v>29</v>
      </c>
      <c r="F797" s="4">
        <f>Lease!K807</f>
        <v>0</v>
      </c>
      <c r="G797" s="3">
        <f t="shared" si="115"/>
        <v>0</v>
      </c>
      <c r="H797" s="11">
        <f t="shared" si="116"/>
        <v>0</v>
      </c>
      <c r="I797" s="11">
        <f t="shared" si="117"/>
        <v>0</v>
      </c>
      <c r="J797" s="4">
        <f t="shared" si="118"/>
        <v>0</v>
      </c>
      <c r="K797" s="3">
        <f t="shared" si="119"/>
        <v>0</v>
      </c>
    </row>
    <row r="798" spans="1:11" x14ac:dyDescent="0.25">
      <c r="A798" s="9">
        <f>IF(Lease!$H$4="Monthly",DATE(YEAR(Quarterly!A797),MONTH(Quarterly!A797)+1,DAY(Quarterly!A797)),IF(Lease!$H$4="Quarterly",DATE(YEAR(Quarterly!A797),MONTH(Quarterly!A797)+3,DAY(Quarterly!A797)),DATE(YEAR(Quarterly!A797)+1,MONTH(Quarterly!A797),DAY(Quarterly!A797))))</f>
        <v>331704</v>
      </c>
      <c r="B798" s="9">
        <f t="shared" si="111"/>
        <v>331702</v>
      </c>
      <c r="C798" s="9">
        <f t="shared" si="114"/>
        <v>331732</v>
      </c>
      <c r="D798" s="3">
        <f t="shared" si="112"/>
        <v>31</v>
      </c>
      <c r="E798" s="10">
        <f t="shared" si="113"/>
        <v>29</v>
      </c>
      <c r="F798" s="4">
        <f>Lease!K808</f>
        <v>0</v>
      </c>
      <c r="G798" s="3">
        <f t="shared" si="115"/>
        <v>0</v>
      </c>
      <c r="H798" s="11">
        <f t="shared" si="116"/>
        <v>0</v>
      </c>
      <c r="I798" s="11">
        <f t="shared" si="117"/>
        <v>0</v>
      </c>
      <c r="J798" s="4">
        <f t="shared" si="118"/>
        <v>0</v>
      </c>
      <c r="K798" s="3">
        <f t="shared" si="119"/>
        <v>0</v>
      </c>
    </row>
    <row r="799" spans="1:11" x14ac:dyDescent="0.25">
      <c r="A799" s="9">
        <f>IF(Lease!$H$4="Monthly",DATE(YEAR(Quarterly!A798),MONTH(Quarterly!A798)+1,DAY(Quarterly!A798)),IF(Lease!$H$4="Quarterly",DATE(YEAR(Quarterly!A798),MONTH(Quarterly!A798)+3,DAY(Quarterly!A798)),DATE(YEAR(Quarterly!A798)+1,MONTH(Quarterly!A798),DAY(Quarterly!A798))))</f>
        <v>332069</v>
      </c>
      <c r="B799" s="9">
        <f t="shared" si="111"/>
        <v>332067</v>
      </c>
      <c r="C799" s="9">
        <f t="shared" si="114"/>
        <v>332097</v>
      </c>
      <c r="D799" s="3">
        <f t="shared" si="112"/>
        <v>31</v>
      </c>
      <c r="E799" s="10">
        <f t="shared" si="113"/>
        <v>29</v>
      </c>
      <c r="F799" s="4">
        <f>Lease!K809</f>
        <v>0</v>
      </c>
      <c r="G799" s="3">
        <f t="shared" si="115"/>
        <v>0</v>
      </c>
      <c r="H799" s="11">
        <f t="shared" si="116"/>
        <v>0</v>
      </c>
      <c r="I799" s="11">
        <f t="shared" si="117"/>
        <v>0</v>
      </c>
      <c r="J799" s="4">
        <f t="shared" si="118"/>
        <v>0</v>
      </c>
      <c r="K799" s="3">
        <f t="shared" si="119"/>
        <v>0</v>
      </c>
    </row>
    <row r="800" spans="1:11" x14ac:dyDescent="0.25">
      <c r="A800" s="9">
        <f>IF(Lease!$H$4="Monthly",DATE(YEAR(Quarterly!A799),MONTH(Quarterly!A799)+1,DAY(Quarterly!A799)),IF(Lease!$H$4="Quarterly",DATE(YEAR(Quarterly!A799),MONTH(Quarterly!A799)+3,DAY(Quarterly!A799)),DATE(YEAR(Quarterly!A799)+1,MONTH(Quarterly!A799),DAY(Quarterly!A799))))</f>
        <v>332434</v>
      </c>
      <c r="B800" s="9">
        <f t="shared" si="111"/>
        <v>332432</v>
      </c>
      <c r="C800" s="9">
        <f t="shared" si="114"/>
        <v>332462</v>
      </c>
      <c r="D800" s="3">
        <f t="shared" si="112"/>
        <v>31</v>
      </c>
      <c r="E800" s="10">
        <f t="shared" si="113"/>
        <v>29</v>
      </c>
      <c r="F800" s="4">
        <f>Lease!K810</f>
        <v>0</v>
      </c>
      <c r="G800" s="3">
        <f t="shared" si="115"/>
        <v>0</v>
      </c>
      <c r="H800" s="11">
        <f t="shared" si="116"/>
        <v>0</v>
      </c>
      <c r="I800" s="11">
        <f t="shared" si="117"/>
        <v>0</v>
      </c>
      <c r="J800" s="4">
        <f t="shared" si="118"/>
        <v>0</v>
      </c>
      <c r="K800" s="3">
        <f t="shared" si="119"/>
        <v>0</v>
      </c>
    </row>
    <row r="801" spans="1:11" x14ac:dyDescent="0.25">
      <c r="A801" s="9">
        <f>IF(Lease!$H$4="Monthly",DATE(YEAR(Quarterly!A800),MONTH(Quarterly!A800)+1,DAY(Quarterly!A800)),IF(Lease!$H$4="Quarterly",DATE(YEAR(Quarterly!A800),MONTH(Quarterly!A800)+3,DAY(Quarterly!A800)),DATE(YEAR(Quarterly!A800)+1,MONTH(Quarterly!A800),DAY(Quarterly!A800))))</f>
        <v>332799</v>
      </c>
      <c r="B801" s="9">
        <f t="shared" si="111"/>
        <v>332797</v>
      </c>
      <c r="C801" s="9">
        <f t="shared" si="114"/>
        <v>332827</v>
      </c>
      <c r="D801" s="3">
        <f t="shared" si="112"/>
        <v>31</v>
      </c>
      <c r="E801" s="10">
        <f t="shared" si="113"/>
        <v>29</v>
      </c>
      <c r="F801" s="4">
        <f>Lease!K811</f>
        <v>0</v>
      </c>
      <c r="G801" s="3">
        <f t="shared" si="115"/>
        <v>0</v>
      </c>
      <c r="H801" s="11">
        <f t="shared" si="116"/>
        <v>0</v>
      </c>
      <c r="I801" s="11">
        <f t="shared" si="117"/>
        <v>0</v>
      </c>
      <c r="J801" s="4">
        <f t="shared" si="118"/>
        <v>0</v>
      </c>
      <c r="K801" s="3">
        <f t="shared" si="119"/>
        <v>0</v>
      </c>
    </row>
    <row r="802" spans="1:11" x14ac:dyDescent="0.25">
      <c r="A802" s="9">
        <f>IF(Lease!$H$4="Monthly",DATE(YEAR(Quarterly!A801),MONTH(Quarterly!A801)+1,DAY(Quarterly!A801)),IF(Lease!$H$4="Quarterly",DATE(YEAR(Quarterly!A801),MONTH(Quarterly!A801)+3,DAY(Quarterly!A801)),DATE(YEAR(Quarterly!A801)+1,MONTH(Quarterly!A801),DAY(Quarterly!A801))))</f>
        <v>333165</v>
      </c>
      <c r="B802" s="9">
        <f t="shared" si="111"/>
        <v>333163</v>
      </c>
      <c r="C802" s="9">
        <f t="shared" si="114"/>
        <v>333193</v>
      </c>
      <c r="D802" s="3">
        <f t="shared" si="112"/>
        <v>31</v>
      </c>
      <c r="E802" s="10">
        <f t="shared" si="113"/>
        <v>29</v>
      </c>
      <c r="F802" s="4">
        <f>Lease!K812</f>
        <v>0</v>
      </c>
      <c r="G802" s="3">
        <f t="shared" si="115"/>
        <v>0</v>
      </c>
      <c r="H802" s="11">
        <f t="shared" si="116"/>
        <v>0</v>
      </c>
      <c r="I802" s="11">
        <f t="shared" si="117"/>
        <v>0</v>
      </c>
      <c r="J802" s="4">
        <f t="shared" si="118"/>
        <v>0</v>
      </c>
      <c r="K802" s="3">
        <f t="shared" si="119"/>
        <v>0</v>
      </c>
    </row>
    <row r="803" spans="1:11" x14ac:dyDescent="0.25">
      <c r="A803" s="9">
        <f>IF(Lease!$H$4="Monthly",DATE(YEAR(Quarterly!A802),MONTH(Quarterly!A802)+1,DAY(Quarterly!A802)),IF(Lease!$H$4="Quarterly",DATE(YEAR(Quarterly!A802),MONTH(Quarterly!A802)+3,DAY(Quarterly!A802)),DATE(YEAR(Quarterly!A802)+1,MONTH(Quarterly!A802),DAY(Quarterly!A802))))</f>
        <v>333530</v>
      </c>
      <c r="B803" s="9">
        <f t="shared" si="111"/>
        <v>333528</v>
      </c>
      <c r="C803" s="9">
        <f t="shared" si="114"/>
        <v>333558</v>
      </c>
      <c r="D803" s="3">
        <f t="shared" si="112"/>
        <v>31</v>
      </c>
      <c r="E803" s="10">
        <f t="shared" si="113"/>
        <v>29</v>
      </c>
      <c r="F803" s="4">
        <f>Lease!K813</f>
        <v>0</v>
      </c>
      <c r="G803" s="3">
        <f t="shared" si="115"/>
        <v>0</v>
      </c>
      <c r="H803" s="11">
        <f t="shared" si="116"/>
        <v>0</v>
      </c>
      <c r="I803" s="11">
        <f t="shared" si="117"/>
        <v>0</v>
      </c>
      <c r="J803" s="4">
        <f t="shared" si="118"/>
        <v>0</v>
      </c>
      <c r="K803" s="3">
        <f t="shared" si="119"/>
        <v>0</v>
      </c>
    </row>
    <row r="804" spans="1:11" x14ac:dyDescent="0.25">
      <c r="A804" s="9">
        <f>IF(Lease!$H$4="Monthly",DATE(YEAR(Quarterly!A803),MONTH(Quarterly!A803)+1,DAY(Quarterly!A803)),IF(Lease!$H$4="Quarterly",DATE(YEAR(Quarterly!A803),MONTH(Quarterly!A803)+3,DAY(Quarterly!A803)),DATE(YEAR(Quarterly!A803)+1,MONTH(Quarterly!A803),DAY(Quarterly!A803))))</f>
        <v>333895</v>
      </c>
      <c r="B804" s="9">
        <f t="shared" si="111"/>
        <v>333893</v>
      </c>
      <c r="C804" s="9">
        <f t="shared" si="114"/>
        <v>333923</v>
      </c>
      <c r="D804" s="3">
        <f t="shared" si="112"/>
        <v>31</v>
      </c>
      <c r="E804" s="10">
        <f t="shared" si="113"/>
        <v>29</v>
      </c>
      <c r="F804" s="4">
        <f>Lease!K814</f>
        <v>0</v>
      </c>
      <c r="G804" s="3">
        <f t="shared" si="115"/>
        <v>0</v>
      </c>
      <c r="H804" s="11">
        <f t="shared" si="116"/>
        <v>0</v>
      </c>
      <c r="I804" s="11">
        <f t="shared" si="117"/>
        <v>0</v>
      </c>
      <c r="J804" s="4">
        <f t="shared" si="118"/>
        <v>0</v>
      </c>
      <c r="K804" s="3">
        <f t="shared" si="119"/>
        <v>0</v>
      </c>
    </row>
    <row r="805" spans="1:11" x14ac:dyDescent="0.25">
      <c r="A805" s="9">
        <f>IF(Lease!$H$4="Monthly",DATE(YEAR(Quarterly!A804),MONTH(Quarterly!A804)+1,DAY(Quarterly!A804)),IF(Lease!$H$4="Quarterly",DATE(YEAR(Quarterly!A804),MONTH(Quarterly!A804)+3,DAY(Quarterly!A804)),DATE(YEAR(Quarterly!A804)+1,MONTH(Quarterly!A804),DAY(Quarterly!A804))))</f>
        <v>334260</v>
      </c>
      <c r="B805" s="9">
        <f t="shared" si="111"/>
        <v>334258</v>
      </c>
      <c r="C805" s="9">
        <f t="shared" si="114"/>
        <v>334288</v>
      </c>
      <c r="D805" s="3">
        <f t="shared" si="112"/>
        <v>31</v>
      </c>
      <c r="E805" s="10">
        <f t="shared" si="113"/>
        <v>29</v>
      </c>
      <c r="F805" s="4">
        <f>Lease!K815</f>
        <v>0</v>
      </c>
      <c r="G805" s="3">
        <f t="shared" si="115"/>
        <v>0</v>
      </c>
      <c r="H805" s="11">
        <f t="shared" si="116"/>
        <v>0</v>
      </c>
      <c r="I805" s="11">
        <f t="shared" si="117"/>
        <v>0</v>
      </c>
      <c r="J805" s="4">
        <f t="shared" si="118"/>
        <v>0</v>
      </c>
      <c r="K805" s="3">
        <f t="shared" si="119"/>
        <v>0</v>
      </c>
    </row>
    <row r="806" spans="1:11" x14ac:dyDescent="0.25">
      <c r="A806" s="9">
        <f>IF(Lease!$H$4="Monthly",DATE(YEAR(Quarterly!A805),MONTH(Quarterly!A805)+1,DAY(Quarterly!A805)),IF(Lease!$H$4="Quarterly",DATE(YEAR(Quarterly!A805),MONTH(Quarterly!A805)+3,DAY(Quarterly!A805)),DATE(YEAR(Quarterly!A805)+1,MONTH(Quarterly!A805),DAY(Quarterly!A805))))</f>
        <v>334626</v>
      </c>
      <c r="B806" s="9">
        <f t="shared" si="111"/>
        <v>334624</v>
      </c>
      <c r="C806" s="9">
        <f t="shared" si="114"/>
        <v>334654</v>
      </c>
      <c r="D806" s="3">
        <f t="shared" si="112"/>
        <v>31</v>
      </c>
      <c r="E806" s="10">
        <f t="shared" si="113"/>
        <v>29</v>
      </c>
      <c r="F806" s="4">
        <f>Lease!K816</f>
        <v>0</v>
      </c>
      <c r="G806" s="3">
        <f t="shared" si="115"/>
        <v>0</v>
      </c>
      <c r="H806" s="11">
        <f t="shared" si="116"/>
        <v>0</v>
      </c>
      <c r="I806" s="11">
        <f t="shared" si="117"/>
        <v>0</v>
      </c>
      <c r="J806" s="4">
        <f t="shared" si="118"/>
        <v>0</v>
      </c>
      <c r="K806" s="3">
        <f t="shared" si="119"/>
        <v>0</v>
      </c>
    </row>
    <row r="807" spans="1:11" x14ac:dyDescent="0.25">
      <c r="A807" s="9">
        <f>IF(Lease!$H$4="Monthly",DATE(YEAR(Quarterly!A806),MONTH(Quarterly!A806)+1,DAY(Quarterly!A806)),IF(Lease!$H$4="Quarterly",DATE(YEAR(Quarterly!A806),MONTH(Quarterly!A806)+3,DAY(Quarterly!A806)),DATE(YEAR(Quarterly!A806)+1,MONTH(Quarterly!A806),DAY(Quarterly!A806))))</f>
        <v>334991</v>
      </c>
      <c r="B807" s="9">
        <f t="shared" si="111"/>
        <v>334989</v>
      </c>
      <c r="C807" s="9">
        <f t="shared" si="114"/>
        <v>335019</v>
      </c>
      <c r="D807" s="3">
        <f t="shared" si="112"/>
        <v>31</v>
      </c>
      <c r="E807" s="10">
        <f t="shared" si="113"/>
        <v>29</v>
      </c>
      <c r="F807" s="4">
        <f>Lease!K817</f>
        <v>0</v>
      </c>
      <c r="G807" s="3">
        <f t="shared" si="115"/>
        <v>0</v>
      </c>
      <c r="H807" s="11">
        <f t="shared" si="116"/>
        <v>0</v>
      </c>
      <c r="I807" s="11">
        <f t="shared" si="117"/>
        <v>0</v>
      </c>
      <c r="J807" s="4">
        <f t="shared" si="118"/>
        <v>0</v>
      </c>
      <c r="K807" s="3">
        <f t="shared" si="119"/>
        <v>0</v>
      </c>
    </row>
    <row r="808" spans="1:11" x14ac:dyDescent="0.25">
      <c r="A808" s="9">
        <f>IF(Lease!$H$4="Monthly",DATE(YEAR(Quarterly!A807),MONTH(Quarterly!A807)+1,DAY(Quarterly!A807)),IF(Lease!$H$4="Quarterly",DATE(YEAR(Quarterly!A807),MONTH(Quarterly!A807)+3,DAY(Quarterly!A807)),DATE(YEAR(Quarterly!A807)+1,MONTH(Quarterly!A807),DAY(Quarterly!A807))))</f>
        <v>335356</v>
      </c>
      <c r="B808" s="9">
        <f t="shared" si="111"/>
        <v>335354</v>
      </c>
      <c r="C808" s="9">
        <f t="shared" si="114"/>
        <v>335384</v>
      </c>
      <c r="D808" s="3">
        <f t="shared" si="112"/>
        <v>31</v>
      </c>
      <c r="E808" s="10">
        <f t="shared" si="113"/>
        <v>29</v>
      </c>
      <c r="F808" s="4">
        <f>Lease!K818</f>
        <v>0</v>
      </c>
      <c r="G808" s="3">
        <f t="shared" si="115"/>
        <v>0</v>
      </c>
      <c r="H808" s="11">
        <f t="shared" si="116"/>
        <v>0</v>
      </c>
      <c r="I808" s="11">
        <f t="shared" si="117"/>
        <v>0</v>
      </c>
      <c r="J808" s="4">
        <f t="shared" si="118"/>
        <v>0</v>
      </c>
      <c r="K808" s="3">
        <f t="shared" si="119"/>
        <v>0</v>
      </c>
    </row>
    <row r="809" spans="1:11" x14ac:dyDescent="0.25">
      <c r="A809" s="9">
        <f>IF(Lease!$H$4="Monthly",DATE(YEAR(Quarterly!A808),MONTH(Quarterly!A808)+1,DAY(Quarterly!A808)),IF(Lease!$H$4="Quarterly",DATE(YEAR(Quarterly!A808),MONTH(Quarterly!A808)+3,DAY(Quarterly!A808)),DATE(YEAR(Quarterly!A808)+1,MONTH(Quarterly!A808),DAY(Quarterly!A808))))</f>
        <v>335721</v>
      </c>
      <c r="B809" s="9">
        <f t="shared" si="111"/>
        <v>335719</v>
      </c>
      <c r="C809" s="9">
        <f t="shared" si="114"/>
        <v>335749</v>
      </c>
      <c r="D809" s="3">
        <f t="shared" si="112"/>
        <v>31</v>
      </c>
      <c r="E809" s="10">
        <f t="shared" si="113"/>
        <v>29</v>
      </c>
      <c r="F809" s="4">
        <f>Lease!K819</f>
        <v>0</v>
      </c>
      <c r="G809" s="3">
        <f t="shared" si="115"/>
        <v>0</v>
      </c>
      <c r="H809" s="11">
        <f t="shared" si="116"/>
        <v>0</v>
      </c>
      <c r="I809" s="11">
        <f t="shared" si="117"/>
        <v>0</v>
      </c>
      <c r="J809" s="4">
        <f t="shared" si="118"/>
        <v>0</v>
      </c>
      <c r="K809" s="3">
        <f t="shared" si="119"/>
        <v>0</v>
      </c>
    </row>
    <row r="810" spans="1:11" x14ac:dyDescent="0.25">
      <c r="A810" s="9">
        <f>IF(Lease!$H$4="Monthly",DATE(YEAR(Quarterly!A809),MONTH(Quarterly!A809)+1,DAY(Quarterly!A809)),IF(Lease!$H$4="Quarterly",DATE(YEAR(Quarterly!A809),MONTH(Quarterly!A809)+3,DAY(Quarterly!A809)),DATE(YEAR(Quarterly!A809)+1,MONTH(Quarterly!A809),DAY(Quarterly!A809))))</f>
        <v>336087</v>
      </c>
      <c r="B810" s="9">
        <f t="shared" si="111"/>
        <v>336085</v>
      </c>
      <c r="C810" s="9">
        <f t="shared" si="114"/>
        <v>336115</v>
      </c>
      <c r="D810" s="3">
        <f t="shared" si="112"/>
        <v>31</v>
      </c>
      <c r="E810" s="10">
        <f t="shared" si="113"/>
        <v>29</v>
      </c>
      <c r="F810" s="4">
        <f>Lease!K820</f>
        <v>0</v>
      </c>
      <c r="G810" s="3">
        <f t="shared" si="115"/>
        <v>0</v>
      </c>
      <c r="H810" s="11">
        <f t="shared" si="116"/>
        <v>0</v>
      </c>
      <c r="I810" s="11">
        <f t="shared" si="117"/>
        <v>0</v>
      </c>
      <c r="J810" s="4">
        <f t="shared" si="118"/>
        <v>0</v>
      </c>
      <c r="K810" s="3">
        <f t="shared" si="119"/>
        <v>0</v>
      </c>
    </row>
    <row r="811" spans="1:11" x14ac:dyDescent="0.25">
      <c r="A811" s="9">
        <f>IF(Lease!$H$4="Monthly",DATE(YEAR(Quarterly!A810),MONTH(Quarterly!A810)+1,DAY(Quarterly!A810)),IF(Lease!$H$4="Quarterly",DATE(YEAR(Quarterly!A810),MONTH(Quarterly!A810)+3,DAY(Quarterly!A810)),DATE(YEAR(Quarterly!A810)+1,MONTH(Quarterly!A810),DAY(Quarterly!A810))))</f>
        <v>336452</v>
      </c>
      <c r="B811" s="9">
        <f t="shared" si="111"/>
        <v>336450</v>
      </c>
      <c r="C811" s="9">
        <f t="shared" si="114"/>
        <v>336480</v>
      </c>
      <c r="D811" s="3">
        <f t="shared" si="112"/>
        <v>31</v>
      </c>
      <c r="E811" s="10">
        <f t="shared" si="113"/>
        <v>29</v>
      </c>
      <c r="F811" s="4">
        <f>Lease!K821</f>
        <v>0</v>
      </c>
      <c r="G811" s="3">
        <f t="shared" si="115"/>
        <v>0</v>
      </c>
      <c r="H811" s="11">
        <f t="shared" si="116"/>
        <v>0</v>
      </c>
      <c r="I811" s="11">
        <f t="shared" si="117"/>
        <v>0</v>
      </c>
      <c r="J811" s="4">
        <f t="shared" si="118"/>
        <v>0</v>
      </c>
      <c r="K811" s="3">
        <f t="shared" si="119"/>
        <v>0</v>
      </c>
    </row>
    <row r="812" spans="1:11" x14ac:dyDescent="0.25">
      <c r="A812" s="9">
        <f>IF(Lease!$H$4="Monthly",DATE(YEAR(Quarterly!A811),MONTH(Quarterly!A811)+1,DAY(Quarterly!A811)),IF(Lease!$H$4="Quarterly",DATE(YEAR(Quarterly!A811),MONTH(Quarterly!A811)+3,DAY(Quarterly!A811)),DATE(YEAR(Quarterly!A811)+1,MONTH(Quarterly!A811),DAY(Quarterly!A811))))</f>
        <v>336817</v>
      </c>
      <c r="B812" s="9">
        <f t="shared" si="111"/>
        <v>336815</v>
      </c>
      <c r="C812" s="9">
        <f t="shared" si="114"/>
        <v>336845</v>
      </c>
      <c r="D812" s="3">
        <f t="shared" si="112"/>
        <v>31</v>
      </c>
      <c r="E812" s="10">
        <f t="shared" si="113"/>
        <v>29</v>
      </c>
      <c r="F812" s="4">
        <f>Lease!K822</f>
        <v>0</v>
      </c>
      <c r="G812" s="3">
        <f t="shared" si="115"/>
        <v>0</v>
      </c>
      <c r="H812" s="11">
        <f t="shared" si="116"/>
        <v>0</v>
      </c>
      <c r="I812" s="11">
        <f t="shared" si="117"/>
        <v>0</v>
      </c>
      <c r="J812" s="4">
        <f t="shared" si="118"/>
        <v>0</v>
      </c>
      <c r="K812" s="3">
        <f t="shared" si="119"/>
        <v>0</v>
      </c>
    </row>
    <row r="813" spans="1:11" x14ac:dyDescent="0.25">
      <c r="A813" s="9">
        <f>IF(Lease!$H$4="Monthly",DATE(YEAR(Quarterly!A812),MONTH(Quarterly!A812)+1,DAY(Quarterly!A812)),IF(Lease!$H$4="Quarterly",DATE(YEAR(Quarterly!A812),MONTH(Quarterly!A812)+3,DAY(Quarterly!A812)),DATE(YEAR(Quarterly!A812)+1,MONTH(Quarterly!A812),DAY(Quarterly!A812))))</f>
        <v>337182</v>
      </c>
      <c r="B813" s="9">
        <f t="shared" si="111"/>
        <v>337180</v>
      </c>
      <c r="C813" s="9">
        <f t="shared" si="114"/>
        <v>337210</v>
      </c>
      <c r="D813" s="3">
        <f t="shared" si="112"/>
        <v>31</v>
      </c>
      <c r="E813" s="10">
        <f t="shared" si="113"/>
        <v>29</v>
      </c>
      <c r="F813" s="4">
        <f>Lease!K823</f>
        <v>0</v>
      </c>
      <c r="G813" s="3">
        <f t="shared" si="115"/>
        <v>0</v>
      </c>
      <c r="H813" s="11">
        <f t="shared" si="116"/>
        <v>0</v>
      </c>
      <c r="I813" s="11">
        <f t="shared" si="117"/>
        <v>0</v>
      </c>
      <c r="J813" s="4">
        <f t="shared" si="118"/>
        <v>0</v>
      </c>
      <c r="K813" s="3">
        <f t="shared" si="119"/>
        <v>0</v>
      </c>
    </row>
    <row r="814" spans="1:11" x14ac:dyDescent="0.25">
      <c r="A814" s="9">
        <f>IF(Lease!$H$4="Monthly",DATE(YEAR(Quarterly!A813),MONTH(Quarterly!A813)+1,DAY(Quarterly!A813)),IF(Lease!$H$4="Quarterly",DATE(YEAR(Quarterly!A813),MONTH(Quarterly!A813)+3,DAY(Quarterly!A813)),DATE(YEAR(Quarterly!A813)+1,MONTH(Quarterly!A813),DAY(Quarterly!A813))))</f>
        <v>337548</v>
      </c>
      <c r="B814" s="9">
        <f t="shared" si="111"/>
        <v>337546</v>
      </c>
      <c r="C814" s="9">
        <f t="shared" si="114"/>
        <v>337576</v>
      </c>
      <c r="D814" s="3">
        <f t="shared" si="112"/>
        <v>31</v>
      </c>
      <c r="E814" s="10">
        <f t="shared" si="113"/>
        <v>29</v>
      </c>
      <c r="F814" s="4">
        <f>Lease!K824</f>
        <v>0</v>
      </c>
      <c r="G814" s="3">
        <f t="shared" si="115"/>
        <v>0</v>
      </c>
      <c r="H814" s="11">
        <f t="shared" si="116"/>
        <v>0</v>
      </c>
      <c r="I814" s="11">
        <f t="shared" si="117"/>
        <v>0</v>
      </c>
      <c r="J814" s="4">
        <f t="shared" si="118"/>
        <v>0</v>
      </c>
      <c r="K814" s="3">
        <f t="shared" si="119"/>
        <v>0</v>
      </c>
    </row>
    <row r="815" spans="1:11" x14ac:dyDescent="0.25">
      <c r="A815" s="9">
        <f>IF(Lease!$H$4="Monthly",DATE(YEAR(Quarterly!A814),MONTH(Quarterly!A814)+1,DAY(Quarterly!A814)),IF(Lease!$H$4="Quarterly",DATE(YEAR(Quarterly!A814),MONTH(Quarterly!A814)+3,DAY(Quarterly!A814)),DATE(YEAR(Quarterly!A814)+1,MONTH(Quarterly!A814),DAY(Quarterly!A814))))</f>
        <v>337913</v>
      </c>
      <c r="B815" s="9">
        <f t="shared" si="111"/>
        <v>337911</v>
      </c>
      <c r="C815" s="9">
        <f t="shared" si="114"/>
        <v>337941</v>
      </c>
      <c r="D815" s="3">
        <f t="shared" si="112"/>
        <v>31</v>
      </c>
      <c r="E815" s="10">
        <f t="shared" si="113"/>
        <v>29</v>
      </c>
      <c r="F815" s="4">
        <f>Lease!K825</f>
        <v>0</v>
      </c>
      <c r="G815" s="3">
        <f t="shared" si="115"/>
        <v>0</v>
      </c>
      <c r="H815" s="11">
        <f t="shared" si="116"/>
        <v>0</v>
      </c>
      <c r="I815" s="11">
        <f t="shared" si="117"/>
        <v>0</v>
      </c>
      <c r="J815" s="4">
        <f t="shared" si="118"/>
        <v>0</v>
      </c>
      <c r="K815" s="3">
        <f t="shared" si="119"/>
        <v>0</v>
      </c>
    </row>
    <row r="816" spans="1:11" x14ac:dyDescent="0.25">
      <c r="A816" s="9">
        <f>IF(Lease!$H$4="Monthly",DATE(YEAR(Quarterly!A815),MONTH(Quarterly!A815)+1,DAY(Quarterly!A815)),IF(Lease!$H$4="Quarterly",DATE(YEAR(Quarterly!A815),MONTH(Quarterly!A815)+3,DAY(Quarterly!A815)),DATE(YEAR(Quarterly!A815)+1,MONTH(Quarterly!A815),DAY(Quarterly!A815))))</f>
        <v>338278</v>
      </c>
      <c r="B816" s="9">
        <f t="shared" si="111"/>
        <v>338276</v>
      </c>
      <c r="C816" s="9">
        <f t="shared" si="114"/>
        <v>338306</v>
      </c>
      <c r="D816" s="3">
        <f t="shared" si="112"/>
        <v>31</v>
      </c>
      <c r="E816" s="10">
        <f t="shared" si="113"/>
        <v>29</v>
      </c>
      <c r="F816" s="4">
        <f>Lease!K826</f>
        <v>0</v>
      </c>
      <c r="G816" s="3">
        <f t="shared" si="115"/>
        <v>0</v>
      </c>
      <c r="H816" s="11">
        <f t="shared" si="116"/>
        <v>0</v>
      </c>
      <c r="I816" s="11">
        <f t="shared" si="117"/>
        <v>0</v>
      </c>
      <c r="J816" s="4">
        <f t="shared" si="118"/>
        <v>0</v>
      </c>
      <c r="K816" s="3">
        <f t="shared" si="119"/>
        <v>0</v>
      </c>
    </row>
    <row r="817" spans="1:11" x14ac:dyDescent="0.25">
      <c r="A817" s="9">
        <f>IF(Lease!$H$4="Monthly",DATE(YEAR(Quarterly!A816),MONTH(Quarterly!A816)+1,DAY(Quarterly!A816)),IF(Lease!$H$4="Quarterly",DATE(YEAR(Quarterly!A816),MONTH(Quarterly!A816)+3,DAY(Quarterly!A816)),DATE(YEAR(Quarterly!A816)+1,MONTH(Quarterly!A816),DAY(Quarterly!A816))))</f>
        <v>338643</v>
      </c>
      <c r="B817" s="9">
        <f t="shared" si="111"/>
        <v>338641</v>
      </c>
      <c r="C817" s="9">
        <f t="shared" si="114"/>
        <v>338671</v>
      </c>
      <c r="D817" s="3">
        <f t="shared" si="112"/>
        <v>31</v>
      </c>
      <c r="E817" s="10">
        <f t="shared" si="113"/>
        <v>29</v>
      </c>
      <c r="F817" s="4">
        <f>Lease!K827</f>
        <v>0</v>
      </c>
      <c r="G817" s="3">
        <f t="shared" si="115"/>
        <v>0</v>
      </c>
      <c r="H817" s="11">
        <f t="shared" si="116"/>
        <v>0</v>
      </c>
      <c r="I817" s="11">
        <f t="shared" si="117"/>
        <v>0</v>
      </c>
      <c r="J817" s="4">
        <f t="shared" si="118"/>
        <v>0</v>
      </c>
      <c r="K817" s="3">
        <f t="shared" si="119"/>
        <v>0</v>
      </c>
    </row>
    <row r="818" spans="1:11" x14ac:dyDescent="0.25">
      <c r="A818" s="9">
        <f>IF(Lease!$H$4="Monthly",DATE(YEAR(Quarterly!A817),MONTH(Quarterly!A817)+1,DAY(Quarterly!A817)),IF(Lease!$H$4="Quarterly",DATE(YEAR(Quarterly!A817),MONTH(Quarterly!A817)+3,DAY(Quarterly!A817)),DATE(YEAR(Quarterly!A817)+1,MONTH(Quarterly!A817),DAY(Quarterly!A817))))</f>
        <v>339009</v>
      </c>
      <c r="B818" s="9">
        <f t="shared" si="111"/>
        <v>339007</v>
      </c>
      <c r="C818" s="9">
        <f t="shared" si="114"/>
        <v>339037</v>
      </c>
      <c r="D818" s="3">
        <f t="shared" si="112"/>
        <v>31</v>
      </c>
      <c r="E818" s="10">
        <f t="shared" si="113"/>
        <v>29</v>
      </c>
      <c r="F818" s="4">
        <f>Lease!K828</f>
        <v>0</v>
      </c>
      <c r="G818" s="3">
        <f t="shared" si="115"/>
        <v>0</v>
      </c>
      <c r="H818" s="11">
        <f t="shared" si="116"/>
        <v>0</v>
      </c>
      <c r="I818" s="11">
        <f t="shared" si="117"/>
        <v>0</v>
      </c>
      <c r="J818" s="4">
        <f t="shared" si="118"/>
        <v>0</v>
      </c>
      <c r="K818" s="3">
        <f t="shared" si="119"/>
        <v>0</v>
      </c>
    </row>
    <row r="819" spans="1:11" x14ac:dyDescent="0.25">
      <c r="A819" s="9">
        <f>IF(Lease!$H$4="Monthly",DATE(YEAR(Quarterly!A818),MONTH(Quarterly!A818)+1,DAY(Quarterly!A818)),IF(Lease!$H$4="Quarterly",DATE(YEAR(Quarterly!A818),MONTH(Quarterly!A818)+3,DAY(Quarterly!A818)),DATE(YEAR(Quarterly!A818)+1,MONTH(Quarterly!A818),DAY(Quarterly!A818))))</f>
        <v>339374</v>
      </c>
      <c r="B819" s="9">
        <f t="shared" si="111"/>
        <v>339372</v>
      </c>
      <c r="C819" s="9">
        <f t="shared" si="114"/>
        <v>339402</v>
      </c>
      <c r="D819" s="3">
        <f t="shared" si="112"/>
        <v>31</v>
      </c>
      <c r="E819" s="10">
        <f t="shared" si="113"/>
        <v>29</v>
      </c>
      <c r="F819" s="4">
        <f>Lease!K829</f>
        <v>0</v>
      </c>
      <c r="G819" s="3">
        <f t="shared" si="115"/>
        <v>0</v>
      </c>
      <c r="H819" s="11">
        <f t="shared" si="116"/>
        <v>0</v>
      </c>
      <c r="I819" s="11">
        <f t="shared" si="117"/>
        <v>0</v>
      </c>
      <c r="J819" s="4">
        <f t="shared" si="118"/>
        <v>0</v>
      </c>
      <c r="K819" s="3">
        <f t="shared" si="119"/>
        <v>0</v>
      </c>
    </row>
    <row r="820" spans="1:11" x14ac:dyDescent="0.25">
      <c r="A820" s="9">
        <f>IF(Lease!$H$4="Monthly",DATE(YEAR(Quarterly!A819),MONTH(Quarterly!A819)+1,DAY(Quarterly!A819)),IF(Lease!$H$4="Quarterly",DATE(YEAR(Quarterly!A819),MONTH(Quarterly!A819)+3,DAY(Quarterly!A819)),DATE(YEAR(Quarterly!A819)+1,MONTH(Quarterly!A819),DAY(Quarterly!A819))))</f>
        <v>339739</v>
      </c>
      <c r="B820" s="9">
        <f t="shared" si="111"/>
        <v>339737</v>
      </c>
      <c r="C820" s="9">
        <f t="shared" si="114"/>
        <v>339767</v>
      </c>
      <c r="D820" s="3">
        <f t="shared" si="112"/>
        <v>31</v>
      </c>
      <c r="E820" s="10">
        <f t="shared" si="113"/>
        <v>29</v>
      </c>
      <c r="F820" s="4">
        <f>Lease!K830</f>
        <v>0</v>
      </c>
      <c r="G820" s="3">
        <f t="shared" si="115"/>
        <v>0</v>
      </c>
      <c r="H820" s="11">
        <f t="shared" si="116"/>
        <v>0</v>
      </c>
      <c r="I820" s="11">
        <f t="shared" si="117"/>
        <v>0</v>
      </c>
      <c r="J820" s="4">
        <f t="shared" si="118"/>
        <v>0</v>
      </c>
      <c r="K820" s="3">
        <f t="shared" si="119"/>
        <v>0</v>
      </c>
    </row>
    <row r="821" spans="1:11" x14ac:dyDescent="0.25">
      <c r="A821" s="9">
        <f>IF(Lease!$H$4="Monthly",DATE(YEAR(Quarterly!A820),MONTH(Quarterly!A820)+1,DAY(Quarterly!A820)),IF(Lease!$H$4="Quarterly",DATE(YEAR(Quarterly!A820),MONTH(Quarterly!A820)+3,DAY(Quarterly!A820)),DATE(YEAR(Quarterly!A820)+1,MONTH(Quarterly!A820),DAY(Quarterly!A820))))</f>
        <v>340104</v>
      </c>
      <c r="B821" s="9">
        <f t="shared" si="111"/>
        <v>340102</v>
      </c>
      <c r="C821" s="9">
        <f t="shared" si="114"/>
        <v>340132</v>
      </c>
      <c r="D821" s="3">
        <f t="shared" si="112"/>
        <v>31</v>
      </c>
      <c r="E821" s="10">
        <f t="shared" si="113"/>
        <v>29</v>
      </c>
      <c r="F821" s="4">
        <f>Lease!K831</f>
        <v>0</v>
      </c>
      <c r="G821" s="3">
        <f t="shared" si="115"/>
        <v>0</v>
      </c>
      <c r="H821" s="11">
        <f t="shared" si="116"/>
        <v>0</v>
      </c>
      <c r="I821" s="11">
        <f t="shared" si="117"/>
        <v>0</v>
      </c>
      <c r="J821" s="4">
        <f t="shared" si="118"/>
        <v>0</v>
      </c>
      <c r="K821" s="3">
        <f t="shared" si="119"/>
        <v>0</v>
      </c>
    </row>
    <row r="822" spans="1:11" x14ac:dyDescent="0.25">
      <c r="A822" s="9">
        <f>IF(Lease!$H$4="Monthly",DATE(YEAR(Quarterly!A821),MONTH(Quarterly!A821)+1,DAY(Quarterly!A821)),IF(Lease!$H$4="Quarterly",DATE(YEAR(Quarterly!A821),MONTH(Quarterly!A821)+3,DAY(Quarterly!A821)),DATE(YEAR(Quarterly!A821)+1,MONTH(Quarterly!A821),DAY(Quarterly!A821))))</f>
        <v>340470</v>
      </c>
      <c r="B822" s="9">
        <f t="shared" si="111"/>
        <v>340468</v>
      </c>
      <c r="C822" s="9">
        <f t="shared" si="114"/>
        <v>340498</v>
      </c>
      <c r="D822" s="3">
        <f t="shared" si="112"/>
        <v>31</v>
      </c>
      <c r="E822" s="10">
        <f t="shared" si="113"/>
        <v>29</v>
      </c>
      <c r="F822" s="4">
        <f>Lease!K832</f>
        <v>0</v>
      </c>
      <c r="G822" s="3">
        <f t="shared" si="115"/>
        <v>0</v>
      </c>
      <c r="H822" s="11">
        <f t="shared" si="116"/>
        <v>0</v>
      </c>
      <c r="I822" s="11">
        <f t="shared" si="117"/>
        <v>0</v>
      </c>
      <c r="J822" s="4">
        <f t="shared" si="118"/>
        <v>0</v>
      </c>
      <c r="K822" s="3">
        <f t="shared" si="119"/>
        <v>0</v>
      </c>
    </row>
    <row r="823" spans="1:11" x14ac:dyDescent="0.25">
      <c r="A823" s="9">
        <f>IF(Lease!$H$4="Monthly",DATE(YEAR(Quarterly!A822),MONTH(Quarterly!A822)+1,DAY(Quarterly!A822)),IF(Lease!$H$4="Quarterly",DATE(YEAR(Quarterly!A822),MONTH(Quarterly!A822)+3,DAY(Quarterly!A822)),DATE(YEAR(Quarterly!A822)+1,MONTH(Quarterly!A822),DAY(Quarterly!A822))))</f>
        <v>340835</v>
      </c>
      <c r="B823" s="9">
        <f t="shared" si="111"/>
        <v>340833</v>
      </c>
      <c r="C823" s="9">
        <f t="shared" si="114"/>
        <v>340863</v>
      </c>
      <c r="D823" s="3">
        <f t="shared" si="112"/>
        <v>31</v>
      </c>
      <c r="E823" s="10">
        <f t="shared" si="113"/>
        <v>29</v>
      </c>
      <c r="F823" s="4">
        <f>Lease!K833</f>
        <v>0</v>
      </c>
      <c r="G823" s="3">
        <f t="shared" si="115"/>
        <v>0</v>
      </c>
      <c r="H823" s="11">
        <f t="shared" si="116"/>
        <v>0</v>
      </c>
      <c r="I823" s="11">
        <f t="shared" si="117"/>
        <v>0</v>
      </c>
      <c r="J823" s="4">
        <f t="shared" si="118"/>
        <v>0</v>
      </c>
      <c r="K823" s="3">
        <f t="shared" si="119"/>
        <v>0</v>
      </c>
    </row>
    <row r="824" spans="1:11" x14ac:dyDescent="0.25">
      <c r="A824" s="9">
        <f>IF(Lease!$H$4="Monthly",DATE(YEAR(Quarterly!A823),MONTH(Quarterly!A823)+1,DAY(Quarterly!A823)),IF(Lease!$H$4="Quarterly",DATE(YEAR(Quarterly!A823),MONTH(Quarterly!A823)+3,DAY(Quarterly!A823)),DATE(YEAR(Quarterly!A823)+1,MONTH(Quarterly!A823),DAY(Quarterly!A823))))</f>
        <v>341200</v>
      </c>
      <c r="B824" s="9">
        <f t="shared" si="111"/>
        <v>341198</v>
      </c>
      <c r="C824" s="9">
        <f t="shared" si="114"/>
        <v>341228</v>
      </c>
      <c r="D824" s="3">
        <f t="shared" si="112"/>
        <v>31</v>
      </c>
      <c r="E824" s="10">
        <f t="shared" si="113"/>
        <v>29</v>
      </c>
      <c r="F824" s="4">
        <f>Lease!K834</f>
        <v>0</v>
      </c>
      <c r="G824" s="3">
        <f t="shared" si="115"/>
        <v>0</v>
      </c>
      <c r="H824" s="11">
        <f t="shared" si="116"/>
        <v>0</v>
      </c>
      <c r="I824" s="11">
        <f t="shared" si="117"/>
        <v>0</v>
      </c>
      <c r="J824" s="4">
        <f t="shared" si="118"/>
        <v>0</v>
      </c>
      <c r="K824" s="3">
        <f t="shared" si="119"/>
        <v>0</v>
      </c>
    </row>
    <row r="825" spans="1:11" x14ac:dyDescent="0.25">
      <c r="A825" s="9">
        <f>IF(Lease!$H$4="Monthly",DATE(YEAR(Quarterly!A824),MONTH(Quarterly!A824)+1,DAY(Quarterly!A824)),IF(Lease!$H$4="Quarterly",DATE(YEAR(Quarterly!A824),MONTH(Quarterly!A824)+3,DAY(Quarterly!A824)),DATE(YEAR(Quarterly!A824)+1,MONTH(Quarterly!A824),DAY(Quarterly!A824))))</f>
        <v>341565</v>
      </c>
      <c r="B825" s="9">
        <f t="shared" si="111"/>
        <v>341563</v>
      </c>
      <c r="C825" s="9">
        <f t="shared" si="114"/>
        <v>341593</v>
      </c>
      <c r="D825" s="3">
        <f t="shared" si="112"/>
        <v>31</v>
      </c>
      <c r="E825" s="10">
        <f t="shared" si="113"/>
        <v>29</v>
      </c>
      <c r="F825" s="4">
        <f>Lease!K835</f>
        <v>0</v>
      </c>
      <c r="G825" s="3">
        <f t="shared" si="115"/>
        <v>0</v>
      </c>
      <c r="H825" s="11">
        <f t="shared" si="116"/>
        <v>0</v>
      </c>
      <c r="I825" s="11">
        <f t="shared" si="117"/>
        <v>0</v>
      </c>
      <c r="J825" s="4">
        <f t="shared" si="118"/>
        <v>0</v>
      </c>
      <c r="K825" s="3">
        <f t="shared" si="119"/>
        <v>0</v>
      </c>
    </row>
    <row r="826" spans="1:11" x14ac:dyDescent="0.25">
      <c r="A826" s="9">
        <f>IF(Lease!$H$4="Monthly",DATE(YEAR(Quarterly!A825),MONTH(Quarterly!A825)+1,DAY(Quarterly!A825)),IF(Lease!$H$4="Quarterly",DATE(YEAR(Quarterly!A825),MONTH(Quarterly!A825)+3,DAY(Quarterly!A825)),DATE(YEAR(Quarterly!A825)+1,MONTH(Quarterly!A825),DAY(Quarterly!A825))))</f>
        <v>341931</v>
      </c>
      <c r="B826" s="9">
        <f t="shared" si="111"/>
        <v>341929</v>
      </c>
      <c r="C826" s="9">
        <f t="shared" si="114"/>
        <v>341959</v>
      </c>
      <c r="D826" s="3">
        <f t="shared" si="112"/>
        <v>31</v>
      </c>
      <c r="E826" s="10">
        <f t="shared" si="113"/>
        <v>29</v>
      </c>
      <c r="F826" s="4">
        <f>Lease!K836</f>
        <v>0</v>
      </c>
      <c r="G826" s="3">
        <f t="shared" si="115"/>
        <v>0</v>
      </c>
      <c r="H826" s="11">
        <f t="shared" si="116"/>
        <v>0</v>
      </c>
      <c r="I826" s="11">
        <f t="shared" si="117"/>
        <v>0</v>
      </c>
      <c r="J826" s="4">
        <f t="shared" si="118"/>
        <v>0</v>
      </c>
      <c r="K826" s="3">
        <f t="shared" si="119"/>
        <v>0</v>
      </c>
    </row>
    <row r="827" spans="1:11" x14ac:dyDescent="0.25">
      <c r="A827" s="9">
        <f>IF(Lease!$H$4="Monthly",DATE(YEAR(Quarterly!A826),MONTH(Quarterly!A826)+1,DAY(Quarterly!A826)),IF(Lease!$H$4="Quarterly",DATE(YEAR(Quarterly!A826),MONTH(Quarterly!A826)+3,DAY(Quarterly!A826)),DATE(YEAR(Quarterly!A826)+1,MONTH(Quarterly!A826),DAY(Quarterly!A826))))</f>
        <v>342296</v>
      </c>
      <c r="B827" s="9">
        <f t="shared" si="111"/>
        <v>342294</v>
      </c>
      <c r="C827" s="9">
        <f t="shared" si="114"/>
        <v>342324</v>
      </c>
      <c r="D827" s="3">
        <f t="shared" si="112"/>
        <v>31</v>
      </c>
      <c r="E827" s="10">
        <f t="shared" si="113"/>
        <v>29</v>
      </c>
      <c r="F827" s="4">
        <f>Lease!K837</f>
        <v>0</v>
      </c>
      <c r="G827" s="3">
        <f t="shared" si="115"/>
        <v>0</v>
      </c>
      <c r="H827" s="11">
        <f t="shared" si="116"/>
        <v>0</v>
      </c>
      <c r="I827" s="11">
        <f t="shared" si="117"/>
        <v>0</v>
      </c>
      <c r="J827" s="4">
        <f t="shared" si="118"/>
        <v>0</v>
      </c>
      <c r="K827" s="3">
        <f t="shared" si="119"/>
        <v>0</v>
      </c>
    </row>
    <row r="828" spans="1:11" x14ac:dyDescent="0.25">
      <c r="A828" s="9">
        <f>IF(Lease!$H$4="Monthly",DATE(YEAR(Quarterly!A827),MONTH(Quarterly!A827)+1,DAY(Quarterly!A827)),IF(Lease!$H$4="Quarterly",DATE(YEAR(Quarterly!A827),MONTH(Quarterly!A827)+3,DAY(Quarterly!A827)),DATE(YEAR(Quarterly!A827)+1,MONTH(Quarterly!A827),DAY(Quarterly!A827))))</f>
        <v>342661</v>
      </c>
      <c r="B828" s="9">
        <f t="shared" si="111"/>
        <v>342659</v>
      </c>
      <c r="C828" s="9">
        <f t="shared" si="114"/>
        <v>342689</v>
      </c>
      <c r="D828" s="3">
        <f t="shared" si="112"/>
        <v>31</v>
      </c>
      <c r="E828" s="10">
        <f t="shared" si="113"/>
        <v>29</v>
      </c>
      <c r="F828" s="4">
        <f>Lease!K838</f>
        <v>0</v>
      </c>
      <c r="G828" s="3">
        <f t="shared" si="115"/>
        <v>0</v>
      </c>
      <c r="H828" s="11">
        <f t="shared" si="116"/>
        <v>0</v>
      </c>
      <c r="I828" s="11">
        <f t="shared" si="117"/>
        <v>0</v>
      </c>
      <c r="J828" s="4">
        <f t="shared" si="118"/>
        <v>0</v>
      </c>
      <c r="K828" s="3">
        <f t="shared" si="119"/>
        <v>0</v>
      </c>
    </row>
    <row r="829" spans="1:11" x14ac:dyDescent="0.25">
      <c r="A829" s="9">
        <f>IF(Lease!$H$4="Monthly",DATE(YEAR(Quarterly!A828),MONTH(Quarterly!A828)+1,DAY(Quarterly!A828)),IF(Lease!$H$4="Quarterly",DATE(YEAR(Quarterly!A828),MONTH(Quarterly!A828)+3,DAY(Quarterly!A828)),DATE(YEAR(Quarterly!A828)+1,MONTH(Quarterly!A828),DAY(Quarterly!A828))))</f>
        <v>343026</v>
      </c>
      <c r="B829" s="9">
        <f t="shared" si="111"/>
        <v>343024</v>
      </c>
      <c r="C829" s="9">
        <f t="shared" si="114"/>
        <v>343054</v>
      </c>
      <c r="D829" s="3">
        <f t="shared" si="112"/>
        <v>31</v>
      </c>
      <c r="E829" s="10">
        <f t="shared" si="113"/>
        <v>29</v>
      </c>
      <c r="F829" s="4">
        <f>Lease!K839</f>
        <v>0</v>
      </c>
      <c r="G829" s="3">
        <f t="shared" si="115"/>
        <v>0</v>
      </c>
      <c r="H829" s="11">
        <f t="shared" si="116"/>
        <v>0</v>
      </c>
      <c r="I829" s="11">
        <f t="shared" si="117"/>
        <v>0</v>
      </c>
      <c r="J829" s="4">
        <f t="shared" si="118"/>
        <v>0</v>
      </c>
      <c r="K829" s="3">
        <f t="shared" si="119"/>
        <v>0</v>
      </c>
    </row>
    <row r="830" spans="1:11" x14ac:dyDescent="0.25">
      <c r="A830" s="9">
        <f>IF(Lease!$H$4="Monthly",DATE(YEAR(Quarterly!A829),MONTH(Quarterly!A829)+1,DAY(Quarterly!A829)),IF(Lease!$H$4="Quarterly",DATE(YEAR(Quarterly!A829),MONTH(Quarterly!A829)+3,DAY(Quarterly!A829)),DATE(YEAR(Quarterly!A829)+1,MONTH(Quarterly!A829),DAY(Quarterly!A829))))</f>
        <v>343392</v>
      </c>
      <c r="B830" s="9">
        <f t="shared" si="111"/>
        <v>343390</v>
      </c>
      <c r="C830" s="9">
        <f t="shared" si="114"/>
        <v>343420</v>
      </c>
      <c r="D830" s="3">
        <f t="shared" si="112"/>
        <v>31</v>
      </c>
      <c r="E830" s="10">
        <f t="shared" si="113"/>
        <v>29</v>
      </c>
      <c r="F830" s="4">
        <f>Lease!K840</f>
        <v>0</v>
      </c>
      <c r="G830" s="3">
        <f t="shared" si="115"/>
        <v>0</v>
      </c>
      <c r="H830" s="11">
        <f t="shared" si="116"/>
        <v>0</v>
      </c>
      <c r="I830" s="11">
        <f t="shared" si="117"/>
        <v>0</v>
      </c>
      <c r="J830" s="4">
        <f t="shared" si="118"/>
        <v>0</v>
      </c>
      <c r="K830" s="3">
        <f t="shared" si="119"/>
        <v>0</v>
      </c>
    </row>
    <row r="831" spans="1:11" x14ac:dyDescent="0.25">
      <c r="A831" s="9">
        <f>IF(Lease!$H$4="Monthly",DATE(YEAR(Quarterly!A830),MONTH(Quarterly!A830)+1,DAY(Quarterly!A830)),IF(Lease!$H$4="Quarterly",DATE(YEAR(Quarterly!A830),MONTH(Quarterly!A830)+3,DAY(Quarterly!A830)),DATE(YEAR(Quarterly!A830)+1,MONTH(Quarterly!A830),DAY(Quarterly!A830))))</f>
        <v>343757</v>
      </c>
      <c r="B831" s="9">
        <f t="shared" si="111"/>
        <v>343755</v>
      </c>
      <c r="C831" s="9">
        <f t="shared" si="114"/>
        <v>343785</v>
      </c>
      <c r="D831" s="3">
        <f t="shared" si="112"/>
        <v>31</v>
      </c>
      <c r="E831" s="10">
        <f t="shared" si="113"/>
        <v>29</v>
      </c>
      <c r="F831" s="4">
        <f>Lease!K841</f>
        <v>0</v>
      </c>
      <c r="G831" s="3">
        <f t="shared" si="115"/>
        <v>0</v>
      </c>
      <c r="H831" s="11">
        <f t="shared" si="116"/>
        <v>0</v>
      </c>
      <c r="I831" s="11">
        <f t="shared" si="117"/>
        <v>0</v>
      </c>
      <c r="J831" s="4">
        <f t="shared" si="118"/>
        <v>0</v>
      </c>
      <c r="K831" s="3">
        <f t="shared" si="119"/>
        <v>0</v>
      </c>
    </row>
    <row r="832" spans="1:11" x14ac:dyDescent="0.25">
      <c r="A832" s="9">
        <f>IF(Lease!$H$4="Monthly",DATE(YEAR(Quarterly!A831),MONTH(Quarterly!A831)+1,DAY(Quarterly!A831)),IF(Lease!$H$4="Quarterly",DATE(YEAR(Quarterly!A831),MONTH(Quarterly!A831)+3,DAY(Quarterly!A831)),DATE(YEAR(Quarterly!A831)+1,MONTH(Quarterly!A831),DAY(Quarterly!A831))))</f>
        <v>344122</v>
      </c>
      <c r="B832" s="9">
        <f t="shared" si="111"/>
        <v>344120</v>
      </c>
      <c r="C832" s="9">
        <f t="shared" si="114"/>
        <v>344150</v>
      </c>
      <c r="D832" s="3">
        <f t="shared" si="112"/>
        <v>31</v>
      </c>
      <c r="E832" s="10">
        <f t="shared" si="113"/>
        <v>29</v>
      </c>
      <c r="F832" s="4">
        <f>Lease!K842</f>
        <v>0</v>
      </c>
      <c r="G832" s="3">
        <f t="shared" si="115"/>
        <v>0</v>
      </c>
      <c r="H832" s="11">
        <f t="shared" si="116"/>
        <v>0</v>
      </c>
      <c r="I832" s="11">
        <f t="shared" si="117"/>
        <v>0</v>
      </c>
      <c r="J832" s="4">
        <f t="shared" si="118"/>
        <v>0</v>
      </c>
      <c r="K832" s="3">
        <f t="shared" si="119"/>
        <v>0</v>
      </c>
    </row>
    <row r="833" spans="1:11" x14ac:dyDescent="0.25">
      <c r="A833" s="9">
        <f>IF(Lease!$H$4="Monthly",DATE(YEAR(Quarterly!A832),MONTH(Quarterly!A832)+1,DAY(Quarterly!A832)),IF(Lease!$H$4="Quarterly",DATE(YEAR(Quarterly!A832),MONTH(Quarterly!A832)+3,DAY(Quarterly!A832)),DATE(YEAR(Quarterly!A832)+1,MONTH(Quarterly!A832),DAY(Quarterly!A832))))</f>
        <v>344487</v>
      </c>
      <c r="B833" s="9">
        <f t="shared" si="111"/>
        <v>344485</v>
      </c>
      <c r="C833" s="9">
        <f t="shared" si="114"/>
        <v>344515</v>
      </c>
      <c r="D833" s="3">
        <f t="shared" si="112"/>
        <v>31</v>
      </c>
      <c r="E833" s="10">
        <f t="shared" si="113"/>
        <v>29</v>
      </c>
      <c r="F833" s="4">
        <f>Lease!K843</f>
        <v>0</v>
      </c>
      <c r="G833" s="3">
        <f t="shared" si="115"/>
        <v>0</v>
      </c>
      <c r="H833" s="11">
        <f t="shared" si="116"/>
        <v>0</v>
      </c>
      <c r="I833" s="11">
        <f t="shared" si="117"/>
        <v>0</v>
      </c>
      <c r="J833" s="4">
        <f t="shared" si="118"/>
        <v>0</v>
      </c>
      <c r="K833" s="3">
        <f t="shared" si="119"/>
        <v>0</v>
      </c>
    </row>
    <row r="834" spans="1:11" x14ac:dyDescent="0.25">
      <c r="A834" s="9">
        <f>IF(Lease!$H$4="Monthly",DATE(YEAR(Quarterly!A833),MONTH(Quarterly!A833)+1,DAY(Quarterly!A833)),IF(Lease!$H$4="Quarterly",DATE(YEAR(Quarterly!A833),MONTH(Quarterly!A833)+3,DAY(Quarterly!A833)),DATE(YEAR(Quarterly!A833)+1,MONTH(Quarterly!A833),DAY(Quarterly!A833))))</f>
        <v>344853</v>
      </c>
      <c r="B834" s="9">
        <f t="shared" si="111"/>
        <v>344851</v>
      </c>
      <c r="C834" s="9">
        <f t="shared" si="114"/>
        <v>344881</v>
      </c>
      <c r="D834" s="3">
        <f t="shared" si="112"/>
        <v>31</v>
      </c>
      <c r="E834" s="10">
        <f t="shared" si="113"/>
        <v>29</v>
      </c>
      <c r="F834" s="4">
        <f>Lease!K844</f>
        <v>0</v>
      </c>
      <c r="G834" s="3">
        <f t="shared" si="115"/>
        <v>0</v>
      </c>
      <c r="H834" s="11">
        <f t="shared" si="116"/>
        <v>0</v>
      </c>
      <c r="I834" s="11">
        <f t="shared" si="117"/>
        <v>0</v>
      </c>
      <c r="J834" s="4">
        <f t="shared" si="118"/>
        <v>0</v>
      </c>
      <c r="K834" s="3">
        <f t="shared" si="119"/>
        <v>0</v>
      </c>
    </row>
    <row r="835" spans="1:11" x14ac:dyDescent="0.25">
      <c r="A835" s="9">
        <f>IF(Lease!$H$4="Monthly",DATE(YEAR(Quarterly!A834),MONTH(Quarterly!A834)+1,DAY(Quarterly!A834)),IF(Lease!$H$4="Quarterly",DATE(YEAR(Quarterly!A834),MONTH(Quarterly!A834)+3,DAY(Quarterly!A834)),DATE(YEAR(Quarterly!A834)+1,MONTH(Quarterly!A834),DAY(Quarterly!A834))))</f>
        <v>345218</v>
      </c>
      <c r="B835" s="9">
        <f t="shared" si="111"/>
        <v>345216</v>
      </c>
      <c r="C835" s="9">
        <f t="shared" si="114"/>
        <v>345246</v>
      </c>
      <c r="D835" s="3">
        <f t="shared" si="112"/>
        <v>31</v>
      </c>
      <c r="E835" s="10">
        <f t="shared" si="113"/>
        <v>29</v>
      </c>
      <c r="F835" s="4">
        <f>Lease!K845</f>
        <v>0</v>
      </c>
      <c r="G835" s="3">
        <f t="shared" si="115"/>
        <v>0</v>
      </c>
      <c r="H835" s="11">
        <f t="shared" si="116"/>
        <v>0</v>
      </c>
      <c r="I835" s="11">
        <f t="shared" si="117"/>
        <v>0</v>
      </c>
      <c r="J835" s="4">
        <f t="shared" si="118"/>
        <v>0</v>
      </c>
      <c r="K835" s="3">
        <f t="shared" si="119"/>
        <v>0</v>
      </c>
    </row>
    <row r="836" spans="1:11" x14ac:dyDescent="0.25">
      <c r="A836" s="9">
        <f>IF(Lease!$H$4="Monthly",DATE(YEAR(Quarterly!A835),MONTH(Quarterly!A835)+1,DAY(Quarterly!A835)),IF(Lease!$H$4="Quarterly",DATE(YEAR(Quarterly!A835),MONTH(Quarterly!A835)+3,DAY(Quarterly!A835)),DATE(YEAR(Quarterly!A835)+1,MONTH(Quarterly!A835),DAY(Quarterly!A835))))</f>
        <v>345583</v>
      </c>
      <c r="B836" s="9">
        <f t="shared" si="111"/>
        <v>345581</v>
      </c>
      <c r="C836" s="9">
        <f t="shared" si="114"/>
        <v>345611</v>
      </c>
      <c r="D836" s="3">
        <f t="shared" si="112"/>
        <v>31</v>
      </c>
      <c r="E836" s="10">
        <f t="shared" si="113"/>
        <v>29</v>
      </c>
      <c r="F836" s="4">
        <f>Lease!K846</f>
        <v>0</v>
      </c>
      <c r="G836" s="3">
        <f t="shared" si="115"/>
        <v>0</v>
      </c>
      <c r="H836" s="11">
        <f t="shared" si="116"/>
        <v>0</v>
      </c>
      <c r="I836" s="11">
        <f t="shared" si="117"/>
        <v>0</v>
      </c>
      <c r="J836" s="4">
        <f t="shared" si="118"/>
        <v>0</v>
      </c>
      <c r="K836" s="3">
        <f t="shared" si="119"/>
        <v>0</v>
      </c>
    </row>
    <row r="837" spans="1:11" x14ac:dyDescent="0.25">
      <c r="A837" s="9">
        <f>IF(Lease!$H$4="Monthly",DATE(YEAR(Quarterly!A836),MONTH(Quarterly!A836)+1,DAY(Quarterly!A836)),IF(Lease!$H$4="Quarterly",DATE(YEAR(Quarterly!A836),MONTH(Quarterly!A836)+3,DAY(Quarterly!A836)),DATE(YEAR(Quarterly!A836)+1,MONTH(Quarterly!A836),DAY(Quarterly!A836))))</f>
        <v>345948</v>
      </c>
      <c r="B837" s="9">
        <f t="shared" si="111"/>
        <v>345946</v>
      </c>
      <c r="C837" s="9">
        <f t="shared" si="114"/>
        <v>345976</v>
      </c>
      <c r="D837" s="3">
        <f t="shared" si="112"/>
        <v>31</v>
      </c>
      <c r="E837" s="10">
        <f t="shared" si="113"/>
        <v>29</v>
      </c>
      <c r="F837" s="4">
        <f>Lease!K847</f>
        <v>0</v>
      </c>
      <c r="G837" s="3">
        <f t="shared" si="115"/>
        <v>0</v>
      </c>
      <c r="H837" s="11">
        <f t="shared" si="116"/>
        <v>0</v>
      </c>
      <c r="I837" s="11">
        <f t="shared" si="117"/>
        <v>0</v>
      </c>
      <c r="J837" s="4">
        <f t="shared" si="118"/>
        <v>0</v>
      </c>
      <c r="K837" s="3">
        <f t="shared" si="119"/>
        <v>0</v>
      </c>
    </row>
    <row r="838" spans="1:11" x14ac:dyDescent="0.25">
      <c r="A838" s="9">
        <f>IF(Lease!$H$4="Monthly",DATE(YEAR(Quarterly!A837),MONTH(Quarterly!A837)+1,DAY(Quarterly!A837)),IF(Lease!$H$4="Quarterly",DATE(YEAR(Quarterly!A837),MONTH(Quarterly!A837)+3,DAY(Quarterly!A837)),DATE(YEAR(Quarterly!A837)+1,MONTH(Quarterly!A837),DAY(Quarterly!A837))))</f>
        <v>346314</v>
      </c>
      <c r="B838" s="9">
        <f t="shared" ref="B838:B901" si="120">EOMONTH(A838,-1)+1</f>
        <v>346312</v>
      </c>
      <c r="C838" s="9">
        <f t="shared" si="114"/>
        <v>346342</v>
      </c>
      <c r="D838" s="3">
        <f t="shared" ref="D838:D901" si="121">C838-B838+1</f>
        <v>31</v>
      </c>
      <c r="E838" s="10">
        <f t="shared" ref="E838:E901" si="122">C838-A838+1</f>
        <v>29</v>
      </c>
      <c r="F838" s="4">
        <f>Lease!K848</f>
        <v>0</v>
      </c>
      <c r="G838" s="3">
        <f t="shared" si="115"/>
        <v>0</v>
      </c>
      <c r="H838" s="11">
        <f t="shared" si="116"/>
        <v>0</v>
      </c>
      <c r="I838" s="11">
        <f t="shared" si="117"/>
        <v>0</v>
      </c>
      <c r="J838" s="4">
        <f t="shared" si="118"/>
        <v>0</v>
      </c>
      <c r="K838" s="3">
        <f t="shared" si="119"/>
        <v>0</v>
      </c>
    </row>
    <row r="839" spans="1:11" x14ac:dyDescent="0.25">
      <c r="A839" s="9">
        <f>IF(Lease!$H$4="Monthly",DATE(YEAR(Quarterly!A838),MONTH(Quarterly!A838)+1,DAY(Quarterly!A838)),IF(Lease!$H$4="Quarterly",DATE(YEAR(Quarterly!A838),MONTH(Quarterly!A838)+3,DAY(Quarterly!A838)),DATE(YEAR(Quarterly!A838)+1,MONTH(Quarterly!A838),DAY(Quarterly!A838))))</f>
        <v>346679</v>
      </c>
      <c r="B839" s="9">
        <f t="shared" si="120"/>
        <v>346677</v>
      </c>
      <c r="C839" s="9">
        <f t="shared" ref="C839:C902" si="123">EOMONTH(A839,0)</f>
        <v>346707</v>
      </c>
      <c r="D839" s="3">
        <f t="shared" si="121"/>
        <v>31</v>
      </c>
      <c r="E839" s="10">
        <f t="shared" si="122"/>
        <v>29</v>
      </c>
      <c r="F839" s="4">
        <f>Lease!K849</f>
        <v>0</v>
      </c>
      <c r="G839" s="3">
        <f t="shared" ref="G839:G902" si="124">(F840/(A840-A839+1)*E839)+J838</f>
        <v>0</v>
      </c>
      <c r="H839" s="11">
        <f t="shared" ref="H839:H902" si="125">(F840)/(A840-A839+1)*((((EOMONTH(DATE(YEAR(A839),MONTH(A839)+1,DAY(A839)),0)))-DATE(YEAR(A839),MONTH(EOMONTH(A839,-1)+1)+1,1))+1)</f>
        <v>0</v>
      </c>
      <c r="I839" s="11">
        <f t="shared" ref="I839:I902" si="126">(F840)/(A840-A839+1)*(((((EOMONTH(DATE(YEAR(A839),MONTH(A839)+2,DAY(A839)),0)))-DATE(YEAR(A839),MONTH(EOMONTH(A839,-1)+2)+2,1)))+1)</f>
        <v>0</v>
      </c>
      <c r="J839" s="4">
        <f t="shared" ref="J839:J902" si="127">F840/(A840-A839+1)*(A840-DATE(YEAR(A840),MONTH(EOMONTH(A840,-1)+1),DAY(1))+1)</f>
        <v>0</v>
      </c>
      <c r="K839" s="3">
        <f t="shared" ref="K839:K902" si="128">G839+J839+I839+H839-J838</f>
        <v>0</v>
      </c>
    </row>
    <row r="840" spans="1:11" x14ac:dyDescent="0.25">
      <c r="A840" s="9">
        <f>IF(Lease!$H$4="Monthly",DATE(YEAR(Quarterly!A839),MONTH(Quarterly!A839)+1,DAY(Quarterly!A839)),IF(Lease!$H$4="Quarterly",DATE(YEAR(Quarterly!A839),MONTH(Quarterly!A839)+3,DAY(Quarterly!A839)),DATE(YEAR(Quarterly!A839)+1,MONTH(Quarterly!A839),DAY(Quarterly!A839))))</f>
        <v>347044</v>
      </c>
      <c r="B840" s="9">
        <f t="shared" si="120"/>
        <v>347042</v>
      </c>
      <c r="C840" s="9">
        <f t="shared" si="123"/>
        <v>347072</v>
      </c>
      <c r="D840" s="3">
        <f t="shared" si="121"/>
        <v>31</v>
      </c>
      <c r="E840" s="10">
        <f t="shared" si="122"/>
        <v>29</v>
      </c>
      <c r="F840" s="4">
        <f>Lease!K850</f>
        <v>0</v>
      </c>
      <c r="G840" s="3">
        <f t="shared" si="124"/>
        <v>0</v>
      </c>
      <c r="H840" s="11">
        <f t="shared" si="125"/>
        <v>0</v>
      </c>
      <c r="I840" s="11">
        <f t="shared" si="126"/>
        <v>0</v>
      </c>
      <c r="J840" s="4">
        <f t="shared" si="127"/>
        <v>0</v>
      </c>
      <c r="K840" s="3">
        <f t="shared" si="128"/>
        <v>0</v>
      </c>
    </row>
    <row r="841" spans="1:11" x14ac:dyDescent="0.25">
      <c r="A841" s="9">
        <f>IF(Lease!$H$4="Monthly",DATE(YEAR(Quarterly!A840),MONTH(Quarterly!A840)+1,DAY(Quarterly!A840)),IF(Lease!$H$4="Quarterly",DATE(YEAR(Quarterly!A840),MONTH(Quarterly!A840)+3,DAY(Quarterly!A840)),DATE(YEAR(Quarterly!A840)+1,MONTH(Quarterly!A840),DAY(Quarterly!A840))))</f>
        <v>347409</v>
      </c>
      <c r="B841" s="9">
        <f t="shared" si="120"/>
        <v>347407</v>
      </c>
      <c r="C841" s="9">
        <f t="shared" si="123"/>
        <v>347437</v>
      </c>
      <c r="D841" s="3">
        <f t="shared" si="121"/>
        <v>31</v>
      </c>
      <c r="E841" s="10">
        <f t="shared" si="122"/>
        <v>29</v>
      </c>
      <c r="F841" s="4">
        <f>Lease!K851</f>
        <v>0</v>
      </c>
      <c r="G841" s="3">
        <f t="shared" si="124"/>
        <v>0</v>
      </c>
      <c r="H841" s="11">
        <f t="shared" si="125"/>
        <v>0</v>
      </c>
      <c r="I841" s="11">
        <f t="shared" si="126"/>
        <v>0</v>
      </c>
      <c r="J841" s="4">
        <f t="shared" si="127"/>
        <v>0</v>
      </c>
      <c r="K841" s="3">
        <f t="shared" si="128"/>
        <v>0</v>
      </c>
    </row>
    <row r="842" spans="1:11" x14ac:dyDescent="0.25">
      <c r="A842" s="9">
        <f>IF(Lease!$H$4="Monthly",DATE(YEAR(Quarterly!A841),MONTH(Quarterly!A841)+1,DAY(Quarterly!A841)),IF(Lease!$H$4="Quarterly",DATE(YEAR(Quarterly!A841),MONTH(Quarterly!A841)+3,DAY(Quarterly!A841)),DATE(YEAR(Quarterly!A841)+1,MONTH(Quarterly!A841),DAY(Quarterly!A841))))</f>
        <v>347775</v>
      </c>
      <c r="B842" s="9">
        <f t="shared" si="120"/>
        <v>347773</v>
      </c>
      <c r="C842" s="9">
        <f t="shared" si="123"/>
        <v>347803</v>
      </c>
      <c r="D842" s="3">
        <f t="shared" si="121"/>
        <v>31</v>
      </c>
      <c r="E842" s="10">
        <f t="shared" si="122"/>
        <v>29</v>
      </c>
      <c r="F842" s="4">
        <f>Lease!K852</f>
        <v>0</v>
      </c>
      <c r="G842" s="3">
        <f t="shared" si="124"/>
        <v>0</v>
      </c>
      <c r="H842" s="11">
        <f t="shared" si="125"/>
        <v>0</v>
      </c>
      <c r="I842" s="11">
        <f t="shared" si="126"/>
        <v>0</v>
      </c>
      <c r="J842" s="4">
        <f t="shared" si="127"/>
        <v>0</v>
      </c>
      <c r="K842" s="3">
        <f t="shared" si="128"/>
        <v>0</v>
      </c>
    </row>
    <row r="843" spans="1:11" x14ac:dyDescent="0.25">
      <c r="A843" s="9">
        <f>IF(Lease!$H$4="Monthly",DATE(YEAR(Quarterly!A842),MONTH(Quarterly!A842)+1,DAY(Quarterly!A842)),IF(Lease!$H$4="Quarterly",DATE(YEAR(Quarterly!A842),MONTH(Quarterly!A842)+3,DAY(Quarterly!A842)),DATE(YEAR(Quarterly!A842)+1,MONTH(Quarterly!A842),DAY(Quarterly!A842))))</f>
        <v>348140</v>
      </c>
      <c r="B843" s="9">
        <f t="shared" si="120"/>
        <v>348138</v>
      </c>
      <c r="C843" s="9">
        <f t="shared" si="123"/>
        <v>348168</v>
      </c>
      <c r="D843" s="3">
        <f t="shared" si="121"/>
        <v>31</v>
      </c>
      <c r="E843" s="10">
        <f t="shared" si="122"/>
        <v>29</v>
      </c>
      <c r="F843" s="4">
        <f>Lease!K853</f>
        <v>0</v>
      </c>
      <c r="G843" s="3">
        <f t="shared" si="124"/>
        <v>0</v>
      </c>
      <c r="H843" s="11">
        <f t="shared" si="125"/>
        <v>0</v>
      </c>
      <c r="I843" s="11">
        <f t="shared" si="126"/>
        <v>0</v>
      </c>
      <c r="J843" s="4">
        <f t="shared" si="127"/>
        <v>0</v>
      </c>
      <c r="K843" s="3">
        <f t="shared" si="128"/>
        <v>0</v>
      </c>
    </row>
    <row r="844" spans="1:11" x14ac:dyDescent="0.25">
      <c r="A844" s="9">
        <f>IF(Lease!$H$4="Monthly",DATE(YEAR(Quarterly!A843),MONTH(Quarterly!A843)+1,DAY(Quarterly!A843)),IF(Lease!$H$4="Quarterly",DATE(YEAR(Quarterly!A843),MONTH(Quarterly!A843)+3,DAY(Quarterly!A843)),DATE(YEAR(Quarterly!A843)+1,MONTH(Quarterly!A843),DAY(Quarterly!A843))))</f>
        <v>348505</v>
      </c>
      <c r="B844" s="9">
        <f t="shared" si="120"/>
        <v>348503</v>
      </c>
      <c r="C844" s="9">
        <f t="shared" si="123"/>
        <v>348533</v>
      </c>
      <c r="D844" s="3">
        <f t="shared" si="121"/>
        <v>31</v>
      </c>
      <c r="E844" s="10">
        <f t="shared" si="122"/>
        <v>29</v>
      </c>
      <c r="F844" s="4">
        <f>Lease!K854</f>
        <v>0</v>
      </c>
      <c r="G844" s="3">
        <f t="shared" si="124"/>
        <v>0</v>
      </c>
      <c r="H844" s="11">
        <f t="shared" si="125"/>
        <v>0</v>
      </c>
      <c r="I844" s="11">
        <f t="shared" si="126"/>
        <v>0</v>
      </c>
      <c r="J844" s="4">
        <f t="shared" si="127"/>
        <v>0</v>
      </c>
      <c r="K844" s="3">
        <f t="shared" si="128"/>
        <v>0</v>
      </c>
    </row>
    <row r="845" spans="1:11" x14ac:dyDescent="0.25">
      <c r="A845" s="9">
        <f>IF(Lease!$H$4="Monthly",DATE(YEAR(Quarterly!A844),MONTH(Quarterly!A844)+1,DAY(Quarterly!A844)),IF(Lease!$H$4="Quarterly",DATE(YEAR(Quarterly!A844),MONTH(Quarterly!A844)+3,DAY(Quarterly!A844)),DATE(YEAR(Quarterly!A844)+1,MONTH(Quarterly!A844),DAY(Quarterly!A844))))</f>
        <v>348870</v>
      </c>
      <c r="B845" s="9">
        <f t="shared" si="120"/>
        <v>348868</v>
      </c>
      <c r="C845" s="9">
        <f t="shared" si="123"/>
        <v>348898</v>
      </c>
      <c r="D845" s="3">
        <f t="shared" si="121"/>
        <v>31</v>
      </c>
      <c r="E845" s="10">
        <f t="shared" si="122"/>
        <v>29</v>
      </c>
      <c r="F845" s="4">
        <f>Lease!K855</f>
        <v>0</v>
      </c>
      <c r="G845" s="3">
        <f t="shared" si="124"/>
        <v>0</v>
      </c>
      <c r="H845" s="11">
        <f t="shared" si="125"/>
        <v>0</v>
      </c>
      <c r="I845" s="11">
        <f t="shared" si="126"/>
        <v>0</v>
      </c>
      <c r="J845" s="4">
        <f t="shared" si="127"/>
        <v>0</v>
      </c>
      <c r="K845" s="3">
        <f t="shared" si="128"/>
        <v>0</v>
      </c>
    </row>
    <row r="846" spans="1:11" x14ac:dyDescent="0.25">
      <c r="A846" s="9">
        <f>IF(Lease!$H$4="Monthly",DATE(YEAR(Quarterly!A845),MONTH(Quarterly!A845)+1,DAY(Quarterly!A845)),IF(Lease!$H$4="Quarterly",DATE(YEAR(Quarterly!A845),MONTH(Quarterly!A845)+3,DAY(Quarterly!A845)),DATE(YEAR(Quarterly!A845)+1,MONTH(Quarterly!A845),DAY(Quarterly!A845))))</f>
        <v>349236</v>
      </c>
      <c r="B846" s="9">
        <f t="shared" si="120"/>
        <v>349234</v>
      </c>
      <c r="C846" s="9">
        <f t="shared" si="123"/>
        <v>349264</v>
      </c>
      <c r="D846" s="3">
        <f t="shared" si="121"/>
        <v>31</v>
      </c>
      <c r="E846" s="10">
        <f t="shared" si="122"/>
        <v>29</v>
      </c>
      <c r="F846" s="4">
        <f>Lease!K856</f>
        <v>0</v>
      </c>
      <c r="G846" s="3">
        <f t="shared" si="124"/>
        <v>0</v>
      </c>
      <c r="H846" s="11">
        <f t="shared" si="125"/>
        <v>0</v>
      </c>
      <c r="I846" s="11">
        <f t="shared" si="126"/>
        <v>0</v>
      </c>
      <c r="J846" s="4">
        <f t="shared" si="127"/>
        <v>0</v>
      </c>
      <c r="K846" s="3">
        <f t="shared" si="128"/>
        <v>0</v>
      </c>
    </row>
    <row r="847" spans="1:11" x14ac:dyDescent="0.25">
      <c r="A847" s="9">
        <f>IF(Lease!$H$4="Monthly",DATE(YEAR(Quarterly!A846),MONTH(Quarterly!A846)+1,DAY(Quarterly!A846)),IF(Lease!$H$4="Quarterly",DATE(YEAR(Quarterly!A846),MONTH(Quarterly!A846)+3,DAY(Quarterly!A846)),DATE(YEAR(Quarterly!A846)+1,MONTH(Quarterly!A846),DAY(Quarterly!A846))))</f>
        <v>349601</v>
      </c>
      <c r="B847" s="9">
        <f t="shared" si="120"/>
        <v>349599</v>
      </c>
      <c r="C847" s="9">
        <f t="shared" si="123"/>
        <v>349629</v>
      </c>
      <c r="D847" s="3">
        <f t="shared" si="121"/>
        <v>31</v>
      </c>
      <c r="E847" s="10">
        <f t="shared" si="122"/>
        <v>29</v>
      </c>
      <c r="F847" s="4">
        <f>Lease!K857</f>
        <v>0</v>
      </c>
      <c r="G847" s="3">
        <f t="shared" si="124"/>
        <v>0</v>
      </c>
      <c r="H847" s="11">
        <f t="shared" si="125"/>
        <v>0</v>
      </c>
      <c r="I847" s="11">
        <f t="shared" si="126"/>
        <v>0</v>
      </c>
      <c r="J847" s="4">
        <f t="shared" si="127"/>
        <v>0</v>
      </c>
      <c r="K847" s="3">
        <f t="shared" si="128"/>
        <v>0</v>
      </c>
    </row>
    <row r="848" spans="1:11" x14ac:dyDescent="0.25">
      <c r="A848" s="9">
        <f>IF(Lease!$H$4="Monthly",DATE(YEAR(Quarterly!A847),MONTH(Quarterly!A847)+1,DAY(Quarterly!A847)),IF(Lease!$H$4="Quarterly",DATE(YEAR(Quarterly!A847),MONTH(Quarterly!A847)+3,DAY(Quarterly!A847)),DATE(YEAR(Quarterly!A847)+1,MONTH(Quarterly!A847),DAY(Quarterly!A847))))</f>
        <v>349966</v>
      </c>
      <c r="B848" s="9">
        <f t="shared" si="120"/>
        <v>349964</v>
      </c>
      <c r="C848" s="9">
        <f t="shared" si="123"/>
        <v>349994</v>
      </c>
      <c r="D848" s="3">
        <f t="shared" si="121"/>
        <v>31</v>
      </c>
      <c r="E848" s="10">
        <f t="shared" si="122"/>
        <v>29</v>
      </c>
      <c r="F848" s="4">
        <f>Lease!K858</f>
        <v>0</v>
      </c>
      <c r="G848" s="3">
        <f t="shared" si="124"/>
        <v>0</v>
      </c>
      <c r="H848" s="11">
        <f t="shared" si="125"/>
        <v>0</v>
      </c>
      <c r="I848" s="11">
        <f t="shared" si="126"/>
        <v>0</v>
      </c>
      <c r="J848" s="4">
        <f t="shared" si="127"/>
        <v>0</v>
      </c>
      <c r="K848" s="3">
        <f t="shared" si="128"/>
        <v>0</v>
      </c>
    </row>
    <row r="849" spans="1:11" x14ac:dyDescent="0.25">
      <c r="A849" s="9">
        <f>IF(Lease!$H$4="Monthly",DATE(YEAR(Quarterly!A848),MONTH(Quarterly!A848)+1,DAY(Quarterly!A848)),IF(Lease!$H$4="Quarterly",DATE(YEAR(Quarterly!A848),MONTH(Quarterly!A848)+3,DAY(Quarterly!A848)),DATE(YEAR(Quarterly!A848)+1,MONTH(Quarterly!A848),DAY(Quarterly!A848))))</f>
        <v>350331</v>
      </c>
      <c r="B849" s="9">
        <f t="shared" si="120"/>
        <v>350329</v>
      </c>
      <c r="C849" s="9">
        <f t="shared" si="123"/>
        <v>350359</v>
      </c>
      <c r="D849" s="3">
        <f t="shared" si="121"/>
        <v>31</v>
      </c>
      <c r="E849" s="10">
        <f t="shared" si="122"/>
        <v>29</v>
      </c>
      <c r="F849" s="4">
        <f>Lease!K859</f>
        <v>0</v>
      </c>
      <c r="G849" s="3">
        <f t="shared" si="124"/>
        <v>0</v>
      </c>
      <c r="H849" s="11">
        <f t="shared" si="125"/>
        <v>0</v>
      </c>
      <c r="I849" s="11">
        <f t="shared" si="126"/>
        <v>0</v>
      </c>
      <c r="J849" s="4">
        <f t="shared" si="127"/>
        <v>0</v>
      </c>
      <c r="K849" s="3">
        <f t="shared" si="128"/>
        <v>0</v>
      </c>
    </row>
    <row r="850" spans="1:11" x14ac:dyDescent="0.25">
      <c r="A850" s="9">
        <f>IF(Lease!$H$4="Monthly",DATE(YEAR(Quarterly!A849),MONTH(Quarterly!A849)+1,DAY(Quarterly!A849)),IF(Lease!$H$4="Quarterly",DATE(YEAR(Quarterly!A849),MONTH(Quarterly!A849)+3,DAY(Quarterly!A849)),DATE(YEAR(Quarterly!A849)+1,MONTH(Quarterly!A849),DAY(Quarterly!A849))))</f>
        <v>350697</v>
      </c>
      <c r="B850" s="9">
        <f t="shared" si="120"/>
        <v>350695</v>
      </c>
      <c r="C850" s="9">
        <f t="shared" si="123"/>
        <v>350725</v>
      </c>
      <c r="D850" s="3">
        <f t="shared" si="121"/>
        <v>31</v>
      </c>
      <c r="E850" s="10">
        <f t="shared" si="122"/>
        <v>29</v>
      </c>
      <c r="F850" s="4">
        <f>Lease!K860</f>
        <v>0</v>
      </c>
      <c r="G850" s="3">
        <f t="shared" si="124"/>
        <v>0</v>
      </c>
      <c r="H850" s="11">
        <f t="shared" si="125"/>
        <v>0</v>
      </c>
      <c r="I850" s="11">
        <f t="shared" si="126"/>
        <v>0</v>
      </c>
      <c r="J850" s="4">
        <f t="shared" si="127"/>
        <v>0</v>
      </c>
      <c r="K850" s="3">
        <f t="shared" si="128"/>
        <v>0</v>
      </c>
    </row>
    <row r="851" spans="1:11" x14ac:dyDescent="0.25">
      <c r="A851" s="9">
        <f>IF(Lease!$H$4="Monthly",DATE(YEAR(Quarterly!A850),MONTH(Quarterly!A850)+1,DAY(Quarterly!A850)),IF(Lease!$H$4="Quarterly",DATE(YEAR(Quarterly!A850),MONTH(Quarterly!A850)+3,DAY(Quarterly!A850)),DATE(YEAR(Quarterly!A850)+1,MONTH(Quarterly!A850),DAY(Quarterly!A850))))</f>
        <v>351062</v>
      </c>
      <c r="B851" s="9">
        <f t="shared" si="120"/>
        <v>351060</v>
      </c>
      <c r="C851" s="9">
        <f t="shared" si="123"/>
        <v>351090</v>
      </c>
      <c r="D851" s="3">
        <f t="shared" si="121"/>
        <v>31</v>
      </c>
      <c r="E851" s="10">
        <f t="shared" si="122"/>
        <v>29</v>
      </c>
      <c r="F851" s="4">
        <f>Lease!K861</f>
        <v>0</v>
      </c>
      <c r="G851" s="3">
        <f t="shared" si="124"/>
        <v>0</v>
      </c>
      <c r="H851" s="11">
        <f t="shared" si="125"/>
        <v>0</v>
      </c>
      <c r="I851" s="11">
        <f t="shared" si="126"/>
        <v>0</v>
      </c>
      <c r="J851" s="4">
        <f t="shared" si="127"/>
        <v>0</v>
      </c>
      <c r="K851" s="3">
        <f t="shared" si="128"/>
        <v>0</v>
      </c>
    </row>
    <row r="852" spans="1:11" x14ac:dyDescent="0.25">
      <c r="A852" s="9">
        <f>IF(Lease!$H$4="Monthly",DATE(YEAR(Quarterly!A851),MONTH(Quarterly!A851)+1,DAY(Quarterly!A851)),IF(Lease!$H$4="Quarterly",DATE(YEAR(Quarterly!A851),MONTH(Quarterly!A851)+3,DAY(Quarterly!A851)),DATE(YEAR(Quarterly!A851)+1,MONTH(Quarterly!A851),DAY(Quarterly!A851))))</f>
        <v>351427</v>
      </c>
      <c r="B852" s="9">
        <f t="shared" si="120"/>
        <v>351425</v>
      </c>
      <c r="C852" s="9">
        <f t="shared" si="123"/>
        <v>351455</v>
      </c>
      <c r="D852" s="3">
        <f t="shared" si="121"/>
        <v>31</v>
      </c>
      <c r="E852" s="10">
        <f t="shared" si="122"/>
        <v>29</v>
      </c>
      <c r="F852" s="4">
        <f>Lease!K862</f>
        <v>0</v>
      </c>
      <c r="G852" s="3">
        <f t="shared" si="124"/>
        <v>0</v>
      </c>
      <c r="H852" s="11">
        <f t="shared" si="125"/>
        <v>0</v>
      </c>
      <c r="I852" s="11">
        <f t="shared" si="126"/>
        <v>0</v>
      </c>
      <c r="J852" s="4">
        <f t="shared" si="127"/>
        <v>0</v>
      </c>
      <c r="K852" s="3">
        <f t="shared" si="128"/>
        <v>0</v>
      </c>
    </row>
    <row r="853" spans="1:11" x14ac:dyDescent="0.25">
      <c r="A853" s="9">
        <f>IF(Lease!$H$4="Monthly",DATE(YEAR(Quarterly!A852),MONTH(Quarterly!A852)+1,DAY(Quarterly!A852)),IF(Lease!$H$4="Quarterly",DATE(YEAR(Quarterly!A852),MONTH(Quarterly!A852)+3,DAY(Quarterly!A852)),DATE(YEAR(Quarterly!A852)+1,MONTH(Quarterly!A852),DAY(Quarterly!A852))))</f>
        <v>351792</v>
      </c>
      <c r="B853" s="9">
        <f t="shared" si="120"/>
        <v>351790</v>
      </c>
      <c r="C853" s="9">
        <f t="shared" si="123"/>
        <v>351820</v>
      </c>
      <c r="D853" s="3">
        <f t="shared" si="121"/>
        <v>31</v>
      </c>
      <c r="E853" s="10">
        <f t="shared" si="122"/>
        <v>29</v>
      </c>
      <c r="F853" s="4">
        <f>Lease!K863</f>
        <v>0</v>
      </c>
      <c r="G853" s="3">
        <f t="shared" si="124"/>
        <v>0</v>
      </c>
      <c r="H853" s="11">
        <f t="shared" si="125"/>
        <v>0</v>
      </c>
      <c r="I853" s="11">
        <f t="shared" si="126"/>
        <v>0</v>
      </c>
      <c r="J853" s="4">
        <f t="shared" si="127"/>
        <v>0</v>
      </c>
      <c r="K853" s="3">
        <f t="shared" si="128"/>
        <v>0</v>
      </c>
    </row>
    <row r="854" spans="1:11" x14ac:dyDescent="0.25">
      <c r="A854" s="9">
        <f>IF(Lease!$H$4="Monthly",DATE(YEAR(Quarterly!A853),MONTH(Quarterly!A853)+1,DAY(Quarterly!A853)),IF(Lease!$H$4="Quarterly",DATE(YEAR(Quarterly!A853),MONTH(Quarterly!A853)+3,DAY(Quarterly!A853)),DATE(YEAR(Quarterly!A853)+1,MONTH(Quarterly!A853),DAY(Quarterly!A853))))</f>
        <v>352158</v>
      </c>
      <c r="B854" s="9">
        <f t="shared" si="120"/>
        <v>352156</v>
      </c>
      <c r="C854" s="9">
        <f t="shared" si="123"/>
        <v>352186</v>
      </c>
      <c r="D854" s="3">
        <f t="shared" si="121"/>
        <v>31</v>
      </c>
      <c r="E854" s="10">
        <f t="shared" si="122"/>
        <v>29</v>
      </c>
      <c r="F854" s="4">
        <f>Lease!K864</f>
        <v>0</v>
      </c>
      <c r="G854" s="3">
        <f t="shared" si="124"/>
        <v>0</v>
      </c>
      <c r="H854" s="11">
        <f t="shared" si="125"/>
        <v>0</v>
      </c>
      <c r="I854" s="11">
        <f t="shared" si="126"/>
        <v>0</v>
      </c>
      <c r="J854" s="4">
        <f t="shared" si="127"/>
        <v>0</v>
      </c>
      <c r="K854" s="3">
        <f t="shared" si="128"/>
        <v>0</v>
      </c>
    </row>
    <row r="855" spans="1:11" x14ac:dyDescent="0.25">
      <c r="A855" s="9">
        <f>IF(Lease!$H$4="Monthly",DATE(YEAR(Quarterly!A854),MONTH(Quarterly!A854)+1,DAY(Quarterly!A854)),IF(Lease!$H$4="Quarterly",DATE(YEAR(Quarterly!A854),MONTH(Quarterly!A854)+3,DAY(Quarterly!A854)),DATE(YEAR(Quarterly!A854)+1,MONTH(Quarterly!A854),DAY(Quarterly!A854))))</f>
        <v>352523</v>
      </c>
      <c r="B855" s="9">
        <f t="shared" si="120"/>
        <v>352521</v>
      </c>
      <c r="C855" s="9">
        <f t="shared" si="123"/>
        <v>352551</v>
      </c>
      <c r="D855" s="3">
        <f t="shared" si="121"/>
        <v>31</v>
      </c>
      <c r="E855" s="10">
        <f t="shared" si="122"/>
        <v>29</v>
      </c>
      <c r="F855" s="4">
        <f>Lease!K865</f>
        <v>0</v>
      </c>
      <c r="G855" s="3">
        <f t="shared" si="124"/>
        <v>0</v>
      </c>
      <c r="H855" s="11">
        <f t="shared" si="125"/>
        <v>0</v>
      </c>
      <c r="I855" s="11">
        <f t="shared" si="126"/>
        <v>0</v>
      </c>
      <c r="J855" s="4">
        <f t="shared" si="127"/>
        <v>0</v>
      </c>
      <c r="K855" s="3">
        <f t="shared" si="128"/>
        <v>0</v>
      </c>
    </row>
    <row r="856" spans="1:11" x14ac:dyDescent="0.25">
      <c r="A856" s="9">
        <f>IF(Lease!$H$4="Monthly",DATE(YEAR(Quarterly!A855),MONTH(Quarterly!A855)+1,DAY(Quarterly!A855)),IF(Lease!$H$4="Quarterly",DATE(YEAR(Quarterly!A855),MONTH(Quarterly!A855)+3,DAY(Quarterly!A855)),DATE(YEAR(Quarterly!A855)+1,MONTH(Quarterly!A855),DAY(Quarterly!A855))))</f>
        <v>352888</v>
      </c>
      <c r="B856" s="9">
        <f t="shared" si="120"/>
        <v>352886</v>
      </c>
      <c r="C856" s="9">
        <f t="shared" si="123"/>
        <v>352916</v>
      </c>
      <c r="D856" s="3">
        <f t="shared" si="121"/>
        <v>31</v>
      </c>
      <c r="E856" s="10">
        <f t="shared" si="122"/>
        <v>29</v>
      </c>
      <c r="F856" s="4">
        <f>Lease!K866</f>
        <v>0</v>
      </c>
      <c r="G856" s="3">
        <f t="shared" si="124"/>
        <v>0</v>
      </c>
      <c r="H856" s="11">
        <f t="shared" si="125"/>
        <v>0</v>
      </c>
      <c r="I856" s="11">
        <f t="shared" si="126"/>
        <v>0</v>
      </c>
      <c r="J856" s="4">
        <f t="shared" si="127"/>
        <v>0</v>
      </c>
      <c r="K856" s="3">
        <f t="shared" si="128"/>
        <v>0</v>
      </c>
    </row>
    <row r="857" spans="1:11" x14ac:dyDescent="0.25">
      <c r="A857" s="9">
        <f>IF(Lease!$H$4="Monthly",DATE(YEAR(Quarterly!A856),MONTH(Quarterly!A856)+1,DAY(Quarterly!A856)),IF(Lease!$H$4="Quarterly",DATE(YEAR(Quarterly!A856),MONTH(Quarterly!A856)+3,DAY(Quarterly!A856)),DATE(YEAR(Quarterly!A856)+1,MONTH(Quarterly!A856),DAY(Quarterly!A856))))</f>
        <v>353253</v>
      </c>
      <c r="B857" s="9">
        <f t="shared" si="120"/>
        <v>353251</v>
      </c>
      <c r="C857" s="9">
        <f t="shared" si="123"/>
        <v>353281</v>
      </c>
      <c r="D857" s="3">
        <f t="shared" si="121"/>
        <v>31</v>
      </c>
      <c r="E857" s="10">
        <f t="shared" si="122"/>
        <v>29</v>
      </c>
      <c r="F857" s="4">
        <f>Lease!K867</f>
        <v>0</v>
      </c>
      <c r="G857" s="3">
        <f t="shared" si="124"/>
        <v>0</v>
      </c>
      <c r="H857" s="11">
        <f t="shared" si="125"/>
        <v>0</v>
      </c>
      <c r="I857" s="11">
        <f t="shared" si="126"/>
        <v>0</v>
      </c>
      <c r="J857" s="4">
        <f t="shared" si="127"/>
        <v>0</v>
      </c>
      <c r="K857" s="3">
        <f t="shared" si="128"/>
        <v>0</v>
      </c>
    </row>
    <row r="858" spans="1:11" x14ac:dyDescent="0.25">
      <c r="A858" s="9">
        <f>IF(Lease!$H$4="Monthly",DATE(YEAR(Quarterly!A857),MONTH(Quarterly!A857)+1,DAY(Quarterly!A857)),IF(Lease!$H$4="Quarterly",DATE(YEAR(Quarterly!A857),MONTH(Quarterly!A857)+3,DAY(Quarterly!A857)),DATE(YEAR(Quarterly!A857)+1,MONTH(Quarterly!A857),DAY(Quarterly!A857))))</f>
        <v>353619</v>
      </c>
      <c r="B858" s="9">
        <f t="shared" si="120"/>
        <v>353617</v>
      </c>
      <c r="C858" s="9">
        <f t="shared" si="123"/>
        <v>353647</v>
      </c>
      <c r="D858" s="3">
        <f t="shared" si="121"/>
        <v>31</v>
      </c>
      <c r="E858" s="10">
        <f t="shared" si="122"/>
        <v>29</v>
      </c>
      <c r="F858" s="4">
        <f>Lease!K868</f>
        <v>0</v>
      </c>
      <c r="G858" s="3">
        <f t="shared" si="124"/>
        <v>0</v>
      </c>
      <c r="H858" s="11">
        <f t="shared" si="125"/>
        <v>0</v>
      </c>
      <c r="I858" s="11">
        <f t="shared" si="126"/>
        <v>0</v>
      </c>
      <c r="J858" s="4">
        <f t="shared" si="127"/>
        <v>0</v>
      </c>
      <c r="K858" s="3">
        <f t="shared" si="128"/>
        <v>0</v>
      </c>
    </row>
    <row r="859" spans="1:11" x14ac:dyDescent="0.25">
      <c r="A859" s="9">
        <f>IF(Lease!$H$4="Monthly",DATE(YEAR(Quarterly!A858),MONTH(Quarterly!A858)+1,DAY(Quarterly!A858)),IF(Lease!$H$4="Quarterly",DATE(YEAR(Quarterly!A858),MONTH(Quarterly!A858)+3,DAY(Quarterly!A858)),DATE(YEAR(Quarterly!A858)+1,MONTH(Quarterly!A858),DAY(Quarterly!A858))))</f>
        <v>353984</v>
      </c>
      <c r="B859" s="9">
        <f t="shared" si="120"/>
        <v>353982</v>
      </c>
      <c r="C859" s="9">
        <f t="shared" si="123"/>
        <v>354012</v>
      </c>
      <c r="D859" s="3">
        <f t="shared" si="121"/>
        <v>31</v>
      </c>
      <c r="E859" s="10">
        <f t="shared" si="122"/>
        <v>29</v>
      </c>
      <c r="F859" s="4">
        <f>Lease!K869</f>
        <v>0</v>
      </c>
      <c r="G859" s="3">
        <f t="shared" si="124"/>
        <v>0</v>
      </c>
      <c r="H859" s="11">
        <f t="shared" si="125"/>
        <v>0</v>
      </c>
      <c r="I859" s="11">
        <f t="shared" si="126"/>
        <v>0</v>
      </c>
      <c r="J859" s="4">
        <f t="shared" si="127"/>
        <v>0</v>
      </c>
      <c r="K859" s="3">
        <f t="shared" si="128"/>
        <v>0</v>
      </c>
    </row>
    <row r="860" spans="1:11" x14ac:dyDescent="0.25">
      <c r="A860" s="9">
        <f>IF(Lease!$H$4="Monthly",DATE(YEAR(Quarterly!A859),MONTH(Quarterly!A859)+1,DAY(Quarterly!A859)),IF(Lease!$H$4="Quarterly",DATE(YEAR(Quarterly!A859),MONTH(Quarterly!A859)+3,DAY(Quarterly!A859)),DATE(YEAR(Quarterly!A859)+1,MONTH(Quarterly!A859),DAY(Quarterly!A859))))</f>
        <v>354349</v>
      </c>
      <c r="B860" s="9">
        <f t="shared" si="120"/>
        <v>354347</v>
      </c>
      <c r="C860" s="9">
        <f t="shared" si="123"/>
        <v>354377</v>
      </c>
      <c r="D860" s="3">
        <f t="shared" si="121"/>
        <v>31</v>
      </c>
      <c r="E860" s="10">
        <f t="shared" si="122"/>
        <v>29</v>
      </c>
      <c r="F860" s="4">
        <f>Lease!K870</f>
        <v>0</v>
      </c>
      <c r="G860" s="3">
        <f t="shared" si="124"/>
        <v>0</v>
      </c>
      <c r="H860" s="11">
        <f t="shared" si="125"/>
        <v>0</v>
      </c>
      <c r="I860" s="11">
        <f t="shared" si="126"/>
        <v>0</v>
      </c>
      <c r="J860" s="4">
        <f t="shared" si="127"/>
        <v>0</v>
      </c>
      <c r="K860" s="3">
        <f t="shared" si="128"/>
        <v>0</v>
      </c>
    </row>
    <row r="861" spans="1:11" x14ac:dyDescent="0.25">
      <c r="A861" s="9">
        <f>IF(Lease!$H$4="Monthly",DATE(YEAR(Quarterly!A860),MONTH(Quarterly!A860)+1,DAY(Quarterly!A860)),IF(Lease!$H$4="Quarterly",DATE(YEAR(Quarterly!A860),MONTH(Quarterly!A860)+3,DAY(Quarterly!A860)),DATE(YEAR(Quarterly!A860)+1,MONTH(Quarterly!A860),DAY(Quarterly!A860))))</f>
        <v>354714</v>
      </c>
      <c r="B861" s="9">
        <f t="shared" si="120"/>
        <v>354712</v>
      </c>
      <c r="C861" s="9">
        <f t="shared" si="123"/>
        <v>354742</v>
      </c>
      <c r="D861" s="3">
        <f t="shared" si="121"/>
        <v>31</v>
      </c>
      <c r="E861" s="10">
        <f t="shared" si="122"/>
        <v>29</v>
      </c>
      <c r="F861" s="4">
        <f>Lease!K871</f>
        <v>0</v>
      </c>
      <c r="G861" s="3">
        <f t="shared" si="124"/>
        <v>0</v>
      </c>
      <c r="H861" s="11">
        <f t="shared" si="125"/>
        <v>0</v>
      </c>
      <c r="I861" s="11">
        <f t="shared" si="126"/>
        <v>0</v>
      </c>
      <c r="J861" s="4">
        <f t="shared" si="127"/>
        <v>0</v>
      </c>
      <c r="K861" s="3">
        <f t="shared" si="128"/>
        <v>0</v>
      </c>
    </row>
    <row r="862" spans="1:11" x14ac:dyDescent="0.25">
      <c r="A862" s="9">
        <f>IF(Lease!$H$4="Monthly",DATE(YEAR(Quarterly!A861),MONTH(Quarterly!A861)+1,DAY(Quarterly!A861)),IF(Lease!$H$4="Quarterly",DATE(YEAR(Quarterly!A861),MONTH(Quarterly!A861)+3,DAY(Quarterly!A861)),DATE(YEAR(Quarterly!A861)+1,MONTH(Quarterly!A861),DAY(Quarterly!A861))))</f>
        <v>355080</v>
      </c>
      <c r="B862" s="9">
        <f t="shared" si="120"/>
        <v>355078</v>
      </c>
      <c r="C862" s="9">
        <f t="shared" si="123"/>
        <v>355108</v>
      </c>
      <c r="D862" s="3">
        <f t="shared" si="121"/>
        <v>31</v>
      </c>
      <c r="E862" s="10">
        <f t="shared" si="122"/>
        <v>29</v>
      </c>
      <c r="F862" s="4">
        <f>Lease!K872</f>
        <v>0</v>
      </c>
      <c r="G862" s="3">
        <f t="shared" si="124"/>
        <v>0</v>
      </c>
      <c r="H862" s="11">
        <f t="shared" si="125"/>
        <v>0</v>
      </c>
      <c r="I862" s="11">
        <f t="shared" si="126"/>
        <v>0</v>
      </c>
      <c r="J862" s="4">
        <f t="shared" si="127"/>
        <v>0</v>
      </c>
      <c r="K862" s="3">
        <f t="shared" si="128"/>
        <v>0</v>
      </c>
    </row>
    <row r="863" spans="1:11" x14ac:dyDescent="0.25">
      <c r="A863" s="9">
        <f>IF(Lease!$H$4="Monthly",DATE(YEAR(Quarterly!A862),MONTH(Quarterly!A862)+1,DAY(Quarterly!A862)),IF(Lease!$H$4="Quarterly",DATE(YEAR(Quarterly!A862),MONTH(Quarterly!A862)+3,DAY(Quarterly!A862)),DATE(YEAR(Quarterly!A862)+1,MONTH(Quarterly!A862),DAY(Quarterly!A862))))</f>
        <v>355445</v>
      </c>
      <c r="B863" s="9">
        <f t="shared" si="120"/>
        <v>355443</v>
      </c>
      <c r="C863" s="9">
        <f t="shared" si="123"/>
        <v>355473</v>
      </c>
      <c r="D863" s="3">
        <f t="shared" si="121"/>
        <v>31</v>
      </c>
      <c r="E863" s="10">
        <f t="shared" si="122"/>
        <v>29</v>
      </c>
      <c r="F863" s="4">
        <f>Lease!K873</f>
        <v>0</v>
      </c>
      <c r="G863" s="3">
        <f t="shared" si="124"/>
        <v>0</v>
      </c>
      <c r="H863" s="11">
        <f t="shared" si="125"/>
        <v>0</v>
      </c>
      <c r="I863" s="11">
        <f t="shared" si="126"/>
        <v>0</v>
      </c>
      <c r="J863" s="4">
        <f t="shared" si="127"/>
        <v>0</v>
      </c>
      <c r="K863" s="3">
        <f t="shared" si="128"/>
        <v>0</v>
      </c>
    </row>
    <row r="864" spans="1:11" x14ac:dyDescent="0.25">
      <c r="A864" s="9">
        <f>IF(Lease!$H$4="Monthly",DATE(YEAR(Quarterly!A863),MONTH(Quarterly!A863)+1,DAY(Quarterly!A863)),IF(Lease!$H$4="Quarterly",DATE(YEAR(Quarterly!A863),MONTH(Quarterly!A863)+3,DAY(Quarterly!A863)),DATE(YEAR(Quarterly!A863)+1,MONTH(Quarterly!A863),DAY(Quarterly!A863))))</f>
        <v>355810</v>
      </c>
      <c r="B864" s="9">
        <f t="shared" si="120"/>
        <v>355808</v>
      </c>
      <c r="C864" s="9">
        <f t="shared" si="123"/>
        <v>355838</v>
      </c>
      <c r="D864" s="3">
        <f t="shared" si="121"/>
        <v>31</v>
      </c>
      <c r="E864" s="10">
        <f t="shared" si="122"/>
        <v>29</v>
      </c>
      <c r="F864" s="4">
        <f>Lease!K874</f>
        <v>0</v>
      </c>
      <c r="G864" s="3">
        <f t="shared" si="124"/>
        <v>0</v>
      </c>
      <c r="H864" s="11">
        <f t="shared" si="125"/>
        <v>0</v>
      </c>
      <c r="I864" s="11">
        <f t="shared" si="126"/>
        <v>0</v>
      </c>
      <c r="J864" s="4">
        <f t="shared" si="127"/>
        <v>0</v>
      </c>
      <c r="K864" s="3">
        <f t="shared" si="128"/>
        <v>0</v>
      </c>
    </row>
    <row r="865" spans="1:11" x14ac:dyDescent="0.25">
      <c r="A865" s="9">
        <f>IF(Lease!$H$4="Monthly",DATE(YEAR(Quarterly!A864),MONTH(Quarterly!A864)+1,DAY(Quarterly!A864)),IF(Lease!$H$4="Quarterly",DATE(YEAR(Quarterly!A864),MONTH(Quarterly!A864)+3,DAY(Quarterly!A864)),DATE(YEAR(Quarterly!A864)+1,MONTH(Quarterly!A864),DAY(Quarterly!A864))))</f>
        <v>356175</v>
      </c>
      <c r="B865" s="9">
        <f t="shared" si="120"/>
        <v>356173</v>
      </c>
      <c r="C865" s="9">
        <f t="shared" si="123"/>
        <v>356203</v>
      </c>
      <c r="D865" s="3">
        <f t="shared" si="121"/>
        <v>31</v>
      </c>
      <c r="E865" s="10">
        <f t="shared" si="122"/>
        <v>29</v>
      </c>
      <c r="F865" s="4">
        <f>Lease!K875</f>
        <v>0</v>
      </c>
      <c r="G865" s="3">
        <f t="shared" si="124"/>
        <v>0</v>
      </c>
      <c r="H865" s="11">
        <f t="shared" si="125"/>
        <v>0</v>
      </c>
      <c r="I865" s="11">
        <f t="shared" si="126"/>
        <v>0</v>
      </c>
      <c r="J865" s="4">
        <f t="shared" si="127"/>
        <v>0</v>
      </c>
      <c r="K865" s="3">
        <f t="shared" si="128"/>
        <v>0</v>
      </c>
    </row>
    <row r="866" spans="1:11" x14ac:dyDescent="0.25">
      <c r="A866" s="9">
        <f>IF(Lease!$H$4="Monthly",DATE(YEAR(Quarterly!A865),MONTH(Quarterly!A865)+1,DAY(Quarterly!A865)),IF(Lease!$H$4="Quarterly",DATE(YEAR(Quarterly!A865),MONTH(Quarterly!A865)+3,DAY(Quarterly!A865)),DATE(YEAR(Quarterly!A865)+1,MONTH(Quarterly!A865),DAY(Quarterly!A865))))</f>
        <v>356541</v>
      </c>
      <c r="B866" s="9">
        <f t="shared" si="120"/>
        <v>356539</v>
      </c>
      <c r="C866" s="9">
        <f t="shared" si="123"/>
        <v>356569</v>
      </c>
      <c r="D866" s="3">
        <f t="shared" si="121"/>
        <v>31</v>
      </c>
      <c r="E866" s="10">
        <f t="shared" si="122"/>
        <v>29</v>
      </c>
      <c r="F866" s="4">
        <f>Lease!K876</f>
        <v>0</v>
      </c>
      <c r="G866" s="3">
        <f t="shared" si="124"/>
        <v>0</v>
      </c>
      <c r="H866" s="11">
        <f t="shared" si="125"/>
        <v>0</v>
      </c>
      <c r="I866" s="11">
        <f t="shared" si="126"/>
        <v>0</v>
      </c>
      <c r="J866" s="4">
        <f t="shared" si="127"/>
        <v>0</v>
      </c>
      <c r="K866" s="3">
        <f t="shared" si="128"/>
        <v>0</v>
      </c>
    </row>
    <row r="867" spans="1:11" x14ac:dyDescent="0.25">
      <c r="A867" s="9">
        <f>IF(Lease!$H$4="Monthly",DATE(YEAR(Quarterly!A866),MONTH(Quarterly!A866)+1,DAY(Quarterly!A866)),IF(Lease!$H$4="Quarterly",DATE(YEAR(Quarterly!A866),MONTH(Quarterly!A866)+3,DAY(Quarterly!A866)),DATE(YEAR(Quarterly!A866)+1,MONTH(Quarterly!A866),DAY(Quarterly!A866))))</f>
        <v>356906</v>
      </c>
      <c r="B867" s="9">
        <f t="shared" si="120"/>
        <v>356904</v>
      </c>
      <c r="C867" s="9">
        <f t="shared" si="123"/>
        <v>356934</v>
      </c>
      <c r="D867" s="3">
        <f t="shared" si="121"/>
        <v>31</v>
      </c>
      <c r="E867" s="10">
        <f t="shared" si="122"/>
        <v>29</v>
      </c>
      <c r="F867" s="4">
        <f>Lease!K877</f>
        <v>0</v>
      </c>
      <c r="G867" s="3">
        <f t="shared" si="124"/>
        <v>0</v>
      </c>
      <c r="H867" s="11">
        <f t="shared" si="125"/>
        <v>0</v>
      </c>
      <c r="I867" s="11">
        <f t="shared" si="126"/>
        <v>0</v>
      </c>
      <c r="J867" s="4">
        <f t="shared" si="127"/>
        <v>0</v>
      </c>
      <c r="K867" s="3">
        <f t="shared" si="128"/>
        <v>0</v>
      </c>
    </row>
    <row r="868" spans="1:11" x14ac:dyDescent="0.25">
      <c r="A868" s="9">
        <f>IF(Lease!$H$4="Monthly",DATE(YEAR(Quarterly!A867),MONTH(Quarterly!A867)+1,DAY(Quarterly!A867)),IF(Lease!$H$4="Quarterly",DATE(YEAR(Quarterly!A867),MONTH(Quarterly!A867)+3,DAY(Quarterly!A867)),DATE(YEAR(Quarterly!A867)+1,MONTH(Quarterly!A867),DAY(Quarterly!A867))))</f>
        <v>357271</v>
      </c>
      <c r="B868" s="9">
        <f t="shared" si="120"/>
        <v>357269</v>
      </c>
      <c r="C868" s="9">
        <f t="shared" si="123"/>
        <v>357299</v>
      </c>
      <c r="D868" s="3">
        <f t="shared" si="121"/>
        <v>31</v>
      </c>
      <c r="E868" s="10">
        <f t="shared" si="122"/>
        <v>29</v>
      </c>
      <c r="F868" s="4">
        <f>Lease!K878</f>
        <v>0</v>
      </c>
      <c r="G868" s="3">
        <f t="shared" si="124"/>
        <v>0</v>
      </c>
      <c r="H868" s="11">
        <f t="shared" si="125"/>
        <v>0</v>
      </c>
      <c r="I868" s="11">
        <f t="shared" si="126"/>
        <v>0</v>
      </c>
      <c r="J868" s="4">
        <f t="shared" si="127"/>
        <v>0</v>
      </c>
      <c r="K868" s="3">
        <f t="shared" si="128"/>
        <v>0</v>
      </c>
    </row>
    <row r="869" spans="1:11" x14ac:dyDescent="0.25">
      <c r="A869" s="9">
        <f>IF(Lease!$H$4="Monthly",DATE(YEAR(Quarterly!A868),MONTH(Quarterly!A868)+1,DAY(Quarterly!A868)),IF(Lease!$H$4="Quarterly",DATE(YEAR(Quarterly!A868),MONTH(Quarterly!A868)+3,DAY(Quarterly!A868)),DATE(YEAR(Quarterly!A868)+1,MONTH(Quarterly!A868),DAY(Quarterly!A868))))</f>
        <v>357636</v>
      </c>
      <c r="B869" s="9">
        <f t="shared" si="120"/>
        <v>357634</v>
      </c>
      <c r="C869" s="9">
        <f t="shared" si="123"/>
        <v>357664</v>
      </c>
      <c r="D869" s="3">
        <f t="shared" si="121"/>
        <v>31</v>
      </c>
      <c r="E869" s="10">
        <f t="shared" si="122"/>
        <v>29</v>
      </c>
      <c r="F869" s="4">
        <f>Lease!K879</f>
        <v>0</v>
      </c>
      <c r="G869" s="3">
        <f t="shared" si="124"/>
        <v>0</v>
      </c>
      <c r="H869" s="11">
        <f t="shared" si="125"/>
        <v>0</v>
      </c>
      <c r="I869" s="11">
        <f t="shared" si="126"/>
        <v>0</v>
      </c>
      <c r="J869" s="4">
        <f t="shared" si="127"/>
        <v>0</v>
      </c>
      <c r="K869" s="3">
        <f t="shared" si="128"/>
        <v>0</v>
      </c>
    </row>
    <row r="870" spans="1:11" x14ac:dyDescent="0.25">
      <c r="A870" s="9">
        <f>IF(Lease!$H$4="Monthly",DATE(YEAR(Quarterly!A869),MONTH(Quarterly!A869)+1,DAY(Quarterly!A869)),IF(Lease!$H$4="Quarterly",DATE(YEAR(Quarterly!A869),MONTH(Quarterly!A869)+3,DAY(Quarterly!A869)),DATE(YEAR(Quarterly!A869)+1,MONTH(Quarterly!A869),DAY(Quarterly!A869))))</f>
        <v>358002</v>
      </c>
      <c r="B870" s="9">
        <f t="shared" si="120"/>
        <v>358000</v>
      </c>
      <c r="C870" s="9">
        <f t="shared" si="123"/>
        <v>358030</v>
      </c>
      <c r="D870" s="3">
        <f t="shared" si="121"/>
        <v>31</v>
      </c>
      <c r="E870" s="10">
        <f t="shared" si="122"/>
        <v>29</v>
      </c>
      <c r="F870" s="4">
        <f>Lease!K880</f>
        <v>0</v>
      </c>
      <c r="G870" s="3">
        <f t="shared" si="124"/>
        <v>0</v>
      </c>
      <c r="H870" s="11">
        <f t="shared" si="125"/>
        <v>0</v>
      </c>
      <c r="I870" s="11">
        <f t="shared" si="126"/>
        <v>0</v>
      </c>
      <c r="J870" s="4">
        <f t="shared" si="127"/>
        <v>0</v>
      </c>
      <c r="K870" s="3">
        <f t="shared" si="128"/>
        <v>0</v>
      </c>
    </row>
    <row r="871" spans="1:11" x14ac:dyDescent="0.25">
      <c r="A871" s="9">
        <f>IF(Lease!$H$4="Monthly",DATE(YEAR(Quarterly!A870),MONTH(Quarterly!A870)+1,DAY(Quarterly!A870)),IF(Lease!$H$4="Quarterly",DATE(YEAR(Quarterly!A870),MONTH(Quarterly!A870)+3,DAY(Quarterly!A870)),DATE(YEAR(Quarterly!A870)+1,MONTH(Quarterly!A870),DAY(Quarterly!A870))))</f>
        <v>358367</v>
      </c>
      <c r="B871" s="9">
        <f t="shared" si="120"/>
        <v>358365</v>
      </c>
      <c r="C871" s="9">
        <f t="shared" si="123"/>
        <v>358395</v>
      </c>
      <c r="D871" s="3">
        <f t="shared" si="121"/>
        <v>31</v>
      </c>
      <c r="E871" s="10">
        <f t="shared" si="122"/>
        <v>29</v>
      </c>
      <c r="F871" s="4">
        <f>Lease!K881</f>
        <v>0</v>
      </c>
      <c r="G871" s="3">
        <f t="shared" si="124"/>
        <v>0</v>
      </c>
      <c r="H871" s="11">
        <f t="shared" si="125"/>
        <v>0</v>
      </c>
      <c r="I871" s="11">
        <f t="shared" si="126"/>
        <v>0</v>
      </c>
      <c r="J871" s="4">
        <f t="shared" si="127"/>
        <v>0</v>
      </c>
      <c r="K871" s="3">
        <f t="shared" si="128"/>
        <v>0</v>
      </c>
    </row>
    <row r="872" spans="1:11" x14ac:dyDescent="0.25">
      <c r="A872" s="9">
        <f>IF(Lease!$H$4="Monthly",DATE(YEAR(Quarterly!A871),MONTH(Quarterly!A871)+1,DAY(Quarterly!A871)),IF(Lease!$H$4="Quarterly",DATE(YEAR(Quarterly!A871),MONTH(Quarterly!A871)+3,DAY(Quarterly!A871)),DATE(YEAR(Quarterly!A871)+1,MONTH(Quarterly!A871),DAY(Quarterly!A871))))</f>
        <v>358732</v>
      </c>
      <c r="B872" s="9">
        <f t="shared" si="120"/>
        <v>358730</v>
      </c>
      <c r="C872" s="9">
        <f t="shared" si="123"/>
        <v>358760</v>
      </c>
      <c r="D872" s="3">
        <f t="shared" si="121"/>
        <v>31</v>
      </c>
      <c r="E872" s="10">
        <f t="shared" si="122"/>
        <v>29</v>
      </c>
      <c r="F872" s="4">
        <f>Lease!K882</f>
        <v>0</v>
      </c>
      <c r="G872" s="3">
        <f t="shared" si="124"/>
        <v>0</v>
      </c>
      <c r="H872" s="11">
        <f t="shared" si="125"/>
        <v>0</v>
      </c>
      <c r="I872" s="11">
        <f t="shared" si="126"/>
        <v>0</v>
      </c>
      <c r="J872" s="4">
        <f t="shared" si="127"/>
        <v>0</v>
      </c>
      <c r="K872" s="3">
        <f t="shared" si="128"/>
        <v>0</v>
      </c>
    </row>
    <row r="873" spans="1:11" x14ac:dyDescent="0.25">
      <c r="A873" s="9">
        <f>IF(Lease!$H$4="Monthly",DATE(YEAR(Quarterly!A872),MONTH(Quarterly!A872)+1,DAY(Quarterly!A872)),IF(Lease!$H$4="Quarterly",DATE(YEAR(Quarterly!A872),MONTH(Quarterly!A872)+3,DAY(Quarterly!A872)),DATE(YEAR(Quarterly!A872)+1,MONTH(Quarterly!A872),DAY(Quarterly!A872))))</f>
        <v>359097</v>
      </c>
      <c r="B873" s="9">
        <f t="shared" si="120"/>
        <v>359095</v>
      </c>
      <c r="C873" s="9">
        <f t="shared" si="123"/>
        <v>359125</v>
      </c>
      <c r="D873" s="3">
        <f t="shared" si="121"/>
        <v>31</v>
      </c>
      <c r="E873" s="10">
        <f t="shared" si="122"/>
        <v>29</v>
      </c>
      <c r="F873" s="4">
        <f>Lease!K883</f>
        <v>0</v>
      </c>
      <c r="G873" s="3">
        <f t="shared" si="124"/>
        <v>0</v>
      </c>
      <c r="H873" s="11">
        <f t="shared" si="125"/>
        <v>0</v>
      </c>
      <c r="I873" s="11">
        <f t="shared" si="126"/>
        <v>0</v>
      </c>
      <c r="J873" s="4">
        <f t="shared" si="127"/>
        <v>0</v>
      </c>
      <c r="K873" s="3">
        <f t="shared" si="128"/>
        <v>0</v>
      </c>
    </row>
    <row r="874" spans="1:11" x14ac:dyDescent="0.25">
      <c r="A874" s="9">
        <f>IF(Lease!$H$4="Monthly",DATE(YEAR(Quarterly!A873),MONTH(Quarterly!A873)+1,DAY(Quarterly!A873)),IF(Lease!$H$4="Quarterly",DATE(YEAR(Quarterly!A873),MONTH(Quarterly!A873)+3,DAY(Quarterly!A873)),DATE(YEAR(Quarterly!A873)+1,MONTH(Quarterly!A873),DAY(Quarterly!A873))))</f>
        <v>359463</v>
      </c>
      <c r="B874" s="9">
        <f t="shared" si="120"/>
        <v>359461</v>
      </c>
      <c r="C874" s="9">
        <f t="shared" si="123"/>
        <v>359491</v>
      </c>
      <c r="D874" s="3">
        <f t="shared" si="121"/>
        <v>31</v>
      </c>
      <c r="E874" s="10">
        <f t="shared" si="122"/>
        <v>29</v>
      </c>
      <c r="F874" s="4">
        <f>Lease!K884</f>
        <v>0</v>
      </c>
      <c r="G874" s="3">
        <f t="shared" si="124"/>
        <v>0</v>
      </c>
      <c r="H874" s="11">
        <f t="shared" si="125"/>
        <v>0</v>
      </c>
      <c r="I874" s="11">
        <f t="shared" si="126"/>
        <v>0</v>
      </c>
      <c r="J874" s="4">
        <f t="shared" si="127"/>
        <v>0</v>
      </c>
      <c r="K874" s="3">
        <f t="shared" si="128"/>
        <v>0</v>
      </c>
    </row>
    <row r="875" spans="1:11" x14ac:dyDescent="0.25">
      <c r="A875" s="9">
        <f>IF(Lease!$H$4="Monthly",DATE(YEAR(Quarterly!A874),MONTH(Quarterly!A874)+1,DAY(Quarterly!A874)),IF(Lease!$H$4="Quarterly",DATE(YEAR(Quarterly!A874),MONTH(Quarterly!A874)+3,DAY(Quarterly!A874)),DATE(YEAR(Quarterly!A874)+1,MONTH(Quarterly!A874),DAY(Quarterly!A874))))</f>
        <v>359828</v>
      </c>
      <c r="B875" s="9">
        <f t="shared" si="120"/>
        <v>359826</v>
      </c>
      <c r="C875" s="9">
        <f t="shared" si="123"/>
        <v>359856</v>
      </c>
      <c r="D875" s="3">
        <f t="shared" si="121"/>
        <v>31</v>
      </c>
      <c r="E875" s="10">
        <f t="shared" si="122"/>
        <v>29</v>
      </c>
      <c r="F875" s="4">
        <f>Lease!K885</f>
        <v>0</v>
      </c>
      <c r="G875" s="3">
        <f t="shared" si="124"/>
        <v>0</v>
      </c>
      <c r="H875" s="11">
        <f t="shared" si="125"/>
        <v>0</v>
      </c>
      <c r="I875" s="11">
        <f t="shared" si="126"/>
        <v>0</v>
      </c>
      <c r="J875" s="4">
        <f t="shared" si="127"/>
        <v>0</v>
      </c>
      <c r="K875" s="3">
        <f t="shared" si="128"/>
        <v>0</v>
      </c>
    </row>
    <row r="876" spans="1:11" x14ac:dyDescent="0.25">
      <c r="A876" s="9">
        <f>IF(Lease!$H$4="Monthly",DATE(YEAR(Quarterly!A875),MONTH(Quarterly!A875)+1,DAY(Quarterly!A875)),IF(Lease!$H$4="Quarterly",DATE(YEAR(Quarterly!A875),MONTH(Quarterly!A875)+3,DAY(Quarterly!A875)),DATE(YEAR(Quarterly!A875)+1,MONTH(Quarterly!A875),DAY(Quarterly!A875))))</f>
        <v>360193</v>
      </c>
      <c r="B876" s="9">
        <f t="shared" si="120"/>
        <v>360191</v>
      </c>
      <c r="C876" s="9">
        <f t="shared" si="123"/>
        <v>360221</v>
      </c>
      <c r="D876" s="3">
        <f t="shared" si="121"/>
        <v>31</v>
      </c>
      <c r="E876" s="10">
        <f t="shared" si="122"/>
        <v>29</v>
      </c>
      <c r="F876" s="4">
        <f>Lease!K886</f>
        <v>0</v>
      </c>
      <c r="G876" s="3">
        <f t="shared" si="124"/>
        <v>0</v>
      </c>
      <c r="H876" s="11">
        <f t="shared" si="125"/>
        <v>0</v>
      </c>
      <c r="I876" s="11">
        <f t="shared" si="126"/>
        <v>0</v>
      </c>
      <c r="J876" s="4">
        <f t="shared" si="127"/>
        <v>0</v>
      </c>
      <c r="K876" s="3">
        <f t="shared" si="128"/>
        <v>0</v>
      </c>
    </row>
    <row r="877" spans="1:11" x14ac:dyDescent="0.25">
      <c r="A877" s="9">
        <f>IF(Lease!$H$4="Monthly",DATE(YEAR(Quarterly!A876),MONTH(Quarterly!A876)+1,DAY(Quarterly!A876)),IF(Lease!$H$4="Quarterly",DATE(YEAR(Quarterly!A876),MONTH(Quarterly!A876)+3,DAY(Quarterly!A876)),DATE(YEAR(Quarterly!A876)+1,MONTH(Quarterly!A876),DAY(Quarterly!A876))))</f>
        <v>360558</v>
      </c>
      <c r="B877" s="9">
        <f t="shared" si="120"/>
        <v>360556</v>
      </c>
      <c r="C877" s="9">
        <f t="shared" si="123"/>
        <v>360586</v>
      </c>
      <c r="D877" s="3">
        <f t="shared" si="121"/>
        <v>31</v>
      </c>
      <c r="E877" s="10">
        <f t="shared" si="122"/>
        <v>29</v>
      </c>
      <c r="F877" s="4">
        <f>Lease!K887</f>
        <v>0</v>
      </c>
      <c r="G877" s="3">
        <f t="shared" si="124"/>
        <v>0</v>
      </c>
      <c r="H877" s="11">
        <f t="shared" si="125"/>
        <v>0</v>
      </c>
      <c r="I877" s="11">
        <f t="shared" si="126"/>
        <v>0</v>
      </c>
      <c r="J877" s="4">
        <f t="shared" si="127"/>
        <v>0</v>
      </c>
      <c r="K877" s="3">
        <f t="shared" si="128"/>
        <v>0</v>
      </c>
    </row>
    <row r="878" spans="1:11" x14ac:dyDescent="0.25">
      <c r="A878" s="9">
        <f>IF(Lease!$H$4="Monthly",DATE(YEAR(Quarterly!A877),MONTH(Quarterly!A877)+1,DAY(Quarterly!A877)),IF(Lease!$H$4="Quarterly",DATE(YEAR(Quarterly!A877),MONTH(Quarterly!A877)+3,DAY(Quarterly!A877)),DATE(YEAR(Quarterly!A877)+1,MONTH(Quarterly!A877),DAY(Quarterly!A877))))</f>
        <v>360924</v>
      </c>
      <c r="B878" s="9">
        <f t="shared" si="120"/>
        <v>360922</v>
      </c>
      <c r="C878" s="9">
        <f t="shared" si="123"/>
        <v>360952</v>
      </c>
      <c r="D878" s="3">
        <f t="shared" si="121"/>
        <v>31</v>
      </c>
      <c r="E878" s="10">
        <f t="shared" si="122"/>
        <v>29</v>
      </c>
      <c r="F878" s="4">
        <f>Lease!K888</f>
        <v>0</v>
      </c>
      <c r="G878" s="3">
        <f t="shared" si="124"/>
        <v>0</v>
      </c>
      <c r="H878" s="11">
        <f t="shared" si="125"/>
        <v>0</v>
      </c>
      <c r="I878" s="11">
        <f t="shared" si="126"/>
        <v>0</v>
      </c>
      <c r="J878" s="4">
        <f t="shared" si="127"/>
        <v>0</v>
      </c>
      <c r="K878" s="3">
        <f t="shared" si="128"/>
        <v>0</v>
      </c>
    </row>
    <row r="879" spans="1:11" x14ac:dyDescent="0.25">
      <c r="A879" s="9">
        <f>IF(Lease!$H$4="Monthly",DATE(YEAR(Quarterly!A878),MONTH(Quarterly!A878)+1,DAY(Quarterly!A878)),IF(Lease!$H$4="Quarterly",DATE(YEAR(Quarterly!A878),MONTH(Quarterly!A878)+3,DAY(Quarterly!A878)),DATE(YEAR(Quarterly!A878)+1,MONTH(Quarterly!A878),DAY(Quarterly!A878))))</f>
        <v>361289</v>
      </c>
      <c r="B879" s="9">
        <f t="shared" si="120"/>
        <v>361287</v>
      </c>
      <c r="C879" s="9">
        <f t="shared" si="123"/>
        <v>361317</v>
      </c>
      <c r="D879" s="3">
        <f t="shared" si="121"/>
        <v>31</v>
      </c>
      <c r="E879" s="10">
        <f t="shared" si="122"/>
        <v>29</v>
      </c>
      <c r="F879" s="4">
        <f>Lease!K889</f>
        <v>0</v>
      </c>
      <c r="G879" s="3">
        <f t="shared" si="124"/>
        <v>0</v>
      </c>
      <c r="H879" s="11">
        <f t="shared" si="125"/>
        <v>0</v>
      </c>
      <c r="I879" s="11">
        <f t="shared" si="126"/>
        <v>0</v>
      </c>
      <c r="J879" s="4">
        <f t="shared" si="127"/>
        <v>0</v>
      </c>
      <c r="K879" s="3">
        <f t="shared" si="128"/>
        <v>0</v>
      </c>
    </row>
    <row r="880" spans="1:11" x14ac:dyDescent="0.25">
      <c r="A880" s="9">
        <f>IF(Lease!$H$4="Monthly",DATE(YEAR(Quarterly!A879),MONTH(Quarterly!A879)+1,DAY(Quarterly!A879)),IF(Lease!$H$4="Quarterly",DATE(YEAR(Quarterly!A879),MONTH(Quarterly!A879)+3,DAY(Quarterly!A879)),DATE(YEAR(Quarterly!A879)+1,MONTH(Quarterly!A879),DAY(Quarterly!A879))))</f>
        <v>361654</v>
      </c>
      <c r="B880" s="9">
        <f t="shared" si="120"/>
        <v>361652</v>
      </c>
      <c r="C880" s="9">
        <f t="shared" si="123"/>
        <v>361682</v>
      </c>
      <c r="D880" s="3">
        <f t="shared" si="121"/>
        <v>31</v>
      </c>
      <c r="E880" s="10">
        <f t="shared" si="122"/>
        <v>29</v>
      </c>
      <c r="F880" s="4">
        <f>Lease!K890</f>
        <v>0</v>
      </c>
      <c r="G880" s="3">
        <f t="shared" si="124"/>
        <v>0</v>
      </c>
      <c r="H880" s="11">
        <f t="shared" si="125"/>
        <v>0</v>
      </c>
      <c r="I880" s="11">
        <f t="shared" si="126"/>
        <v>0</v>
      </c>
      <c r="J880" s="4">
        <f t="shared" si="127"/>
        <v>0</v>
      </c>
      <c r="K880" s="3">
        <f t="shared" si="128"/>
        <v>0</v>
      </c>
    </row>
    <row r="881" spans="1:11" x14ac:dyDescent="0.25">
      <c r="A881" s="9">
        <f>IF(Lease!$H$4="Monthly",DATE(YEAR(Quarterly!A880),MONTH(Quarterly!A880)+1,DAY(Quarterly!A880)),IF(Lease!$H$4="Quarterly",DATE(YEAR(Quarterly!A880),MONTH(Quarterly!A880)+3,DAY(Quarterly!A880)),DATE(YEAR(Quarterly!A880)+1,MONTH(Quarterly!A880),DAY(Quarterly!A880))))</f>
        <v>362019</v>
      </c>
      <c r="B881" s="9">
        <f t="shared" si="120"/>
        <v>362017</v>
      </c>
      <c r="C881" s="9">
        <f t="shared" si="123"/>
        <v>362047</v>
      </c>
      <c r="D881" s="3">
        <f t="shared" si="121"/>
        <v>31</v>
      </c>
      <c r="E881" s="10">
        <f t="shared" si="122"/>
        <v>29</v>
      </c>
      <c r="F881" s="4">
        <f>Lease!K891</f>
        <v>0</v>
      </c>
      <c r="G881" s="3">
        <f t="shared" si="124"/>
        <v>0</v>
      </c>
      <c r="H881" s="11">
        <f t="shared" si="125"/>
        <v>0</v>
      </c>
      <c r="I881" s="11">
        <f t="shared" si="126"/>
        <v>0</v>
      </c>
      <c r="J881" s="4">
        <f t="shared" si="127"/>
        <v>0</v>
      </c>
      <c r="K881" s="3">
        <f t="shared" si="128"/>
        <v>0</v>
      </c>
    </row>
    <row r="882" spans="1:11" x14ac:dyDescent="0.25">
      <c r="A882" s="9">
        <f>IF(Lease!$H$4="Monthly",DATE(YEAR(Quarterly!A881),MONTH(Quarterly!A881)+1,DAY(Quarterly!A881)),IF(Lease!$H$4="Quarterly",DATE(YEAR(Quarterly!A881),MONTH(Quarterly!A881)+3,DAY(Quarterly!A881)),DATE(YEAR(Quarterly!A881)+1,MONTH(Quarterly!A881),DAY(Quarterly!A881))))</f>
        <v>362385</v>
      </c>
      <c r="B882" s="9">
        <f t="shared" si="120"/>
        <v>362383</v>
      </c>
      <c r="C882" s="9">
        <f t="shared" si="123"/>
        <v>362413</v>
      </c>
      <c r="D882" s="3">
        <f t="shared" si="121"/>
        <v>31</v>
      </c>
      <c r="E882" s="10">
        <f t="shared" si="122"/>
        <v>29</v>
      </c>
      <c r="F882" s="4">
        <f>Lease!K892</f>
        <v>0</v>
      </c>
      <c r="G882" s="3">
        <f t="shared" si="124"/>
        <v>0</v>
      </c>
      <c r="H882" s="11">
        <f t="shared" si="125"/>
        <v>0</v>
      </c>
      <c r="I882" s="11">
        <f t="shared" si="126"/>
        <v>0</v>
      </c>
      <c r="J882" s="4">
        <f t="shared" si="127"/>
        <v>0</v>
      </c>
      <c r="K882" s="3">
        <f t="shared" si="128"/>
        <v>0</v>
      </c>
    </row>
    <row r="883" spans="1:11" x14ac:dyDescent="0.25">
      <c r="A883" s="9">
        <f>IF(Lease!$H$4="Monthly",DATE(YEAR(Quarterly!A882),MONTH(Quarterly!A882)+1,DAY(Quarterly!A882)),IF(Lease!$H$4="Quarterly",DATE(YEAR(Quarterly!A882),MONTH(Quarterly!A882)+3,DAY(Quarterly!A882)),DATE(YEAR(Quarterly!A882)+1,MONTH(Quarterly!A882),DAY(Quarterly!A882))))</f>
        <v>362750</v>
      </c>
      <c r="B883" s="9">
        <f t="shared" si="120"/>
        <v>362748</v>
      </c>
      <c r="C883" s="9">
        <f t="shared" si="123"/>
        <v>362778</v>
      </c>
      <c r="D883" s="3">
        <f t="shared" si="121"/>
        <v>31</v>
      </c>
      <c r="E883" s="10">
        <f t="shared" si="122"/>
        <v>29</v>
      </c>
      <c r="F883" s="4">
        <f>Lease!K893</f>
        <v>0</v>
      </c>
      <c r="G883" s="3">
        <f t="shared" si="124"/>
        <v>0</v>
      </c>
      <c r="H883" s="11">
        <f t="shared" si="125"/>
        <v>0</v>
      </c>
      <c r="I883" s="11">
        <f t="shared" si="126"/>
        <v>0</v>
      </c>
      <c r="J883" s="4">
        <f t="shared" si="127"/>
        <v>0</v>
      </c>
      <c r="K883" s="3">
        <f t="shared" si="128"/>
        <v>0</v>
      </c>
    </row>
    <row r="884" spans="1:11" x14ac:dyDescent="0.25">
      <c r="A884" s="9">
        <f>IF(Lease!$H$4="Monthly",DATE(YEAR(Quarterly!A883),MONTH(Quarterly!A883)+1,DAY(Quarterly!A883)),IF(Lease!$H$4="Quarterly",DATE(YEAR(Quarterly!A883),MONTH(Quarterly!A883)+3,DAY(Quarterly!A883)),DATE(YEAR(Quarterly!A883)+1,MONTH(Quarterly!A883),DAY(Quarterly!A883))))</f>
        <v>363115</v>
      </c>
      <c r="B884" s="9">
        <f t="shared" si="120"/>
        <v>363113</v>
      </c>
      <c r="C884" s="9">
        <f t="shared" si="123"/>
        <v>363143</v>
      </c>
      <c r="D884" s="3">
        <f t="shared" si="121"/>
        <v>31</v>
      </c>
      <c r="E884" s="10">
        <f t="shared" si="122"/>
        <v>29</v>
      </c>
      <c r="F884" s="4">
        <f>Lease!K894</f>
        <v>0</v>
      </c>
      <c r="G884" s="3">
        <f t="shared" si="124"/>
        <v>0</v>
      </c>
      <c r="H884" s="11">
        <f t="shared" si="125"/>
        <v>0</v>
      </c>
      <c r="I884" s="11">
        <f t="shared" si="126"/>
        <v>0</v>
      </c>
      <c r="J884" s="4">
        <f t="shared" si="127"/>
        <v>0</v>
      </c>
      <c r="K884" s="3">
        <f t="shared" si="128"/>
        <v>0</v>
      </c>
    </row>
    <row r="885" spans="1:11" x14ac:dyDescent="0.25">
      <c r="A885" s="9">
        <f>IF(Lease!$H$4="Monthly",DATE(YEAR(Quarterly!A884),MONTH(Quarterly!A884)+1,DAY(Quarterly!A884)),IF(Lease!$H$4="Quarterly",DATE(YEAR(Quarterly!A884),MONTH(Quarterly!A884)+3,DAY(Quarterly!A884)),DATE(YEAR(Quarterly!A884)+1,MONTH(Quarterly!A884),DAY(Quarterly!A884))))</f>
        <v>363480</v>
      </c>
      <c r="B885" s="9">
        <f t="shared" si="120"/>
        <v>363478</v>
      </c>
      <c r="C885" s="9">
        <f t="shared" si="123"/>
        <v>363508</v>
      </c>
      <c r="D885" s="3">
        <f t="shared" si="121"/>
        <v>31</v>
      </c>
      <c r="E885" s="10">
        <f t="shared" si="122"/>
        <v>29</v>
      </c>
      <c r="F885" s="4">
        <f>Lease!K895</f>
        <v>0</v>
      </c>
      <c r="G885" s="3">
        <f t="shared" si="124"/>
        <v>0</v>
      </c>
      <c r="H885" s="11">
        <f t="shared" si="125"/>
        <v>0</v>
      </c>
      <c r="I885" s="11">
        <f t="shared" si="126"/>
        <v>0</v>
      </c>
      <c r="J885" s="4">
        <f t="shared" si="127"/>
        <v>0</v>
      </c>
      <c r="K885" s="3">
        <f t="shared" si="128"/>
        <v>0</v>
      </c>
    </row>
    <row r="886" spans="1:11" x14ac:dyDescent="0.25">
      <c r="A886" s="9">
        <f>IF(Lease!$H$4="Monthly",DATE(YEAR(Quarterly!A885),MONTH(Quarterly!A885)+1,DAY(Quarterly!A885)),IF(Lease!$H$4="Quarterly",DATE(YEAR(Quarterly!A885),MONTH(Quarterly!A885)+3,DAY(Quarterly!A885)),DATE(YEAR(Quarterly!A885)+1,MONTH(Quarterly!A885),DAY(Quarterly!A885))))</f>
        <v>363846</v>
      </c>
      <c r="B886" s="9">
        <f t="shared" si="120"/>
        <v>363844</v>
      </c>
      <c r="C886" s="9">
        <f t="shared" si="123"/>
        <v>363874</v>
      </c>
      <c r="D886" s="3">
        <f t="shared" si="121"/>
        <v>31</v>
      </c>
      <c r="E886" s="10">
        <f t="shared" si="122"/>
        <v>29</v>
      </c>
      <c r="F886" s="4">
        <f>Lease!K896</f>
        <v>0</v>
      </c>
      <c r="G886" s="3">
        <f t="shared" si="124"/>
        <v>0</v>
      </c>
      <c r="H886" s="11">
        <f t="shared" si="125"/>
        <v>0</v>
      </c>
      <c r="I886" s="11">
        <f t="shared" si="126"/>
        <v>0</v>
      </c>
      <c r="J886" s="4">
        <f t="shared" si="127"/>
        <v>0</v>
      </c>
      <c r="K886" s="3">
        <f t="shared" si="128"/>
        <v>0</v>
      </c>
    </row>
    <row r="887" spans="1:11" x14ac:dyDescent="0.25">
      <c r="A887" s="9">
        <f>IF(Lease!$H$4="Monthly",DATE(YEAR(Quarterly!A886),MONTH(Quarterly!A886)+1,DAY(Quarterly!A886)),IF(Lease!$H$4="Quarterly",DATE(YEAR(Quarterly!A886),MONTH(Quarterly!A886)+3,DAY(Quarterly!A886)),DATE(YEAR(Quarterly!A886)+1,MONTH(Quarterly!A886),DAY(Quarterly!A886))))</f>
        <v>364211</v>
      </c>
      <c r="B887" s="9">
        <f t="shared" si="120"/>
        <v>364209</v>
      </c>
      <c r="C887" s="9">
        <f t="shared" si="123"/>
        <v>364239</v>
      </c>
      <c r="D887" s="3">
        <f t="shared" si="121"/>
        <v>31</v>
      </c>
      <c r="E887" s="10">
        <f t="shared" si="122"/>
        <v>29</v>
      </c>
      <c r="F887" s="4">
        <f>Lease!K897</f>
        <v>0</v>
      </c>
      <c r="G887" s="3">
        <f t="shared" si="124"/>
        <v>0</v>
      </c>
      <c r="H887" s="11">
        <f t="shared" si="125"/>
        <v>0</v>
      </c>
      <c r="I887" s="11">
        <f t="shared" si="126"/>
        <v>0</v>
      </c>
      <c r="J887" s="4">
        <f t="shared" si="127"/>
        <v>0</v>
      </c>
      <c r="K887" s="3">
        <f t="shared" si="128"/>
        <v>0</v>
      </c>
    </row>
    <row r="888" spans="1:11" x14ac:dyDescent="0.25">
      <c r="A888" s="9">
        <f>IF(Lease!$H$4="Monthly",DATE(YEAR(Quarterly!A887),MONTH(Quarterly!A887)+1,DAY(Quarterly!A887)),IF(Lease!$H$4="Quarterly",DATE(YEAR(Quarterly!A887),MONTH(Quarterly!A887)+3,DAY(Quarterly!A887)),DATE(YEAR(Quarterly!A887)+1,MONTH(Quarterly!A887),DAY(Quarterly!A887))))</f>
        <v>364576</v>
      </c>
      <c r="B888" s="9">
        <f t="shared" si="120"/>
        <v>364574</v>
      </c>
      <c r="C888" s="9">
        <f t="shared" si="123"/>
        <v>364604</v>
      </c>
      <c r="D888" s="3">
        <f t="shared" si="121"/>
        <v>31</v>
      </c>
      <c r="E888" s="10">
        <f t="shared" si="122"/>
        <v>29</v>
      </c>
      <c r="F888" s="4">
        <f>Lease!K898</f>
        <v>0</v>
      </c>
      <c r="G888" s="3">
        <f t="shared" si="124"/>
        <v>0</v>
      </c>
      <c r="H888" s="11">
        <f t="shared" si="125"/>
        <v>0</v>
      </c>
      <c r="I888" s="11">
        <f t="shared" si="126"/>
        <v>0</v>
      </c>
      <c r="J888" s="4">
        <f t="shared" si="127"/>
        <v>0</v>
      </c>
      <c r="K888" s="3">
        <f t="shared" si="128"/>
        <v>0</v>
      </c>
    </row>
    <row r="889" spans="1:11" x14ac:dyDescent="0.25">
      <c r="A889" s="9">
        <f>IF(Lease!$H$4="Monthly",DATE(YEAR(Quarterly!A888),MONTH(Quarterly!A888)+1,DAY(Quarterly!A888)),IF(Lease!$H$4="Quarterly",DATE(YEAR(Quarterly!A888),MONTH(Quarterly!A888)+3,DAY(Quarterly!A888)),DATE(YEAR(Quarterly!A888)+1,MONTH(Quarterly!A888),DAY(Quarterly!A888))))</f>
        <v>364941</v>
      </c>
      <c r="B889" s="9">
        <f t="shared" si="120"/>
        <v>364939</v>
      </c>
      <c r="C889" s="9">
        <f t="shared" si="123"/>
        <v>364969</v>
      </c>
      <c r="D889" s="3">
        <f t="shared" si="121"/>
        <v>31</v>
      </c>
      <c r="E889" s="10">
        <f t="shared" si="122"/>
        <v>29</v>
      </c>
      <c r="F889" s="4">
        <f>Lease!K899</f>
        <v>0</v>
      </c>
      <c r="G889" s="3">
        <f t="shared" si="124"/>
        <v>0</v>
      </c>
      <c r="H889" s="11">
        <f t="shared" si="125"/>
        <v>0</v>
      </c>
      <c r="I889" s="11">
        <f t="shared" si="126"/>
        <v>0</v>
      </c>
      <c r="J889" s="4">
        <f t="shared" si="127"/>
        <v>0</v>
      </c>
      <c r="K889" s="3">
        <f t="shared" si="128"/>
        <v>0</v>
      </c>
    </row>
    <row r="890" spans="1:11" x14ac:dyDescent="0.25">
      <c r="A890" s="9">
        <f>IF(Lease!$H$4="Monthly",DATE(YEAR(Quarterly!A889),MONTH(Quarterly!A889)+1,DAY(Quarterly!A889)),IF(Lease!$H$4="Quarterly",DATE(YEAR(Quarterly!A889),MONTH(Quarterly!A889)+3,DAY(Quarterly!A889)),DATE(YEAR(Quarterly!A889)+1,MONTH(Quarterly!A889),DAY(Quarterly!A889))))</f>
        <v>365306</v>
      </c>
      <c r="B890" s="9">
        <f t="shared" si="120"/>
        <v>365304</v>
      </c>
      <c r="C890" s="9">
        <f t="shared" si="123"/>
        <v>365334</v>
      </c>
      <c r="D890" s="3">
        <f t="shared" si="121"/>
        <v>31</v>
      </c>
      <c r="E890" s="10">
        <f t="shared" si="122"/>
        <v>29</v>
      </c>
      <c r="F890" s="4">
        <f>Lease!K900</f>
        <v>0</v>
      </c>
      <c r="G890" s="3">
        <f t="shared" si="124"/>
        <v>0</v>
      </c>
      <c r="H890" s="11">
        <f t="shared" si="125"/>
        <v>0</v>
      </c>
      <c r="I890" s="11">
        <f t="shared" si="126"/>
        <v>0</v>
      </c>
      <c r="J890" s="4">
        <f t="shared" si="127"/>
        <v>0</v>
      </c>
      <c r="K890" s="3">
        <f t="shared" si="128"/>
        <v>0</v>
      </c>
    </row>
    <row r="891" spans="1:11" x14ac:dyDescent="0.25">
      <c r="A891" s="9">
        <f>IF(Lease!$H$4="Monthly",DATE(YEAR(Quarterly!A890),MONTH(Quarterly!A890)+1,DAY(Quarterly!A890)),IF(Lease!$H$4="Quarterly",DATE(YEAR(Quarterly!A890),MONTH(Quarterly!A890)+3,DAY(Quarterly!A890)),DATE(YEAR(Quarterly!A890)+1,MONTH(Quarterly!A890),DAY(Quarterly!A890))))</f>
        <v>365671</v>
      </c>
      <c r="B891" s="9">
        <f t="shared" si="120"/>
        <v>365669</v>
      </c>
      <c r="C891" s="9">
        <f t="shared" si="123"/>
        <v>365699</v>
      </c>
      <c r="D891" s="3">
        <f t="shared" si="121"/>
        <v>31</v>
      </c>
      <c r="E891" s="10">
        <f t="shared" si="122"/>
        <v>29</v>
      </c>
      <c r="F891" s="4">
        <f>Lease!K901</f>
        <v>0</v>
      </c>
      <c r="G891" s="3">
        <f t="shared" si="124"/>
        <v>0</v>
      </c>
      <c r="H891" s="11">
        <f t="shared" si="125"/>
        <v>0</v>
      </c>
      <c r="I891" s="11">
        <f t="shared" si="126"/>
        <v>0</v>
      </c>
      <c r="J891" s="4">
        <f t="shared" si="127"/>
        <v>0</v>
      </c>
      <c r="K891" s="3">
        <f t="shared" si="128"/>
        <v>0</v>
      </c>
    </row>
    <row r="892" spans="1:11" x14ac:dyDescent="0.25">
      <c r="A892" s="9">
        <f>IF(Lease!$H$4="Monthly",DATE(YEAR(Quarterly!A891),MONTH(Quarterly!A891)+1,DAY(Quarterly!A891)),IF(Lease!$H$4="Quarterly",DATE(YEAR(Quarterly!A891),MONTH(Quarterly!A891)+3,DAY(Quarterly!A891)),DATE(YEAR(Quarterly!A891)+1,MONTH(Quarterly!A891),DAY(Quarterly!A891))))</f>
        <v>366036</v>
      </c>
      <c r="B892" s="9">
        <f t="shared" si="120"/>
        <v>366034</v>
      </c>
      <c r="C892" s="9">
        <f t="shared" si="123"/>
        <v>366064</v>
      </c>
      <c r="D892" s="3">
        <f t="shared" si="121"/>
        <v>31</v>
      </c>
      <c r="E892" s="10">
        <f t="shared" si="122"/>
        <v>29</v>
      </c>
      <c r="F892" s="4">
        <f>Lease!K902</f>
        <v>0</v>
      </c>
      <c r="G892" s="3">
        <f t="shared" si="124"/>
        <v>0</v>
      </c>
      <c r="H892" s="11">
        <f t="shared" si="125"/>
        <v>0</v>
      </c>
      <c r="I892" s="11">
        <f t="shared" si="126"/>
        <v>0</v>
      </c>
      <c r="J892" s="4">
        <f t="shared" si="127"/>
        <v>0</v>
      </c>
      <c r="K892" s="3">
        <f t="shared" si="128"/>
        <v>0</v>
      </c>
    </row>
    <row r="893" spans="1:11" x14ac:dyDescent="0.25">
      <c r="A893" s="9">
        <f>IF(Lease!$H$4="Monthly",DATE(YEAR(Quarterly!A892),MONTH(Quarterly!A892)+1,DAY(Quarterly!A892)),IF(Lease!$H$4="Quarterly",DATE(YEAR(Quarterly!A892),MONTH(Quarterly!A892)+3,DAY(Quarterly!A892)),DATE(YEAR(Quarterly!A892)+1,MONTH(Quarterly!A892),DAY(Quarterly!A892))))</f>
        <v>366401</v>
      </c>
      <c r="B893" s="9">
        <f t="shared" si="120"/>
        <v>366399</v>
      </c>
      <c r="C893" s="9">
        <f t="shared" si="123"/>
        <v>366429</v>
      </c>
      <c r="D893" s="3">
        <f t="shared" si="121"/>
        <v>31</v>
      </c>
      <c r="E893" s="10">
        <f t="shared" si="122"/>
        <v>29</v>
      </c>
      <c r="F893" s="4">
        <f>Lease!K903</f>
        <v>0</v>
      </c>
      <c r="G893" s="3">
        <f t="shared" si="124"/>
        <v>0</v>
      </c>
      <c r="H893" s="11">
        <f t="shared" si="125"/>
        <v>0</v>
      </c>
      <c r="I893" s="11">
        <f t="shared" si="126"/>
        <v>0</v>
      </c>
      <c r="J893" s="4">
        <f t="shared" si="127"/>
        <v>0</v>
      </c>
      <c r="K893" s="3">
        <f t="shared" si="128"/>
        <v>0</v>
      </c>
    </row>
    <row r="894" spans="1:11" x14ac:dyDescent="0.25">
      <c r="A894" s="9">
        <f>IF(Lease!$H$4="Monthly",DATE(YEAR(Quarterly!A893),MONTH(Quarterly!A893)+1,DAY(Quarterly!A893)),IF(Lease!$H$4="Quarterly",DATE(YEAR(Quarterly!A893),MONTH(Quarterly!A893)+3,DAY(Quarterly!A893)),DATE(YEAR(Quarterly!A893)+1,MONTH(Quarterly!A893),DAY(Quarterly!A893))))</f>
        <v>366767</v>
      </c>
      <c r="B894" s="9">
        <f t="shared" si="120"/>
        <v>366765</v>
      </c>
      <c r="C894" s="9">
        <f t="shared" si="123"/>
        <v>366795</v>
      </c>
      <c r="D894" s="3">
        <f t="shared" si="121"/>
        <v>31</v>
      </c>
      <c r="E894" s="10">
        <f t="shared" si="122"/>
        <v>29</v>
      </c>
      <c r="F894" s="4">
        <f>Lease!K904</f>
        <v>0</v>
      </c>
      <c r="G894" s="3">
        <f t="shared" si="124"/>
        <v>0</v>
      </c>
      <c r="H894" s="11">
        <f t="shared" si="125"/>
        <v>0</v>
      </c>
      <c r="I894" s="11">
        <f t="shared" si="126"/>
        <v>0</v>
      </c>
      <c r="J894" s="4">
        <f t="shared" si="127"/>
        <v>0</v>
      </c>
      <c r="K894" s="3">
        <f t="shared" si="128"/>
        <v>0</v>
      </c>
    </row>
    <row r="895" spans="1:11" x14ac:dyDescent="0.25">
      <c r="A895" s="9">
        <f>IF(Lease!$H$4="Monthly",DATE(YEAR(Quarterly!A894),MONTH(Quarterly!A894)+1,DAY(Quarterly!A894)),IF(Lease!$H$4="Quarterly",DATE(YEAR(Quarterly!A894),MONTH(Quarterly!A894)+3,DAY(Quarterly!A894)),DATE(YEAR(Quarterly!A894)+1,MONTH(Quarterly!A894),DAY(Quarterly!A894))))</f>
        <v>367132</v>
      </c>
      <c r="B895" s="9">
        <f t="shared" si="120"/>
        <v>367130</v>
      </c>
      <c r="C895" s="9">
        <f t="shared" si="123"/>
        <v>367160</v>
      </c>
      <c r="D895" s="3">
        <f t="shared" si="121"/>
        <v>31</v>
      </c>
      <c r="E895" s="10">
        <f t="shared" si="122"/>
        <v>29</v>
      </c>
      <c r="F895" s="4">
        <f>Lease!K905</f>
        <v>0</v>
      </c>
      <c r="G895" s="3">
        <f t="shared" si="124"/>
        <v>0</v>
      </c>
      <c r="H895" s="11">
        <f t="shared" si="125"/>
        <v>0</v>
      </c>
      <c r="I895" s="11">
        <f t="shared" si="126"/>
        <v>0</v>
      </c>
      <c r="J895" s="4">
        <f t="shared" si="127"/>
        <v>0</v>
      </c>
      <c r="K895" s="3">
        <f t="shared" si="128"/>
        <v>0</v>
      </c>
    </row>
    <row r="896" spans="1:11" x14ac:dyDescent="0.25">
      <c r="A896" s="9">
        <f>IF(Lease!$H$4="Monthly",DATE(YEAR(Quarterly!A895),MONTH(Quarterly!A895)+1,DAY(Quarterly!A895)),IF(Lease!$H$4="Quarterly",DATE(YEAR(Quarterly!A895),MONTH(Quarterly!A895)+3,DAY(Quarterly!A895)),DATE(YEAR(Quarterly!A895)+1,MONTH(Quarterly!A895),DAY(Quarterly!A895))))</f>
        <v>367497</v>
      </c>
      <c r="B896" s="9">
        <f t="shared" si="120"/>
        <v>367495</v>
      </c>
      <c r="C896" s="9">
        <f t="shared" si="123"/>
        <v>367525</v>
      </c>
      <c r="D896" s="3">
        <f t="shared" si="121"/>
        <v>31</v>
      </c>
      <c r="E896" s="10">
        <f t="shared" si="122"/>
        <v>29</v>
      </c>
      <c r="F896" s="4">
        <f>Lease!K906</f>
        <v>0</v>
      </c>
      <c r="G896" s="3">
        <f t="shared" si="124"/>
        <v>0</v>
      </c>
      <c r="H896" s="11">
        <f t="shared" si="125"/>
        <v>0</v>
      </c>
      <c r="I896" s="11">
        <f t="shared" si="126"/>
        <v>0</v>
      </c>
      <c r="J896" s="4">
        <f t="shared" si="127"/>
        <v>0</v>
      </c>
      <c r="K896" s="3">
        <f t="shared" si="128"/>
        <v>0</v>
      </c>
    </row>
    <row r="897" spans="1:11" x14ac:dyDescent="0.25">
      <c r="A897" s="9">
        <f>IF(Lease!$H$4="Monthly",DATE(YEAR(Quarterly!A896),MONTH(Quarterly!A896)+1,DAY(Quarterly!A896)),IF(Lease!$H$4="Quarterly",DATE(YEAR(Quarterly!A896),MONTH(Quarterly!A896)+3,DAY(Quarterly!A896)),DATE(YEAR(Quarterly!A896)+1,MONTH(Quarterly!A896),DAY(Quarterly!A896))))</f>
        <v>367862</v>
      </c>
      <c r="B897" s="9">
        <f t="shared" si="120"/>
        <v>367860</v>
      </c>
      <c r="C897" s="9">
        <f t="shared" si="123"/>
        <v>367890</v>
      </c>
      <c r="D897" s="3">
        <f t="shared" si="121"/>
        <v>31</v>
      </c>
      <c r="E897" s="10">
        <f t="shared" si="122"/>
        <v>29</v>
      </c>
      <c r="F897" s="4">
        <f>Lease!K907</f>
        <v>0</v>
      </c>
      <c r="G897" s="3">
        <f t="shared" si="124"/>
        <v>0</v>
      </c>
      <c r="H897" s="11">
        <f t="shared" si="125"/>
        <v>0</v>
      </c>
      <c r="I897" s="11">
        <f t="shared" si="126"/>
        <v>0</v>
      </c>
      <c r="J897" s="4">
        <f t="shared" si="127"/>
        <v>0</v>
      </c>
      <c r="K897" s="3">
        <f t="shared" si="128"/>
        <v>0</v>
      </c>
    </row>
    <row r="898" spans="1:11" x14ac:dyDescent="0.25">
      <c r="A898" s="9">
        <f>IF(Lease!$H$4="Monthly",DATE(YEAR(Quarterly!A897),MONTH(Quarterly!A897)+1,DAY(Quarterly!A897)),IF(Lease!$H$4="Quarterly",DATE(YEAR(Quarterly!A897),MONTH(Quarterly!A897)+3,DAY(Quarterly!A897)),DATE(YEAR(Quarterly!A897)+1,MONTH(Quarterly!A897),DAY(Quarterly!A897))))</f>
        <v>368228</v>
      </c>
      <c r="B898" s="9">
        <f t="shared" si="120"/>
        <v>368226</v>
      </c>
      <c r="C898" s="9">
        <f t="shared" si="123"/>
        <v>368256</v>
      </c>
      <c r="D898" s="3">
        <f t="shared" si="121"/>
        <v>31</v>
      </c>
      <c r="E898" s="10">
        <f t="shared" si="122"/>
        <v>29</v>
      </c>
      <c r="F898" s="4">
        <f>Lease!K908</f>
        <v>0</v>
      </c>
      <c r="G898" s="3">
        <f t="shared" si="124"/>
        <v>0</v>
      </c>
      <c r="H898" s="11">
        <f t="shared" si="125"/>
        <v>0</v>
      </c>
      <c r="I898" s="11">
        <f t="shared" si="126"/>
        <v>0</v>
      </c>
      <c r="J898" s="4">
        <f t="shared" si="127"/>
        <v>0</v>
      </c>
      <c r="K898" s="3">
        <f t="shared" si="128"/>
        <v>0</v>
      </c>
    </row>
    <row r="899" spans="1:11" x14ac:dyDescent="0.25">
      <c r="A899" s="9">
        <f>IF(Lease!$H$4="Monthly",DATE(YEAR(Quarterly!A898),MONTH(Quarterly!A898)+1,DAY(Quarterly!A898)),IF(Lease!$H$4="Quarterly",DATE(YEAR(Quarterly!A898),MONTH(Quarterly!A898)+3,DAY(Quarterly!A898)),DATE(YEAR(Quarterly!A898)+1,MONTH(Quarterly!A898),DAY(Quarterly!A898))))</f>
        <v>368593</v>
      </c>
      <c r="B899" s="9">
        <f t="shared" si="120"/>
        <v>368591</v>
      </c>
      <c r="C899" s="9">
        <f t="shared" si="123"/>
        <v>368621</v>
      </c>
      <c r="D899" s="3">
        <f t="shared" si="121"/>
        <v>31</v>
      </c>
      <c r="E899" s="10">
        <f t="shared" si="122"/>
        <v>29</v>
      </c>
      <c r="F899" s="4">
        <f>Lease!K909</f>
        <v>0</v>
      </c>
      <c r="G899" s="3">
        <f t="shared" si="124"/>
        <v>0</v>
      </c>
      <c r="H899" s="11">
        <f t="shared" si="125"/>
        <v>0</v>
      </c>
      <c r="I899" s="11">
        <f t="shared" si="126"/>
        <v>0</v>
      </c>
      <c r="J899" s="4">
        <f t="shared" si="127"/>
        <v>0</v>
      </c>
      <c r="K899" s="3">
        <f t="shared" si="128"/>
        <v>0</v>
      </c>
    </row>
    <row r="900" spans="1:11" x14ac:dyDescent="0.25">
      <c r="A900" s="9">
        <f>IF(Lease!$H$4="Monthly",DATE(YEAR(Quarterly!A899),MONTH(Quarterly!A899)+1,DAY(Quarterly!A899)),IF(Lease!$H$4="Quarterly",DATE(YEAR(Quarterly!A899),MONTH(Quarterly!A899)+3,DAY(Quarterly!A899)),DATE(YEAR(Quarterly!A899)+1,MONTH(Quarterly!A899),DAY(Quarterly!A899))))</f>
        <v>368958</v>
      </c>
      <c r="B900" s="9">
        <f t="shared" si="120"/>
        <v>368956</v>
      </c>
      <c r="C900" s="9">
        <f t="shared" si="123"/>
        <v>368986</v>
      </c>
      <c r="D900" s="3">
        <f t="shared" si="121"/>
        <v>31</v>
      </c>
      <c r="E900" s="10">
        <f t="shared" si="122"/>
        <v>29</v>
      </c>
      <c r="F900" s="4">
        <f>Lease!K910</f>
        <v>0</v>
      </c>
      <c r="G900" s="3">
        <f t="shared" si="124"/>
        <v>0</v>
      </c>
      <c r="H900" s="11">
        <f t="shared" si="125"/>
        <v>0</v>
      </c>
      <c r="I900" s="11">
        <f t="shared" si="126"/>
        <v>0</v>
      </c>
      <c r="J900" s="4">
        <f t="shared" si="127"/>
        <v>0</v>
      </c>
      <c r="K900" s="3">
        <f t="shared" si="128"/>
        <v>0</v>
      </c>
    </row>
    <row r="901" spans="1:11" x14ac:dyDescent="0.25">
      <c r="A901" s="9">
        <f>IF(Lease!$H$4="Monthly",DATE(YEAR(Quarterly!A900),MONTH(Quarterly!A900)+1,DAY(Quarterly!A900)),IF(Lease!$H$4="Quarterly",DATE(YEAR(Quarterly!A900),MONTH(Quarterly!A900)+3,DAY(Quarterly!A900)),DATE(YEAR(Quarterly!A900)+1,MONTH(Quarterly!A900),DAY(Quarterly!A900))))</f>
        <v>369323</v>
      </c>
      <c r="B901" s="9">
        <f t="shared" si="120"/>
        <v>369321</v>
      </c>
      <c r="C901" s="9">
        <f t="shared" si="123"/>
        <v>369351</v>
      </c>
      <c r="D901" s="3">
        <f t="shared" si="121"/>
        <v>31</v>
      </c>
      <c r="E901" s="10">
        <f t="shared" si="122"/>
        <v>29</v>
      </c>
      <c r="F901" s="4">
        <f>Lease!K911</f>
        <v>0</v>
      </c>
      <c r="G901" s="3">
        <f t="shared" si="124"/>
        <v>0</v>
      </c>
      <c r="H901" s="11">
        <f t="shared" si="125"/>
        <v>0</v>
      </c>
      <c r="I901" s="11">
        <f t="shared" si="126"/>
        <v>0</v>
      </c>
      <c r="J901" s="4">
        <f t="shared" si="127"/>
        <v>0</v>
      </c>
      <c r="K901" s="3">
        <f t="shared" si="128"/>
        <v>0</v>
      </c>
    </row>
    <row r="902" spans="1:11" x14ac:dyDescent="0.25">
      <c r="A902" s="9">
        <f>IF(Lease!$H$4="Monthly",DATE(YEAR(Quarterly!A901),MONTH(Quarterly!A901)+1,DAY(Quarterly!A901)),IF(Lease!$H$4="Quarterly",DATE(YEAR(Quarterly!A901),MONTH(Quarterly!A901)+3,DAY(Quarterly!A901)),DATE(YEAR(Quarterly!A901)+1,MONTH(Quarterly!A901),DAY(Quarterly!A901))))</f>
        <v>369689</v>
      </c>
      <c r="B902" s="9">
        <f t="shared" ref="B902:B965" si="129">EOMONTH(A902,-1)+1</f>
        <v>369687</v>
      </c>
      <c r="C902" s="9">
        <f t="shared" si="123"/>
        <v>369717</v>
      </c>
      <c r="D902" s="3">
        <f t="shared" ref="D902:D965" si="130">C902-B902+1</f>
        <v>31</v>
      </c>
      <c r="E902" s="10">
        <f t="shared" ref="E902:E965" si="131">C902-A902+1</f>
        <v>29</v>
      </c>
      <c r="F902" s="4">
        <f>Lease!K912</f>
        <v>0</v>
      </c>
      <c r="G902" s="3">
        <f t="shared" si="124"/>
        <v>0</v>
      </c>
      <c r="H902" s="11">
        <f t="shared" si="125"/>
        <v>0</v>
      </c>
      <c r="I902" s="11">
        <f t="shared" si="126"/>
        <v>0</v>
      </c>
      <c r="J902" s="4">
        <f t="shared" si="127"/>
        <v>0</v>
      </c>
      <c r="K902" s="3">
        <f t="shared" si="128"/>
        <v>0</v>
      </c>
    </row>
    <row r="903" spans="1:11" x14ac:dyDescent="0.25">
      <c r="A903" s="9">
        <f>IF(Lease!$H$4="Monthly",DATE(YEAR(Quarterly!A902),MONTH(Quarterly!A902)+1,DAY(Quarterly!A902)),IF(Lease!$H$4="Quarterly",DATE(YEAR(Quarterly!A902),MONTH(Quarterly!A902)+3,DAY(Quarterly!A902)),DATE(YEAR(Quarterly!A902)+1,MONTH(Quarterly!A902),DAY(Quarterly!A902))))</f>
        <v>370054</v>
      </c>
      <c r="B903" s="9">
        <f t="shared" si="129"/>
        <v>370052</v>
      </c>
      <c r="C903" s="9">
        <f t="shared" ref="C903:C966" si="132">EOMONTH(A903,0)</f>
        <v>370082</v>
      </c>
      <c r="D903" s="3">
        <f t="shared" si="130"/>
        <v>31</v>
      </c>
      <c r="E903" s="10">
        <f t="shared" si="131"/>
        <v>29</v>
      </c>
      <c r="F903" s="4">
        <f>Lease!K913</f>
        <v>0</v>
      </c>
      <c r="G903" s="3">
        <f t="shared" ref="G903:G966" si="133">(F904/(A904-A903+1)*E903)+J902</f>
        <v>0</v>
      </c>
      <c r="H903" s="11">
        <f t="shared" ref="H903:H966" si="134">(F904)/(A904-A903+1)*((((EOMONTH(DATE(YEAR(A903),MONTH(A903)+1,DAY(A903)),0)))-DATE(YEAR(A903),MONTH(EOMONTH(A903,-1)+1)+1,1))+1)</f>
        <v>0</v>
      </c>
      <c r="I903" s="11">
        <f t="shared" ref="I903:I966" si="135">(F904)/(A904-A903+1)*(((((EOMONTH(DATE(YEAR(A903),MONTH(A903)+2,DAY(A903)),0)))-DATE(YEAR(A903),MONTH(EOMONTH(A903,-1)+2)+2,1)))+1)</f>
        <v>0</v>
      </c>
      <c r="J903" s="4">
        <f t="shared" ref="J903:J966" si="136">F904/(A904-A903+1)*(A904-DATE(YEAR(A904),MONTH(EOMONTH(A904,-1)+1),DAY(1))+1)</f>
        <v>0</v>
      </c>
      <c r="K903" s="3">
        <f t="shared" ref="K903:K966" si="137">G903+J903+I903+H903-J902</f>
        <v>0</v>
      </c>
    </row>
    <row r="904" spans="1:11" x14ac:dyDescent="0.25">
      <c r="A904" s="9">
        <f>IF(Lease!$H$4="Monthly",DATE(YEAR(Quarterly!A903),MONTH(Quarterly!A903)+1,DAY(Quarterly!A903)),IF(Lease!$H$4="Quarterly",DATE(YEAR(Quarterly!A903),MONTH(Quarterly!A903)+3,DAY(Quarterly!A903)),DATE(YEAR(Quarterly!A903)+1,MONTH(Quarterly!A903),DAY(Quarterly!A903))))</f>
        <v>370419</v>
      </c>
      <c r="B904" s="9">
        <f t="shared" si="129"/>
        <v>370417</v>
      </c>
      <c r="C904" s="9">
        <f t="shared" si="132"/>
        <v>370447</v>
      </c>
      <c r="D904" s="3">
        <f t="shared" si="130"/>
        <v>31</v>
      </c>
      <c r="E904" s="10">
        <f t="shared" si="131"/>
        <v>29</v>
      </c>
      <c r="F904" s="4">
        <f>Lease!K914</f>
        <v>0</v>
      </c>
      <c r="G904" s="3">
        <f t="shared" si="133"/>
        <v>0</v>
      </c>
      <c r="H904" s="11">
        <f t="shared" si="134"/>
        <v>0</v>
      </c>
      <c r="I904" s="11">
        <f t="shared" si="135"/>
        <v>0</v>
      </c>
      <c r="J904" s="4">
        <f t="shared" si="136"/>
        <v>0</v>
      </c>
      <c r="K904" s="3">
        <f t="shared" si="137"/>
        <v>0</v>
      </c>
    </row>
    <row r="905" spans="1:11" x14ac:dyDescent="0.25">
      <c r="A905" s="9">
        <f>IF(Lease!$H$4="Monthly",DATE(YEAR(Quarterly!A904),MONTH(Quarterly!A904)+1,DAY(Quarterly!A904)),IF(Lease!$H$4="Quarterly",DATE(YEAR(Quarterly!A904),MONTH(Quarterly!A904)+3,DAY(Quarterly!A904)),DATE(YEAR(Quarterly!A904)+1,MONTH(Quarterly!A904),DAY(Quarterly!A904))))</f>
        <v>370784</v>
      </c>
      <c r="B905" s="9">
        <f t="shared" si="129"/>
        <v>370782</v>
      </c>
      <c r="C905" s="9">
        <f t="shared" si="132"/>
        <v>370812</v>
      </c>
      <c r="D905" s="3">
        <f t="shared" si="130"/>
        <v>31</v>
      </c>
      <c r="E905" s="10">
        <f t="shared" si="131"/>
        <v>29</v>
      </c>
      <c r="F905" s="4">
        <f>Lease!K915</f>
        <v>0</v>
      </c>
      <c r="G905" s="3">
        <f t="shared" si="133"/>
        <v>0</v>
      </c>
      <c r="H905" s="11">
        <f t="shared" si="134"/>
        <v>0</v>
      </c>
      <c r="I905" s="11">
        <f t="shared" si="135"/>
        <v>0</v>
      </c>
      <c r="J905" s="4">
        <f t="shared" si="136"/>
        <v>0</v>
      </c>
      <c r="K905" s="3">
        <f t="shared" si="137"/>
        <v>0</v>
      </c>
    </row>
    <row r="906" spans="1:11" x14ac:dyDescent="0.25">
      <c r="A906" s="9">
        <f>IF(Lease!$H$4="Monthly",DATE(YEAR(Quarterly!A905),MONTH(Quarterly!A905)+1,DAY(Quarterly!A905)),IF(Lease!$H$4="Quarterly",DATE(YEAR(Quarterly!A905),MONTH(Quarterly!A905)+3,DAY(Quarterly!A905)),DATE(YEAR(Quarterly!A905)+1,MONTH(Quarterly!A905),DAY(Quarterly!A905))))</f>
        <v>371150</v>
      </c>
      <c r="B906" s="9">
        <f t="shared" si="129"/>
        <v>371148</v>
      </c>
      <c r="C906" s="9">
        <f t="shared" si="132"/>
        <v>371178</v>
      </c>
      <c r="D906" s="3">
        <f t="shared" si="130"/>
        <v>31</v>
      </c>
      <c r="E906" s="10">
        <f t="shared" si="131"/>
        <v>29</v>
      </c>
      <c r="F906" s="4">
        <f>Lease!K916</f>
        <v>0</v>
      </c>
      <c r="G906" s="3">
        <f t="shared" si="133"/>
        <v>0</v>
      </c>
      <c r="H906" s="11">
        <f t="shared" si="134"/>
        <v>0</v>
      </c>
      <c r="I906" s="11">
        <f t="shared" si="135"/>
        <v>0</v>
      </c>
      <c r="J906" s="4">
        <f t="shared" si="136"/>
        <v>0</v>
      </c>
      <c r="K906" s="3">
        <f t="shared" si="137"/>
        <v>0</v>
      </c>
    </row>
    <row r="907" spans="1:11" x14ac:dyDescent="0.25">
      <c r="A907" s="9">
        <f>IF(Lease!$H$4="Monthly",DATE(YEAR(Quarterly!A906),MONTH(Quarterly!A906)+1,DAY(Quarterly!A906)),IF(Lease!$H$4="Quarterly",DATE(YEAR(Quarterly!A906),MONTH(Quarterly!A906)+3,DAY(Quarterly!A906)),DATE(YEAR(Quarterly!A906)+1,MONTH(Quarterly!A906),DAY(Quarterly!A906))))</f>
        <v>371515</v>
      </c>
      <c r="B907" s="9">
        <f t="shared" si="129"/>
        <v>371513</v>
      </c>
      <c r="C907" s="9">
        <f t="shared" si="132"/>
        <v>371543</v>
      </c>
      <c r="D907" s="3">
        <f t="shared" si="130"/>
        <v>31</v>
      </c>
      <c r="E907" s="10">
        <f t="shared" si="131"/>
        <v>29</v>
      </c>
      <c r="F907" s="4">
        <f>Lease!K917</f>
        <v>0</v>
      </c>
      <c r="G907" s="3">
        <f t="shared" si="133"/>
        <v>0</v>
      </c>
      <c r="H907" s="11">
        <f t="shared" si="134"/>
        <v>0</v>
      </c>
      <c r="I907" s="11">
        <f t="shared" si="135"/>
        <v>0</v>
      </c>
      <c r="J907" s="4">
        <f t="shared" si="136"/>
        <v>0</v>
      </c>
      <c r="K907" s="3">
        <f t="shared" si="137"/>
        <v>0</v>
      </c>
    </row>
    <row r="908" spans="1:11" x14ac:dyDescent="0.25">
      <c r="A908" s="9">
        <f>IF(Lease!$H$4="Monthly",DATE(YEAR(Quarterly!A907),MONTH(Quarterly!A907)+1,DAY(Quarterly!A907)),IF(Lease!$H$4="Quarterly",DATE(YEAR(Quarterly!A907),MONTH(Quarterly!A907)+3,DAY(Quarterly!A907)),DATE(YEAR(Quarterly!A907)+1,MONTH(Quarterly!A907),DAY(Quarterly!A907))))</f>
        <v>371880</v>
      </c>
      <c r="B908" s="9">
        <f t="shared" si="129"/>
        <v>371878</v>
      </c>
      <c r="C908" s="9">
        <f t="shared" si="132"/>
        <v>371908</v>
      </c>
      <c r="D908" s="3">
        <f t="shared" si="130"/>
        <v>31</v>
      </c>
      <c r="E908" s="10">
        <f t="shared" si="131"/>
        <v>29</v>
      </c>
      <c r="F908" s="4">
        <f>Lease!K918</f>
        <v>0</v>
      </c>
      <c r="G908" s="3">
        <f t="shared" si="133"/>
        <v>0</v>
      </c>
      <c r="H908" s="11">
        <f t="shared" si="134"/>
        <v>0</v>
      </c>
      <c r="I908" s="11">
        <f t="shared" si="135"/>
        <v>0</v>
      </c>
      <c r="J908" s="4">
        <f t="shared" si="136"/>
        <v>0</v>
      </c>
      <c r="K908" s="3">
        <f t="shared" si="137"/>
        <v>0</v>
      </c>
    </row>
    <row r="909" spans="1:11" x14ac:dyDescent="0.25">
      <c r="A909" s="9">
        <f>IF(Lease!$H$4="Monthly",DATE(YEAR(Quarterly!A908),MONTH(Quarterly!A908)+1,DAY(Quarterly!A908)),IF(Lease!$H$4="Quarterly",DATE(YEAR(Quarterly!A908),MONTH(Quarterly!A908)+3,DAY(Quarterly!A908)),DATE(YEAR(Quarterly!A908)+1,MONTH(Quarterly!A908),DAY(Quarterly!A908))))</f>
        <v>372245</v>
      </c>
      <c r="B909" s="9">
        <f t="shared" si="129"/>
        <v>372243</v>
      </c>
      <c r="C909" s="9">
        <f t="shared" si="132"/>
        <v>372273</v>
      </c>
      <c r="D909" s="3">
        <f t="shared" si="130"/>
        <v>31</v>
      </c>
      <c r="E909" s="10">
        <f t="shared" si="131"/>
        <v>29</v>
      </c>
      <c r="F909" s="4">
        <f>Lease!K919</f>
        <v>0</v>
      </c>
      <c r="G909" s="3">
        <f t="shared" si="133"/>
        <v>0</v>
      </c>
      <c r="H909" s="11">
        <f t="shared" si="134"/>
        <v>0</v>
      </c>
      <c r="I909" s="11">
        <f t="shared" si="135"/>
        <v>0</v>
      </c>
      <c r="J909" s="4">
        <f t="shared" si="136"/>
        <v>0</v>
      </c>
      <c r="K909" s="3">
        <f t="shared" si="137"/>
        <v>0</v>
      </c>
    </row>
    <row r="910" spans="1:11" x14ac:dyDescent="0.25">
      <c r="A910" s="9">
        <f>IF(Lease!$H$4="Monthly",DATE(YEAR(Quarterly!A909),MONTH(Quarterly!A909)+1,DAY(Quarterly!A909)),IF(Lease!$H$4="Quarterly",DATE(YEAR(Quarterly!A909),MONTH(Quarterly!A909)+3,DAY(Quarterly!A909)),DATE(YEAR(Quarterly!A909)+1,MONTH(Quarterly!A909),DAY(Quarterly!A909))))</f>
        <v>372611</v>
      </c>
      <c r="B910" s="9">
        <f t="shared" si="129"/>
        <v>372609</v>
      </c>
      <c r="C910" s="9">
        <f t="shared" si="132"/>
        <v>372639</v>
      </c>
      <c r="D910" s="3">
        <f t="shared" si="130"/>
        <v>31</v>
      </c>
      <c r="E910" s="10">
        <f t="shared" si="131"/>
        <v>29</v>
      </c>
      <c r="F910" s="4">
        <f>Lease!K920</f>
        <v>0</v>
      </c>
      <c r="G910" s="3">
        <f t="shared" si="133"/>
        <v>0</v>
      </c>
      <c r="H910" s="11">
        <f t="shared" si="134"/>
        <v>0</v>
      </c>
      <c r="I910" s="11">
        <f t="shared" si="135"/>
        <v>0</v>
      </c>
      <c r="J910" s="4">
        <f t="shared" si="136"/>
        <v>0</v>
      </c>
      <c r="K910" s="3">
        <f t="shared" si="137"/>
        <v>0</v>
      </c>
    </row>
    <row r="911" spans="1:11" x14ac:dyDescent="0.25">
      <c r="A911" s="9">
        <f>IF(Lease!$H$4="Monthly",DATE(YEAR(Quarterly!A910),MONTH(Quarterly!A910)+1,DAY(Quarterly!A910)),IF(Lease!$H$4="Quarterly",DATE(YEAR(Quarterly!A910),MONTH(Quarterly!A910)+3,DAY(Quarterly!A910)),DATE(YEAR(Quarterly!A910)+1,MONTH(Quarterly!A910),DAY(Quarterly!A910))))</f>
        <v>372976</v>
      </c>
      <c r="B911" s="9">
        <f t="shared" si="129"/>
        <v>372974</v>
      </c>
      <c r="C911" s="9">
        <f t="shared" si="132"/>
        <v>373004</v>
      </c>
      <c r="D911" s="3">
        <f t="shared" si="130"/>
        <v>31</v>
      </c>
      <c r="E911" s="10">
        <f t="shared" si="131"/>
        <v>29</v>
      </c>
      <c r="F911" s="4">
        <f>Lease!K921</f>
        <v>0</v>
      </c>
      <c r="G911" s="3">
        <f t="shared" si="133"/>
        <v>0</v>
      </c>
      <c r="H911" s="11">
        <f t="shared" si="134"/>
        <v>0</v>
      </c>
      <c r="I911" s="11">
        <f t="shared" si="135"/>
        <v>0</v>
      </c>
      <c r="J911" s="4">
        <f t="shared" si="136"/>
        <v>0</v>
      </c>
      <c r="K911" s="3">
        <f t="shared" si="137"/>
        <v>0</v>
      </c>
    </row>
    <row r="912" spans="1:11" x14ac:dyDescent="0.25">
      <c r="A912" s="9">
        <f>IF(Lease!$H$4="Monthly",DATE(YEAR(Quarterly!A911),MONTH(Quarterly!A911)+1,DAY(Quarterly!A911)),IF(Lease!$H$4="Quarterly",DATE(YEAR(Quarterly!A911),MONTH(Quarterly!A911)+3,DAY(Quarterly!A911)),DATE(YEAR(Quarterly!A911)+1,MONTH(Quarterly!A911),DAY(Quarterly!A911))))</f>
        <v>373341</v>
      </c>
      <c r="B912" s="9">
        <f t="shared" si="129"/>
        <v>373339</v>
      </c>
      <c r="C912" s="9">
        <f t="shared" si="132"/>
        <v>373369</v>
      </c>
      <c r="D912" s="3">
        <f t="shared" si="130"/>
        <v>31</v>
      </c>
      <c r="E912" s="10">
        <f t="shared" si="131"/>
        <v>29</v>
      </c>
      <c r="F912" s="4">
        <f>Lease!K922</f>
        <v>0</v>
      </c>
      <c r="G912" s="3">
        <f t="shared" si="133"/>
        <v>0</v>
      </c>
      <c r="H912" s="11">
        <f t="shared" si="134"/>
        <v>0</v>
      </c>
      <c r="I912" s="11">
        <f t="shared" si="135"/>
        <v>0</v>
      </c>
      <c r="J912" s="4">
        <f t="shared" si="136"/>
        <v>0</v>
      </c>
      <c r="K912" s="3">
        <f t="shared" si="137"/>
        <v>0</v>
      </c>
    </row>
    <row r="913" spans="1:11" x14ac:dyDescent="0.25">
      <c r="A913" s="9">
        <f>IF(Lease!$H$4="Monthly",DATE(YEAR(Quarterly!A912),MONTH(Quarterly!A912)+1,DAY(Quarterly!A912)),IF(Lease!$H$4="Quarterly",DATE(YEAR(Quarterly!A912),MONTH(Quarterly!A912)+3,DAY(Quarterly!A912)),DATE(YEAR(Quarterly!A912)+1,MONTH(Quarterly!A912),DAY(Quarterly!A912))))</f>
        <v>373706</v>
      </c>
      <c r="B913" s="9">
        <f t="shared" si="129"/>
        <v>373704</v>
      </c>
      <c r="C913" s="9">
        <f t="shared" si="132"/>
        <v>373734</v>
      </c>
      <c r="D913" s="3">
        <f t="shared" si="130"/>
        <v>31</v>
      </c>
      <c r="E913" s="10">
        <f t="shared" si="131"/>
        <v>29</v>
      </c>
      <c r="F913" s="4">
        <f>Lease!K923</f>
        <v>0</v>
      </c>
      <c r="G913" s="3">
        <f t="shared" si="133"/>
        <v>0</v>
      </c>
      <c r="H913" s="11">
        <f t="shared" si="134"/>
        <v>0</v>
      </c>
      <c r="I913" s="11">
        <f t="shared" si="135"/>
        <v>0</v>
      </c>
      <c r="J913" s="4">
        <f t="shared" si="136"/>
        <v>0</v>
      </c>
      <c r="K913" s="3">
        <f t="shared" si="137"/>
        <v>0</v>
      </c>
    </row>
    <row r="914" spans="1:11" x14ac:dyDescent="0.25">
      <c r="A914" s="9">
        <f>IF(Lease!$H$4="Monthly",DATE(YEAR(Quarterly!A913),MONTH(Quarterly!A913)+1,DAY(Quarterly!A913)),IF(Lease!$H$4="Quarterly",DATE(YEAR(Quarterly!A913),MONTH(Quarterly!A913)+3,DAY(Quarterly!A913)),DATE(YEAR(Quarterly!A913)+1,MONTH(Quarterly!A913),DAY(Quarterly!A913))))</f>
        <v>374072</v>
      </c>
      <c r="B914" s="9">
        <f t="shared" si="129"/>
        <v>374070</v>
      </c>
      <c r="C914" s="9">
        <f t="shared" si="132"/>
        <v>374100</v>
      </c>
      <c r="D914" s="3">
        <f t="shared" si="130"/>
        <v>31</v>
      </c>
      <c r="E914" s="10">
        <f t="shared" si="131"/>
        <v>29</v>
      </c>
      <c r="F914" s="4">
        <f>Lease!K924</f>
        <v>0</v>
      </c>
      <c r="G914" s="3">
        <f t="shared" si="133"/>
        <v>0</v>
      </c>
      <c r="H914" s="11">
        <f t="shared" si="134"/>
        <v>0</v>
      </c>
      <c r="I914" s="11">
        <f t="shared" si="135"/>
        <v>0</v>
      </c>
      <c r="J914" s="4">
        <f t="shared" si="136"/>
        <v>0</v>
      </c>
      <c r="K914" s="3">
        <f t="shared" si="137"/>
        <v>0</v>
      </c>
    </row>
    <row r="915" spans="1:11" x14ac:dyDescent="0.25">
      <c r="A915" s="9">
        <f>IF(Lease!$H$4="Monthly",DATE(YEAR(Quarterly!A914),MONTH(Quarterly!A914)+1,DAY(Quarterly!A914)),IF(Lease!$H$4="Quarterly",DATE(YEAR(Quarterly!A914),MONTH(Quarterly!A914)+3,DAY(Quarterly!A914)),DATE(YEAR(Quarterly!A914)+1,MONTH(Quarterly!A914),DAY(Quarterly!A914))))</f>
        <v>374437</v>
      </c>
      <c r="B915" s="9">
        <f t="shared" si="129"/>
        <v>374435</v>
      </c>
      <c r="C915" s="9">
        <f t="shared" si="132"/>
        <v>374465</v>
      </c>
      <c r="D915" s="3">
        <f t="shared" si="130"/>
        <v>31</v>
      </c>
      <c r="E915" s="10">
        <f t="shared" si="131"/>
        <v>29</v>
      </c>
      <c r="F915" s="4">
        <f>Lease!K925</f>
        <v>0</v>
      </c>
      <c r="G915" s="3">
        <f t="shared" si="133"/>
        <v>0</v>
      </c>
      <c r="H915" s="11">
        <f t="shared" si="134"/>
        <v>0</v>
      </c>
      <c r="I915" s="11">
        <f t="shared" si="135"/>
        <v>0</v>
      </c>
      <c r="J915" s="4">
        <f t="shared" si="136"/>
        <v>0</v>
      </c>
      <c r="K915" s="3">
        <f t="shared" si="137"/>
        <v>0</v>
      </c>
    </row>
    <row r="916" spans="1:11" x14ac:dyDescent="0.25">
      <c r="A916" s="9">
        <f>IF(Lease!$H$4="Monthly",DATE(YEAR(Quarterly!A915),MONTH(Quarterly!A915)+1,DAY(Quarterly!A915)),IF(Lease!$H$4="Quarterly",DATE(YEAR(Quarterly!A915),MONTH(Quarterly!A915)+3,DAY(Quarterly!A915)),DATE(YEAR(Quarterly!A915)+1,MONTH(Quarterly!A915),DAY(Quarterly!A915))))</f>
        <v>374802</v>
      </c>
      <c r="B916" s="9">
        <f t="shared" si="129"/>
        <v>374800</v>
      </c>
      <c r="C916" s="9">
        <f t="shared" si="132"/>
        <v>374830</v>
      </c>
      <c r="D916" s="3">
        <f t="shared" si="130"/>
        <v>31</v>
      </c>
      <c r="E916" s="10">
        <f t="shared" si="131"/>
        <v>29</v>
      </c>
      <c r="F916" s="4">
        <f>Lease!K926</f>
        <v>0</v>
      </c>
      <c r="G916" s="3">
        <f t="shared" si="133"/>
        <v>0</v>
      </c>
      <c r="H916" s="11">
        <f t="shared" si="134"/>
        <v>0</v>
      </c>
      <c r="I916" s="11">
        <f t="shared" si="135"/>
        <v>0</v>
      </c>
      <c r="J916" s="4">
        <f t="shared" si="136"/>
        <v>0</v>
      </c>
      <c r="K916" s="3">
        <f t="shared" si="137"/>
        <v>0</v>
      </c>
    </row>
    <row r="917" spans="1:11" x14ac:dyDescent="0.25">
      <c r="A917" s="9">
        <f>IF(Lease!$H$4="Monthly",DATE(YEAR(Quarterly!A916),MONTH(Quarterly!A916)+1,DAY(Quarterly!A916)),IF(Lease!$H$4="Quarterly",DATE(YEAR(Quarterly!A916),MONTH(Quarterly!A916)+3,DAY(Quarterly!A916)),DATE(YEAR(Quarterly!A916)+1,MONTH(Quarterly!A916),DAY(Quarterly!A916))))</f>
        <v>375167</v>
      </c>
      <c r="B917" s="9">
        <f t="shared" si="129"/>
        <v>375165</v>
      </c>
      <c r="C917" s="9">
        <f t="shared" si="132"/>
        <v>375195</v>
      </c>
      <c r="D917" s="3">
        <f t="shared" si="130"/>
        <v>31</v>
      </c>
      <c r="E917" s="10">
        <f t="shared" si="131"/>
        <v>29</v>
      </c>
      <c r="F917" s="4">
        <f>Lease!K927</f>
        <v>0</v>
      </c>
      <c r="G917" s="3">
        <f t="shared" si="133"/>
        <v>0</v>
      </c>
      <c r="H917" s="11">
        <f t="shared" si="134"/>
        <v>0</v>
      </c>
      <c r="I917" s="11">
        <f t="shared" si="135"/>
        <v>0</v>
      </c>
      <c r="J917" s="4">
        <f t="shared" si="136"/>
        <v>0</v>
      </c>
      <c r="K917" s="3">
        <f t="shared" si="137"/>
        <v>0</v>
      </c>
    </row>
    <row r="918" spans="1:11" x14ac:dyDescent="0.25">
      <c r="A918" s="9">
        <f>IF(Lease!$H$4="Monthly",DATE(YEAR(Quarterly!A917),MONTH(Quarterly!A917)+1,DAY(Quarterly!A917)),IF(Lease!$H$4="Quarterly",DATE(YEAR(Quarterly!A917),MONTH(Quarterly!A917)+3,DAY(Quarterly!A917)),DATE(YEAR(Quarterly!A917)+1,MONTH(Quarterly!A917),DAY(Quarterly!A917))))</f>
        <v>375533</v>
      </c>
      <c r="B918" s="9">
        <f t="shared" si="129"/>
        <v>375531</v>
      </c>
      <c r="C918" s="9">
        <f t="shared" si="132"/>
        <v>375561</v>
      </c>
      <c r="D918" s="3">
        <f t="shared" si="130"/>
        <v>31</v>
      </c>
      <c r="E918" s="10">
        <f t="shared" si="131"/>
        <v>29</v>
      </c>
      <c r="F918" s="4">
        <f>Lease!K928</f>
        <v>0</v>
      </c>
      <c r="G918" s="3">
        <f t="shared" si="133"/>
        <v>0</v>
      </c>
      <c r="H918" s="11">
        <f t="shared" si="134"/>
        <v>0</v>
      </c>
      <c r="I918" s="11">
        <f t="shared" si="135"/>
        <v>0</v>
      </c>
      <c r="J918" s="4">
        <f t="shared" si="136"/>
        <v>0</v>
      </c>
      <c r="K918" s="3">
        <f t="shared" si="137"/>
        <v>0</v>
      </c>
    </row>
    <row r="919" spans="1:11" x14ac:dyDescent="0.25">
      <c r="A919" s="9">
        <f>IF(Lease!$H$4="Monthly",DATE(YEAR(Quarterly!A918),MONTH(Quarterly!A918)+1,DAY(Quarterly!A918)),IF(Lease!$H$4="Quarterly",DATE(YEAR(Quarterly!A918),MONTH(Quarterly!A918)+3,DAY(Quarterly!A918)),DATE(YEAR(Quarterly!A918)+1,MONTH(Quarterly!A918),DAY(Quarterly!A918))))</f>
        <v>375898</v>
      </c>
      <c r="B919" s="9">
        <f t="shared" si="129"/>
        <v>375896</v>
      </c>
      <c r="C919" s="9">
        <f t="shared" si="132"/>
        <v>375926</v>
      </c>
      <c r="D919" s="3">
        <f t="shared" si="130"/>
        <v>31</v>
      </c>
      <c r="E919" s="10">
        <f t="shared" si="131"/>
        <v>29</v>
      </c>
      <c r="F919" s="4">
        <f>Lease!K929</f>
        <v>0</v>
      </c>
      <c r="G919" s="3">
        <f t="shared" si="133"/>
        <v>0</v>
      </c>
      <c r="H919" s="11">
        <f t="shared" si="134"/>
        <v>0</v>
      </c>
      <c r="I919" s="11">
        <f t="shared" si="135"/>
        <v>0</v>
      </c>
      <c r="J919" s="4">
        <f t="shared" si="136"/>
        <v>0</v>
      </c>
      <c r="K919" s="3">
        <f t="shared" si="137"/>
        <v>0</v>
      </c>
    </row>
    <row r="920" spans="1:11" x14ac:dyDescent="0.25">
      <c r="A920" s="9">
        <f>IF(Lease!$H$4="Monthly",DATE(YEAR(Quarterly!A919),MONTH(Quarterly!A919)+1,DAY(Quarterly!A919)),IF(Lease!$H$4="Quarterly",DATE(YEAR(Quarterly!A919),MONTH(Quarterly!A919)+3,DAY(Quarterly!A919)),DATE(YEAR(Quarterly!A919)+1,MONTH(Quarterly!A919),DAY(Quarterly!A919))))</f>
        <v>376263</v>
      </c>
      <c r="B920" s="9">
        <f t="shared" si="129"/>
        <v>376261</v>
      </c>
      <c r="C920" s="9">
        <f t="shared" si="132"/>
        <v>376291</v>
      </c>
      <c r="D920" s="3">
        <f t="shared" si="130"/>
        <v>31</v>
      </c>
      <c r="E920" s="10">
        <f t="shared" si="131"/>
        <v>29</v>
      </c>
      <c r="F920" s="4">
        <f>Lease!K930</f>
        <v>0</v>
      </c>
      <c r="G920" s="3">
        <f t="shared" si="133"/>
        <v>0</v>
      </c>
      <c r="H920" s="11">
        <f t="shared" si="134"/>
        <v>0</v>
      </c>
      <c r="I920" s="11">
        <f t="shared" si="135"/>
        <v>0</v>
      </c>
      <c r="J920" s="4">
        <f t="shared" si="136"/>
        <v>0</v>
      </c>
      <c r="K920" s="3">
        <f t="shared" si="137"/>
        <v>0</v>
      </c>
    </row>
    <row r="921" spans="1:11" x14ac:dyDescent="0.25">
      <c r="A921" s="9">
        <f>IF(Lease!$H$4="Monthly",DATE(YEAR(Quarterly!A920),MONTH(Quarterly!A920)+1,DAY(Quarterly!A920)),IF(Lease!$H$4="Quarterly",DATE(YEAR(Quarterly!A920),MONTH(Quarterly!A920)+3,DAY(Quarterly!A920)),DATE(YEAR(Quarterly!A920)+1,MONTH(Quarterly!A920),DAY(Quarterly!A920))))</f>
        <v>376628</v>
      </c>
      <c r="B921" s="9">
        <f t="shared" si="129"/>
        <v>376626</v>
      </c>
      <c r="C921" s="9">
        <f t="shared" si="132"/>
        <v>376656</v>
      </c>
      <c r="D921" s="3">
        <f t="shared" si="130"/>
        <v>31</v>
      </c>
      <c r="E921" s="10">
        <f t="shared" si="131"/>
        <v>29</v>
      </c>
      <c r="F921" s="4">
        <f>Lease!K931</f>
        <v>0</v>
      </c>
      <c r="G921" s="3">
        <f t="shared" si="133"/>
        <v>0</v>
      </c>
      <c r="H921" s="11">
        <f t="shared" si="134"/>
        <v>0</v>
      </c>
      <c r="I921" s="11">
        <f t="shared" si="135"/>
        <v>0</v>
      </c>
      <c r="J921" s="4">
        <f t="shared" si="136"/>
        <v>0</v>
      </c>
      <c r="K921" s="3">
        <f t="shared" si="137"/>
        <v>0</v>
      </c>
    </row>
    <row r="922" spans="1:11" x14ac:dyDescent="0.25">
      <c r="A922" s="9">
        <f>IF(Lease!$H$4="Monthly",DATE(YEAR(Quarterly!A921),MONTH(Quarterly!A921)+1,DAY(Quarterly!A921)),IF(Lease!$H$4="Quarterly",DATE(YEAR(Quarterly!A921),MONTH(Quarterly!A921)+3,DAY(Quarterly!A921)),DATE(YEAR(Quarterly!A921)+1,MONTH(Quarterly!A921),DAY(Quarterly!A921))))</f>
        <v>376994</v>
      </c>
      <c r="B922" s="9">
        <f t="shared" si="129"/>
        <v>376992</v>
      </c>
      <c r="C922" s="9">
        <f t="shared" si="132"/>
        <v>377022</v>
      </c>
      <c r="D922" s="3">
        <f t="shared" si="130"/>
        <v>31</v>
      </c>
      <c r="E922" s="10">
        <f t="shared" si="131"/>
        <v>29</v>
      </c>
      <c r="F922" s="4">
        <f>Lease!K932</f>
        <v>0</v>
      </c>
      <c r="G922" s="3">
        <f t="shared" si="133"/>
        <v>0</v>
      </c>
      <c r="H922" s="11">
        <f t="shared" si="134"/>
        <v>0</v>
      </c>
      <c r="I922" s="11">
        <f t="shared" si="135"/>
        <v>0</v>
      </c>
      <c r="J922" s="4">
        <f t="shared" si="136"/>
        <v>0</v>
      </c>
      <c r="K922" s="3">
        <f t="shared" si="137"/>
        <v>0</v>
      </c>
    </row>
    <row r="923" spans="1:11" x14ac:dyDescent="0.25">
      <c r="A923" s="9">
        <f>IF(Lease!$H$4="Monthly",DATE(YEAR(Quarterly!A922),MONTH(Quarterly!A922)+1,DAY(Quarterly!A922)),IF(Lease!$H$4="Quarterly",DATE(YEAR(Quarterly!A922),MONTH(Quarterly!A922)+3,DAY(Quarterly!A922)),DATE(YEAR(Quarterly!A922)+1,MONTH(Quarterly!A922),DAY(Quarterly!A922))))</f>
        <v>377359</v>
      </c>
      <c r="B923" s="9">
        <f t="shared" si="129"/>
        <v>377357</v>
      </c>
      <c r="C923" s="9">
        <f t="shared" si="132"/>
        <v>377387</v>
      </c>
      <c r="D923" s="3">
        <f t="shared" si="130"/>
        <v>31</v>
      </c>
      <c r="E923" s="10">
        <f t="shared" si="131"/>
        <v>29</v>
      </c>
      <c r="F923" s="4">
        <f>Lease!K933</f>
        <v>0</v>
      </c>
      <c r="G923" s="3">
        <f t="shared" si="133"/>
        <v>0</v>
      </c>
      <c r="H923" s="11">
        <f t="shared" si="134"/>
        <v>0</v>
      </c>
      <c r="I923" s="11">
        <f t="shared" si="135"/>
        <v>0</v>
      </c>
      <c r="J923" s="4">
        <f t="shared" si="136"/>
        <v>0</v>
      </c>
      <c r="K923" s="3">
        <f t="shared" si="137"/>
        <v>0</v>
      </c>
    </row>
    <row r="924" spans="1:11" x14ac:dyDescent="0.25">
      <c r="A924" s="9">
        <f>IF(Lease!$H$4="Monthly",DATE(YEAR(Quarterly!A923),MONTH(Quarterly!A923)+1,DAY(Quarterly!A923)),IF(Lease!$H$4="Quarterly",DATE(YEAR(Quarterly!A923),MONTH(Quarterly!A923)+3,DAY(Quarterly!A923)),DATE(YEAR(Quarterly!A923)+1,MONTH(Quarterly!A923),DAY(Quarterly!A923))))</f>
        <v>377724</v>
      </c>
      <c r="B924" s="9">
        <f t="shared" si="129"/>
        <v>377722</v>
      </c>
      <c r="C924" s="9">
        <f t="shared" si="132"/>
        <v>377752</v>
      </c>
      <c r="D924" s="3">
        <f t="shared" si="130"/>
        <v>31</v>
      </c>
      <c r="E924" s="10">
        <f t="shared" si="131"/>
        <v>29</v>
      </c>
      <c r="F924" s="4">
        <f>Lease!K934</f>
        <v>0</v>
      </c>
      <c r="G924" s="3">
        <f t="shared" si="133"/>
        <v>0</v>
      </c>
      <c r="H924" s="11">
        <f t="shared" si="134"/>
        <v>0</v>
      </c>
      <c r="I924" s="11">
        <f t="shared" si="135"/>
        <v>0</v>
      </c>
      <c r="J924" s="4">
        <f t="shared" si="136"/>
        <v>0</v>
      </c>
      <c r="K924" s="3">
        <f t="shared" si="137"/>
        <v>0</v>
      </c>
    </row>
    <row r="925" spans="1:11" x14ac:dyDescent="0.25">
      <c r="A925" s="9">
        <f>IF(Lease!$H$4="Monthly",DATE(YEAR(Quarterly!A924),MONTH(Quarterly!A924)+1,DAY(Quarterly!A924)),IF(Lease!$H$4="Quarterly",DATE(YEAR(Quarterly!A924),MONTH(Quarterly!A924)+3,DAY(Quarterly!A924)),DATE(YEAR(Quarterly!A924)+1,MONTH(Quarterly!A924),DAY(Quarterly!A924))))</f>
        <v>378089</v>
      </c>
      <c r="B925" s="9">
        <f t="shared" si="129"/>
        <v>378087</v>
      </c>
      <c r="C925" s="9">
        <f t="shared" si="132"/>
        <v>378117</v>
      </c>
      <c r="D925" s="3">
        <f t="shared" si="130"/>
        <v>31</v>
      </c>
      <c r="E925" s="10">
        <f t="shared" si="131"/>
        <v>29</v>
      </c>
      <c r="F925" s="4">
        <f>Lease!K935</f>
        <v>0</v>
      </c>
      <c r="G925" s="3">
        <f t="shared" si="133"/>
        <v>0</v>
      </c>
      <c r="H925" s="11">
        <f t="shared" si="134"/>
        <v>0</v>
      </c>
      <c r="I925" s="11">
        <f t="shared" si="135"/>
        <v>0</v>
      </c>
      <c r="J925" s="4">
        <f t="shared" si="136"/>
        <v>0</v>
      </c>
      <c r="K925" s="3">
        <f t="shared" si="137"/>
        <v>0</v>
      </c>
    </row>
    <row r="926" spans="1:11" x14ac:dyDescent="0.25">
      <c r="A926" s="9">
        <f>IF(Lease!$H$4="Monthly",DATE(YEAR(Quarterly!A925),MONTH(Quarterly!A925)+1,DAY(Quarterly!A925)),IF(Lease!$H$4="Quarterly",DATE(YEAR(Quarterly!A925),MONTH(Quarterly!A925)+3,DAY(Quarterly!A925)),DATE(YEAR(Quarterly!A925)+1,MONTH(Quarterly!A925),DAY(Quarterly!A925))))</f>
        <v>378455</v>
      </c>
      <c r="B926" s="9">
        <f t="shared" si="129"/>
        <v>378453</v>
      </c>
      <c r="C926" s="9">
        <f t="shared" si="132"/>
        <v>378483</v>
      </c>
      <c r="D926" s="3">
        <f t="shared" si="130"/>
        <v>31</v>
      </c>
      <c r="E926" s="10">
        <f t="shared" si="131"/>
        <v>29</v>
      </c>
      <c r="F926" s="4">
        <f>Lease!K936</f>
        <v>0</v>
      </c>
      <c r="G926" s="3">
        <f t="shared" si="133"/>
        <v>0</v>
      </c>
      <c r="H926" s="11">
        <f t="shared" si="134"/>
        <v>0</v>
      </c>
      <c r="I926" s="11">
        <f t="shared" si="135"/>
        <v>0</v>
      </c>
      <c r="J926" s="4">
        <f t="shared" si="136"/>
        <v>0</v>
      </c>
      <c r="K926" s="3">
        <f t="shared" si="137"/>
        <v>0</v>
      </c>
    </row>
    <row r="927" spans="1:11" x14ac:dyDescent="0.25">
      <c r="A927" s="9">
        <f>IF(Lease!$H$4="Monthly",DATE(YEAR(Quarterly!A926),MONTH(Quarterly!A926)+1,DAY(Quarterly!A926)),IF(Lease!$H$4="Quarterly",DATE(YEAR(Quarterly!A926),MONTH(Quarterly!A926)+3,DAY(Quarterly!A926)),DATE(YEAR(Quarterly!A926)+1,MONTH(Quarterly!A926),DAY(Quarterly!A926))))</f>
        <v>378820</v>
      </c>
      <c r="B927" s="9">
        <f t="shared" si="129"/>
        <v>378818</v>
      </c>
      <c r="C927" s="9">
        <f t="shared" si="132"/>
        <v>378848</v>
      </c>
      <c r="D927" s="3">
        <f t="shared" si="130"/>
        <v>31</v>
      </c>
      <c r="E927" s="10">
        <f t="shared" si="131"/>
        <v>29</v>
      </c>
      <c r="F927" s="4">
        <f>Lease!K937</f>
        <v>0</v>
      </c>
      <c r="G927" s="3">
        <f t="shared" si="133"/>
        <v>0</v>
      </c>
      <c r="H927" s="11">
        <f t="shared" si="134"/>
        <v>0</v>
      </c>
      <c r="I927" s="11">
        <f t="shared" si="135"/>
        <v>0</v>
      </c>
      <c r="J927" s="4">
        <f t="shared" si="136"/>
        <v>0</v>
      </c>
      <c r="K927" s="3">
        <f t="shared" si="137"/>
        <v>0</v>
      </c>
    </row>
    <row r="928" spans="1:11" x14ac:dyDescent="0.25">
      <c r="A928" s="9">
        <f>IF(Lease!$H$4="Monthly",DATE(YEAR(Quarterly!A927),MONTH(Quarterly!A927)+1,DAY(Quarterly!A927)),IF(Lease!$H$4="Quarterly",DATE(YEAR(Quarterly!A927),MONTH(Quarterly!A927)+3,DAY(Quarterly!A927)),DATE(YEAR(Quarterly!A927)+1,MONTH(Quarterly!A927),DAY(Quarterly!A927))))</f>
        <v>379185</v>
      </c>
      <c r="B928" s="9">
        <f t="shared" si="129"/>
        <v>379183</v>
      </c>
      <c r="C928" s="9">
        <f t="shared" si="132"/>
        <v>379213</v>
      </c>
      <c r="D928" s="3">
        <f t="shared" si="130"/>
        <v>31</v>
      </c>
      <c r="E928" s="10">
        <f t="shared" si="131"/>
        <v>29</v>
      </c>
      <c r="F928" s="4">
        <f>Lease!K938</f>
        <v>0</v>
      </c>
      <c r="G928" s="3">
        <f t="shared" si="133"/>
        <v>0</v>
      </c>
      <c r="H928" s="11">
        <f t="shared" si="134"/>
        <v>0</v>
      </c>
      <c r="I928" s="11">
        <f t="shared" si="135"/>
        <v>0</v>
      </c>
      <c r="J928" s="4">
        <f t="shared" si="136"/>
        <v>0</v>
      </c>
      <c r="K928" s="3">
        <f t="shared" si="137"/>
        <v>0</v>
      </c>
    </row>
    <row r="929" spans="1:11" x14ac:dyDescent="0.25">
      <c r="A929" s="9">
        <f>IF(Lease!$H$4="Monthly",DATE(YEAR(Quarterly!A928),MONTH(Quarterly!A928)+1,DAY(Quarterly!A928)),IF(Lease!$H$4="Quarterly",DATE(YEAR(Quarterly!A928),MONTH(Quarterly!A928)+3,DAY(Quarterly!A928)),DATE(YEAR(Quarterly!A928)+1,MONTH(Quarterly!A928),DAY(Quarterly!A928))))</f>
        <v>379550</v>
      </c>
      <c r="B929" s="9">
        <f t="shared" si="129"/>
        <v>379548</v>
      </c>
      <c r="C929" s="9">
        <f t="shared" si="132"/>
        <v>379578</v>
      </c>
      <c r="D929" s="3">
        <f t="shared" si="130"/>
        <v>31</v>
      </c>
      <c r="E929" s="10">
        <f t="shared" si="131"/>
        <v>29</v>
      </c>
      <c r="F929" s="4">
        <f>Lease!K939</f>
        <v>0</v>
      </c>
      <c r="G929" s="3">
        <f t="shared" si="133"/>
        <v>0</v>
      </c>
      <c r="H929" s="11">
        <f t="shared" si="134"/>
        <v>0</v>
      </c>
      <c r="I929" s="11">
        <f t="shared" si="135"/>
        <v>0</v>
      </c>
      <c r="J929" s="4">
        <f t="shared" si="136"/>
        <v>0</v>
      </c>
      <c r="K929" s="3">
        <f t="shared" si="137"/>
        <v>0</v>
      </c>
    </row>
    <row r="930" spans="1:11" x14ac:dyDescent="0.25">
      <c r="A930" s="9">
        <f>IF(Lease!$H$4="Monthly",DATE(YEAR(Quarterly!A929),MONTH(Quarterly!A929)+1,DAY(Quarterly!A929)),IF(Lease!$H$4="Quarterly",DATE(YEAR(Quarterly!A929),MONTH(Quarterly!A929)+3,DAY(Quarterly!A929)),DATE(YEAR(Quarterly!A929)+1,MONTH(Quarterly!A929),DAY(Quarterly!A929))))</f>
        <v>379916</v>
      </c>
      <c r="B930" s="9">
        <f t="shared" si="129"/>
        <v>379914</v>
      </c>
      <c r="C930" s="9">
        <f t="shared" si="132"/>
        <v>379944</v>
      </c>
      <c r="D930" s="3">
        <f t="shared" si="130"/>
        <v>31</v>
      </c>
      <c r="E930" s="10">
        <f t="shared" si="131"/>
        <v>29</v>
      </c>
      <c r="F930" s="4">
        <f>Lease!K940</f>
        <v>0</v>
      </c>
      <c r="G930" s="3">
        <f t="shared" si="133"/>
        <v>0</v>
      </c>
      <c r="H930" s="11">
        <f t="shared" si="134"/>
        <v>0</v>
      </c>
      <c r="I930" s="11">
        <f t="shared" si="135"/>
        <v>0</v>
      </c>
      <c r="J930" s="4">
        <f t="shared" si="136"/>
        <v>0</v>
      </c>
      <c r="K930" s="3">
        <f t="shared" si="137"/>
        <v>0</v>
      </c>
    </row>
    <row r="931" spans="1:11" x14ac:dyDescent="0.25">
      <c r="A931" s="9">
        <f>IF(Lease!$H$4="Monthly",DATE(YEAR(Quarterly!A930),MONTH(Quarterly!A930)+1,DAY(Quarterly!A930)),IF(Lease!$H$4="Quarterly",DATE(YEAR(Quarterly!A930),MONTH(Quarterly!A930)+3,DAY(Quarterly!A930)),DATE(YEAR(Quarterly!A930)+1,MONTH(Quarterly!A930),DAY(Quarterly!A930))))</f>
        <v>380281</v>
      </c>
      <c r="B931" s="9">
        <f t="shared" si="129"/>
        <v>380279</v>
      </c>
      <c r="C931" s="9">
        <f t="shared" si="132"/>
        <v>380309</v>
      </c>
      <c r="D931" s="3">
        <f t="shared" si="130"/>
        <v>31</v>
      </c>
      <c r="E931" s="10">
        <f t="shared" si="131"/>
        <v>29</v>
      </c>
      <c r="F931" s="4">
        <f>Lease!K941</f>
        <v>0</v>
      </c>
      <c r="G931" s="3">
        <f t="shared" si="133"/>
        <v>0</v>
      </c>
      <c r="H931" s="11">
        <f t="shared" si="134"/>
        <v>0</v>
      </c>
      <c r="I931" s="11">
        <f t="shared" si="135"/>
        <v>0</v>
      </c>
      <c r="J931" s="4">
        <f t="shared" si="136"/>
        <v>0</v>
      </c>
      <c r="K931" s="3">
        <f t="shared" si="137"/>
        <v>0</v>
      </c>
    </row>
    <row r="932" spans="1:11" x14ac:dyDescent="0.25">
      <c r="A932" s="9">
        <f>IF(Lease!$H$4="Monthly",DATE(YEAR(Quarterly!A931),MONTH(Quarterly!A931)+1,DAY(Quarterly!A931)),IF(Lease!$H$4="Quarterly",DATE(YEAR(Quarterly!A931),MONTH(Quarterly!A931)+3,DAY(Quarterly!A931)),DATE(YEAR(Quarterly!A931)+1,MONTH(Quarterly!A931),DAY(Quarterly!A931))))</f>
        <v>380646</v>
      </c>
      <c r="B932" s="9">
        <f t="shared" si="129"/>
        <v>380644</v>
      </c>
      <c r="C932" s="9">
        <f t="shared" si="132"/>
        <v>380674</v>
      </c>
      <c r="D932" s="3">
        <f t="shared" si="130"/>
        <v>31</v>
      </c>
      <c r="E932" s="10">
        <f t="shared" si="131"/>
        <v>29</v>
      </c>
      <c r="F932" s="4">
        <f>Lease!K942</f>
        <v>0</v>
      </c>
      <c r="G932" s="3">
        <f t="shared" si="133"/>
        <v>0</v>
      </c>
      <c r="H932" s="11">
        <f t="shared" si="134"/>
        <v>0</v>
      </c>
      <c r="I932" s="11">
        <f t="shared" si="135"/>
        <v>0</v>
      </c>
      <c r="J932" s="4">
        <f t="shared" si="136"/>
        <v>0</v>
      </c>
      <c r="K932" s="3">
        <f t="shared" si="137"/>
        <v>0</v>
      </c>
    </row>
    <row r="933" spans="1:11" x14ac:dyDescent="0.25">
      <c r="A933" s="9">
        <f>IF(Lease!$H$4="Monthly",DATE(YEAR(Quarterly!A932),MONTH(Quarterly!A932)+1,DAY(Quarterly!A932)),IF(Lease!$H$4="Quarterly",DATE(YEAR(Quarterly!A932),MONTH(Quarterly!A932)+3,DAY(Quarterly!A932)),DATE(YEAR(Quarterly!A932)+1,MONTH(Quarterly!A932),DAY(Quarterly!A932))))</f>
        <v>381011</v>
      </c>
      <c r="B933" s="9">
        <f t="shared" si="129"/>
        <v>381009</v>
      </c>
      <c r="C933" s="9">
        <f t="shared" si="132"/>
        <v>381039</v>
      </c>
      <c r="D933" s="3">
        <f t="shared" si="130"/>
        <v>31</v>
      </c>
      <c r="E933" s="10">
        <f t="shared" si="131"/>
        <v>29</v>
      </c>
      <c r="F933" s="4">
        <f>Lease!K943</f>
        <v>0</v>
      </c>
      <c r="G933" s="3">
        <f t="shared" si="133"/>
        <v>0</v>
      </c>
      <c r="H933" s="11">
        <f t="shared" si="134"/>
        <v>0</v>
      </c>
      <c r="I933" s="11">
        <f t="shared" si="135"/>
        <v>0</v>
      </c>
      <c r="J933" s="4">
        <f t="shared" si="136"/>
        <v>0</v>
      </c>
      <c r="K933" s="3">
        <f t="shared" si="137"/>
        <v>0</v>
      </c>
    </row>
    <row r="934" spans="1:11" x14ac:dyDescent="0.25">
      <c r="A934" s="9">
        <f>IF(Lease!$H$4="Monthly",DATE(YEAR(Quarterly!A933),MONTH(Quarterly!A933)+1,DAY(Quarterly!A933)),IF(Lease!$H$4="Quarterly",DATE(YEAR(Quarterly!A933),MONTH(Quarterly!A933)+3,DAY(Quarterly!A933)),DATE(YEAR(Quarterly!A933)+1,MONTH(Quarterly!A933),DAY(Quarterly!A933))))</f>
        <v>381377</v>
      </c>
      <c r="B934" s="9">
        <f t="shared" si="129"/>
        <v>381375</v>
      </c>
      <c r="C934" s="9">
        <f t="shared" si="132"/>
        <v>381405</v>
      </c>
      <c r="D934" s="3">
        <f t="shared" si="130"/>
        <v>31</v>
      </c>
      <c r="E934" s="10">
        <f t="shared" si="131"/>
        <v>29</v>
      </c>
      <c r="F934" s="4">
        <f>Lease!K944</f>
        <v>0</v>
      </c>
      <c r="G934" s="3">
        <f t="shared" si="133"/>
        <v>0</v>
      </c>
      <c r="H934" s="11">
        <f t="shared" si="134"/>
        <v>0</v>
      </c>
      <c r="I934" s="11">
        <f t="shared" si="135"/>
        <v>0</v>
      </c>
      <c r="J934" s="4">
        <f t="shared" si="136"/>
        <v>0</v>
      </c>
      <c r="K934" s="3">
        <f t="shared" si="137"/>
        <v>0</v>
      </c>
    </row>
    <row r="935" spans="1:11" x14ac:dyDescent="0.25">
      <c r="A935" s="9">
        <f>IF(Lease!$H$4="Monthly",DATE(YEAR(Quarterly!A934),MONTH(Quarterly!A934)+1,DAY(Quarterly!A934)),IF(Lease!$H$4="Quarterly",DATE(YEAR(Quarterly!A934),MONTH(Quarterly!A934)+3,DAY(Quarterly!A934)),DATE(YEAR(Quarterly!A934)+1,MONTH(Quarterly!A934),DAY(Quarterly!A934))))</f>
        <v>381742</v>
      </c>
      <c r="B935" s="9">
        <f t="shared" si="129"/>
        <v>381740</v>
      </c>
      <c r="C935" s="9">
        <f t="shared" si="132"/>
        <v>381770</v>
      </c>
      <c r="D935" s="3">
        <f t="shared" si="130"/>
        <v>31</v>
      </c>
      <c r="E935" s="10">
        <f t="shared" si="131"/>
        <v>29</v>
      </c>
      <c r="F935" s="4">
        <f>Lease!K945</f>
        <v>0</v>
      </c>
      <c r="G935" s="3">
        <f t="shared" si="133"/>
        <v>0</v>
      </c>
      <c r="H935" s="11">
        <f t="shared" si="134"/>
        <v>0</v>
      </c>
      <c r="I935" s="11">
        <f t="shared" si="135"/>
        <v>0</v>
      </c>
      <c r="J935" s="4">
        <f t="shared" si="136"/>
        <v>0</v>
      </c>
      <c r="K935" s="3">
        <f t="shared" si="137"/>
        <v>0</v>
      </c>
    </row>
    <row r="936" spans="1:11" x14ac:dyDescent="0.25">
      <c r="A936" s="9">
        <f>IF(Lease!$H$4="Monthly",DATE(YEAR(Quarterly!A935),MONTH(Quarterly!A935)+1,DAY(Quarterly!A935)),IF(Lease!$H$4="Quarterly",DATE(YEAR(Quarterly!A935),MONTH(Quarterly!A935)+3,DAY(Quarterly!A935)),DATE(YEAR(Quarterly!A935)+1,MONTH(Quarterly!A935),DAY(Quarterly!A935))))</f>
        <v>382107</v>
      </c>
      <c r="B936" s="9">
        <f t="shared" si="129"/>
        <v>382105</v>
      </c>
      <c r="C936" s="9">
        <f t="shared" si="132"/>
        <v>382135</v>
      </c>
      <c r="D936" s="3">
        <f t="shared" si="130"/>
        <v>31</v>
      </c>
      <c r="E936" s="10">
        <f t="shared" si="131"/>
        <v>29</v>
      </c>
      <c r="F936" s="4">
        <f>Lease!K946</f>
        <v>0</v>
      </c>
      <c r="G936" s="3">
        <f t="shared" si="133"/>
        <v>0</v>
      </c>
      <c r="H936" s="11">
        <f t="shared" si="134"/>
        <v>0</v>
      </c>
      <c r="I936" s="11">
        <f t="shared" si="135"/>
        <v>0</v>
      </c>
      <c r="J936" s="4">
        <f t="shared" si="136"/>
        <v>0</v>
      </c>
      <c r="K936" s="3">
        <f t="shared" si="137"/>
        <v>0</v>
      </c>
    </row>
    <row r="937" spans="1:11" x14ac:dyDescent="0.25">
      <c r="A937" s="9">
        <f>IF(Lease!$H$4="Monthly",DATE(YEAR(Quarterly!A936),MONTH(Quarterly!A936)+1,DAY(Quarterly!A936)),IF(Lease!$H$4="Quarterly",DATE(YEAR(Quarterly!A936),MONTH(Quarterly!A936)+3,DAY(Quarterly!A936)),DATE(YEAR(Quarterly!A936)+1,MONTH(Quarterly!A936),DAY(Quarterly!A936))))</f>
        <v>382472</v>
      </c>
      <c r="B937" s="9">
        <f t="shared" si="129"/>
        <v>382470</v>
      </c>
      <c r="C937" s="9">
        <f t="shared" si="132"/>
        <v>382500</v>
      </c>
      <c r="D937" s="3">
        <f t="shared" si="130"/>
        <v>31</v>
      </c>
      <c r="E937" s="10">
        <f t="shared" si="131"/>
        <v>29</v>
      </c>
      <c r="F937" s="4">
        <f>Lease!K947</f>
        <v>0</v>
      </c>
      <c r="G937" s="3">
        <f t="shared" si="133"/>
        <v>0</v>
      </c>
      <c r="H937" s="11">
        <f t="shared" si="134"/>
        <v>0</v>
      </c>
      <c r="I937" s="11">
        <f t="shared" si="135"/>
        <v>0</v>
      </c>
      <c r="J937" s="4">
        <f t="shared" si="136"/>
        <v>0</v>
      </c>
      <c r="K937" s="3">
        <f t="shared" si="137"/>
        <v>0</v>
      </c>
    </row>
    <row r="938" spans="1:11" x14ac:dyDescent="0.25">
      <c r="A938" s="9">
        <f>IF(Lease!$H$4="Monthly",DATE(YEAR(Quarterly!A937),MONTH(Quarterly!A937)+1,DAY(Quarterly!A937)),IF(Lease!$H$4="Quarterly",DATE(YEAR(Quarterly!A937),MONTH(Quarterly!A937)+3,DAY(Quarterly!A937)),DATE(YEAR(Quarterly!A937)+1,MONTH(Quarterly!A937),DAY(Quarterly!A937))))</f>
        <v>382838</v>
      </c>
      <c r="B938" s="9">
        <f t="shared" si="129"/>
        <v>382836</v>
      </c>
      <c r="C938" s="9">
        <f t="shared" si="132"/>
        <v>382866</v>
      </c>
      <c r="D938" s="3">
        <f t="shared" si="130"/>
        <v>31</v>
      </c>
      <c r="E938" s="10">
        <f t="shared" si="131"/>
        <v>29</v>
      </c>
      <c r="F938" s="4">
        <f>Lease!K948</f>
        <v>0</v>
      </c>
      <c r="G938" s="3">
        <f t="shared" si="133"/>
        <v>0</v>
      </c>
      <c r="H938" s="11">
        <f t="shared" si="134"/>
        <v>0</v>
      </c>
      <c r="I938" s="11">
        <f t="shared" si="135"/>
        <v>0</v>
      </c>
      <c r="J938" s="4">
        <f t="shared" si="136"/>
        <v>0</v>
      </c>
      <c r="K938" s="3">
        <f t="shared" si="137"/>
        <v>0</v>
      </c>
    </row>
    <row r="939" spans="1:11" x14ac:dyDescent="0.25">
      <c r="A939" s="9">
        <f>IF(Lease!$H$4="Monthly",DATE(YEAR(Quarterly!A938),MONTH(Quarterly!A938)+1,DAY(Quarterly!A938)),IF(Lease!$H$4="Quarterly",DATE(YEAR(Quarterly!A938),MONTH(Quarterly!A938)+3,DAY(Quarterly!A938)),DATE(YEAR(Quarterly!A938)+1,MONTH(Quarterly!A938),DAY(Quarterly!A938))))</f>
        <v>383203</v>
      </c>
      <c r="B939" s="9">
        <f t="shared" si="129"/>
        <v>383201</v>
      </c>
      <c r="C939" s="9">
        <f t="shared" si="132"/>
        <v>383231</v>
      </c>
      <c r="D939" s="3">
        <f t="shared" si="130"/>
        <v>31</v>
      </c>
      <c r="E939" s="10">
        <f t="shared" si="131"/>
        <v>29</v>
      </c>
      <c r="F939" s="4">
        <f>Lease!K949</f>
        <v>0</v>
      </c>
      <c r="G939" s="3">
        <f t="shared" si="133"/>
        <v>0</v>
      </c>
      <c r="H939" s="11">
        <f t="shared" si="134"/>
        <v>0</v>
      </c>
      <c r="I939" s="11">
        <f t="shared" si="135"/>
        <v>0</v>
      </c>
      <c r="J939" s="4">
        <f t="shared" si="136"/>
        <v>0</v>
      </c>
      <c r="K939" s="3">
        <f t="shared" si="137"/>
        <v>0</v>
      </c>
    </row>
    <row r="940" spans="1:11" x14ac:dyDescent="0.25">
      <c r="A940" s="9">
        <f>IF(Lease!$H$4="Monthly",DATE(YEAR(Quarterly!A939),MONTH(Quarterly!A939)+1,DAY(Quarterly!A939)),IF(Lease!$H$4="Quarterly",DATE(YEAR(Quarterly!A939),MONTH(Quarterly!A939)+3,DAY(Quarterly!A939)),DATE(YEAR(Quarterly!A939)+1,MONTH(Quarterly!A939),DAY(Quarterly!A939))))</f>
        <v>383568</v>
      </c>
      <c r="B940" s="9">
        <f t="shared" si="129"/>
        <v>383566</v>
      </c>
      <c r="C940" s="9">
        <f t="shared" si="132"/>
        <v>383596</v>
      </c>
      <c r="D940" s="3">
        <f t="shared" si="130"/>
        <v>31</v>
      </c>
      <c r="E940" s="10">
        <f t="shared" si="131"/>
        <v>29</v>
      </c>
      <c r="F940" s="4">
        <f>Lease!K950</f>
        <v>0</v>
      </c>
      <c r="G940" s="3">
        <f t="shared" si="133"/>
        <v>0</v>
      </c>
      <c r="H940" s="11">
        <f t="shared" si="134"/>
        <v>0</v>
      </c>
      <c r="I940" s="11">
        <f t="shared" si="135"/>
        <v>0</v>
      </c>
      <c r="J940" s="4">
        <f t="shared" si="136"/>
        <v>0</v>
      </c>
      <c r="K940" s="3">
        <f t="shared" si="137"/>
        <v>0</v>
      </c>
    </row>
    <row r="941" spans="1:11" x14ac:dyDescent="0.25">
      <c r="A941" s="9">
        <f>IF(Lease!$H$4="Monthly",DATE(YEAR(Quarterly!A940),MONTH(Quarterly!A940)+1,DAY(Quarterly!A940)),IF(Lease!$H$4="Quarterly",DATE(YEAR(Quarterly!A940),MONTH(Quarterly!A940)+3,DAY(Quarterly!A940)),DATE(YEAR(Quarterly!A940)+1,MONTH(Quarterly!A940),DAY(Quarterly!A940))))</f>
        <v>383933</v>
      </c>
      <c r="B941" s="9">
        <f t="shared" si="129"/>
        <v>383931</v>
      </c>
      <c r="C941" s="9">
        <f t="shared" si="132"/>
        <v>383961</v>
      </c>
      <c r="D941" s="3">
        <f t="shared" si="130"/>
        <v>31</v>
      </c>
      <c r="E941" s="10">
        <f t="shared" si="131"/>
        <v>29</v>
      </c>
      <c r="F941" s="4">
        <f>Lease!K951</f>
        <v>0</v>
      </c>
      <c r="G941" s="3">
        <f t="shared" si="133"/>
        <v>0</v>
      </c>
      <c r="H941" s="11">
        <f t="shared" si="134"/>
        <v>0</v>
      </c>
      <c r="I941" s="11">
        <f t="shared" si="135"/>
        <v>0</v>
      </c>
      <c r="J941" s="4">
        <f t="shared" si="136"/>
        <v>0</v>
      </c>
      <c r="K941" s="3">
        <f t="shared" si="137"/>
        <v>0</v>
      </c>
    </row>
    <row r="942" spans="1:11" x14ac:dyDescent="0.25">
      <c r="A942" s="9">
        <f>IF(Lease!$H$4="Monthly",DATE(YEAR(Quarterly!A941),MONTH(Quarterly!A941)+1,DAY(Quarterly!A941)),IF(Lease!$H$4="Quarterly",DATE(YEAR(Quarterly!A941),MONTH(Quarterly!A941)+3,DAY(Quarterly!A941)),DATE(YEAR(Quarterly!A941)+1,MONTH(Quarterly!A941),DAY(Quarterly!A941))))</f>
        <v>384299</v>
      </c>
      <c r="B942" s="9">
        <f t="shared" si="129"/>
        <v>384297</v>
      </c>
      <c r="C942" s="9">
        <f t="shared" si="132"/>
        <v>384327</v>
      </c>
      <c r="D942" s="3">
        <f t="shared" si="130"/>
        <v>31</v>
      </c>
      <c r="E942" s="10">
        <f t="shared" si="131"/>
        <v>29</v>
      </c>
      <c r="F942" s="4">
        <f>Lease!K952</f>
        <v>0</v>
      </c>
      <c r="G942" s="3">
        <f t="shared" si="133"/>
        <v>0</v>
      </c>
      <c r="H942" s="11">
        <f t="shared" si="134"/>
        <v>0</v>
      </c>
      <c r="I942" s="11">
        <f t="shared" si="135"/>
        <v>0</v>
      </c>
      <c r="J942" s="4">
        <f t="shared" si="136"/>
        <v>0</v>
      </c>
      <c r="K942" s="3">
        <f t="shared" si="137"/>
        <v>0</v>
      </c>
    </row>
    <row r="943" spans="1:11" x14ac:dyDescent="0.25">
      <c r="A943" s="9">
        <f>IF(Lease!$H$4="Monthly",DATE(YEAR(Quarterly!A942),MONTH(Quarterly!A942)+1,DAY(Quarterly!A942)),IF(Lease!$H$4="Quarterly",DATE(YEAR(Quarterly!A942),MONTH(Quarterly!A942)+3,DAY(Quarterly!A942)),DATE(YEAR(Quarterly!A942)+1,MONTH(Quarterly!A942),DAY(Quarterly!A942))))</f>
        <v>384664</v>
      </c>
      <c r="B943" s="9">
        <f t="shared" si="129"/>
        <v>384662</v>
      </c>
      <c r="C943" s="9">
        <f t="shared" si="132"/>
        <v>384692</v>
      </c>
      <c r="D943" s="3">
        <f t="shared" si="130"/>
        <v>31</v>
      </c>
      <c r="E943" s="10">
        <f t="shared" si="131"/>
        <v>29</v>
      </c>
      <c r="F943" s="4">
        <f>Lease!K953</f>
        <v>0</v>
      </c>
      <c r="G943" s="3">
        <f t="shared" si="133"/>
        <v>0</v>
      </c>
      <c r="H943" s="11">
        <f t="shared" si="134"/>
        <v>0</v>
      </c>
      <c r="I943" s="11">
        <f t="shared" si="135"/>
        <v>0</v>
      </c>
      <c r="J943" s="4">
        <f t="shared" si="136"/>
        <v>0</v>
      </c>
      <c r="K943" s="3">
        <f t="shared" si="137"/>
        <v>0</v>
      </c>
    </row>
    <row r="944" spans="1:11" x14ac:dyDescent="0.25">
      <c r="A944" s="9">
        <f>IF(Lease!$H$4="Monthly",DATE(YEAR(Quarterly!A943),MONTH(Quarterly!A943)+1,DAY(Quarterly!A943)),IF(Lease!$H$4="Quarterly",DATE(YEAR(Quarterly!A943),MONTH(Quarterly!A943)+3,DAY(Quarterly!A943)),DATE(YEAR(Quarterly!A943)+1,MONTH(Quarterly!A943),DAY(Quarterly!A943))))</f>
        <v>385029</v>
      </c>
      <c r="B944" s="9">
        <f t="shared" si="129"/>
        <v>385027</v>
      </c>
      <c r="C944" s="9">
        <f t="shared" si="132"/>
        <v>385057</v>
      </c>
      <c r="D944" s="3">
        <f t="shared" si="130"/>
        <v>31</v>
      </c>
      <c r="E944" s="10">
        <f t="shared" si="131"/>
        <v>29</v>
      </c>
      <c r="F944" s="4">
        <f>Lease!K954</f>
        <v>0</v>
      </c>
      <c r="G944" s="3">
        <f t="shared" si="133"/>
        <v>0</v>
      </c>
      <c r="H944" s="11">
        <f t="shared" si="134"/>
        <v>0</v>
      </c>
      <c r="I944" s="11">
        <f t="shared" si="135"/>
        <v>0</v>
      </c>
      <c r="J944" s="4">
        <f t="shared" si="136"/>
        <v>0</v>
      </c>
      <c r="K944" s="3">
        <f t="shared" si="137"/>
        <v>0</v>
      </c>
    </row>
    <row r="945" spans="1:11" x14ac:dyDescent="0.25">
      <c r="A945" s="9">
        <f>IF(Lease!$H$4="Monthly",DATE(YEAR(Quarterly!A944),MONTH(Quarterly!A944)+1,DAY(Quarterly!A944)),IF(Lease!$H$4="Quarterly",DATE(YEAR(Quarterly!A944),MONTH(Quarterly!A944)+3,DAY(Quarterly!A944)),DATE(YEAR(Quarterly!A944)+1,MONTH(Quarterly!A944),DAY(Quarterly!A944))))</f>
        <v>385394</v>
      </c>
      <c r="B945" s="9">
        <f t="shared" si="129"/>
        <v>385392</v>
      </c>
      <c r="C945" s="9">
        <f t="shared" si="132"/>
        <v>385422</v>
      </c>
      <c r="D945" s="3">
        <f t="shared" si="130"/>
        <v>31</v>
      </c>
      <c r="E945" s="10">
        <f t="shared" si="131"/>
        <v>29</v>
      </c>
      <c r="F945" s="4">
        <f>Lease!K955</f>
        <v>0</v>
      </c>
      <c r="G945" s="3">
        <f t="shared" si="133"/>
        <v>0</v>
      </c>
      <c r="H945" s="11">
        <f t="shared" si="134"/>
        <v>0</v>
      </c>
      <c r="I945" s="11">
        <f t="shared" si="135"/>
        <v>0</v>
      </c>
      <c r="J945" s="4">
        <f t="shared" si="136"/>
        <v>0</v>
      </c>
      <c r="K945" s="3">
        <f t="shared" si="137"/>
        <v>0</v>
      </c>
    </row>
    <row r="946" spans="1:11" x14ac:dyDescent="0.25">
      <c r="A946" s="9">
        <f>IF(Lease!$H$4="Monthly",DATE(YEAR(Quarterly!A945),MONTH(Quarterly!A945)+1,DAY(Quarterly!A945)),IF(Lease!$H$4="Quarterly",DATE(YEAR(Quarterly!A945),MONTH(Quarterly!A945)+3,DAY(Quarterly!A945)),DATE(YEAR(Quarterly!A945)+1,MONTH(Quarterly!A945),DAY(Quarterly!A945))))</f>
        <v>385760</v>
      </c>
      <c r="B946" s="9">
        <f t="shared" si="129"/>
        <v>385758</v>
      </c>
      <c r="C946" s="9">
        <f t="shared" si="132"/>
        <v>385788</v>
      </c>
      <c r="D946" s="3">
        <f t="shared" si="130"/>
        <v>31</v>
      </c>
      <c r="E946" s="10">
        <f t="shared" si="131"/>
        <v>29</v>
      </c>
      <c r="F946" s="4">
        <f>Lease!K956</f>
        <v>0</v>
      </c>
      <c r="G946" s="3">
        <f t="shared" si="133"/>
        <v>0</v>
      </c>
      <c r="H946" s="11">
        <f t="shared" si="134"/>
        <v>0</v>
      </c>
      <c r="I946" s="11">
        <f t="shared" si="135"/>
        <v>0</v>
      </c>
      <c r="J946" s="4">
        <f t="shared" si="136"/>
        <v>0</v>
      </c>
      <c r="K946" s="3">
        <f t="shared" si="137"/>
        <v>0</v>
      </c>
    </row>
    <row r="947" spans="1:11" x14ac:dyDescent="0.25">
      <c r="A947" s="9">
        <f>IF(Lease!$H$4="Monthly",DATE(YEAR(Quarterly!A946),MONTH(Quarterly!A946)+1,DAY(Quarterly!A946)),IF(Lease!$H$4="Quarterly",DATE(YEAR(Quarterly!A946),MONTH(Quarterly!A946)+3,DAY(Quarterly!A946)),DATE(YEAR(Quarterly!A946)+1,MONTH(Quarterly!A946),DAY(Quarterly!A946))))</f>
        <v>386125</v>
      </c>
      <c r="B947" s="9">
        <f t="shared" si="129"/>
        <v>386123</v>
      </c>
      <c r="C947" s="9">
        <f t="shared" si="132"/>
        <v>386153</v>
      </c>
      <c r="D947" s="3">
        <f t="shared" si="130"/>
        <v>31</v>
      </c>
      <c r="E947" s="10">
        <f t="shared" si="131"/>
        <v>29</v>
      </c>
      <c r="F947" s="4">
        <f>Lease!K957</f>
        <v>0</v>
      </c>
      <c r="G947" s="3">
        <f t="shared" si="133"/>
        <v>0</v>
      </c>
      <c r="H947" s="11">
        <f t="shared" si="134"/>
        <v>0</v>
      </c>
      <c r="I947" s="11">
        <f t="shared" si="135"/>
        <v>0</v>
      </c>
      <c r="J947" s="4">
        <f t="shared" si="136"/>
        <v>0</v>
      </c>
      <c r="K947" s="3">
        <f t="shared" si="137"/>
        <v>0</v>
      </c>
    </row>
    <row r="948" spans="1:11" x14ac:dyDescent="0.25">
      <c r="A948" s="9">
        <f>IF(Lease!$H$4="Monthly",DATE(YEAR(Quarterly!A947),MONTH(Quarterly!A947)+1,DAY(Quarterly!A947)),IF(Lease!$H$4="Quarterly",DATE(YEAR(Quarterly!A947),MONTH(Quarterly!A947)+3,DAY(Quarterly!A947)),DATE(YEAR(Quarterly!A947)+1,MONTH(Quarterly!A947),DAY(Quarterly!A947))))</f>
        <v>386490</v>
      </c>
      <c r="B948" s="9">
        <f t="shared" si="129"/>
        <v>386488</v>
      </c>
      <c r="C948" s="9">
        <f t="shared" si="132"/>
        <v>386518</v>
      </c>
      <c r="D948" s="3">
        <f t="shared" si="130"/>
        <v>31</v>
      </c>
      <c r="E948" s="10">
        <f t="shared" si="131"/>
        <v>29</v>
      </c>
      <c r="F948" s="4">
        <f>Lease!K958</f>
        <v>0</v>
      </c>
      <c r="G948" s="3">
        <f t="shared" si="133"/>
        <v>0</v>
      </c>
      <c r="H948" s="11">
        <f t="shared" si="134"/>
        <v>0</v>
      </c>
      <c r="I948" s="11">
        <f t="shared" si="135"/>
        <v>0</v>
      </c>
      <c r="J948" s="4">
        <f t="shared" si="136"/>
        <v>0</v>
      </c>
      <c r="K948" s="3">
        <f t="shared" si="137"/>
        <v>0</v>
      </c>
    </row>
    <row r="949" spans="1:11" x14ac:dyDescent="0.25">
      <c r="A949" s="9">
        <f>IF(Lease!$H$4="Monthly",DATE(YEAR(Quarterly!A948),MONTH(Quarterly!A948)+1,DAY(Quarterly!A948)),IF(Lease!$H$4="Quarterly",DATE(YEAR(Quarterly!A948),MONTH(Quarterly!A948)+3,DAY(Quarterly!A948)),DATE(YEAR(Quarterly!A948)+1,MONTH(Quarterly!A948),DAY(Quarterly!A948))))</f>
        <v>386855</v>
      </c>
      <c r="B949" s="9">
        <f t="shared" si="129"/>
        <v>386853</v>
      </c>
      <c r="C949" s="9">
        <f t="shared" si="132"/>
        <v>386883</v>
      </c>
      <c r="D949" s="3">
        <f t="shared" si="130"/>
        <v>31</v>
      </c>
      <c r="E949" s="10">
        <f t="shared" si="131"/>
        <v>29</v>
      </c>
      <c r="F949" s="4">
        <f>Lease!K959</f>
        <v>0</v>
      </c>
      <c r="G949" s="3">
        <f t="shared" si="133"/>
        <v>0</v>
      </c>
      <c r="H949" s="11">
        <f t="shared" si="134"/>
        <v>0</v>
      </c>
      <c r="I949" s="11">
        <f t="shared" si="135"/>
        <v>0</v>
      </c>
      <c r="J949" s="4">
        <f t="shared" si="136"/>
        <v>0</v>
      </c>
      <c r="K949" s="3">
        <f t="shared" si="137"/>
        <v>0</v>
      </c>
    </row>
    <row r="950" spans="1:11" x14ac:dyDescent="0.25">
      <c r="A950" s="9">
        <f>IF(Lease!$H$4="Monthly",DATE(YEAR(Quarterly!A949),MONTH(Quarterly!A949)+1,DAY(Quarterly!A949)),IF(Lease!$H$4="Quarterly",DATE(YEAR(Quarterly!A949),MONTH(Quarterly!A949)+3,DAY(Quarterly!A949)),DATE(YEAR(Quarterly!A949)+1,MONTH(Quarterly!A949),DAY(Quarterly!A949))))</f>
        <v>387221</v>
      </c>
      <c r="B950" s="9">
        <f t="shared" si="129"/>
        <v>387219</v>
      </c>
      <c r="C950" s="9">
        <f t="shared" si="132"/>
        <v>387249</v>
      </c>
      <c r="D950" s="3">
        <f t="shared" si="130"/>
        <v>31</v>
      </c>
      <c r="E950" s="10">
        <f t="shared" si="131"/>
        <v>29</v>
      </c>
      <c r="F950" s="4">
        <f>Lease!K960</f>
        <v>0</v>
      </c>
      <c r="G950" s="3">
        <f t="shared" si="133"/>
        <v>0</v>
      </c>
      <c r="H950" s="11">
        <f t="shared" si="134"/>
        <v>0</v>
      </c>
      <c r="I950" s="11">
        <f t="shared" si="135"/>
        <v>0</v>
      </c>
      <c r="J950" s="4">
        <f t="shared" si="136"/>
        <v>0</v>
      </c>
      <c r="K950" s="3">
        <f t="shared" si="137"/>
        <v>0</v>
      </c>
    </row>
    <row r="951" spans="1:11" x14ac:dyDescent="0.25">
      <c r="A951" s="9">
        <f>IF(Lease!$H$4="Monthly",DATE(YEAR(Quarterly!A950),MONTH(Quarterly!A950)+1,DAY(Quarterly!A950)),IF(Lease!$H$4="Quarterly",DATE(YEAR(Quarterly!A950),MONTH(Quarterly!A950)+3,DAY(Quarterly!A950)),DATE(YEAR(Quarterly!A950)+1,MONTH(Quarterly!A950),DAY(Quarterly!A950))))</f>
        <v>387586</v>
      </c>
      <c r="B951" s="9">
        <f t="shared" si="129"/>
        <v>387584</v>
      </c>
      <c r="C951" s="9">
        <f t="shared" si="132"/>
        <v>387614</v>
      </c>
      <c r="D951" s="3">
        <f t="shared" si="130"/>
        <v>31</v>
      </c>
      <c r="E951" s="10">
        <f t="shared" si="131"/>
        <v>29</v>
      </c>
      <c r="F951" s="4">
        <f>Lease!K961</f>
        <v>0</v>
      </c>
      <c r="G951" s="3">
        <f t="shared" si="133"/>
        <v>0</v>
      </c>
      <c r="H951" s="11">
        <f t="shared" si="134"/>
        <v>0</v>
      </c>
      <c r="I951" s="11">
        <f t="shared" si="135"/>
        <v>0</v>
      </c>
      <c r="J951" s="4">
        <f t="shared" si="136"/>
        <v>0</v>
      </c>
      <c r="K951" s="3">
        <f t="shared" si="137"/>
        <v>0</v>
      </c>
    </row>
    <row r="952" spans="1:11" x14ac:dyDescent="0.25">
      <c r="A952" s="9">
        <f>IF(Lease!$H$4="Monthly",DATE(YEAR(Quarterly!A951),MONTH(Quarterly!A951)+1,DAY(Quarterly!A951)),IF(Lease!$H$4="Quarterly",DATE(YEAR(Quarterly!A951),MONTH(Quarterly!A951)+3,DAY(Quarterly!A951)),DATE(YEAR(Quarterly!A951)+1,MONTH(Quarterly!A951),DAY(Quarterly!A951))))</f>
        <v>387951</v>
      </c>
      <c r="B952" s="9">
        <f t="shared" si="129"/>
        <v>387949</v>
      </c>
      <c r="C952" s="9">
        <f t="shared" si="132"/>
        <v>387979</v>
      </c>
      <c r="D952" s="3">
        <f t="shared" si="130"/>
        <v>31</v>
      </c>
      <c r="E952" s="10">
        <f t="shared" si="131"/>
        <v>29</v>
      </c>
      <c r="F952" s="4">
        <f>Lease!K962</f>
        <v>0</v>
      </c>
      <c r="G952" s="3">
        <f t="shared" si="133"/>
        <v>0</v>
      </c>
      <c r="H952" s="11">
        <f t="shared" si="134"/>
        <v>0</v>
      </c>
      <c r="I952" s="11">
        <f t="shared" si="135"/>
        <v>0</v>
      </c>
      <c r="J952" s="4">
        <f t="shared" si="136"/>
        <v>0</v>
      </c>
      <c r="K952" s="3">
        <f t="shared" si="137"/>
        <v>0</v>
      </c>
    </row>
    <row r="953" spans="1:11" x14ac:dyDescent="0.25">
      <c r="A953" s="9">
        <f>IF(Lease!$H$4="Monthly",DATE(YEAR(Quarterly!A952),MONTH(Quarterly!A952)+1,DAY(Quarterly!A952)),IF(Lease!$H$4="Quarterly",DATE(YEAR(Quarterly!A952),MONTH(Quarterly!A952)+3,DAY(Quarterly!A952)),DATE(YEAR(Quarterly!A952)+1,MONTH(Quarterly!A952),DAY(Quarterly!A952))))</f>
        <v>388316</v>
      </c>
      <c r="B953" s="9">
        <f t="shared" si="129"/>
        <v>388314</v>
      </c>
      <c r="C953" s="9">
        <f t="shared" si="132"/>
        <v>388344</v>
      </c>
      <c r="D953" s="3">
        <f t="shared" si="130"/>
        <v>31</v>
      </c>
      <c r="E953" s="10">
        <f t="shared" si="131"/>
        <v>29</v>
      </c>
      <c r="F953" s="4">
        <f>Lease!K963</f>
        <v>0</v>
      </c>
      <c r="G953" s="3">
        <f t="shared" si="133"/>
        <v>0</v>
      </c>
      <c r="H953" s="11">
        <f t="shared" si="134"/>
        <v>0</v>
      </c>
      <c r="I953" s="11">
        <f t="shared" si="135"/>
        <v>0</v>
      </c>
      <c r="J953" s="4">
        <f t="shared" si="136"/>
        <v>0</v>
      </c>
      <c r="K953" s="3">
        <f t="shared" si="137"/>
        <v>0</v>
      </c>
    </row>
    <row r="954" spans="1:11" x14ac:dyDescent="0.25">
      <c r="A954" s="9">
        <f>IF(Lease!$H$4="Monthly",DATE(YEAR(Quarterly!A953),MONTH(Quarterly!A953)+1,DAY(Quarterly!A953)),IF(Lease!$H$4="Quarterly",DATE(YEAR(Quarterly!A953),MONTH(Quarterly!A953)+3,DAY(Quarterly!A953)),DATE(YEAR(Quarterly!A953)+1,MONTH(Quarterly!A953),DAY(Quarterly!A953))))</f>
        <v>388682</v>
      </c>
      <c r="B954" s="9">
        <f t="shared" si="129"/>
        <v>388680</v>
      </c>
      <c r="C954" s="9">
        <f t="shared" si="132"/>
        <v>388710</v>
      </c>
      <c r="D954" s="3">
        <f t="shared" si="130"/>
        <v>31</v>
      </c>
      <c r="E954" s="10">
        <f t="shared" si="131"/>
        <v>29</v>
      </c>
      <c r="F954" s="4">
        <f>Lease!K964</f>
        <v>0</v>
      </c>
      <c r="G954" s="3">
        <f t="shared" si="133"/>
        <v>0</v>
      </c>
      <c r="H954" s="11">
        <f t="shared" si="134"/>
        <v>0</v>
      </c>
      <c r="I954" s="11">
        <f t="shared" si="135"/>
        <v>0</v>
      </c>
      <c r="J954" s="4">
        <f t="shared" si="136"/>
        <v>0</v>
      </c>
      <c r="K954" s="3">
        <f t="shared" si="137"/>
        <v>0</v>
      </c>
    </row>
    <row r="955" spans="1:11" x14ac:dyDescent="0.25">
      <c r="A955" s="9">
        <f>IF(Lease!$H$4="Monthly",DATE(YEAR(Quarterly!A954),MONTH(Quarterly!A954)+1,DAY(Quarterly!A954)),IF(Lease!$H$4="Quarterly",DATE(YEAR(Quarterly!A954),MONTH(Quarterly!A954)+3,DAY(Quarterly!A954)),DATE(YEAR(Quarterly!A954)+1,MONTH(Quarterly!A954),DAY(Quarterly!A954))))</f>
        <v>389047</v>
      </c>
      <c r="B955" s="9">
        <f t="shared" si="129"/>
        <v>389045</v>
      </c>
      <c r="C955" s="9">
        <f t="shared" si="132"/>
        <v>389075</v>
      </c>
      <c r="D955" s="3">
        <f t="shared" si="130"/>
        <v>31</v>
      </c>
      <c r="E955" s="10">
        <f t="shared" si="131"/>
        <v>29</v>
      </c>
      <c r="F955" s="4">
        <f>Lease!K965</f>
        <v>0</v>
      </c>
      <c r="G955" s="3">
        <f t="shared" si="133"/>
        <v>0</v>
      </c>
      <c r="H955" s="11">
        <f t="shared" si="134"/>
        <v>0</v>
      </c>
      <c r="I955" s="11">
        <f t="shared" si="135"/>
        <v>0</v>
      </c>
      <c r="J955" s="4">
        <f t="shared" si="136"/>
        <v>0</v>
      </c>
      <c r="K955" s="3">
        <f t="shared" si="137"/>
        <v>0</v>
      </c>
    </row>
    <row r="956" spans="1:11" x14ac:dyDescent="0.25">
      <c r="A956" s="9">
        <f>IF(Lease!$H$4="Monthly",DATE(YEAR(Quarterly!A955),MONTH(Quarterly!A955)+1,DAY(Quarterly!A955)),IF(Lease!$H$4="Quarterly",DATE(YEAR(Quarterly!A955),MONTH(Quarterly!A955)+3,DAY(Quarterly!A955)),DATE(YEAR(Quarterly!A955)+1,MONTH(Quarterly!A955),DAY(Quarterly!A955))))</f>
        <v>389412</v>
      </c>
      <c r="B956" s="9">
        <f t="shared" si="129"/>
        <v>389410</v>
      </c>
      <c r="C956" s="9">
        <f t="shared" si="132"/>
        <v>389440</v>
      </c>
      <c r="D956" s="3">
        <f t="shared" si="130"/>
        <v>31</v>
      </c>
      <c r="E956" s="10">
        <f t="shared" si="131"/>
        <v>29</v>
      </c>
      <c r="F956" s="4">
        <f>Lease!K966</f>
        <v>0</v>
      </c>
      <c r="G956" s="3">
        <f t="shared" si="133"/>
        <v>0</v>
      </c>
      <c r="H956" s="11">
        <f t="shared" si="134"/>
        <v>0</v>
      </c>
      <c r="I956" s="11">
        <f t="shared" si="135"/>
        <v>0</v>
      </c>
      <c r="J956" s="4">
        <f t="shared" si="136"/>
        <v>0</v>
      </c>
      <c r="K956" s="3">
        <f t="shared" si="137"/>
        <v>0</v>
      </c>
    </row>
    <row r="957" spans="1:11" x14ac:dyDescent="0.25">
      <c r="A957" s="9">
        <f>IF(Lease!$H$4="Monthly",DATE(YEAR(Quarterly!A956),MONTH(Quarterly!A956)+1,DAY(Quarterly!A956)),IF(Lease!$H$4="Quarterly",DATE(YEAR(Quarterly!A956),MONTH(Quarterly!A956)+3,DAY(Quarterly!A956)),DATE(YEAR(Quarterly!A956)+1,MONTH(Quarterly!A956),DAY(Quarterly!A956))))</f>
        <v>389777</v>
      </c>
      <c r="B957" s="9">
        <f t="shared" si="129"/>
        <v>389775</v>
      </c>
      <c r="C957" s="9">
        <f t="shared" si="132"/>
        <v>389805</v>
      </c>
      <c r="D957" s="3">
        <f t="shared" si="130"/>
        <v>31</v>
      </c>
      <c r="E957" s="10">
        <f t="shared" si="131"/>
        <v>29</v>
      </c>
      <c r="F957" s="4">
        <f>Lease!K967</f>
        <v>0</v>
      </c>
      <c r="G957" s="3">
        <f t="shared" si="133"/>
        <v>0</v>
      </c>
      <c r="H957" s="11">
        <f t="shared" si="134"/>
        <v>0</v>
      </c>
      <c r="I957" s="11">
        <f t="shared" si="135"/>
        <v>0</v>
      </c>
      <c r="J957" s="4">
        <f t="shared" si="136"/>
        <v>0</v>
      </c>
      <c r="K957" s="3">
        <f t="shared" si="137"/>
        <v>0</v>
      </c>
    </row>
    <row r="958" spans="1:11" x14ac:dyDescent="0.25">
      <c r="A958" s="9">
        <f>IF(Lease!$H$4="Monthly",DATE(YEAR(Quarterly!A957),MONTH(Quarterly!A957)+1,DAY(Quarterly!A957)),IF(Lease!$H$4="Quarterly",DATE(YEAR(Quarterly!A957),MONTH(Quarterly!A957)+3,DAY(Quarterly!A957)),DATE(YEAR(Quarterly!A957)+1,MONTH(Quarterly!A957),DAY(Quarterly!A957))))</f>
        <v>390143</v>
      </c>
      <c r="B958" s="9">
        <f t="shared" si="129"/>
        <v>390141</v>
      </c>
      <c r="C958" s="9">
        <f t="shared" si="132"/>
        <v>390171</v>
      </c>
      <c r="D958" s="3">
        <f t="shared" si="130"/>
        <v>31</v>
      </c>
      <c r="E958" s="10">
        <f t="shared" si="131"/>
        <v>29</v>
      </c>
      <c r="F958" s="4">
        <f>Lease!K968</f>
        <v>0</v>
      </c>
      <c r="G958" s="3">
        <f t="shared" si="133"/>
        <v>0</v>
      </c>
      <c r="H958" s="11">
        <f t="shared" si="134"/>
        <v>0</v>
      </c>
      <c r="I958" s="11">
        <f t="shared" si="135"/>
        <v>0</v>
      </c>
      <c r="J958" s="4">
        <f t="shared" si="136"/>
        <v>0</v>
      </c>
      <c r="K958" s="3">
        <f t="shared" si="137"/>
        <v>0</v>
      </c>
    </row>
    <row r="959" spans="1:11" x14ac:dyDescent="0.25">
      <c r="A959" s="9">
        <f>IF(Lease!$H$4="Monthly",DATE(YEAR(Quarterly!A958),MONTH(Quarterly!A958)+1,DAY(Quarterly!A958)),IF(Lease!$H$4="Quarterly",DATE(YEAR(Quarterly!A958),MONTH(Quarterly!A958)+3,DAY(Quarterly!A958)),DATE(YEAR(Quarterly!A958)+1,MONTH(Quarterly!A958),DAY(Quarterly!A958))))</f>
        <v>390508</v>
      </c>
      <c r="B959" s="9">
        <f t="shared" si="129"/>
        <v>390506</v>
      </c>
      <c r="C959" s="9">
        <f t="shared" si="132"/>
        <v>390536</v>
      </c>
      <c r="D959" s="3">
        <f t="shared" si="130"/>
        <v>31</v>
      </c>
      <c r="E959" s="10">
        <f t="shared" si="131"/>
        <v>29</v>
      </c>
      <c r="F959" s="4">
        <f>Lease!K969</f>
        <v>0</v>
      </c>
      <c r="G959" s="3">
        <f t="shared" si="133"/>
        <v>0</v>
      </c>
      <c r="H959" s="11">
        <f t="shared" si="134"/>
        <v>0</v>
      </c>
      <c r="I959" s="11">
        <f t="shared" si="135"/>
        <v>0</v>
      </c>
      <c r="J959" s="4">
        <f t="shared" si="136"/>
        <v>0</v>
      </c>
      <c r="K959" s="3">
        <f t="shared" si="137"/>
        <v>0</v>
      </c>
    </row>
    <row r="960" spans="1:11" x14ac:dyDescent="0.25">
      <c r="A960" s="9">
        <f>IF(Lease!$H$4="Monthly",DATE(YEAR(Quarterly!A959),MONTH(Quarterly!A959)+1,DAY(Quarterly!A959)),IF(Lease!$H$4="Quarterly",DATE(YEAR(Quarterly!A959),MONTH(Quarterly!A959)+3,DAY(Quarterly!A959)),DATE(YEAR(Quarterly!A959)+1,MONTH(Quarterly!A959),DAY(Quarterly!A959))))</f>
        <v>390873</v>
      </c>
      <c r="B960" s="9">
        <f t="shared" si="129"/>
        <v>390871</v>
      </c>
      <c r="C960" s="9">
        <f t="shared" si="132"/>
        <v>390901</v>
      </c>
      <c r="D960" s="3">
        <f t="shared" si="130"/>
        <v>31</v>
      </c>
      <c r="E960" s="10">
        <f t="shared" si="131"/>
        <v>29</v>
      </c>
      <c r="F960" s="4">
        <f>Lease!K970</f>
        <v>0</v>
      </c>
      <c r="G960" s="3">
        <f t="shared" si="133"/>
        <v>0</v>
      </c>
      <c r="H960" s="11">
        <f t="shared" si="134"/>
        <v>0</v>
      </c>
      <c r="I960" s="11">
        <f t="shared" si="135"/>
        <v>0</v>
      </c>
      <c r="J960" s="4">
        <f t="shared" si="136"/>
        <v>0</v>
      </c>
      <c r="K960" s="3">
        <f t="shared" si="137"/>
        <v>0</v>
      </c>
    </row>
    <row r="961" spans="1:11" x14ac:dyDescent="0.25">
      <c r="A961" s="9">
        <f>IF(Lease!$H$4="Monthly",DATE(YEAR(Quarterly!A960),MONTH(Quarterly!A960)+1,DAY(Quarterly!A960)),IF(Lease!$H$4="Quarterly",DATE(YEAR(Quarterly!A960),MONTH(Quarterly!A960)+3,DAY(Quarterly!A960)),DATE(YEAR(Quarterly!A960)+1,MONTH(Quarterly!A960),DAY(Quarterly!A960))))</f>
        <v>391238</v>
      </c>
      <c r="B961" s="9">
        <f t="shared" si="129"/>
        <v>391236</v>
      </c>
      <c r="C961" s="9">
        <f t="shared" si="132"/>
        <v>391266</v>
      </c>
      <c r="D961" s="3">
        <f t="shared" si="130"/>
        <v>31</v>
      </c>
      <c r="E961" s="10">
        <f t="shared" si="131"/>
        <v>29</v>
      </c>
      <c r="F961" s="4">
        <f>Lease!K971</f>
        <v>0</v>
      </c>
      <c r="G961" s="3">
        <f t="shared" si="133"/>
        <v>0</v>
      </c>
      <c r="H961" s="11">
        <f t="shared" si="134"/>
        <v>0</v>
      </c>
      <c r="I961" s="11">
        <f t="shared" si="135"/>
        <v>0</v>
      </c>
      <c r="J961" s="4">
        <f t="shared" si="136"/>
        <v>0</v>
      </c>
      <c r="K961" s="3">
        <f t="shared" si="137"/>
        <v>0</v>
      </c>
    </row>
    <row r="962" spans="1:11" x14ac:dyDescent="0.25">
      <c r="A962" s="9">
        <f>IF(Lease!$H$4="Monthly",DATE(YEAR(Quarterly!A961),MONTH(Quarterly!A961)+1,DAY(Quarterly!A961)),IF(Lease!$H$4="Quarterly",DATE(YEAR(Quarterly!A961),MONTH(Quarterly!A961)+3,DAY(Quarterly!A961)),DATE(YEAR(Quarterly!A961)+1,MONTH(Quarterly!A961),DAY(Quarterly!A961))))</f>
        <v>391604</v>
      </c>
      <c r="B962" s="9">
        <f t="shared" si="129"/>
        <v>391602</v>
      </c>
      <c r="C962" s="9">
        <f t="shared" si="132"/>
        <v>391632</v>
      </c>
      <c r="D962" s="3">
        <f t="shared" si="130"/>
        <v>31</v>
      </c>
      <c r="E962" s="10">
        <f t="shared" si="131"/>
        <v>29</v>
      </c>
      <c r="F962" s="4">
        <f>Lease!K972</f>
        <v>0</v>
      </c>
      <c r="G962" s="3">
        <f t="shared" si="133"/>
        <v>0</v>
      </c>
      <c r="H962" s="11">
        <f t="shared" si="134"/>
        <v>0</v>
      </c>
      <c r="I962" s="11">
        <f t="shared" si="135"/>
        <v>0</v>
      </c>
      <c r="J962" s="4">
        <f t="shared" si="136"/>
        <v>0</v>
      </c>
      <c r="K962" s="3">
        <f t="shared" si="137"/>
        <v>0</v>
      </c>
    </row>
    <row r="963" spans="1:11" x14ac:dyDescent="0.25">
      <c r="A963" s="9">
        <f>IF(Lease!$H$4="Monthly",DATE(YEAR(Quarterly!A962),MONTH(Quarterly!A962)+1,DAY(Quarterly!A962)),IF(Lease!$H$4="Quarterly",DATE(YEAR(Quarterly!A962),MONTH(Quarterly!A962)+3,DAY(Quarterly!A962)),DATE(YEAR(Quarterly!A962)+1,MONTH(Quarterly!A962),DAY(Quarterly!A962))))</f>
        <v>391969</v>
      </c>
      <c r="B963" s="9">
        <f t="shared" si="129"/>
        <v>391967</v>
      </c>
      <c r="C963" s="9">
        <f t="shared" si="132"/>
        <v>391997</v>
      </c>
      <c r="D963" s="3">
        <f t="shared" si="130"/>
        <v>31</v>
      </c>
      <c r="E963" s="10">
        <f t="shared" si="131"/>
        <v>29</v>
      </c>
      <c r="F963" s="4">
        <f>Lease!K973</f>
        <v>0</v>
      </c>
      <c r="G963" s="3">
        <f t="shared" si="133"/>
        <v>0</v>
      </c>
      <c r="H963" s="11">
        <f t="shared" si="134"/>
        <v>0</v>
      </c>
      <c r="I963" s="11">
        <f t="shared" si="135"/>
        <v>0</v>
      </c>
      <c r="J963" s="4">
        <f t="shared" si="136"/>
        <v>0</v>
      </c>
      <c r="K963" s="3">
        <f t="shared" si="137"/>
        <v>0</v>
      </c>
    </row>
    <row r="964" spans="1:11" x14ac:dyDescent="0.25">
      <c r="A964" s="9">
        <f>IF(Lease!$H$4="Monthly",DATE(YEAR(Quarterly!A963),MONTH(Quarterly!A963)+1,DAY(Quarterly!A963)),IF(Lease!$H$4="Quarterly",DATE(YEAR(Quarterly!A963),MONTH(Quarterly!A963)+3,DAY(Quarterly!A963)),DATE(YEAR(Quarterly!A963)+1,MONTH(Quarterly!A963),DAY(Quarterly!A963))))</f>
        <v>392334</v>
      </c>
      <c r="B964" s="9">
        <f t="shared" si="129"/>
        <v>392332</v>
      </c>
      <c r="C964" s="9">
        <f t="shared" si="132"/>
        <v>392362</v>
      </c>
      <c r="D964" s="3">
        <f t="shared" si="130"/>
        <v>31</v>
      </c>
      <c r="E964" s="10">
        <f t="shared" si="131"/>
        <v>29</v>
      </c>
      <c r="F964" s="4">
        <f>Lease!K974</f>
        <v>0</v>
      </c>
      <c r="G964" s="3">
        <f t="shared" si="133"/>
        <v>0</v>
      </c>
      <c r="H964" s="11">
        <f t="shared" si="134"/>
        <v>0</v>
      </c>
      <c r="I964" s="11">
        <f t="shared" si="135"/>
        <v>0</v>
      </c>
      <c r="J964" s="4">
        <f t="shared" si="136"/>
        <v>0</v>
      </c>
      <c r="K964" s="3">
        <f t="shared" si="137"/>
        <v>0</v>
      </c>
    </row>
    <row r="965" spans="1:11" x14ac:dyDescent="0.25">
      <c r="A965" s="9">
        <f>IF(Lease!$H$4="Monthly",DATE(YEAR(Quarterly!A964),MONTH(Quarterly!A964)+1,DAY(Quarterly!A964)),IF(Lease!$H$4="Quarterly",DATE(YEAR(Quarterly!A964),MONTH(Quarterly!A964)+3,DAY(Quarterly!A964)),DATE(YEAR(Quarterly!A964)+1,MONTH(Quarterly!A964),DAY(Quarterly!A964))))</f>
        <v>392699</v>
      </c>
      <c r="B965" s="9">
        <f t="shared" si="129"/>
        <v>392697</v>
      </c>
      <c r="C965" s="9">
        <f t="shared" si="132"/>
        <v>392727</v>
      </c>
      <c r="D965" s="3">
        <f t="shared" si="130"/>
        <v>31</v>
      </c>
      <c r="E965" s="10">
        <f t="shared" si="131"/>
        <v>29</v>
      </c>
      <c r="F965" s="4">
        <f>Lease!K975</f>
        <v>0</v>
      </c>
      <c r="G965" s="3">
        <f t="shared" si="133"/>
        <v>0</v>
      </c>
      <c r="H965" s="11">
        <f t="shared" si="134"/>
        <v>0</v>
      </c>
      <c r="I965" s="11">
        <f t="shared" si="135"/>
        <v>0</v>
      </c>
      <c r="J965" s="4">
        <f t="shared" si="136"/>
        <v>0</v>
      </c>
      <c r="K965" s="3">
        <f t="shared" si="137"/>
        <v>0</v>
      </c>
    </row>
    <row r="966" spans="1:11" x14ac:dyDescent="0.25">
      <c r="A966" s="9">
        <f>IF(Lease!$H$4="Monthly",DATE(YEAR(Quarterly!A965),MONTH(Quarterly!A965)+1,DAY(Quarterly!A965)),IF(Lease!$H$4="Quarterly",DATE(YEAR(Quarterly!A965),MONTH(Quarterly!A965)+3,DAY(Quarterly!A965)),DATE(YEAR(Quarterly!A965)+1,MONTH(Quarterly!A965),DAY(Quarterly!A965))))</f>
        <v>393065</v>
      </c>
      <c r="B966" s="9">
        <f t="shared" ref="B966:B1029" si="138">EOMONTH(A966,-1)+1</f>
        <v>393063</v>
      </c>
      <c r="C966" s="9">
        <f t="shared" si="132"/>
        <v>393093</v>
      </c>
      <c r="D966" s="3">
        <f t="shared" ref="D966:D1029" si="139">C966-B966+1</f>
        <v>31</v>
      </c>
      <c r="E966" s="10">
        <f t="shared" ref="E966:E1029" si="140">C966-A966+1</f>
        <v>29</v>
      </c>
      <c r="F966" s="4">
        <f>Lease!K976</f>
        <v>0</v>
      </c>
      <c r="G966" s="3">
        <f t="shared" si="133"/>
        <v>0</v>
      </c>
      <c r="H966" s="11">
        <f t="shared" si="134"/>
        <v>0</v>
      </c>
      <c r="I966" s="11">
        <f t="shared" si="135"/>
        <v>0</v>
      </c>
      <c r="J966" s="4">
        <f t="shared" si="136"/>
        <v>0</v>
      </c>
      <c r="K966" s="3">
        <f t="shared" si="137"/>
        <v>0</v>
      </c>
    </row>
    <row r="967" spans="1:11" x14ac:dyDescent="0.25">
      <c r="A967" s="9">
        <f>IF(Lease!$H$4="Monthly",DATE(YEAR(Quarterly!A966),MONTH(Quarterly!A966)+1,DAY(Quarterly!A966)),IF(Lease!$H$4="Quarterly",DATE(YEAR(Quarterly!A966),MONTH(Quarterly!A966)+3,DAY(Quarterly!A966)),DATE(YEAR(Quarterly!A966)+1,MONTH(Quarterly!A966),DAY(Quarterly!A966))))</f>
        <v>393430</v>
      </c>
      <c r="B967" s="9">
        <f t="shared" si="138"/>
        <v>393428</v>
      </c>
      <c r="C967" s="9">
        <f t="shared" ref="C967:C1030" si="141">EOMONTH(A967,0)</f>
        <v>393458</v>
      </c>
      <c r="D967" s="3">
        <f t="shared" si="139"/>
        <v>31</v>
      </c>
      <c r="E967" s="10">
        <f t="shared" si="140"/>
        <v>29</v>
      </c>
      <c r="F967" s="4">
        <f>Lease!K977</f>
        <v>0</v>
      </c>
      <c r="G967" s="3">
        <f t="shared" ref="G967:G1030" si="142">(F968/(A968-A967+1)*E967)+J966</f>
        <v>0</v>
      </c>
      <c r="H967" s="11">
        <f t="shared" ref="H967:H1030" si="143">(F968)/(A968-A967+1)*((((EOMONTH(DATE(YEAR(A967),MONTH(A967)+1,DAY(A967)),0)))-DATE(YEAR(A967),MONTH(EOMONTH(A967,-1)+1)+1,1))+1)</f>
        <v>0</v>
      </c>
      <c r="I967" s="11">
        <f t="shared" ref="I967:I1030" si="144">(F968)/(A968-A967+1)*(((((EOMONTH(DATE(YEAR(A967),MONTH(A967)+2,DAY(A967)),0)))-DATE(YEAR(A967),MONTH(EOMONTH(A967,-1)+2)+2,1)))+1)</f>
        <v>0</v>
      </c>
      <c r="J967" s="4">
        <f t="shared" ref="J967:J1030" si="145">F968/(A968-A967+1)*(A968-DATE(YEAR(A968),MONTH(EOMONTH(A968,-1)+1),DAY(1))+1)</f>
        <v>0</v>
      </c>
      <c r="K967" s="3">
        <f t="shared" ref="K967:K1030" si="146">G967+J967+I967+H967-J966</f>
        <v>0</v>
      </c>
    </row>
    <row r="968" spans="1:11" x14ac:dyDescent="0.25">
      <c r="A968" s="9">
        <f>IF(Lease!$H$4="Monthly",DATE(YEAR(Quarterly!A967),MONTH(Quarterly!A967)+1,DAY(Quarterly!A967)),IF(Lease!$H$4="Quarterly",DATE(YEAR(Quarterly!A967),MONTH(Quarterly!A967)+3,DAY(Quarterly!A967)),DATE(YEAR(Quarterly!A967)+1,MONTH(Quarterly!A967),DAY(Quarterly!A967))))</f>
        <v>393795</v>
      </c>
      <c r="B968" s="9">
        <f t="shared" si="138"/>
        <v>393793</v>
      </c>
      <c r="C968" s="9">
        <f t="shared" si="141"/>
        <v>393823</v>
      </c>
      <c r="D968" s="3">
        <f t="shared" si="139"/>
        <v>31</v>
      </c>
      <c r="E968" s="10">
        <f t="shared" si="140"/>
        <v>29</v>
      </c>
      <c r="F968" s="4">
        <f>Lease!K978</f>
        <v>0</v>
      </c>
      <c r="G968" s="3">
        <f t="shared" si="142"/>
        <v>0</v>
      </c>
      <c r="H968" s="11">
        <f t="shared" si="143"/>
        <v>0</v>
      </c>
      <c r="I968" s="11">
        <f t="shared" si="144"/>
        <v>0</v>
      </c>
      <c r="J968" s="4">
        <f t="shared" si="145"/>
        <v>0</v>
      </c>
      <c r="K968" s="3">
        <f t="shared" si="146"/>
        <v>0</v>
      </c>
    </row>
    <row r="969" spans="1:11" x14ac:dyDescent="0.25">
      <c r="A969" s="9">
        <f>IF(Lease!$H$4="Monthly",DATE(YEAR(Quarterly!A968),MONTH(Quarterly!A968)+1,DAY(Quarterly!A968)),IF(Lease!$H$4="Quarterly",DATE(YEAR(Quarterly!A968),MONTH(Quarterly!A968)+3,DAY(Quarterly!A968)),DATE(YEAR(Quarterly!A968)+1,MONTH(Quarterly!A968),DAY(Quarterly!A968))))</f>
        <v>394160</v>
      </c>
      <c r="B969" s="9">
        <f t="shared" si="138"/>
        <v>394158</v>
      </c>
      <c r="C969" s="9">
        <f t="shared" si="141"/>
        <v>394188</v>
      </c>
      <c r="D969" s="3">
        <f t="shared" si="139"/>
        <v>31</v>
      </c>
      <c r="E969" s="10">
        <f t="shared" si="140"/>
        <v>29</v>
      </c>
      <c r="F969" s="4">
        <f>Lease!K979</f>
        <v>0</v>
      </c>
      <c r="G969" s="3">
        <f t="shared" si="142"/>
        <v>0</v>
      </c>
      <c r="H969" s="11">
        <f t="shared" si="143"/>
        <v>0</v>
      </c>
      <c r="I969" s="11">
        <f t="shared" si="144"/>
        <v>0</v>
      </c>
      <c r="J969" s="4">
        <f t="shared" si="145"/>
        <v>0</v>
      </c>
      <c r="K969" s="3">
        <f t="shared" si="146"/>
        <v>0</v>
      </c>
    </row>
    <row r="970" spans="1:11" x14ac:dyDescent="0.25">
      <c r="A970" s="9">
        <f>IF(Lease!$H$4="Monthly",DATE(YEAR(Quarterly!A969),MONTH(Quarterly!A969)+1,DAY(Quarterly!A969)),IF(Lease!$H$4="Quarterly",DATE(YEAR(Quarterly!A969),MONTH(Quarterly!A969)+3,DAY(Quarterly!A969)),DATE(YEAR(Quarterly!A969)+1,MONTH(Quarterly!A969),DAY(Quarterly!A969))))</f>
        <v>394526</v>
      </c>
      <c r="B970" s="9">
        <f t="shared" si="138"/>
        <v>394524</v>
      </c>
      <c r="C970" s="9">
        <f t="shared" si="141"/>
        <v>394554</v>
      </c>
      <c r="D970" s="3">
        <f t="shared" si="139"/>
        <v>31</v>
      </c>
      <c r="E970" s="10">
        <f t="shared" si="140"/>
        <v>29</v>
      </c>
      <c r="F970" s="4">
        <f>Lease!K980</f>
        <v>0</v>
      </c>
      <c r="G970" s="3">
        <f t="shared" si="142"/>
        <v>0</v>
      </c>
      <c r="H970" s="11">
        <f t="shared" si="143"/>
        <v>0</v>
      </c>
      <c r="I970" s="11">
        <f t="shared" si="144"/>
        <v>0</v>
      </c>
      <c r="J970" s="4">
        <f t="shared" si="145"/>
        <v>0</v>
      </c>
      <c r="K970" s="3">
        <f t="shared" si="146"/>
        <v>0</v>
      </c>
    </row>
    <row r="971" spans="1:11" x14ac:dyDescent="0.25">
      <c r="A971" s="9">
        <f>IF(Lease!$H$4="Monthly",DATE(YEAR(Quarterly!A970),MONTH(Quarterly!A970)+1,DAY(Quarterly!A970)),IF(Lease!$H$4="Quarterly",DATE(YEAR(Quarterly!A970),MONTH(Quarterly!A970)+3,DAY(Quarterly!A970)),DATE(YEAR(Quarterly!A970)+1,MONTH(Quarterly!A970),DAY(Quarterly!A970))))</f>
        <v>394891</v>
      </c>
      <c r="B971" s="9">
        <f t="shared" si="138"/>
        <v>394889</v>
      </c>
      <c r="C971" s="9">
        <f t="shared" si="141"/>
        <v>394919</v>
      </c>
      <c r="D971" s="3">
        <f t="shared" si="139"/>
        <v>31</v>
      </c>
      <c r="E971" s="10">
        <f t="shared" si="140"/>
        <v>29</v>
      </c>
      <c r="F971" s="4">
        <f>Lease!K981</f>
        <v>0</v>
      </c>
      <c r="G971" s="3">
        <f t="shared" si="142"/>
        <v>0</v>
      </c>
      <c r="H971" s="11">
        <f t="shared" si="143"/>
        <v>0</v>
      </c>
      <c r="I971" s="11">
        <f t="shared" si="144"/>
        <v>0</v>
      </c>
      <c r="J971" s="4">
        <f t="shared" si="145"/>
        <v>0</v>
      </c>
      <c r="K971" s="3">
        <f t="shared" si="146"/>
        <v>0</v>
      </c>
    </row>
    <row r="972" spans="1:11" x14ac:dyDescent="0.25">
      <c r="A972" s="9">
        <f>IF(Lease!$H$4="Monthly",DATE(YEAR(Quarterly!A971),MONTH(Quarterly!A971)+1,DAY(Quarterly!A971)),IF(Lease!$H$4="Quarterly",DATE(YEAR(Quarterly!A971),MONTH(Quarterly!A971)+3,DAY(Quarterly!A971)),DATE(YEAR(Quarterly!A971)+1,MONTH(Quarterly!A971),DAY(Quarterly!A971))))</f>
        <v>395256</v>
      </c>
      <c r="B972" s="9">
        <f t="shared" si="138"/>
        <v>395254</v>
      </c>
      <c r="C972" s="9">
        <f t="shared" si="141"/>
        <v>395284</v>
      </c>
      <c r="D972" s="3">
        <f t="shared" si="139"/>
        <v>31</v>
      </c>
      <c r="E972" s="10">
        <f t="shared" si="140"/>
        <v>29</v>
      </c>
      <c r="F972" s="4">
        <f>Lease!K982</f>
        <v>0</v>
      </c>
      <c r="G972" s="3">
        <f t="shared" si="142"/>
        <v>0</v>
      </c>
      <c r="H972" s="11">
        <f t="shared" si="143"/>
        <v>0</v>
      </c>
      <c r="I972" s="11">
        <f t="shared" si="144"/>
        <v>0</v>
      </c>
      <c r="J972" s="4">
        <f t="shared" si="145"/>
        <v>0</v>
      </c>
      <c r="K972" s="3">
        <f t="shared" si="146"/>
        <v>0</v>
      </c>
    </row>
    <row r="973" spans="1:11" x14ac:dyDescent="0.25">
      <c r="A973" s="9">
        <f>IF(Lease!$H$4="Monthly",DATE(YEAR(Quarterly!A972),MONTH(Quarterly!A972)+1,DAY(Quarterly!A972)),IF(Lease!$H$4="Quarterly",DATE(YEAR(Quarterly!A972),MONTH(Quarterly!A972)+3,DAY(Quarterly!A972)),DATE(YEAR(Quarterly!A972)+1,MONTH(Quarterly!A972),DAY(Quarterly!A972))))</f>
        <v>395621</v>
      </c>
      <c r="B973" s="9">
        <f t="shared" si="138"/>
        <v>395619</v>
      </c>
      <c r="C973" s="9">
        <f t="shared" si="141"/>
        <v>395649</v>
      </c>
      <c r="D973" s="3">
        <f t="shared" si="139"/>
        <v>31</v>
      </c>
      <c r="E973" s="10">
        <f t="shared" si="140"/>
        <v>29</v>
      </c>
      <c r="F973" s="4">
        <f>Lease!K983</f>
        <v>0</v>
      </c>
      <c r="G973" s="3">
        <f t="shared" si="142"/>
        <v>0</v>
      </c>
      <c r="H973" s="11">
        <f t="shared" si="143"/>
        <v>0</v>
      </c>
      <c r="I973" s="11">
        <f t="shared" si="144"/>
        <v>0</v>
      </c>
      <c r="J973" s="4">
        <f t="shared" si="145"/>
        <v>0</v>
      </c>
      <c r="K973" s="3">
        <f t="shared" si="146"/>
        <v>0</v>
      </c>
    </row>
    <row r="974" spans="1:11" x14ac:dyDescent="0.25">
      <c r="A974" s="9">
        <f>IF(Lease!$H$4="Monthly",DATE(YEAR(Quarterly!A973),MONTH(Quarterly!A973)+1,DAY(Quarterly!A973)),IF(Lease!$H$4="Quarterly",DATE(YEAR(Quarterly!A973),MONTH(Quarterly!A973)+3,DAY(Quarterly!A973)),DATE(YEAR(Quarterly!A973)+1,MONTH(Quarterly!A973),DAY(Quarterly!A973))))</f>
        <v>395987</v>
      </c>
      <c r="B974" s="9">
        <f t="shared" si="138"/>
        <v>395985</v>
      </c>
      <c r="C974" s="9">
        <f t="shared" si="141"/>
        <v>396015</v>
      </c>
      <c r="D974" s="3">
        <f t="shared" si="139"/>
        <v>31</v>
      </c>
      <c r="E974" s="10">
        <f t="shared" si="140"/>
        <v>29</v>
      </c>
      <c r="F974" s="4">
        <f>Lease!K984</f>
        <v>0</v>
      </c>
      <c r="G974" s="3">
        <f t="shared" si="142"/>
        <v>0</v>
      </c>
      <c r="H974" s="11">
        <f t="shared" si="143"/>
        <v>0</v>
      </c>
      <c r="I974" s="11">
        <f t="shared" si="144"/>
        <v>0</v>
      </c>
      <c r="J974" s="4">
        <f t="shared" si="145"/>
        <v>0</v>
      </c>
      <c r="K974" s="3">
        <f t="shared" si="146"/>
        <v>0</v>
      </c>
    </row>
    <row r="975" spans="1:11" x14ac:dyDescent="0.25">
      <c r="A975" s="9">
        <f>IF(Lease!$H$4="Monthly",DATE(YEAR(Quarterly!A974),MONTH(Quarterly!A974)+1,DAY(Quarterly!A974)),IF(Lease!$H$4="Quarterly",DATE(YEAR(Quarterly!A974),MONTH(Quarterly!A974)+3,DAY(Quarterly!A974)),DATE(YEAR(Quarterly!A974)+1,MONTH(Quarterly!A974),DAY(Quarterly!A974))))</f>
        <v>396352</v>
      </c>
      <c r="B975" s="9">
        <f t="shared" si="138"/>
        <v>396350</v>
      </c>
      <c r="C975" s="9">
        <f t="shared" si="141"/>
        <v>396380</v>
      </c>
      <c r="D975" s="3">
        <f t="shared" si="139"/>
        <v>31</v>
      </c>
      <c r="E975" s="10">
        <f t="shared" si="140"/>
        <v>29</v>
      </c>
      <c r="F975" s="4">
        <f>Lease!K985</f>
        <v>0</v>
      </c>
      <c r="G975" s="3">
        <f t="shared" si="142"/>
        <v>0</v>
      </c>
      <c r="H975" s="11">
        <f t="shared" si="143"/>
        <v>0</v>
      </c>
      <c r="I975" s="11">
        <f t="shared" si="144"/>
        <v>0</v>
      </c>
      <c r="J975" s="4">
        <f t="shared" si="145"/>
        <v>0</v>
      </c>
      <c r="K975" s="3">
        <f t="shared" si="146"/>
        <v>0</v>
      </c>
    </row>
    <row r="976" spans="1:11" x14ac:dyDescent="0.25">
      <c r="A976" s="9">
        <f>IF(Lease!$H$4="Monthly",DATE(YEAR(Quarterly!A975),MONTH(Quarterly!A975)+1,DAY(Quarterly!A975)),IF(Lease!$H$4="Quarterly",DATE(YEAR(Quarterly!A975),MONTH(Quarterly!A975)+3,DAY(Quarterly!A975)),DATE(YEAR(Quarterly!A975)+1,MONTH(Quarterly!A975),DAY(Quarterly!A975))))</f>
        <v>396717</v>
      </c>
      <c r="B976" s="9">
        <f t="shared" si="138"/>
        <v>396715</v>
      </c>
      <c r="C976" s="9">
        <f t="shared" si="141"/>
        <v>396745</v>
      </c>
      <c r="D976" s="3">
        <f t="shared" si="139"/>
        <v>31</v>
      </c>
      <c r="E976" s="10">
        <f t="shared" si="140"/>
        <v>29</v>
      </c>
      <c r="F976" s="4">
        <f>Lease!K986</f>
        <v>0</v>
      </c>
      <c r="G976" s="3">
        <f t="shared" si="142"/>
        <v>0</v>
      </c>
      <c r="H976" s="11">
        <f t="shared" si="143"/>
        <v>0</v>
      </c>
      <c r="I976" s="11">
        <f t="shared" si="144"/>
        <v>0</v>
      </c>
      <c r="J976" s="4">
        <f t="shared" si="145"/>
        <v>0</v>
      </c>
      <c r="K976" s="3">
        <f t="shared" si="146"/>
        <v>0</v>
      </c>
    </row>
    <row r="977" spans="1:11" x14ac:dyDescent="0.25">
      <c r="A977" s="9">
        <f>IF(Lease!$H$4="Monthly",DATE(YEAR(Quarterly!A976),MONTH(Quarterly!A976)+1,DAY(Quarterly!A976)),IF(Lease!$H$4="Quarterly",DATE(YEAR(Quarterly!A976),MONTH(Quarterly!A976)+3,DAY(Quarterly!A976)),DATE(YEAR(Quarterly!A976)+1,MONTH(Quarterly!A976),DAY(Quarterly!A976))))</f>
        <v>397082</v>
      </c>
      <c r="B977" s="9">
        <f t="shared" si="138"/>
        <v>397080</v>
      </c>
      <c r="C977" s="9">
        <f t="shared" si="141"/>
        <v>397110</v>
      </c>
      <c r="D977" s="3">
        <f t="shared" si="139"/>
        <v>31</v>
      </c>
      <c r="E977" s="10">
        <f t="shared" si="140"/>
        <v>29</v>
      </c>
      <c r="F977" s="4">
        <f>Lease!K987</f>
        <v>0</v>
      </c>
      <c r="G977" s="3">
        <f t="shared" si="142"/>
        <v>0</v>
      </c>
      <c r="H977" s="11">
        <f t="shared" si="143"/>
        <v>0</v>
      </c>
      <c r="I977" s="11">
        <f t="shared" si="144"/>
        <v>0</v>
      </c>
      <c r="J977" s="4">
        <f t="shared" si="145"/>
        <v>0</v>
      </c>
      <c r="K977" s="3">
        <f t="shared" si="146"/>
        <v>0</v>
      </c>
    </row>
    <row r="978" spans="1:11" x14ac:dyDescent="0.25">
      <c r="A978" s="9">
        <f>IF(Lease!$H$4="Monthly",DATE(YEAR(Quarterly!A977),MONTH(Quarterly!A977)+1,DAY(Quarterly!A977)),IF(Lease!$H$4="Quarterly",DATE(YEAR(Quarterly!A977),MONTH(Quarterly!A977)+3,DAY(Quarterly!A977)),DATE(YEAR(Quarterly!A977)+1,MONTH(Quarterly!A977),DAY(Quarterly!A977))))</f>
        <v>397448</v>
      </c>
      <c r="B978" s="9">
        <f t="shared" si="138"/>
        <v>397446</v>
      </c>
      <c r="C978" s="9">
        <f t="shared" si="141"/>
        <v>397476</v>
      </c>
      <c r="D978" s="3">
        <f t="shared" si="139"/>
        <v>31</v>
      </c>
      <c r="E978" s="10">
        <f t="shared" si="140"/>
        <v>29</v>
      </c>
      <c r="F978" s="4">
        <f>Lease!K988</f>
        <v>0</v>
      </c>
      <c r="G978" s="3">
        <f t="shared" si="142"/>
        <v>0</v>
      </c>
      <c r="H978" s="11">
        <f t="shared" si="143"/>
        <v>0</v>
      </c>
      <c r="I978" s="11">
        <f t="shared" si="144"/>
        <v>0</v>
      </c>
      <c r="J978" s="4">
        <f t="shared" si="145"/>
        <v>0</v>
      </c>
      <c r="K978" s="3">
        <f t="shared" si="146"/>
        <v>0</v>
      </c>
    </row>
    <row r="979" spans="1:11" x14ac:dyDescent="0.25">
      <c r="A979" s="9">
        <f>IF(Lease!$H$4="Monthly",DATE(YEAR(Quarterly!A978),MONTH(Quarterly!A978)+1,DAY(Quarterly!A978)),IF(Lease!$H$4="Quarterly",DATE(YEAR(Quarterly!A978),MONTH(Quarterly!A978)+3,DAY(Quarterly!A978)),DATE(YEAR(Quarterly!A978)+1,MONTH(Quarterly!A978),DAY(Quarterly!A978))))</f>
        <v>397813</v>
      </c>
      <c r="B979" s="9">
        <f t="shared" si="138"/>
        <v>397811</v>
      </c>
      <c r="C979" s="9">
        <f t="shared" si="141"/>
        <v>397841</v>
      </c>
      <c r="D979" s="3">
        <f t="shared" si="139"/>
        <v>31</v>
      </c>
      <c r="E979" s="10">
        <f t="shared" si="140"/>
        <v>29</v>
      </c>
      <c r="F979" s="4">
        <f>Lease!K989</f>
        <v>0</v>
      </c>
      <c r="G979" s="3">
        <f t="shared" si="142"/>
        <v>0</v>
      </c>
      <c r="H979" s="11">
        <f t="shared" si="143"/>
        <v>0</v>
      </c>
      <c r="I979" s="11">
        <f t="shared" si="144"/>
        <v>0</v>
      </c>
      <c r="J979" s="4">
        <f t="shared" si="145"/>
        <v>0</v>
      </c>
      <c r="K979" s="3">
        <f t="shared" si="146"/>
        <v>0</v>
      </c>
    </row>
    <row r="980" spans="1:11" x14ac:dyDescent="0.25">
      <c r="A980" s="9">
        <f>IF(Lease!$H$4="Monthly",DATE(YEAR(Quarterly!A979),MONTH(Quarterly!A979)+1,DAY(Quarterly!A979)),IF(Lease!$H$4="Quarterly",DATE(YEAR(Quarterly!A979),MONTH(Quarterly!A979)+3,DAY(Quarterly!A979)),DATE(YEAR(Quarterly!A979)+1,MONTH(Quarterly!A979),DAY(Quarterly!A979))))</f>
        <v>398178</v>
      </c>
      <c r="B980" s="9">
        <f t="shared" si="138"/>
        <v>398176</v>
      </c>
      <c r="C980" s="9">
        <f t="shared" si="141"/>
        <v>398206</v>
      </c>
      <c r="D980" s="3">
        <f t="shared" si="139"/>
        <v>31</v>
      </c>
      <c r="E980" s="10">
        <f t="shared" si="140"/>
        <v>29</v>
      </c>
      <c r="F980" s="4">
        <f>Lease!K990</f>
        <v>0</v>
      </c>
      <c r="G980" s="3">
        <f t="shared" si="142"/>
        <v>0</v>
      </c>
      <c r="H980" s="11">
        <f t="shared" si="143"/>
        <v>0</v>
      </c>
      <c r="I980" s="11">
        <f t="shared" si="144"/>
        <v>0</v>
      </c>
      <c r="J980" s="4">
        <f t="shared" si="145"/>
        <v>0</v>
      </c>
      <c r="K980" s="3">
        <f t="shared" si="146"/>
        <v>0</v>
      </c>
    </row>
    <row r="981" spans="1:11" x14ac:dyDescent="0.25">
      <c r="A981" s="9">
        <f>IF(Lease!$H$4="Monthly",DATE(YEAR(Quarterly!A980),MONTH(Quarterly!A980)+1,DAY(Quarterly!A980)),IF(Lease!$H$4="Quarterly",DATE(YEAR(Quarterly!A980),MONTH(Quarterly!A980)+3,DAY(Quarterly!A980)),DATE(YEAR(Quarterly!A980)+1,MONTH(Quarterly!A980),DAY(Quarterly!A980))))</f>
        <v>398543</v>
      </c>
      <c r="B981" s="9">
        <f t="shared" si="138"/>
        <v>398541</v>
      </c>
      <c r="C981" s="9">
        <f t="shared" si="141"/>
        <v>398571</v>
      </c>
      <c r="D981" s="3">
        <f t="shared" si="139"/>
        <v>31</v>
      </c>
      <c r="E981" s="10">
        <f t="shared" si="140"/>
        <v>29</v>
      </c>
      <c r="F981" s="4">
        <f>Lease!K991</f>
        <v>0</v>
      </c>
      <c r="G981" s="3">
        <f t="shared" si="142"/>
        <v>0</v>
      </c>
      <c r="H981" s="11">
        <f t="shared" si="143"/>
        <v>0</v>
      </c>
      <c r="I981" s="11">
        <f t="shared" si="144"/>
        <v>0</v>
      </c>
      <c r="J981" s="4">
        <f t="shared" si="145"/>
        <v>0</v>
      </c>
      <c r="K981" s="3">
        <f t="shared" si="146"/>
        <v>0</v>
      </c>
    </row>
    <row r="982" spans="1:11" x14ac:dyDescent="0.25">
      <c r="A982" s="9">
        <f>IF(Lease!$H$4="Monthly",DATE(YEAR(Quarterly!A981),MONTH(Quarterly!A981)+1,DAY(Quarterly!A981)),IF(Lease!$H$4="Quarterly",DATE(YEAR(Quarterly!A981),MONTH(Quarterly!A981)+3,DAY(Quarterly!A981)),DATE(YEAR(Quarterly!A981)+1,MONTH(Quarterly!A981),DAY(Quarterly!A981))))</f>
        <v>398909</v>
      </c>
      <c r="B982" s="9">
        <f t="shared" si="138"/>
        <v>398907</v>
      </c>
      <c r="C982" s="9">
        <f t="shared" si="141"/>
        <v>398937</v>
      </c>
      <c r="D982" s="3">
        <f t="shared" si="139"/>
        <v>31</v>
      </c>
      <c r="E982" s="10">
        <f t="shared" si="140"/>
        <v>29</v>
      </c>
      <c r="F982" s="4">
        <f>Lease!K992</f>
        <v>0</v>
      </c>
      <c r="G982" s="3">
        <f t="shared" si="142"/>
        <v>0</v>
      </c>
      <c r="H982" s="11">
        <f t="shared" si="143"/>
        <v>0</v>
      </c>
      <c r="I982" s="11">
        <f t="shared" si="144"/>
        <v>0</v>
      </c>
      <c r="J982" s="4">
        <f t="shared" si="145"/>
        <v>0</v>
      </c>
      <c r="K982" s="3">
        <f t="shared" si="146"/>
        <v>0</v>
      </c>
    </row>
    <row r="983" spans="1:11" x14ac:dyDescent="0.25">
      <c r="A983" s="9">
        <f>IF(Lease!$H$4="Monthly",DATE(YEAR(Quarterly!A982),MONTH(Quarterly!A982)+1,DAY(Quarterly!A982)),IF(Lease!$H$4="Quarterly",DATE(YEAR(Quarterly!A982),MONTH(Quarterly!A982)+3,DAY(Quarterly!A982)),DATE(YEAR(Quarterly!A982)+1,MONTH(Quarterly!A982),DAY(Quarterly!A982))))</f>
        <v>399274</v>
      </c>
      <c r="B983" s="9">
        <f t="shared" si="138"/>
        <v>399272</v>
      </c>
      <c r="C983" s="9">
        <f t="shared" si="141"/>
        <v>399302</v>
      </c>
      <c r="D983" s="3">
        <f t="shared" si="139"/>
        <v>31</v>
      </c>
      <c r="E983" s="10">
        <f t="shared" si="140"/>
        <v>29</v>
      </c>
      <c r="F983" s="4">
        <f>Lease!K993</f>
        <v>0</v>
      </c>
      <c r="G983" s="3">
        <f t="shared" si="142"/>
        <v>0</v>
      </c>
      <c r="H983" s="11">
        <f t="shared" si="143"/>
        <v>0</v>
      </c>
      <c r="I983" s="11">
        <f t="shared" si="144"/>
        <v>0</v>
      </c>
      <c r="J983" s="4">
        <f t="shared" si="145"/>
        <v>0</v>
      </c>
      <c r="K983" s="3">
        <f t="shared" si="146"/>
        <v>0</v>
      </c>
    </row>
    <row r="984" spans="1:11" x14ac:dyDescent="0.25">
      <c r="A984" s="9">
        <f>IF(Lease!$H$4="Monthly",DATE(YEAR(Quarterly!A983),MONTH(Quarterly!A983)+1,DAY(Quarterly!A983)),IF(Lease!$H$4="Quarterly",DATE(YEAR(Quarterly!A983),MONTH(Quarterly!A983)+3,DAY(Quarterly!A983)),DATE(YEAR(Quarterly!A983)+1,MONTH(Quarterly!A983),DAY(Quarterly!A983))))</f>
        <v>399639</v>
      </c>
      <c r="B984" s="9">
        <f t="shared" si="138"/>
        <v>399637</v>
      </c>
      <c r="C984" s="9">
        <f t="shared" si="141"/>
        <v>399667</v>
      </c>
      <c r="D984" s="3">
        <f t="shared" si="139"/>
        <v>31</v>
      </c>
      <c r="E984" s="10">
        <f t="shared" si="140"/>
        <v>29</v>
      </c>
      <c r="F984" s="4">
        <f>Lease!K994</f>
        <v>0</v>
      </c>
      <c r="G984" s="3">
        <f t="shared" si="142"/>
        <v>0</v>
      </c>
      <c r="H984" s="11">
        <f t="shared" si="143"/>
        <v>0</v>
      </c>
      <c r="I984" s="11">
        <f t="shared" si="144"/>
        <v>0</v>
      </c>
      <c r="J984" s="4">
        <f t="shared" si="145"/>
        <v>0</v>
      </c>
      <c r="K984" s="3">
        <f t="shared" si="146"/>
        <v>0</v>
      </c>
    </row>
    <row r="985" spans="1:11" x14ac:dyDescent="0.25">
      <c r="A985" s="9">
        <f>IF(Lease!$H$4="Monthly",DATE(YEAR(Quarterly!A984),MONTH(Quarterly!A984)+1,DAY(Quarterly!A984)),IF(Lease!$H$4="Quarterly",DATE(YEAR(Quarterly!A984),MONTH(Quarterly!A984)+3,DAY(Quarterly!A984)),DATE(YEAR(Quarterly!A984)+1,MONTH(Quarterly!A984),DAY(Quarterly!A984))))</f>
        <v>400004</v>
      </c>
      <c r="B985" s="9">
        <f t="shared" si="138"/>
        <v>400002</v>
      </c>
      <c r="C985" s="9">
        <f t="shared" si="141"/>
        <v>400032</v>
      </c>
      <c r="D985" s="3">
        <f t="shared" si="139"/>
        <v>31</v>
      </c>
      <c r="E985" s="10">
        <f t="shared" si="140"/>
        <v>29</v>
      </c>
      <c r="F985" s="4">
        <f>Lease!K995</f>
        <v>0</v>
      </c>
      <c r="G985" s="3">
        <f t="shared" si="142"/>
        <v>0</v>
      </c>
      <c r="H985" s="11">
        <f t="shared" si="143"/>
        <v>0</v>
      </c>
      <c r="I985" s="11">
        <f t="shared" si="144"/>
        <v>0</v>
      </c>
      <c r="J985" s="4">
        <f t="shared" si="145"/>
        <v>0</v>
      </c>
      <c r="K985" s="3">
        <f t="shared" si="146"/>
        <v>0</v>
      </c>
    </row>
    <row r="986" spans="1:11" x14ac:dyDescent="0.25">
      <c r="A986" s="9">
        <f>IF(Lease!$H$4="Monthly",DATE(YEAR(Quarterly!A985),MONTH(Quarterly!A985)+1,DAY(Quarterly!A985)),IF(Lease!$H$4="Quarterly",DATE(YEAR(Quarterly!A985),MONTH(Quarterly!A985)+3,DAY(Quarterly!A985)),DATE(YEAR(Quarterly!A985)+1,MONTH(Quarterly!A985),DAY(Quarterly!A985))))</f>
        <v>400370</v>
      </c>
      <c r="B986" s="9">
        <f t="shared" si="138"/>
        <v>400368</v>
      </c>
      <c r="C986" s="9">
        <f t="shared" si="141"/>
        <v>400398</v>
      </c>
      <c r="D986" s="3">
        <f t="shared" si="139"/>
        <v>31</v>
      </c>
      <c r="E986" s="10">
        <f t="shared" si="140"/>
        <v>29</v>
      </c>
      <c r="F986" s="4">
        <f>Lease!K996</f>
        <v>0</v>
      </c>
      <c r="G986" s="3">
        <f t="shared" si="142"/>
        <v>0</v>
      </c>
      <c r="H986" s="11">
        <f t="shared" si="143"/>
        <v>0</v>
      </c>
      <c r="I986" s="11">
        <f t="shared" si="144"/>
        <v>0</v>
      </c>
      <c r="J986" s="4">
        <f t="shared" si="145"/>
        <v>0</v>
      </c>
      <c r="K986" s="3">
        <f t="shared" si="146"/>
        <v>0</v>
      </c>
    </row>
    <row r="987" spans="1:11" x14ac:dyDescent="0.25">
      <c r="A987" s="9">
        <f>IF(Lease!$H$4="Monthly",DATE(YEAR(Quarterly!A986),MONTH(Quarterly!A986)+1,DAY(Quarterly!A986)),IF(Lease!$H$4="Quarterly",DATE(YEAR(Quarterly!A986),MONTH(Quarterly!A986)+3,DAY(Quarterly!A986)),DATE(YEAR(Quarterly!A986)+1,MONTH(Quarterly!A986),DAY(Quarterly!A986))))</f>
        <v>400735</v>
      </c>
      <c r="B987" s="9">
        <f t="shared" si="138"/>
        <v>400733</v>
      </c>
      <c r="C987" s="9">
        <f t="shared" si="141"/>
        <v>400763</v>
      </c>
      <c r="D987" s="3">
        <f t="shared" si="139"/>
        <v>31</v>
      </c>
      <c r="E987" s="10">
        <f t="shared" si="140"/>
        <v>29</v>
      </c>
      <c r="F987" s="4">
        <f>Lease!K997</f>
        <v>0</v>
      </c>
      <c r="G987" s="3">
        <f t="shared" si="142"/>
        <v>0</v>
      </c>
      <c r="H987" s="11">
        <f t="shared" si="143"/>
        <v>0</v>
      </c>
      <c r="I987" s="11">
        <f t="shared" si="144"/>
        <v>0</v>
      </c>
      <c r="J987" s="4">
        <f t="shared" si="145"/>
        <v>0</v>
      </c>
      <c r="K987" s="3">
        <f t="shared" si="146"/>
        <v>0</v>
      </c>
    </row>
    <row r="988" spans="1:11" x14ac:dyDescent="0.25">
      <c r="A988" s="9">
        <f>IF(Lease!$H$4="Monthly",DATE(YEAR(Quarterly!A987),MONTH(Quarterly!A987)+1,DAY(Quarterly!A987)),IF(Lease!$H$4="Quarterly",DATE(YEAR(Quarterly!A987),MONTH(Quarterly!A987)+3,DAY(Quarterly!A987)),DATE(YEAR(Quarterly!A987)+1,MONTH(Quarterly!A987),DAY(Quarterly!A987))))</f>
        <v>401100</v>
      </c>
      <c r="B988" s="9">
        <f t="shared" si="138"/>
        <v>401098</v>
      </c>
      <c r="C988" s="9">
        <f t="shared" si="141"/>
        <v>401128</v>
      </c>
      <c r="D988" s="3">
        <f t="shared" si="139"/>
        <v>31</v>
      </c>
      <c r="E988" s="10">
        <f t="shared" si="140"/>
        <v>29</v>
      </c>
      <c r="F988" s="4">
        <f>Lease!K998</f>
        <v>0</v>
      </c>
      <c r="G988" s="3">
        <f t="shared" si="142"/>
        <v>0</v>
      </c>
      <c r="H988" s="11">
        <f t="shared" si="143"/>
        <v>0</v>
      </c>
      <c r="I988" s="11">
        <f t="shared" si="144"/>
        <v>0</v>
      </c>
      <c r="J988" s="4">
        <f t="shared" si="145"/>
        <v>0</v>
      </c>
      <c r="K988" s="3">
        <f t="shared" si="146"/>
        <v>0</v>
      </c>
    </row>
    <row r="989" spans="1:11" x14ac:dyDescent="0.25">
      <c r="A989" s="9">
        <f>IF(Lease!$H$4="Monthly",DATE(YEAR(Quarterly!A988),MONTH(Quarterly!A988)+1,DAY(Quarterly!A988)),IF(Lease!$H$4="Quarterly",DATE(YEAR(Quarterly!A988),MONTH(Quarterly!A988)+3,DAY(Quarterly!A988)),DATE(YEAR(Quarterly!A988)+1,MONTH(Quarterly!A988),DAY(Quarterly!A988))))</f>
        <v>401465</v>
      </c>
      <c r="B989" s="9">
        <f t="shared" si="138"/>
        <v>401463</v>
      </c>
      <c r="C989" s="9">
        <f t="shared" si="141"/>
        <v>401493</v>
      </c>
      <c r="D989" s="3">
        <f t="shared" si="139"/>
        <v>31</v>
      </c>
      <c r="E989" s="10">
        <f t="shared" si="140"/>
        <v>29</v>
      </c>
      <c r="F989" s="4">
        <f>Lease!K999</f>
        <v>0</v>
      </c>
      <c r="G989" s="3">
        <f t="shared" si="142"/>
        <v>0</v>
      </c>
      <c r="H989" s="11">
        <f t="shared" si="143"/>
        <v>0</v>
      </c>
      <c r="I989" s="11">
        <f t="shared" si="144"/>
        <v>0</v>
      </c>
      <c r="J989" s="4">
        <f t="shared" si="145"/>
        <v>0</v>
      </c>
      <c r="K989" s="3">
        <f t="shared" si="146"/>
        <v>0</v>
      </c>
    </row>
    <row r="990" spans="1:11" x14ac:dyDescent="0.25">
      <c r="A990" s="9">
        <f>IF(Lease!$H$4="Monthly",DATE(YEAR(Quarterly!A989),MONTH(Quarterly!A989)+1,DAY(Quarterly!A989)),IF(Lease!$H$4="Quarterly",DATE(YEAR(Quarterly!A989),MONTH(Quarterly!A989)+3,DAY(Quarterly!A989)),DATE(YEAR(Quarterly!A989)+1,MONTH(Quarterly!A989),DAY(Quarterly!A989))))</f>
        <v>401830</v>
      </c>
      <c r="B990" s="9">
        <f t="shared" si="138"/>
        <v>401828</v>
      </c>
      <c r="C990" s="9">
        <f t="shared" si="141"/>
        <v>401858</v>
      </c>
      <c r="D990" s="3">
        <f t="shared" si="139"/>
        <v>31</v>
      </c>
      <c r="E990" s="10">
        <f t="shared" si="140"/>
        <v>29</v>
      </c>
      <c r="F990" s="4">
        <f>Lease!K1000</f>
        <v>0</v>
      </c>
      <c r="G990" s="3">
        <f t="shared" si="142"/>
        <v>0</v>
      </c>
      <c r="H990" s="11">
        <f t="shared" si="143"/>
        <v>0</v>
      </c>
      <c r="I990" s="11">
        <f t="shared" si="144"/>
        <v>0</v>
      </c>
      <c r="J990" s="4">
        <f t="shared" si="145"/>
        <v>0</v>
      </c>
      <c r="K990" s="3">
        <f t="shared" si="146"/>
        <v>0</v>
      </c>
    </row>
    <row r="991" spans="1:11" x14ac:dyDescent="0.25">
      <c r="A991" s="9">
        <f>IF(Lease!$H$4="Monthly",DATE(YEAR(Quarterly!A990),MONTH(Quarterly!A990)+1,DAY(Quarterly!A990)),IF(Lease!$H$4="Quarterly",DATE(YEAR(Quarterly!A990),MONTH(Quarterly!A990)+3,DAY(Quarterly!A990)),DATE(YEAR(Quarterly!A990)+1,MONTH(Quarterly!A990),DAY(Quarterly!A990))))</f>
        <v>402195</v>
      </c>
      <c r="B991" s="9">
        <f t="shared" si="138"/>
        <v>402193</v>
      </c>
      <c r="C991" s="9">
        <f t="shared" si="141"/>
        <v>402223</v>
      </c>
      <c r="D991" s="3">
        <f t="shared" si="139"/>
        <v>31</v>
      </c>
      <c r="E991" s="10">
        <f t="shared" si="140"/>
        <v>29</v>
      </c>
      <c r="F991" s="4">
        <f>Lease!K1001</f>
        <v>0</v>
      </c>
      <c r="G991" s="3">
        <f t="shared" si="142"/>
        <v>0</v>
      </c>
      <c r="H991" s="11">
        <f t="shared" si="143"/>
        <v>0</v>
      </c>
      <c r="I991" s="11">
        <f t="shared" si="144"/>
        <v>0</v>
      </c>
      <c r="J991" s="4">
        <f t="shared" si="145"/>
        <v>0</v>
      </c>
      <c r="K991" s="3">
        <f t="shared" si="146"/>
        <v>0</v>
      </c>
    </row>
    <row r="992" spans="1:11" x14ac:dyDescent="0.25">
      <c r="A992" s="9">
        <f>IF(Lease!$H$4="Monthly",DATE(YEAR(Quarterly!A991),MONTH(Quarterly!A991)+1,DAY(Quarterly!A991)),IF(Lease!$H$4="Quarterly",DATE(YEAR(Quarterly!A991),MONTH(Quarterly!A991)+3,DAY(Quarterly!A991)),DATE(YEAR(Quarterly!A991)+1,MONTH(Quarterly!A991),DAY(Quarterly!A991))))</f>
        <v>402560</v>
      </c>
      <c r="B992" s="9">
        <f t="shared" si="138"/>
        <v>402558</v>
      </c>
      <c r="C992" s="9">
        <f t="shared" si="141"/>
        <v>402588</v>
      </c>
      <c r="D992" s="3">
        <f t="shared" si="139"/>
        <v>31</v>
      </c>
      <c r="E992" s="10">
        <f t="shared" si="140"/>
        <v>29</v>
      </c>
      <c r="F992" s="4">
        <f>Lease!K1002</f>
        <v>0</v>
      </c>
      <c r="G992" s="3">
        <f t="shared" si="142"/>
        <v>0</v>
      </c>
      <c r="H992" s="11">
        <f t="shared" si="143"/>
        <v>0</v>
      </c>
      <c r="I992" s="11">
        <f t="shared" si="144"/>
        <v>0</v>
      </c>
      <c r="J992" s="4">
        <f t="shared" si="145"/>
        <v>0</v>
      </c>
      <c r="K992" s="3">
        <f t="shared" si="146"/>
        <v>0</v>
      </c>
    </row>
    <row r="993" spans="1:11" x14ac:dyDescent="0.25">
      <c r="A993" s="9">
        <f>IF(Lease!$H$4="Monthly",DATE(YEAR(Quarterly!A992),MONTH(Quarterly!A992)+1,DAY(Quarterly!A992)),IF(Lease!$H$4="Quarterly",DATE(YEAR(Quarterly!A992),MONTH(Quarterly!A992)+3,DAY(Quarterly!A992)),DATE(YEAR(Quarterly!A992)+1,MONTH(Quarterly!A992),DAY(Quarterly!A992))))</f>
        <v>402925</v>
      </c>
      <c r="B993" s="9">
        <f t="shared" si="138"/>
        <v>402923</v>
      </c>
      <c r="C993" s="9">
        <f t="shared" si="141"/>
        <v>402953</v>
      </c>
      <c r="D993" s="3">
        <f t="shared" si="139"/>
        <v>31</v>
      </c>
      <c r="E993" s="10">
        <f t="shared" si="140"/>
        <v>29</v>
      </c>
      <c r="F993" s="4">
        <f>Lease!K1003</f>
        <v>0</v>
      </c>
      <c r="G993" s="3">
        <f t="shared" si="142"/>
        <v>0</v>
      </c>
      <c r="H993" s="11">
        <f t="shared" si="143"/>
        <v>0</v>
      </c>
      <c r="I993" s="11">
        <f t="shared" si="144"/>
        <v>0</v>
      </c>
      <c r="J993" s="4">
        <f t="shared" si="145"/>
        <v>0</v>
      </c>
      <c r="K993" s="3">
        <f t="shared" si="146"/>
        <v>0</v>
      </c>
    </row>
    <row r="994" spans="1:11" x14ac:dyDescent="0.25">
      <c r="A994" s="9">
        <f>IF(Lease!$H$4="Monthly",DATE(YEAR(Quarterly!A993),MONTH(Quarterly!A993)+1,DAY(Quarterly!A993)),IF(Lease!$H$4="Quarterly",DATE(YEAR(Quarterly!A993),MONTH(Quarterly!A993)+3,DAY(Quarterly!A993)),DATE(YEAR(Quarterly!A993)+1,MONTH(Quarterly!A993),DAY(Quarterly!A993))))</f>
        <v>403291</v>
      </c>
      <c r="B994" s="9">
        <f t="shared" si="138"/>
        <v>403289</v>
      </c>
      <c r="C994" s="9">
        <f t="shared" si="141"/>
        <v>403319</v>
      </c>
      <c r="D994" s="3">
        <f t="shared" si="139"/>
        <v>31</v>
      </c>
      <c r="E994" s="10">
        <f t="shared" si="140"/>
        <v>29</v>
      </c>
      <c r="F994" s="4">
        <f>Lease!K1004</f>
        <v>0</v>
      </c>
      <c r="G994" s="3">
        <f t="shared" si="142"/>
        <v>0</v>
      </c>
      <c r="H994" s="11">
        <f t="shared" si="143"/>
        <v>0</v>
      </c>
      <c r="I994" s="11">
        <f t="shared" si="144"/>
        <v>0</v>
      </c>
      <c r="J994" s="4">
        <f t="shared" si="145"/>
        <v>0</v>
      </c>
      <c r="K994" s="3">
        <f t="shared" si="146"/>
        <v>0</v>
      </c>
    </row>
    <row r="995" spans="1:11" x14ac:dyDescent="0.25">
      <c r="A995" s="9">
        <f>IF(Lease!$H$4="Monthly",DATE(YEAR(Quarterly!A994),MONTH(Quarterly!A994)+1,DAY(Quarterly!A994)),IF(Lease!$H$4="Quarterly",DATE(YEAR(Quarterly!A994),MONTH(Quarterly!A994)+3,DAY(Quarterly!A994)),DATE(YEAR(Quarterly!A994)+1,MONTH(Quarterly!A994),DAY(Quarterly!A994))))</f>
        <v>403656</v>
      </c>
      <c r="B995" s="9">
        <f t="shared" si="138"/>
        <v>403654</v>
      </c>
      <c r="C995" s="9">
        <f t="shared" si="141"/>
        <v>403684</v>
      </c>
      <c r="D995" s="3">
        <f t="shared" si="139"/>
        <v>31</v>
      </c>
      <c r="E995" s="10">
        <f t="shared" si="140"/>
        <v>29</v>
      </c>
      <c r="F995" s="4">
        <f>Lease!K1005</f>
        <v>0</v>
      </c>
      <c r="G995" s="3">
        <f t="shared" si="142"/>
        <v>0</v>
      </c>
      <c r="H995" s="11">
        <f t="shared" si="143"/>
        <v>0</v>
      </c>
      <c r="I995" s="11">
        <f t="shared" si="144"/>
        <v>0</v>
      </c>
      <c r="J995" s="4">
        <f t="shared" si="145"/>
        <v>0</v>
      </c>
      <c r="K995" s="3">
        <f t="shared" si="146"/>
        <v>0</v>
      </c>
    </row>
    <row r="996" spans="1:11" x14ac:dyDescent="0.25">
      <c r="A996" s="9">
        <f>IF(Lease!$H$4="Monthly",DATE(YEAR(Quarterly!A995),MONTH(Quarterly!A995)+1,DAY(Quarterly!A995)),IF(Lease!$H$4="Quarterly",DATE(YEAR(Quarterly!A995),MONTH(Quarterly!A995)+3,DAY(Quarterly!A995)),DATE(YEAR(Quarterly!A995)+1,MONTH(Quarterly!A995),DAY(Quarterly!A995))))</f>
        <v>404021</v>
      </c>
      <c r="B996" s="9">
        <f t="shared" si="138"/>
        <v>404019</v>
      </c>
      <c r="C996" s="9">
        <f t="shared" si="141"/>
        <v>404049</v>
      </c>
      <c r="D996" s="3">
        <f t="shared" si="139"/>
        <v>31</v>
      </c>
      <c r="E996" s="10">
        <f t="shared" si="140"/>
        <v>29</v>
      </c>
      <c r="F996" s="4">
        <f>Lease!K1006</f>
        <v>0</v>
      </c>
      <c r="G996" s="3">
        <f t="shared" si="142"/>
        <v>0</v>
      </c>
      <c r="H996" s="11">
        <f t="shared" si="143"/>
        <v>0</v>
      </c>
      <c r="I996" s="11">
        <f t="shared" si="144"/>
        <v>0</v>
      </c>
      <c r="J996" s="4">
        <f t="shared" si="145"/>
        <v>0</v>
      </c>
      <c r="K996" s="3">
        <f t="shared" si="146"/>
        <v>0</v>
      </c>
    </row>
    <row r="997" spans="1:11" x14ac:dyDescent="0.25">
      <c r="A997" s="9">
        <f>IF(Lease!$H$4="Monthly",DATE(YEAR(Quarterly!A996),MONTH(Quarterly!A996)+1,DAY(Quarterly!A996)),IF(Lease!$H$4="Quarterly",DATE(YEAR(Quarterly!A996),MONTH(Quarterly!A996)+3,DAY(Quarterly!A996)),DATE(YEAR(Quarterly!A996)+1,MONTH(Quarterly!A996),DAY(Quarterly!A996))))</f>
        <v>404386</v>
      </c>
      <c r="B997" s="9">
        <f t="shared" si="138"/>
        <v>404384</v>
      </c>
      <c r="C997" s="9">
        <f t="shared" si="141"/>
        <v>404414</v>
      </c>
      <c r="D997" s="3">
        <f t="shared" si="139"/>
        <v>31</v>
      </c>
      <c r="E997" s="10">
        <f t="shared" si="140"/>
        <v>29</v>
      </c>
      <c r="F997" s="4">
        <f>Lease!K1007</f>
        <v>0</v>
      </c>
      <c r="G997" s="3">
        <f t="shared" si="142"/>
        <v>0</v>
      </c>
      <c r="H997" s="11">
        <f t="shared" si="143"/>
        <v>0</v>
      </c>
      <c r="I997" s="11">
        <f t="shared" si="144"/>
        <v>0</v>
      </c>
      <c r="J997" s="4">
        <f t="shared" si="145"/>
        <v>0</v>
      </c>
      <c r="K997" s="3">
        <f t="shared" si="146"/>
        <v>0</v>
      </c>
    </row>
    <row r="998" spans="1:11" x14ac:dyDescent="0.25">
      <c r="A998" s="9">
        <f>IF(Lease!$H$4="Monthly",DATE(YEAR(Quarterly!A997),MONTH(Quarterly!A997)+1,DAY(Quarterly!A997)),IF(Lease!$H$4="Quarterly",DATE(YEAR(Quarterly!A997),MONTH(Quarterly!A997)+3,DAY(Quarterly!A997)),DATE(YEAR(Quarterly!A997)+1,MONTH(Quarterly!A997),DAY(Quarterly!A997))))</f>
        <v>404752</v>
      </c>
      <c r="B998" s="9">
        <f t="shared" si="138"/>
        <v>404750</v>
      </c>
      <c r="C998" s="9">
        <f t="shared" si="141"/>
        <v>404780</v>
      </c>
      <c r="D998" s="3">
        <f t="shared" si="139"/>
        <v>31</v>
      </c>
      <c r="E998" s="10">
        <f t="shared" si="140"/>
        <v>29</v>
      </c>
      <c r="F998" s="4">
        <f>Lease!K1008</f>
        <v>0</v>
      </c>
      <c r="G998" s="3">
        <f t="shared" si="142"/>
        <v>0</v>
      </c>
      <c r="H998" s="11">
        <f t="shared" si="143"/>
        <v>0</v>
      </c>
      <c r="I998" s="11">
        <f t="shared" si="144"/>
        <v>0</v>
      </c>
      <c r="J998" s="4">
        <f t="shared" si="145"/>
        <v>0</v>
      </c>
      <c r="K998" s="3">
        <f t="shared" si="146"/>
        <v>0</v>
      </c>
    </row>
    <row r="999" spans="1:11" x14ac:dyDescent="0.25">
      <c r="A999" s="9">
        <f>IF(Lease!$H$4="Monthly",DATE(YEAR(Quarterly!A998),MONTH(Quarterly!A998)+1,DAY(Quarterly!A998)),IF(Lease!$H$4="Quarterly",DATE(YEAR(Quarterly!A998),MONTH(Quarterly!A998)+3,DAY(Quarterly!A998)),DATE(YEAR(Quarterly!A998)+1,MONTH(Quarterly!A998),DAY(Quarterly!A998))))</f>
        <v>405117</v>
      </c>
      <c r="B999" s="9">
        <f t="shared" si="138"/>
        <v>405115</v>
      </c>
      <c r="C999" s="9">
        <f t="shared" si="141"/>
        <v>405145</v>
      </c>
      <c r="D999" s="3">
        <f t="shared" si="139"/>
        <v>31</v>
      </c>
      <c r="E999" s="10">
        <f t="shared" si="140"/>
        <v>29</v>
      </c>
      <c r="F999" s="4">
        <f>Lease!K1009</f>
        <v>0</v>
      </c>
      <c r="G999" s="3">
        <f t="shared" si="142"/>
        <v>0</v>
      </c>
      <c r="H999" s="11">
        <f t="shared" si="143"/>
        <v>0</v>
      </c>
      <c r="I999" s="11">
        <f t="shared" si="144"/>
        <v>0</v>
      </c>
      <c r="J999" s="4">
        <f t="shared" si="145"/>
        <v>0</v>
      </c>
      <c r="K999" s="3">
        <f t="shared" si="146"/>
        <v>0</v>
      </c>
    </row>
    <row r="1000" spans="1:11" x14ac:dyDescent="0.25">
      <c r="A1000" s="9">
        <f>IF(Lease!$H$4="Monthly",DATE(YEAR(Quarterly!A999),MONTH(Quarterly!A999)+1,DAY(Quarterly!A999)),IF(Lease!$H$4="Quarterly",DATE(YEAR(Quarterly!A999),MONTH(Quarterly!A999)+3,DAY(Quarterly!A999)),DATE(YEAR(Quarterly!A999)+1,MONTH(Quarterly!A999),DAY(Quarterly!A999))))</f>
        <v>405482</v>
      </c>
      <c r="B1000" s="9">
        <f t="shared" si="138"/>
        <v>405480</v>
      </c>
      <c r="C1000" s="9">
        <f t="shared" si="141"/>
        <v>405510</v>
      </c>
      <c r="D1000" s="3">
        <f t="shared" si="139"/>
        <v>31</v>
      </c>
      <c r="E1000" s="10">
        <f t="shared" si="140"/>
        <v>29</v>
      </c>
      <c r="F1000" s="4">
        <f>Lease!K1010</f>
        <v>0</v>
      </c>
      <c r="G1000" s="3">
        <f t="shared" si="142"/>
        <v>0</v>
      </c>
      <c r="H1000" s="11">
        <f t="shared" si="143"/>
        <v>0</v>
      </c>
      <c r="I1000" s="11">
        <f t="shared" si="144"/>
        <v>0</v>
      </c>
      <c r="J1000" s="4">
        <f t="shared" si="145"/>
        <v>0</v>
      </c>
      <c r="K1000" s="3">
        <f t="shared" si="146"/>
        <v>0</v>
      </c>
    </row>
    <row r="1001" spans="1:11" x14ac:dyDescent="0.25">
      <c r="A1001" s="9">
        <f>IF(Lease!$H$4="Monthly",DATE(YEAR(Quarterly!A1000),MONTH(Quarterly!A1000)+1,DAY(Quarterly!A1000)),IF(Lease!$H$4="Quarterly",DATE(YEAR(Quarterly!A1000),MONTH(Quarterly!A1000)+3,DAY(Quarterly!A1000)),DATE(YEAR(Quarterly!A1000)+1,MONTH(Quarterly!A1000),DAY(Quarterly!A1000))))</f>
        <v>405847</v>
      </c>
      <c r="B1001" s="9">
        <f t="shared" si="138"/>
        <v>405845</v>
      </c>
      <c r="C1001" s="9">
        <f t="shared" si="141"/>
        <v>405875</v>
      </c>
      <c r="D1001" s="3">
        <f t="shared" si="139"/>
        <v>31</v>
      </c>
      <c r="E1001" s="10">
        <f t="shared" si="140"/>
        <v>29</v>
      </c>
      <c r="F1001" s="4">
        <f>Lease!K1011</f>
        <v>0</v>
      </c>
      <c r="G1001" s="3">
        <f t="shared" si="142"/>
        <v>0</v>
      </c>
      <c r="H1001" s="11">
        <f t="shared" si="143"/>
        <v>0</v>
      </c>
      <c r="I1001" s="11">
        <f t="shared" si="144"/>
        <v>0</v>
      </c>
      <c r="J1001" s="4">
        <f t="shared" si="145"/>
        <v>0</v>
      </c>
      <c r="K1001" s="3">
        <f t="shared" si="146"/>
        <v>0</v>
      </c>
    </row>
    <row r="1002" spans="1:11" x14ac:dyDescent="0.25">
      <c r="A1002" s="9">
        <f>IF(Lease!$H$4="Monthly",DATE(YEAR(Quarterly!A1001),MONTH(Quarterly!A1001)+1,DAY(Quarterly!A1001)),IF(Lease!$H$4="Quarterly",DATE(YEAR(Quarterly!A1001),MONTH(Quarterly!A1001)+3,DAY(Quarterly!A1001)),DATE(YEAR(Quarterly!A1001)+1,MONTH(Quarterly!A1001),DAY(Quarterly!A1001))))</f>
        <v>406213</v>
      </c>
      <c r="B1002" s="9">
        <f t="shared" si="138"/>
        <v>406211</v>
      </c>
      <c r="C1002" s="9">
        <f t="shared" si="141"/>
        <v>406241</v>
      </c>
      <c r="D1002" s="3">
        <f t="shared" si="139"/>
        <v>31</v>
      </c>
      <c r="E1002" s="10">
        <f t="shared" si="140"/>
        <v>29</v>
      </c>
      <c r="F1002" s="4">
        <f>Lease!K1012</f>
        <v>0</v>
      </c>
      <c r="G1002" s="3">
        <f t="shared" si="142"/>
        <v>0</v>
      </c>
      <c r="H1002" s="11">
        <f t="shared" si="143"/>
        <v>0</v>
      </c>
      <c r="I1002" s="11">
        <f t="shared" si="144"/>
        <v>0</v>
      </c>
      <c r="J1002" s="4">
        <f t="shared" si="145"/>
        <v>0</v>
      </c>
      <c r="K1002" s="3">
        <f t="shared" si="146"/>
        <v>0</v>
      </c>
    </row>
    <row r="1003" spans="1:11" x14ac:dyDescent="0.25">
      <c r="A1003" s="9">
        <f>IF(Lease!$H$4="Monthly",DATE(YEAR(Quarterly!A1002),MONTH(Quarterly!A1002)+1,DAY(Quarterly!A1002)),IF(Lease!$H$4="Quarterly",DATE(YEAR(Quarterly!A1002),MONTH(Quarterly!A1002)+3,DAY(Quarterly!A1002)),DATE(YEAR(Quarterly!A1002)+1,MONTH(Quarterly!A1002),DAY(Quarterly!A1002))))</f>
        <v>406578</v>
      </c>
      <c r="B1003" s="9">
        <f t="shared" si="138"/>
        <v>406576</v>
      </c>
      <c r="C1003" s="9">
        <f t="shared" si="141"/>
        <v>406606</v>
      </c>
      <c r="D1003" s="3">
        <f t="shared" si="139"/>
        <v>31</v>
      </c>
      <c r="E1003" s="10">
        <f t="shared" si="140"/>
        <v>29</v>
      </c>
      <c r="F1003" s="4">
        <f>Lease!K1013</f>
        <v>0</v>
      </c>
      <c r="G1003" s="3">
        <f t="shared" si="142"/>
        <v>0</v>
      </c>
      <c r="H1003" s="11">
        <f t="shared" si="143"/>
        <v>0</v>
      </c>
      <c r="I1003" s="11">
        <f t="shared" si="144"/>
        <v>0</v>
      </c>
      <c r="J1003" s="4">
        <f t="shared" si="145"/>
        <v>0</v>
      </c>
      <c r="K1003" s="3">
        <f t="shared" si="146"/>
        <v>0</v>
      </c>
    </row>
    <row r="1004" spans="1:11" x14ac:dyDescent="0.25">
      <c r="A1004" s="9">
        <f>IF(Lease!$H$4="Monthly",DATE(YEAR(Quarterly!A1003),MONTH(Quarterly!A1003)+1,DAY(Quarterly!A1003)),IF(Lease!$H$4="Quarterly",DATE(YEAR(Quarterly!A1003),MONTH(Quarterly!A1003)+3,DAY(Quarterly!A1003)),DATE(YEAR(Quarterly!A1003)+1,MONTH(Quarterly!A1003),DAY(Quarterly!A1003))))</f>
        <v>406943</v>
      </c>
      <c r="B1004" s="9">
        <f t="shared" si="138"/>
        <v>406941</v>
      </c>
      <c r="C1004" s="9">
        <f t="shared" si="141"/>
        <v>406971</v>
      </c>
      <c r="D1004" s="3">
        <f t="shared" si="139"/>
        <v>31</v>
      </c>
      <c r="E1004" s="10">
        <f t="shared" si="140"/>
        <v>29</v>
      </c>
      <c r="F1004" s="4">
        <f>Lease!K1014</f>
        <v>0</v>
      </c>
      <c r="G1004" s="3">
        <f t="shared" si="142"/>
        <v>0</v>
      </c>
      <c r="H1004" s="11">
        <f t="shared" si="143"/>
        <v>0</v>
      </c>
      <c r="I1004" s="11">
        <f t="shared" si="144"/>
        <v>0</v>
      </c>
      <c r="J1004" s="4">
        <f t="shared" si="145"/>
        <v>0</v>
      </c>
      <c r="K1004" s="3">
        <f t="shared" si="146"/>
        <v>0</v>
      </c>
    </row>
    <row r="1005" spans="1:11" x14ac:dyDescent="0.25">
      <c r="A1005" s="9">
        <f>IF(Lease!$H$4="Monthly",DATE(YEAR(Quarterly!A1004),MONTH(Quarterly!A1004)+1,DAY(Quarterly!A1004)),IF(Lease!$H$4="Quarterly",DATE(YEAR(Quarterly!A1004),MONTH(Quarterly!A1004)+3,DAY(Quarterly!A1004)),DATE(YEAR(Quarterly!A1004)+1,MONTH(Quarterly!A1004),DAY(Quarterly!A1004))))</f>
        <v>407308</v>
      </c>
      <c r="B1005" s="9">
        <f t="shared" si="138"/>
        <v>407306</v>
      </c>
      <c r="C1005" s="9">
        <f t="shared" si="141"/>
        <v>407336</v>
      </c>
      <c r="D1005" s="3">
        <f t="shared" si="139"/>
        <v>31</v>
      </c>
      <c r="E1005" s="10">
        <f t="shared" si="140"/>
        <v>29</v>
      </c>
      <c r="F1005" s="4">
        <f>Lease!K1015</f>
        <v>0</v>
      </c>
      <c r="G1005" s="3">
        <f t="shared" si="142"/>
        <v>0</v>
      </c>
      <c r="H1005" s="11">
        <f t="shared" si="143"/>
        <v>0</v>
      </c>
      <c r="I1005" s="11">
        <f t="shared" si="144"/>
        <v>0</v>
      </c>
      <c r="J1005" s="4">
        <f t="shared" si="145"/>
        <v>0</v>
      </c>
      <c r="K1005" s="3">
        <f t="shared" si="146"/>
        <v>0</v>
      </c>
    </row>
    <row r="1006" spans="1:11" x14ac:dyDescent="0.25">
      <c r="A1006" s="9">
        <f>IF(Lease!$H$4="Monthly",DATE(YEAR(Quarterly!A1005),MONTH(Quarterly!A1005)+1,DAY(Quarterly!A1005)),IF(Lease!$H$4="Quarterly",DATE(YEAR(Quarterly!A1005),MONTH(Quarterly!A1005)+3,DAY(Quarterly!A1005)),DATE(YEAR(Quarterly!A1005)+1,MONTH(Quarterly!A1005),DAY(Quarterly!A1005))))</f>
        <v>407674</v>
      </c>
      <c r="B1006" s="9">
        <f t="shared" si="138"/>
        <v>407672</v>
      </c>
      <c r="C1006" s="9">
        <f t="shared" si="141"/>
        <v>407702</v>
      </c>
      <c r="D1006" s="3">
        <f t="shared" si="139"/>
        <v>31</v>
      </c>
      <c r="E1006" s="10">
        <f t="shared" si="140"/>
        <v>29</v>
      </c>
      <c r="F1006" s="4">
        <f>Lease!K1016</f>
        <v>0</v>
      </c>
      <c r="G1006" s="3">
        <f t="shared" si="142"/>
        <v>0</v>
      </c>
      <c r="H1006" s="11">
        <f t="shared" si="143"/>
        <v>0</v>
      </c>
      <c r="I1006" s="11">
        <f t="shared" si="144"/>
        <v>0</v>
      </c>
      <c r="J1006" s="4">
        <f t="shared" si="145"/>
        <v>0</v>
      </c>
      <c r="K1006" s="3">
        <f t="shared" si="146"/>
        <v>0</v>
      </c>
    </row>
    <row r="1007" spans="1:11" x14ac:dyDescent="0.25">
      <c r="A1007" s="9">
        <f>IF(Lease!$H$4="Monthly",DATE(YEAR(Quarterly!A1006),MONTH(Quarterly!A1006)+1,DAY(Quarterly!A1006)),IF(Lease!$H$4="Quarterly",DATE(YEAR(Quarterly!A1006),MONTH(Quarterly!A1006)+3,DAY(Quarterly!A1006)),DATE(YEAR(Quarterly!A1006)+1,MONTH(Quarterly!A1006),DAY(Quarterly!A1006))))</f>
        <v>408039</v>
      </c>
      <c r="B1007" s="9">
        <f t="shared" si="138"/>
        <v>408037</v>
      </c>
      <c r="C1007" s="9">
        <f t="shared" si="141"/>
        <v>408067</v>
      </c>
      <c r="D1007" s="3">
        <f t="shared" si="139"/>
        <v>31</v>
      </c>
      <c r="E1007" s="10">
        <f t="shared" si="140"/>
        <v>29</v>
      </c>
      <c r="F1007" s="4">
        <f>Lease!K1017</f>
        <v>0</v>
      </c>
      <c r="G1007" s="3">
        <f t="shared" si="142"/>
        <v>0</v>
      </c>
      <c r="H1007" s="11">
        <f t="shared" si="143"/>
        <v>0</v>
      </c>
      <c r="I1007" s="11">
        <f t="shared" si="144"/>
        <v>0</v>
      </c>
      <c r="J1007" s="4">
        <f t="shared" si="145"/>
        <v>0</v>
      </c>
      <c r="K1007" s="3">
        <f t="shared" si="146"/>
        <v>0</v>
      </c>
    </row>
    <row r="1008" spans="1:11" x14ac:dyDescent="0.25">
      <c r="A1008" s="9">
        <f>IF(Lease!$H$4="Monthly",DATE(YEAR(Quarterly!A1007),MONTH(Quarterly!A1007)+1,DAY(Quarterly!A1007)),IF(Lease!$H$4="Quarterly",DATE(YEAR(Quarterly!A1007),MONTH(Quarterly!A1007)+3,DAY(Quarterly!A1007)),DATE(YEAR(Quarterly!A1007)+1,MONTH(Quarterly!A1007),DAY(Quarterly!A1007))))</f>
        <v>408404</v>
      </c>
      <c r="B1008" s="9">
        <f t="shared" si="138"/>
        <v>408402</v>
      </c>
      <c r="C1008" s="9">
        <f t="shared" si="141"/>
        <v>408432</v>
      </c>
      <c r="D1008" s="3">
        <f t="shared" si="139"/>
        <v>31</v>
      </c>
      <c r="E1008" s="10">
        <f t="shared" si="140"/>
        <v>29</v>
      </c>
      <c r="F1008" s="4">
        <f>Lease!K1018</f>
        <v>0</v>
      </c>
      <c r="G1008" s="3">
        <f t="shared" si="142"/>
        <v>0</v>
      </c>
      <c r="H1008" s="11">
        <f t="shared" si="143"/>
        <v>0</v>
      </c>
      <c r="I1008" s="11">
        <f t="shared" si="144"/>
        <v>0</v>
      </c>
      <c r="J1008" s="4">
        <f t="shared" si="145"/>
        <v>0</v>
      </c>
      <c r="K1008" s="3">
        <f t="shared" si="146"/>
        <v>0</v>
      </c>
    </row>
    <row r="1009" spans="1:11" x14ac:dyDescent="0.25">
      <c r="A1009" s="9">
        <f>IF(Lease!$H$4="Monthly",DATE(YEAR(Quarterly!A1008),MONTH(Quarterly!A1008)+1,DAY(Quarterly!A1008)),IF(Lease!$H$4="Quarterly",DATE(YEAR(Quarterly!A1008),MONTH(Quarterly!A1008)+3,DAY(Quarterly!A1008)),DATE(YEAR(Quarterly!A1008)+1,MONTH(Quarterly!A1008),DAY(Quarterly!A1008))))</f>
        <v>408769</v>
      </c>
      <c r="B1009" s="9">
        <f t="shared" si="138"/>
        <v>408767</v>
      </c>
      <c r="C1009" s="9">
        <f t="shared" si="141"/>
        <v>408797</v>
      </c>
      <c r="D1009" s="3">
        <f t="shared" si="139"/>
        <v>31</v>
      </c>
      <c r="E1009" s="10">
        <f t="shared" si="140"/>
        <v>29</v>
      </c>
      <c r="F1009" s="4">
        <f>Lease!K1019</f>
        <v>0</v>
      </c>
      <c r="G1009" s="3">
        <f t="shared" si="142"/>
        <v>0</v>
      </c>
      <c r="H1009" s="11">
        <f t="shared" si="143"/>
        <v>0</v>
      </c>
      <c r="I1009" s="11">
        <f t="shared" si="144"/>
        <v>0</v>
      </c>
      <c r="J1009" s="4">
        <f t="shared" si="145"/>
        <v>0</v>
      </c>
      <c r="K1009" s="3">
        <f t="shared" si="146"/>
        <v>0</v>
      </c>
    </row>
    <row r="1010" spans="1:11" x14ac:dyDescent="0.25">
      <c r="A1010" s="9">
        <f>IF(Lease!$H$4="Monthly",DATE(YEAR(Quarterly!A1009),MONTH(Quarterly!A1009)+1,DAY(Quarterly!A1009)),IF(Lease!$H$4="Quarterly",DATE(YEAR(Quarterly!A1009),MONTH(Quarterly!A1009)+3,DAY(Quarterly!A1009)),DATE(YEAR(Quarterly!A1009)+1,MONTH(Quarterly!A1009),DAY(Quarterly!A1009))))</f>
        <v>409135</v>
      </c>
      <c r="B1010" s="9">
        <f t="shared" si="138"/>
        <v>409133</v>
      </c>
      <c r="C1010" s="9">
        <f t="shared" si="141"/>
        <v>409163</v>
      </c>
      <c r="D1010" s="3">
        <f t="shared" si="139"/>
        <v>31</v>
      </c>
      <c r="E1010" s="10">
        <f t="shared" si="140"/>
        <v>29</v>
      </c>
      <c r="F1010" s="4">
        <f>Lease!K1020</f>
        <v>0</v>
      </c>
      <c r="G1010" s="3">
        <f t="shared" si="142"/>
        <v>0</v>
      </c>
      <c r="H1010" s="11">
        <f t="shared" si="143"/>
        <v>0</v>
      </c>
      <c r="I1010" s="11">
        <f t="shared" si="144"/>
        <v>0</v>
      </c>
      <c r="J1010" s="4">
        <f t="shared" si="145"/>
        <v>0</v>
      </c>
      <c r="K1010" s="3">
        <f t="shared" si="146"/>
        <v>0</v>
      </c>
    </row>
    <row r="1011" spans="1:11" x14ac:dyDescent="0.25">
      <c r="A1011" s="9">
        <f>IF(Lease!$H$4="Monthly",DATE(YEAR(Quarterly!A1010),MONTH(Quarterly!A1010)+1,DAY(Quarterly!A1010)),IF(Lease!$H$4="Quarterly",DATE(YEAR(Quarterly!A1010),MONTH(Quarterly!A1010)+3,DAY(Quarterly!A1010)),DATE(YEAR(Quarterly!A1010)+1,MONTH(Quarterly!A1010),DAY(Quarterly!A1010))))</f>
        <v>409500</v>
      </c>
      <c r="B1011" s="9">
        <f t="shared" si="138"/>
        <v>409498</v>
      </c>
      <c r="C1011" s="9">
        <f t="shared" si="141"/>
        <v>409528</v>
      </c>
      <c r="D1011" s="3">
        <f t="shared" si="139"/>
        <v>31</v>
      </c>
      <c r="E1011" s="10">
        <f t="shared" si="140"/>
        <v>29</v>
      </c>
      <c r="F1011" s="4">
        <f>Lease!K1021</f>
        <v>0</v>
      </c>
      <c r="G1011" s="3">
        <f t="shared" si="142"/>
        <v>0</v>
      </c>
      <c r="H1011" s="11">
        <f t="shared" si="143"/>
        <v>0</v>
      </c>
      <c r="I1011" s="11">
        <f t="shared" si="144"/>
        <v>0</v>
      </c>
      <c r="J1011" s="4">
        <f t="shared" si="145"/>
        <v>0</v>
      </c>
      <c r="K1011" s="3">
        <f t="shared" si="146"/>
        <v>0</v>
      </c>
    </row>
    <row r="1012" spans="1:11" x14ac:dyDescent="0.25">
      <c r="A1012" s="9">
        <f>IF(Lease!$H$4="Monthly",DATE(YEAR(Quarterly!A1011),MONTH(Quarterly!A1011)+1,DAY(Quarterly!A1011)),IF(Lease!$H$4="Quarterly",DATE(YEAR(Quarterly!A1011),MONTH(Quarterly!A1011)+3,DAY(Quarterly!A1011)),DATE(YEAR(Quarterly!A1011)+1,MONTH(Quarterly!A1011),DAY(Quarterly!A1011))))</f>
        <v>409865</v>
      </c>
      <c r="B1012" s="9">
        <f t="shared" si="138"/>
        <v>409863</v>
      </c>
      <c r="C1012" s="9">
        <f t="shared" si="141"/>
        <v>409893</v>
      </c>
      <c r="D1012" s="3">
        <f t="shared" si="139"/>
        <v>31</v>
      </c>
      <c r="E1012" s="10">
        <f t="shared" si="140"/>
        <v>29</v>
      </c>
      <c r="F1012" s="4">
        <f>Lease!K1022</f>
        <v>0</v>
      </c>
      <c r="G1012" s="3">
        <f t="shared" si="142"/>
        <v>0</v>
      </c>
      <c r="H1012" s="11">
        <f t="shared" si="143"/>
        <v>0</v>
      </c>
      <c r="I1012" s="11">
        <f t="shared" si="144"/>
        <v>0</v>
      </c>
      <c r="J1012" s="4">
        <f t="shared" si="145"/>
        <v>0</v>
      </c>
      <c r="K1012" s="3">
        <f t="shared" si="146"/>
        <v>0</v>
      </c>
    </row>
    <row r="1013" spans="1:11" x14ac:dyDescent="0.25">
      <c r="A1013" s="9">
        <f>IF(Lease!$H$4="Monthly",DATE(YEAR(Quarterly!A1012),MONTH(Quarterly!A1012)+1,DAY(Quarterly!A1012)),IF(Lease!$H$4="Quarterly",DATE(YEAR(Quarterly!A1012),MONTH(Quarterly!A1012)+3,DAY(Quarterly!A1012)),DATE(YEAR(Quarterly!A1012)+1,MONTH(Quarterly!A1012),DAY(Quarterly!A1012))))</f>
        <v>410230</v>
      </c>
      <c r="B1013" s="9">
        <f t="shared" si="138"/>
        <v>410228</v>
      </c>
      <c r="C1013" s="9">
        <f t="shared" si="141"/>
        <v>410258</v>
      </c>
      <c r="D1013" s="3">
        <f t="shared" si="139"/>
        <v>31</v>
      </c>
      <c r="E1013" s="10">
        <f t="shared" si="140"/>
        <v>29</v>
      </c>
      <c r="F1013" s="4">
        <f>Lease!K1023</f>
        <v>0</v>
      </c>
      <c r="G1013" s="3">
        <f t="shared" si="142"/>
        <v>0</v>
      </c>
      <c r="H1013" s="11">
        <f t="shared" si="143"/>
        <v>0</v>
      </c>
      <c r="I1013" s="11">
        <f t="shared" si="144"/>
        <v>0</v>
      </c>
      <c r="J1013" s="4">
        <f t="shared" si="145"/>
        <v>0</v>
      </c>
      <c r="K1013" s="3">
        <f t="shared" si="146"/>
        <v>0</v>
      </c>
    </row>
    <row r="1014" spans="1:11" x14ac:dyDescent="0.25">
      <c r="A1014" s="9">
        <f>IF(Lease!$H$4="Monthly",DATE(YEAR(Quarterly!A1013),MONTH(Quarterly!A1013)+1,DAY(Quarterly!A1013)),IF(Lease!$H$4="Quarterly",DATE(YEAR(Quarterly!A1013),MONTH(Quarterly!A1013)+3,DAY(Quarterly!A1013)),DATE(YEAR(Quarterly!A1013)+1,MONTH(Quarterly!A1013),DAY(Quarterly!A1013))))</f>
        <v>410596</v>
      </c>
      <c r="B1014" s="9">
        <f t="shared" si="138"/>
        <v>410594</v>
      </c>
      <c r="C1014" s="9">
        <f t="shared" si="141"/>
        <v>410624</v>
      </c>
      <c r="D1014" s="3">
        <f t="shared" si="139"/>
        <v>31</v>
      </c>
      <c r="E1014" s="10">
        <f t="shared" si="140"/>
        <v>29</v>
      </c>
      <c r="F1014" s="4">
        <f>Lease!K1024</f>
        <v>0</v>
      </c>
      <c r="G1014" s="3">
        <f t="shared" si="142"/>
        <v>0</v>
      </c>
      <c r="H1014" s="11">
        <f t="shared" si="143"/>
        <v>0</v>
      </c>
      <c r="I1014" s="11">
        <f t="shared" si="144"/>
        <v>0</v>
      </c>
      <c r="J1014" s="4">
        <f t="shared" si="145"/>
        <v>0</v>
      </c>
      <c r="K1014" s="3">
        <f t="shared" si="146"/>
        <v>0</v>
      </c>
    </row>
    <row r="1015" spans="1:11" x14ac:dyDescent="0.25">
      <c r="A1015" s="9">
        <f>IF(Lease!$H$4="Monthly",DATE(YEAR(Quarterly!A1014),MONTH(Quarterly!A1014)+1,DAY(Quarterly!A1014)),IF(Lease!$H$4="Quarterly",DATE(YEAR(Quarterly!A1014),MONTH(Quarterly!A1014)+3,DAY(Quarterly!A1014)),DATE(YEAR(Quarterly!A1014)+1,MONTH(Quarterly!A1014),DAY(Quarterly!A1014))))</f>
        <v>410961</v>
      </c>
      <c r="B1015" s="9">
        <f t="shared" si="138"/>
        <v>410959</v>
      </c>
      <c r="C1015" s="9">
        <f t="shared" si="141"/>
        <v>410989</v>
      </c>
      <c r="D1015" s="3">
        <f t="shared" si="139"/>
        <v>31</v>
      </c>
      <c r="E1015" s="10">
        <f t="shared" si="140"/>
        <v>29</v>
      </c>
      <c r="F1015" s="4">
        <f>Lease!K1025</f>
        <v>0</v>
      </c>
      <c r="G1015" s="3">
        <f t="shared" si="142"/>
        <v>0</v>
      </c>
      <c r="H1015" s="11">
        <f t="shared" si="143"/>
        <v>0</v>
      </c>
      <c r="I1015" s="11">
        <f t="shared" si="144"/>
        <v>0</v>
      </c>
      <c r="J1015" s="4">
        <f t="shared" si="145"/>
        <v>0</v>
      </c>
      <c r="K1015" s="3">
        <f t="shared" si="146"/>
        <v>0</v>
      </c>
    </row>
    <row r="1016" spans="1:11" x14ac:dyDescent="0.25">
      <c r="A1016" s="9">
        <f>IF(Lease!$H$4="Monthly",DATE(YEAR(Quarterly!A1015),MONTH(Quarterly!A1015)+1,DAY(Quarterly!A1015)),IF(Lease!$H$4="Quarterly",DATE(YEAR(Quarterly!A1015),MONTH(Quarterly!A1015)+3,DAY(Quarterly!A1015)),DATE(YEAR(Quarterly!A1015)+1,MONTH(Quarterly!A1015),DAY(Quarterly!A1015))))</f>
        <v>411326</v>
      </c>
      <c r="B1016" s="9">
        <f t="shared" si="138"/>
        <v>411324</v>
      </c>
      <c r="C1016" s="9">
        <f t="shared" si="141"/>
        <v>411354</v>
      </c>
      <c r="D1016" s="3">
        <f t="shared" si="139"/>
        <v>31</v>
      </c>
      <c r="E1016" s="10">
        <f t="shared" si="140"/>
        <v>29</v>
      </c>
      <c r="F1016" s="4">
        <f>Lease!K1026</f>
        <v>0</v>
      </c>
      <c r="G1016" s="3">
        <f t="shared" si="142"/>
        <v>0</v>
      </c>
      <c r="H1016" s="11">
        <f t="shared" si="143"/>
        <v>0</v>
      </c>
      <c r="I1016" s="11">
        <f t="shared" si="144"/>
        <v>0</v>
      </c>
      <c r="J1016" s="4">
        <f t="shared" si="145"/>
        <v>0</v>
      </c>
      <c r="K1016" s="3">
        <f t="shared" si="146"/>
        <v>0</v>
      </c>
    </row>
    <row r="1017" spans="1:11" x14ac:dyDescent="0.25">
      <c r="A1017" s="9">
        <f>IF(Lease!$H$4="Monthly",DATE(YEAR(Quarterly!A1016),MONTH(Quarterly!A1016)+1,DAY(Quarterly!A1016)),IF(Lease!$H$4="Quarterly",DATE(YEAR(Quarterly!A1016),MONTH(Quarterly!A1016)+3,DAY(Quarterly!A1016)),DATE(YEAR(Quarterly!A1016)+1,MONTH(Quarterly!A1016),DAY(Quarterly!A1016))))</f>
        <v>411691</v>
      </c>
      <c r="B1017" s="9">
        <f t="shared" si="138"/>
        <v>411689</v>
      </c>
      <c r="C1017" s="9">
        <f t="shared" si="141"/>
        <v>411719</v>
      </c>
      <c r="D1017" s="3">
        <f t="shared" si="139"/>
        <v>31</v>
      </c>
      <c r="E1017" s="10">
        <f t="shared" si="140"/>
        <v>29</v>
      </c>
      <c r="F1017" s="4">
        <f>Lease!K1027</f>
        <v>0</v>
      </c>
      <c r="G1017" s="3">
        <f t="shared" si="142"/>
        <v>0</v>
      </c>
      <c r="H1017" s="11">
        <f t="shared" si="143"/>
        <v>0</v>
      </c>
      <c r="I1017" s="11">
        <f t="shared" si="144"/>
        <v>0</v>
      </c>
      <c r="J1017" s="4">
        <f t="shared" si="145"/>
        <v>0</v>
      </c>
      <c r="K1017" s="3">
        <f t="shared" si="146"/>
        <v>0</v>
      </c>
    </row>
    <row r="1018" spans="1:11" x14ac:dyDescent="0.25">
      <c r="A1018" s="9">
        <f>IF(Lease!$H$4="Monthly",DATE(YEAR(Quarterly!A1017),MONTH(Quarterly!A1017)+1,DAY(Quarterly!A1017)),IF(Lease!$H$4="Quarterly",DATE(YEAR(Quarterly!A1017),MONTH(Quarterly!A1017)+3,DAY(Quarterly!A1017)),DATE(YEAR(Quarterly!A1017)+1,MONTH(Quarterly!A1017),DAY(Quarterly!A1017))))</f>
        <v>412057</v>
      </c>
      <c r="B1018" s="9">
        <f t="shared" si="138"/>
        <v>412055</v>
      </c>
      <c r="C1018" s="9">
        <f t="shared" si="141"/>
        <v>412085</v>
      </c>
      <c r="D1018" s="3">
        <f t="shared" si="139"/>
        <v>31</v>
      </c>
      <c r="E1018" s="10">
        <f t="shared" si="140"/>
        <v>29</v>
      </c>
      <c r="F1018" s="4">
        <f>Lease!K1028</f>
        <v>0</v>
      </c>
      <c r="G1018" s="3">
        <f t="shared" si="142"/>
        <v>0</v>
      </c>
      <c r="H1018" s="11">
        <f t="shared" si="143"/>
        <v>0</v>
      </c>
      <c r="I1018" s="11">
        <f t="shared" si="144"/>
        <v>0</v>
      </c>
      <c r="J1018" s="4">
        <f t="shared" si="145"/>
        <v>0</v>
      </c>
      <c r="K1018" s="3">
        <f t="shared" si="146"/>
        <v>0</v>
      </c>
    </row>
    <row r="1019" spans="1:11" x14ac:dyDescent="0.25">
      <c r="A1019" s="9">
        <f>IF(Lease!$H$4="Monthly",DATE(YEAR(Quarterly!A1018),MONTH(Quarterly!A1018)+1,DAY(Quarterly!A1018)),IF(Lease!$H$4="Quarterly",DATE(YEAR(Quarterly!A1018),MONTH(Quarterly!A1018)+3,DAY(Quarterly!A1018)),DATE(YEAR(Quarterly!A1018)+1,MONTH(Quarterly!A1018),DAY(Quarterly!A1018))))</f>
        <v>412422</v>
      </c>
      <c r="B1019" s="9">
        <f t="shared" si="138"/>
        <v>412420</v>
      </c>
      <c r="C1019" s="9">
        <f t="shared" si="141"/>
        <v>412450</v>
      </c>
      <c r="D1019" s="3">
        <f t="shared" si="139"/>
        <v>31</v>
      </c>
      <c r="E1019" s="10">
        <f t="shared" si="140"/>
        <v>29</v>
      </c>
      <c r="F1019" s="4">
        <f>Lease!K1029</f>
        <v>0</v>
      </c>
      <c r="G1019" s="3">
        <f t="shared" si="142"/>
        <v>0</v>
      </c>
      <c r="H1019" s="11">
        <f t="shared" si="143"/>
        <v>0</v>
      </c>
      <c r="I1019" s="11">
        <f t="shared" si="144"/>
        <v>0</v>
      </c>
      <c r="J1019" s="4">
        <f t="shared" si="145"/>
        <v>0</v>
      </c>
      <c r="K1019" s="3">
        <f t="shared" si="146"/>
        <v>0</v>
      </c>
    </row>
    <row r="1020" spans="1:11" x14ac:dyDescent="0.25">
      <c r="A1020" s="9">
        <f>IF(Lease!$H$4="Monthly",DATE(YEAR(Quarterly!A1019),MONTH(Quarterly!A1019)+1,DAY(Quarterly!A1019)),IF(Lease!$H$4="Quarterly",DATE(YEAR(Quarterly!A1019),MONTH(Quarterly!A1019)+3,DAY(Quarterly!A1019)),DATE(YEAR(Quarterly!A1019)+1,MONTH(Quarterly!A1019),DAY(Quarterly!A1019))))</f>
        <v>412787</v>
      </c>
      <c r="B1020" s="9">
        <f t="shared" si="138"/>
        <v>412785</v>
      </c>
      <c r="C1020" s="9">
        <f t="shared" si="141"/>
        <v>412815</v>
      </c>
      <c r="D1020" s="3">
        <f t="shared" si="139"/>
        <v>31</v>
      </c>
      <c r="E1020" s="10">
        <f t="shared" si="140"/>
        <v>29</v>
      </c>
      <c r="F1020" s="4">
        <f>Lease!K1030</f>
        <v>0</v>
      </c>
      <c r="G1020" s="3">
        <f t="shared" si="142"/>
        <v>0</v>
      </c>
      <c r="H1020" s="11">
        <f t="shared" si="143"/>
        <v>0</v>
      </c>
      <c r="I1020" s="11">
        <f t="shared" si="144"/>
        <v>0</v>
      </c>
      <c r="J1020" s="4">
        <f t="shared" si="145"/>
        <v>0</v>
      </c>
      <c r="K1020" s="3">
        <f t="shared" si="146"/>
        <v>0</v>
      </c>
    </row>
    <row r="1021" spans="1:11" x14ac:dyDescent="0.25">
      <c r="A1021" s="9">
        <f>IF(Lease!$H$4="Monthly",DATE(YEAR(Quarterly!A1020),MONTH(Quarterly!A1020)+1,DAY(Quarterly!A1020)),IF(Lease!$H$4="Quarterly",DATE(YEAR(Quarterly!A1020),MONTH(Quarterly!A1020)+3,DAY(Quarterly!A1020)),DATE(YEAR(Quarterly!A1020)+1,MONTH(Quarterly!A1020),DAY(Quarterly!A1020))))</f>
        <v>413152</v>
      </c>
      <c r="B1021" s="9">
        <f t="shared" si="138"/>
        <v>413150</v>
      </c>
      <c r="C1021" s="9">
        <f t="shared" si="141"/>
        <v>413180</v>
      </c>
      <c r="D1021" s="3">
        <f t="shared" si="139"/>
        <v>31</v>
      </c>
      <c r="E1021" s="10">
        <f t="shared" si="140"/>
        <v>29</v>
      </c>
      <c r="F1021" s="4">
        <f>Lease!K1031</f>
        <v>0</v>
      </c>
      <c r="G1021" s="3">
        <f t="shared" si="142"/>
        <v>0</v>
      </c>
      <c r="H1021" s="11">
        <f t="shared" si="143"/>
        <v>0</v>
      </c>
      <c r="I1021" s="11">
        <f t="shared" si="144"/>
        <v>0</v>
      </c>
      <c r="J1021" s="4">
        <f t="shared" si="145"/>
        <v>0</v>
      </c>
      <c r="K1021" s="3">
        <f t="shared" si="146"/>
        <v>0</v>
      </c>
    </row>
    <row r="1022" spans="1:11" x14ac:dyDescent="0.25">
      <c r="A1022" s="9">
        <f>IF(Lease!$H$4="Monthly",DATE(YEAR(Quarterly!A1021),MONTH(Quarterly!A1021)+1,DAY(Quarterly!A1021)),IF(Lease!$H$4="Quarterly",DATE(YEAR(Quarterly!A1021),MONTH(Quarterly!A1021)+3,DAY(Quarterly!A1021)),DATE(YEAR(Quarterly!A1021)+1,MONTH(Quarterly!A1021),DAY(Quarterly!A1021))))</f>
        <v>413518</v>
      </c>
      <c r="B1022" s="9">
        <f t="shared" si="138"/>
        <v>413516</v>
      </c>
      <c r="C1022" s="9">
        <f t="shared" si="141"/>
        <v>413546</v>
      </c>
      <c r="D1022" s="3">
        <f t="shared" si="139"/>
        <v>31</v>
      </c>
      <c r="E1022" s="10">
        <f t="shared" si="140"/>
        <v>29</v>
      </c>
      <c r="F1022" s="4">
        <f>Lease!K1032</f>
        <v>0</v>
      </c>
      <c r="G1022" s="3">
        <f t="shared" si="142"/>
        <v>0</v>
      </c>
      <c r="H1022" s="11">
        <f t="shared" si="143"/>
        <v>0</v>
      </c>
      <c r="I1022" s="11">
        <f t="shared" si="144"/>
        <v>0</v>
      </c>
      <c r="J1022" s="4">
        <f t="shared" si="145"/>
        <v>0</v>
      </c>
      <c r="K1022" s="3">
        <f t="shared" si="146"/>
        <v>0</v>
      </c>
    </row>
    <row r="1023" spans="1:11" x14ac:dyDescent="0.25">
      <c r="A1023" s="9">
        <f>IF(Lease!$H$4="Monthly",DATE(YEAR(Quarterly!A1022),MONTH(Quarterly!A1022)+1,DAY(Quarterly!A1022)),IF(Lease!$H$4="Quarterly",DATE(YEAR(Quarterly!A1022),MONTH(Quarterly!A1022)+3,DAY(Quarterly!A1022)),DATE(YEAR(Quarterly!A1022)+1,MONTH(Quarterly!A1022),DAY(Quarterly!A1022))))</f>
        <v>413883</v>
      </c>
      <c r="B1023" s="9">
        <f t="shared" si="138"/>
        <v>413881</v>
      </c>
      <c r="C1023" s="9">
        <f t="shared" si="141"/>
        <v>413911</v>
      </c>
      <c r="D1023" s="3">
        <f t="shared" si="139"/>
        <v>31</v>
      </c>
      <c r="E1023" s="10">
        <f t="shared" si="140"/>
        <v>29</v>
      </c>
      <c r="F1023" s="4">
        <f>Lease!K1033</f>
        <v>0</v>
      </c>
      <c r="G1023" s="3">
        <f t="shared" si="142"/>
        <v>0</v>
      </c>
      <c r="H1023" s="11">
        <f t="shared" si="143"/>
        <v>0</v>
      </c>
      <c r="I1023" s="11">
        <f t="shared" si="144"/>
        <v>0</v>
      </c>
      <c r="J1023" s="4">
        <f t="shared" si="145"/>
        <v>0</v>
      </c>
      <c r="K1023" s="3">
        <f t="shared" si="146"/>
        <v>0</v>
      </c>
    </row>
    <row r="1024" spans="1:11" x14ac:dyDescent="0.25">
      <c r="A1024" s="9">
        <f>IF(Lease!$H$4="Monthly",DATE(YEAR(Quarterly!A1023),MONTH(Quarterly!A1023)+1,DAY(Quarterly!A1023)),IF(Lease!$H$4="Quarterly",DATE(YEAR(Quarterly!A1023),MONTH(Quarterly!A1023)+3,DAY(Quarterly!A1023)),DATE(YEAR(Quarterly!A1023)+1,MONTH(Quarterly!A1023),DAY(Quarterly!A1023))))</f>
        <v>414248</v>
      </c>
      <c r="B1024" s="9">
        <f t="shared" si="138"/>
        <v>414246</v>
      </c>
      <c r="C1024" s="9">
        <f t="shared" si="141"/>
        <v>414276</v>
      </c>
      <c r="D1024" s="3">
        <f t="shared" si="139"/>
        <v>31</v>
      </c>
      <c r="E1024" s="10">
        <f t="shared" si="140"/>
        <v>29</v>
      </c>
      <c r="F1024" s="4">
        <f>Lease!K1034</f>
        <v>0</v>
      </c>
      <c r="G1024" s="3">
        <f t="shared" si="142"/>
        <v>0</v>
      </c>
      <c r="H1024" s="11">
        <f t="shared" si="143"/>
        <v>0</v>
      </c>
      <c r="I1024" s="11">
        <f t="shared" si="144"/>
        <v>0</v>
      </c>
      <c r="J1024" s="4">
        <f t="shared" si="145"/>
        <v>0</v>
      </c>
      <c r="K1024" s="3">
        <f t="shared" si="146"/>
        <v>0</v>
      </c>
    </row>
    <row r="1025" spans="1:11" x14ac:dyDescent="0.25">
      <c r="A1025" s="9">
        <f>IF(Lease!$H$4="Monthly",DATE(YEAR(Quarterly!A1024),MONTH(Quarterly!A1024)+1,DAY(Quarterly!A1024)),IF(Lease!$H$4="Quarterly",DATE(YEAR(Quarterly!A1024),MONTH(Quarterly!A1024)+3,DAY(Quarterly!A1024)),DATE(YEAR(Quarterly!A1024)+1,MONTH(Quarterly!A1024),DAY(Quarterly!A1024))))</f>
        <v>414613</v>
      </c>
      <c r="B1025" s="9">
        <f t="shared" si="138"/>
        <v>414611</v>
      </c>
      <c r="C1025" s="9">
        <f t="shared" si="141"/>
        <v>414641</v>
      </c>
      <c r="D1025" s="3">
        <f t="shared" si="139"/>
        <v>31</v>
      </c>
      <c r="E1025" s="10">
        <f t="shared" si="140"/>
        <v>29</v>
      </c>
      <c r="F1025" s="4">
        <f>Lease!K1035</f>
        <v>0</v>
      </c>
      <c r="G1025" s="3">
        <f t="shared" si="142"/>
        <v>0</v>
      </c>
      <c r="H1025" s="11">
        <f t="shared" si="143"/>
        <v>0</v>
      </c>
      <c r="I1025" s="11">
        <f t="shared" si="144"/>
        <v>0</v>
      </c>
      <c r="J1025" s="4">
        <f t="shared" si="145"/>
        <v>0</v>
      </c>
      <c r="K1025" s="3">
        <f t="shared" si="146"/>
        <v>0</v>
      </c>
    </row>
    <row r="1026" spans="1:11" x14ac:dyDescent="0.25">
      <c r="A1026" s="9">
        <f>IF(Lease!$H$4="Monthly",DATE(YEAR(Quarterly!A1025),MONTH(Quarterly!A1025)+1,DAY(Quarterly!A1025)),IF(Lease!$H$4="Quarterly",DATE(YEAR(Quarterly!A1025),MONTH(Quarterly!A1025)+3,DAY(Quarterly!A1025)),DATE(YEAR(Quarterly!A1025)+1,MONTH(Quarterly!A1025),DAY(Quarterly!A1025))))</f>
        <v>414979</v>
      </c>
      <c r="B1026" s="9">
        <f t="shared" si="138"/>
        <v>414977</v>
      </c>
      <c r="C1026" s="9">
        <f t="shared" si="141"/>
        <v>415007</v>
      </c>
      <c r="D1026" s="3">
        <f t="shared" si="139"/>
        <v>31</v>
      </c>
      <c r="E1026" s="10">
        <f t="shared" si="140"/>
        <v>29</v>
      </c>
      <c r="F1026" s="4">
        <f>Lease!K1036</f>
        <v>0</v>
      </c>
      <c r="G1026" s="3">
        <f t="shared" si="142"/>
        <v>0</v>
      </c>
      <c r="H1026" s="11">
        <f t="shared" si="143"/>
        <v>0</v>
      </c>
      <c r="I1026" s="11">
        <f t="shared" si="144"/>
        <v>0</v>
      </c>
      <c r="J1026" s="4">
        <f t="shared" si="145"/>
        <v>0</v>
      </c>
      <c r="K1026" s="3">
        <f t="shared" si="146"/>
        <v>0</v>
      </c>
    </row>
    <row r="1027" spans="1:11" x14ac:dyDescent="0.25">
      <c r="A1027" s="9">
        <f>IF(Lease!$H$4="Monthly",DATE(YEAR(Quarterly!A1026),MONTH(Quarterly!A1026)+1,DAY(Quarterly!A1026)),IF(Lease!$H$4="Quarterly",DATE(YEAR(Quarterly!A1026),MONTH(Quarterly!A1026)+3,DAY(Quarterly!A1026)),DATE(YEAR(Quarterly!A1026)+1,MONTH(Quarterly!A1026),DAY(Quarterly!A1026))))</f>
        <v>415344</v>
      </c>
      <c r="B1027" s="9">
        <f t="shared" si="138"/>
        <v>415342</v>
      </c>
      <c r="C1027" s="9">
        <f t="shared" si="141"/>
        <v>415372</v>
      </c>
      <c r="D1027" s="3">
        <f t="shared" si="139"/>
        <v>31</v>
      </c>
      <c r="E1027" s="10">
        <f t="shared" si="140"/>
        <v>29</v>
      </c>
      <c r="F1027" s="4">
        <f>Lease!K1037</f>
        <v>0</v>
      </c>
      <c r="G1027" s="3">
        <f t="shared" si="142"/>
        <v>0</v>
      </c>
      <c r="H1027" s="11">
        <f t="shared" si="143"/>
        <v>0</v>
      </c>
      <c r="I1027" s="11">
        <f t="shared" si="144"/>
        <v>0</v>
      </c>
      <c r="J1027" s="4">
        <f t="shared" si="145"/>
        <v>0</v>
      </c>
      <c r="K1027" s="3">
        <f t="shared" si="146"/>
        <v>0</v>
      </c>
    </row>
    <row r="1028" spans="1:11" x14ac:dyDescent="0.25">
      <c r="A1028" s="9">
        <f>IF(Lease!$H$4="Monthly",DATE(YEAR(Quarterly!A1027),MONTH(Quarterly!A1027)+1,DAY(Quarterly!A1027)),IF(Lease!$H$4="Quarterly",DATE(YEAR(Quarterly!A1027),MONTH(Quarterly!A1027)+3,DAY(Quarterly!A1027)),DATE(YEAR(Quarterly!A1027)+1,MONTH(Quarterly!A1027),DAY(Quarterly!A1027))))</f>
        <v>415709</v>
      </c>
      <c r="B1028" s="9">
        <f t="shared" si="138"/>
        <v>415707</v>
      </c>
      <c r="C1028" s="9">
        <f t="shared" si="141"/>
        <v>415737</v>
      </c>
      <c r="D1028" s="3">
        <f t="shared" si="139"/>
        <v>31</v>
      </c>
      <c r="E1028" s="10">
        <f t="shared" si="140"/>
        <v>29</v>
      </c>
      <c r="F1028" s="4">
        <f>Lease!K1038</f>
        <v>0</v>
      </c>
      <c r="G1028" s="3">
        <f t="shared" si="142"/>
        <v>0</v>
      </c>
      <c r="H1028" s="11">
        <f t="shared" si="143"/>
        <v>0</v>
      </c>
      <c r="I1028" s="11">
        <f t="shared" si="144"/>
        <v>0</v>
      </c>
      <c r="J1028" s="4">
        <f t="shared" si="145"/>
        <v>0</v>
      </c>
      <c r="K1028" s="3">
        <f t="shared" si="146"/>
        <v>0</v>
      </c>
    </row>
    <row r="1029" spans="1:11" x14ac:dyDescent="0.25">
      <c r="A1029" s="9">
        <f>IF(Lease!$H$4="Monthly",DATE(YEAR(Quarterly!A1028),MONTH(Quarterly!A1028)+1,DAY(Quarterly!A1028)),IF(Lease!$H$4="Quarterly",DATE(YEAR(Quarterly!A1028),MONTH(Quarterly!A1028)+3,DAY(Quarterly!A1028)),DATE(YEAR(Quarterly!A1028)+1,MONTH(Quarterly!A1028),DAY(Quarterly!A1028))))</f>
        <v>416074</v>
      </c>
      <c r="B1029" s="9">
        <f t="shared" si="138"/>
        <v>416072</v>
      </c>
      <c r="C1029" s="9">
        <f t="shared" si="141"/>
        <v>416102</v>
      </c>
      <c r="D1029" s="3">
        <f t="shared" si="139"/>
        <v>31</v>
      </c>
      <c r="E1029" s="10">
        <f t="shared" si="140"/>
        <v>29</v>
      </c>
      <c r="F1029" s="4">
        <f>Lease!K1039</f>
        <v>0</v>
      </c>
      <c r="G1029" s="3">
        <f t="shared" si="142"/>
        <v>0</v>
      </c>
      <c r="H1029" s="11">
        <f t="shared" si="143"/>
        <v>0</v>
      </c>
      <c r="I1029" s="11">
        <f t="shared" si="144"/>
        <v>0</v>
      </c>
      <c r="J1029" s="4">
        <f t="shared" si="145"/>
        <v>0</v>
      </c>
      <c r="K1029" s="3">
        <f t="shared" si="146"/>
        <v>0</v>
      </c>
    </row>
    <row r="1030" spans="1:11" x14ac:dyDescent="0.25">
      <c r="A1030" s="9">
        <f>IF(Lease!$H$4="Monthly",DATE(YEAR(Quarterly!A1029),MONTH(Quarterly!A1029)+1,DAY(Quarterly!A1029)),IF(Lease!$H$4="Quarterly",DATE(YEAR(Quarterly!A1029),MONTH(Quarterly!A1029)+3,DAY(Quarterly!A1029)),DATE(YEAR(Quarterly!A1029)+1,MONTH(Quarterly!A1029),DAY(Quarterly!A1029))))</f>
        <v>416440</v>
      </c>
      <c r="B1030" s="9">
        <f t="shared" ref="B1030:B1093" si="147">EOMONTH(A1030,-1)+1</f>
        <v>416438</v>
      </c>
      <c r="C1030" s="9">
        <f t="shared" si="141"/>
        <v>416468</v>
      </c>
      <c r="D1030" s="3">
        <f t="shared" ref="D1030:D1093" si="148">C1030-B1030+1</f>
        <v>31</v>
      </c>
      <c r="E1030" s="10">
        <f t="shared" ref="E1030:E1093" si="149">C1030-A1030+1</f>
        <v>29</v>
      </c>
      <c r="F1030" s="4">
        <f>Lease!K1040</f>
        <v>0</v>
      </c>
      <c r="G1030" s="3">
        <f t="shared" si="142"/>
        <v>0</v>
      </c>
      <c r="H1030" s="11">
        <f t="shared" si="143"/>
        <v>0</v>
      </c>
      <c r="I1030" s="11">
        <f t="shared" si="144"/>
        <v>0</v>
      </c>
      <c r="J1030" s="4">
        <f t="shared" si="145"/>
        <v>0</v>
      </c>
      <c r="K1030" s="3">
        <f t="shared" si="146"/>
        <v>0</v>
      </c>
    </row>
    <row r="1031" spans="1:11" x14ac:dyDescent="0.25">
      <c r="A1031" s="9">
        <f>IF(Lease!$H$4="Monthly",DATE(YEAR(Quarterly!A1030),MONTH(Quarterly!A1030)+1,DAY(Quarterly!A1030)),IF(Lease!$H$4="Quarterly",DATE(YEAR(Quarterly!A1030),MONTH(Quarterly!A1030)+3,DAY(Quarterly!A1030)),DATE(YEAR(Quarterly!A1030)+1,MONTH(Quarterly!A1030),DAY(Quarterly!A1030))))</f>
        <v>416805</v>
      </c>
      <c r="B1031" s="9">
        <f t="shared" si="147"/>
        <v>416803</v>
      </c>
      <c r="C1031" s="9">
        <f t="shared" ref="C1031:C1094" si="150">EOMONTH(A1031,0)</f>
        <v>416833</v>
      </c>
      <c r="D1031" s="3">
        <f t="shared" si="148"/>
        <v>31</v>
      </c>
      <c r="E1031" s="10">
        <f t="shared" si="149"/>
        <v>29</v>
      </c>
      <c r="F1031" s="4">
        <f>Lease!K1041</f>
        <v>0</v>
      </c>
      <c r="G1031" s="3">
        <f t="shared" ref="G1031:G1094" si="151">(F1032/(A1032-A1031+1)*E1031)+J1030</f>
        <v>0</v>
      </c>
      <c r="H1031" s="11">
        <f t="shared" ref="H1031:H1094" si="152">(F1032)/(A1032-A1031+1)*((((EOMONTH(DATE(YEAR(A1031),MONTH(A1031)+1,DAY(A1031)),0)))-DATE(YEAR(A1031),MONTH(EOMONTH(A1031,-1)+1)+1,1))+1)</f>
        <v>0</v>
      </c>
      <c r="I1031" s="11">
        <f t="shared" ref="I1031:I1094" si="153">(F1032)/(A1032-A1031+1)*(((((EOMONTH(DATE(YEAR(A1031),MONTH(A1031)+2,DAY(A1031)),0)))-DATE(YEAR(A1031),MONTH(EOMONTH(A1031,-1)+2)+2,1)))+1)</f>
        <v>0</v>
      </c>
      <c r="J1031" s="4">
        <f t="shared" ref="J1031:J1094" si="154">F1032/(A1032-A1031+1)*(A1032-DATE(YEAR(A1032),MONTH(EOMONTH(A1032,-1)+1),DAY(1))+1)</f>
        <v>0</v>
      </c>
      <c r="K1031" s="3">
        <f t="shared" ref="K1031:K1094" si="155">G1031+J1031+I1031+H1031-J1030</f>
        <v>0</v>
      </c>
    </row>
    <row r="1032" spans="1:11" x14ac:dyDescent="0.25">
      <c r="A1032" s="9">
        <f>IF(Lease!$H$4="Monthly",DATE(YEAR(Quarterly!A1031),MONTH(Quarterly!A1031)+1,DAY(Quarterly!A1031)),IF(Lease!$H$4="Quarterly",DATE(YEAR(Quarterly!A1031),MONTH(Quarterly!A1031)+3,DAY(Quarterly!A1031)),DATE(YEAR(Quarterly!A1031)+1,MONTH(Quarterly!A1031),DAY(Quarterly!A1031))))</f>
        <v>417170</v>
      </c>
      <c r="B1032" s="9">
        <f t="shared" si="147"/>
        <v>417168</v>
      </c>
      <c r="C1032" s="9">
        <f t="shared" si="150"/>
        <v>417198</v>
      </c>
      <c r="D1032" s="3">
        <f t="shared" si="148"/>
        <v>31</v>
      </c>
      <c r="E1032" s="10">
        <f t="shared" si="149"/>
        <v>29</v>
      </c>
      <c r="F1032" s="4">
        <f>Lease!K1042</f>
        <v>0</v>
      </c>
      <c r="G1032" s="3">
        <f t="shared" si="151"/>
        <v>0</v>
      </c>
      <c r="H1032" s="11">
        <f t="shared" si="152"/>
        <v>0</v>
      </c>
      <c r="I1032" s="11">
        <f t="shared" si="153"/>
        <v>0</v>
      </c>
      <c r="J1032" s="4">
        <f t="shared" si="154"/>
        <v>0</v>
      </c>
      <c r="K1032" s="3">
        <f t="shared" si="155"/>
        <v>0</v>
      </c>
    </row>
    <row r="1033" spans="1:11" x14ac:dyDescent="0.25">
      <c r="A1033" s="9">
        <f>IF(Lease!$H$4="Monthly",DATE(YEAR(Quarterly!A1032),MONTH(Quarterly!A1032)+1,DAY(Quarterly!A1032)),IF(Lease!$H$4="Quarterly",DATE(YEAR(Quarterly!A1032),MONTH(Quarterly!A1032)+3,DAY(Quarterly!A1032)),DATE(YEAR(Quarterly!A1032)+1,MONTH(Quarterly!A1032),DAY(Quarterly!A1032))))</f>
        <v>417535</v>
      </c>
      <c r="B1033" s="9">
        <f t="shared" si="147"/>
        <v>417533</v>
      </c>
      <c r="C1033" s="9">
        <f t="shared" si="150"/>
        <v>417563</v>
      </c>
      <c r="D1033" s="3">
        <f t="shared" si="148"/>
        <v>31</v>
      </c>
      <c r="E1033" s="10">
        <f t="shared" si="149"/>
        <v>29</v>
      </c>
      <c r="F1033" s="4">
        <f>Lease!K1043</f>
        <v>0</v>
      </c>
      <c r="G1033" s="3">
        <f t="shared" si="151"/>
        <v>0</v>
      </c>
      <c r="H1033" s="11">
        <f t="shared" si="152"/>
        <v>0</v>
      </c>
      <c r="I1033" s="11">
        <f t="shared" si="153"/>
        <v>0</v>
      </c>
      <c r="J1033" s="4">
        <f t="shared" si="154"/>
        <v>0</v>
      </c>
      <c r="K1033" s="3">
        <f t="shared" si="155"/>
        <v>0</v>
      </c>
    </row>
    <row r="1034" spans="1:11" x14ac:dyDescent="0.25">
      <c r="A1034" s="9">
        <f>IF(Lease!$H$4="Monthly",DATE(YEAR(Quarterly!A1033),MONTH(Quarterly!A1033)+1,DAY(Quarterly!A1033)),IF(Lease!$H$4="Quarterly",DATE(YEAR(Quarterly!A1033),MONTH(Quarterly!A1033)+3,DAY(Quarterly!A1033)),DATE(YEAR(Quarterly!A1033)+1,MONTH(Quarterly!A1033),DAY(Quarterly!A1033))))</f>
        <v>417901</v>
      </c>
      <c r="B1034" s="9">
        <f t="shared" si="147"/>
        <v>417899</v>
      </c>
      <c r="C1034" s="9">
        <f t="shared" si="150"/>
        <v>417929</v>
      </c>
      <c r="D1034" s="3">
        <f t="shared" si="148"/>
        <v>31</v>
      </c>
      <c r="E1034" s="10">
        <f t="shared" si="149"/>
        <v>29</v>
      </c>
      <c r="F1034" s="4">
        <f>Lease!K1044</f>
        <v>0</v>
      </c>
      <c r="G1034" s="3">
        <f t="shared" si="151"/>
        <v>0</v>
      </c>
      <c r="H1034" s="11">
        <f t="shared" si="152"/>
        <v>0</v>
      </c>
      <c r="I1034" s="11">
        <f t="shared" si="153"/>
        <v>0</v>
      </c>
      <c r="J1034" s="4">
        <f t="shared" si="154"/>
        <v>0</v>
      </c>
      <c r="K1034" s="3">
        <f t="shared" si="155"/>
        <v>0</v>
      </c>
    </row>
    <row r="1035" spans="1:11" x14ac:dyDescent="0.25">
      <c r="A1035" s="9">
        <f>IF(Lease!$H$4="Monthly",DATE(YEAR(Quarterly!A1034),MONTH(Quarterly!A1034)+1,DAY(Quarterly!A1034)),IF(Lease!$H$4="Quarterly",DATE(YEAR(Quarterly!A1034),MONTH(Quarterly!A1034)+3,DAY(Quarterly!A1034)),DATE(YEAR(Quarterly!A1034)+1,MONTH(Quarterly!A1034),DAY(Quarterly!A1034))))</f>
        <v>418266</v>
      </c>
      <c r="B1035" s="9">
        <f t="shared" si="147"/>
        <v>418264</v>
      </c>
      <c r="C1035" s="9">
        <f t="shared" si="150"/>
        <v>418294</v>
      </c>
      <c r="D1035" s="3">
        <f t="shared" si="148"/>
        <v>31</v>
      </c>
      <c r="E1035" s="10">
        <f t="shared" si="149"/>
        <v>29</v>
      </c>
      <c r="F1035" s="4">
        <f>Lease!K1045</f>
        <v>0</v>
      </c>
      <c r="G1035" s="3">
        <f t="shared" si="151"/>
        <v>0</v>
      </c>
      <c r="H1035" s="11">
        <f t="shared" si="152"/>
        <v>0</v>
      </c>
      <c r="I1035" s="11">
        <f t="shared" si="153"/>
        <v>0</v>
      </c>
      <c r="J1035" s="4">
        <f t="shared" si="154"/>
        <v>0</v>
      </c>
      <c r="K1035" s="3">
        <f t="shared" si="155"/>
        <v>0</v>
      </c>
    </row>
    <row r="1036" spans="1:11" x14ac:dyDescent="0.25">
      <c r="A1036" s="9">
        <f>IF(Lease!$H$4="Monthly",DATE(YEAR(Quarterly!A1035),MONTH(Quarterly!A1035)+1,DAY(Quarterly!A1035)),IF(Lease!$H$4="Quarterly",DATE(YEAR(Quarterly!A1035),MONTH(Quarterly!A1035)+3,DAY(Quarterly!A1035)),DATE(YEAR(Quarterly!A1035)+1,MONTH(Quarterly!A1035),DAY(Quarterly!A1035))))</f>
        <v>418631</v>
      </c>
      <c r="B1036" s="9">
        <f t="shared" si="147"/>
        <v>418629</v>
      </c>
      <c r="C1036" s="9">
        <f t="shared" si="150"/>
        <v>418659</v>
      </c>
      <c r="D1036" s="3">
        <f t="shared" si="148"/>
        <v>31</v>
      </c>
      <c r="E1036" s="10">
        <f t="shared" si="149"/>
        <v>29</v>
      </c>
      <c r="F1036" s="4">
        <f>Lease!K1046</f>
        <v>0</v>
      </c>
      <c r="G1036" s="3">
        <f t="shared" si="151"/>
        <v>0</v>
      </c>
      <c r="H1036" s="11">
        <f t="shared" si="152"/>
        <v>0</v>
      </c>
      <c r="I1036" s="11">
        <f t="shared" si="153"/>
        <v>0</v>
      </c>
      <c r="J1036" s="4">
        <f t="shared" si="154"/>
        <v>0</v>
      </c>
      <c r="K1036" s="3">
        <f t="shared" si="155"/>
        <v>0</v>
      </c>
    </row>
    <row r="1037" spans="1:11" x14ac:dyDescent="0.25">
      <c r="A1037" s="9">
        <f>IF(Lease!$H$4="Monthly",DATE(YEAR(Quarterly!A1036),MONTH(Quarterly!A1036)+1,DAY(Quarterly!A1036)),IF(Lease!$H$4="Quarterly",DATE(YEAR(Quarterly!A1036),MONTH(Quarterly!A1036)+3,DAY(Quarterly!A1036)),DATE(YEAR(Quarterly!A1036)+1,MONTH(Quarterly!A1036),DAY(Quarterly!A1036))))</f>
        <v>418996</v>
      </c>
      <c r="B1037" s="9">
        <f t="shared" si="147"/>
        <v>418994</v>
      </c>
      <c r="C1037" s="9">
        <f t="shared" si="150"/>
        <v>419024</v>
      </c>
      <c r="D1037" s="3">
        <f t="shared" si="148"/>
        <v>31</v>
      </c>
      <c r="E1037" s="10">
        <f t="shared" si="149"/>
        <v>29</v>
      </c>
      <c r="F1037" s="4">
        <f>Lease!K1047</f>
        <v>0</v>
      </c>
      <c r="G1037" s="3">
        <f t="shared" si="151"/>
        <v>0</v>
      </c>
      <c r="H1037" s="11">
        <f t="shared" si="152"/>
        <v>0</v>
      </c>
      <c r="I1037" s="11">
        <f t="shared" si="153"/>
        <v>0</v>
      </c>
      <c r="J1037" s="4">
        <f t="shared" si="154"/>
        <v>0</v>
      </c>
      <c r="K1037" s="3">
        <f t="shared" si="155"/>
        <v>0</v>
      </c>
    </row>
    <row r="1038" spans="1:11" x14ac:dyDescent="0.25">
      <c r="A1038" s="9">
        <f>IF(Lease!$H$4="Monthly",DATE(YEAR(Quarterly!A1037),MONTH(Quarterly!A1037)+1,DAY(Quarterly!A1037)),IF(Lease!$H$4="Quarterly",DATE(YEAR(Quarterly!A1037),MONTH(Quarterly!A1037)+3,DAY(Quarterly!A1037)),DATE(YEAR(Quarterly!A1037)+1,MONTH(Quarterly!A1037),DAY(Quarterly!A1037))))</f>
        <v>419362</v>
      </c>
      <c r="B1038" s="9">
        <f t="shared" si="147"/>
        <v>419360</v>
      </c>
      <c r="C1038" s="9">
        <f t="shared" si="150"/>
        <v>419390</v>
      </c>
      <c r="D1038" s="3">
        <f t="shared" si="148"/>
        <v>31</v>
      </c>
      <c r="E1038" s="10">
        <f t="shared" si="149"/>
        <v>29</v>
      </c>
      <c r="F1038" s="4">
        <f>Lease!K1048</f>
        <v>0</v>
      </c>
      <c r="G1038" s="3">
        <f t="shared" si="151"/>
        <v>0</v>
      </c>
      <c r="H1038" s="11">
        <f t="shared" si="152"/>
        <v>0</v>
      </c>
      <c r="I1038" s="11">
        <f t="shared" si="153"/>
        <v>0</v>
      </c>
      <c r="J1038" s="4">
        <f t="shared" si="154"/>
        <v>0</v>
      </c>
      <c r="K1038" s="3">
        <f t="shared" si="155"/>
        <v>0</v>
      </c>
    </row>
    <row r="1039" spans="1:11" x14ac:dyDescent="0.25">
      <c r="A1039" s="9">
        <f>IF(Lease!$H$4="Monthly",DATE(YEAR(Quarterly!A1038),MONTH(Quarterly!A1038)+1,DAY(Quarterly!A1038)),IF(Lease!$H$4="Quarterly",DATE(YEAR(Quarterly!A1038),MONTH(Quarterly!A1038)+3,DAY(Quarterly!A1038)),DATE(YEAR(Quarterly!A1038)+1,MONTH(Quarterly!A1038),DAY(Quarterly!A1038))))</f>
        <v>419727</v>
      </c>
      <c r="B1039" s="9">
        <f t="shared" si="147"/>
        <v>419725</v>
      </c>
      <c r="C1039" s="9">
        <f t="shared" si="150"/>
        <v>419755</v>
      </c>
      <c r="D1039" s="3">
        <f t="shared" si="148"/>
        <v>31</v>
      </c>
      <c r="E1039" s="10">
        <f t="shared" si="149"/>
        <v>29</v>
      </c>
      <c r="F1039" s="4">
        <f>Lease!K1049</f>
        <v>0</v>
      </c>
      <c r="G1039" s="3">
        <f t="shared" si="151"/>
        <v>0</v>
      </c>
      <c r="H1039" s="11">
        <f t="shared" si="152"/>
        <v>0</v>
      </c>
      <c r="I1039" s="11">
        <f t="shared" si="153"/>
        <v>0</v>
      </c>
      <c r="J1039" s="4">
        <f t="shared" si="154"/>
        <v>0</v>
      </c>
      <c r="K1039" s="3">
        <f t="shared" si="155"/>
        <v>0</v>
      </c>
    </row>
    <row r="1040" spans="1:11" x14ac:dyDescent="0.25">
      <c r="A1040" s="9">
        <f>IF(Lease!$H$4="Monthly",DATE(YEAR(Quarterly!A1039),MONTH(Quarterly!A1039)+1,DAY(Quarterly!A1039)),IF(Lease!$H$4="Quarterly",DATE(YEAR(Quarterly!A1039),MONTH(Quarterly!A1039)+3,DAY(Quarterly!A1039)),DATE(YEAR(Quarterly!A1039)+1,MONTH(Quarterly!A1039),DAY(Quarterly!A1039))))</f>
        <v>420092</v>
      </c>
      <c r="B1040" s="9">
        <f t="shared" si="147"/>
        <v>420090</v>
      </c>
      <c r="C1040" s="9">
        <f t="shared" si="150"/>
        <v>420120</v>
      </c>
      <c r="D1040" s="3">
        <f t="shared" si="148"/>
        <v>31</v>
      </c>
      <c r="E1040" s="10">
        <f t="shared" si="149"/>
        <v>29</v>
      </c>
      <c r="F1040" s="4">
        <f>Lease!K1050</f>
        <v>0</v>
      </c>
      <c r="G1040" s="3">
        <f t="shared" si="151"/>
        <v>0</v>
      </c>
      <c r="H1040" s="11">
        <f t="shared" si="152"/>
        <v>0</v>
      </c>
      <c r="I1040" s="11">
        <f t="shared" si="153"/>
        <v>0</v>
      </c>
      <c r="J1040" s="4">
        <f t="shared" si="154"/>
        <v>0</v>
      </c>
      <c r="K1040" s="3">
        <f t="shared" si="155"/>
        <v>0</v>
      </c>
    </row>
    <row r="1041" spans="1:11" x14ac:dyDescent="0.25">
      <c r="A1041" s="9">
        <f>IF(Lease!$H$4="Monthly",DATE(YEAR(Quarterly!A1040),MONTH(Quarterly!A1040)+1,DAY(Quarterly!A1040)),IF(Lease!$H$4="Quarterly",DATE(YEAR(Quarterly!A1040),MONTH(Quarterly!A1040)+3,DAY(Quarterly!A1040)),DATE(YEAR(Quarterly!A1040)+1,MONTH(Quarterly!A1040),DAY(Quarterly!A1040))))</f>
        <v>420457</v>
      </c>
      <c r="B1041" s="9">
        <f t="shared" si="147"/>
        <v>420455</v>
      </c>
      <c r="C1041" s="9">
        <f t="shared" si="150"/>
        <v>420485</v>
      </c>
      <c r="D1041" s="3">
        <f t="shared" si="148"/>
        <v>31</v>
      </c>
      <c r="E1041" s="10">
        <f t="shared" si="149"/>
        <v>29</v>
      </c>
      <c r="F1041" s="4">
        <f>Lease!K1051</f>
        <v>0</v>
      </c>
      <c r="G1041" s="3">
        <f t="shared" si="151"/>
        <v>0</v>
      </c>
      <c r="H1041" s="11">
        <f t="shared" si="152"/>
        <v>0</v>
      </c>
      <c r="I1041" s="11">
        <f t="shared" si="153"/>
        <v>0</v>
      </c>
      <c r="J1041" s="4">
        <f t="shared" si="154"/>
        <v>0</v>
      </c>
      <c r="K1041" s="3">
        <f t="shared" si="155"/>
        <v>0</v>
      </c>
    </row>
    <row r="1042" spans="1:11" x14ac:dyDescent="0.25">
      <c r="A1042" s="9">
        <f>IF(Lease!$H$4="Monthly",DATE(YEAR(Quarterly!A1041),MONTH(Quarterly!A1041)+1,DAY(Quarterly!A1041)),IF(Lease!$H$4="Quarterly",DATE(YEAR(Quarterly!A1041),MONTH(Quarterly!A1041)+3,DAY(Quarterly!A1041)),DATE(YEAR(Quarterly!A1041)+1,MONTH(Quarterly!A1041),DAY(Quarterly!A1041))))</f>
        <v>420823</v>
      </c>
      <c r="B1042" s="9">
        <f t="shared" si="147"/>
        <v>420821</v>
      </c>
      <c r="C1042" s="9">
        <f t="shared" si="150"/>
        <v>420851</v>
      </c>
      <c r="D1042" s="3">
        <f t="shared" si="148"/>
        <v>31</v>
      </c>
      <c r="E1042" s="10">
        <f t="shared" si="149"/>
        <v>29</v>
      </c>
      <c r="F1042" s="4">
        <f>Lease!K1052</f>
        <v>0</v>
      </c>
      <c r="G1042" s="3">
        <f t="shared" si="151"/>
        <v>0</v>
      </c>
      <c r="H1042" s="11">
        <f t="shared" si="152"/>
        <v>0</v>
      </c>
      <c r="I1042" s="11">
        <f t="shared" si="153"/>
        <v>0</v>
      </c>
      <c r="J1042" s="4">
        <f t="shared" si="154"/>
        <v>0</v>
      </c>
      <c r="K1042" s="3">
        <f t="shared" si="155"/>
        <v>0</v>
      </c>
    </row>
    <row r="1043" spans="1:11" x14ac:dyDescent="0.25">
      <c r="A1043" s="9">
        <f>IF(Lease!$H$4="Monthly",DATE(YEAR(Quarterly!A1042),MONTH(Quarterly!A1042)+1,DAY(Quarterly!A1042)),IF(Lease!$H$4="Quarterly",DATE(YEAR(Quarterly!A1042),MONTH(Quarterly!A1042)+3,DAY(Quarterly!A1042)),DATE(YEAR(Quarterly!A1042)+1,MONTH(Quarterly!A1042),DAY(Quarterly!A1042))))</f>
        <v>421188</v>
      </c>
      <c r="B1043" s="9">
        <f t="shared" si="147"/>
        <v>421186</v>
      </c>
      <c r="C1043" s="9">
        <f t="shared" si="150"/>
        <v>421216</v>
      </c>
      <c r="D1043" s="3">
        <f t="shared" si="148"/>
        <v>31</v>
      </c>
      <c r="E1043" s="10">
        <f t="shared" si="149"/>
        <v>29</v>
      </c>
      <c r="F1043" s="4">
        <f>Lease!K1053</f>
        <v>0</v>
      </c>
      <c r="G1043" s="3">
        <f t="shared" si="151"/>
        <v>0</v>
      </c>
      <c r="H1043" s="11">
        <f t="shared" si="152"/>
        <v>0</v>
      </c>
      <c r="I1043" s="11">
        <f t="shared" si="153"/>
        <v>0</v>
      </c>
      <c r="J1043" s="4">
        <f t="shared" si="154"/>
        <v>0</v>
      </c>
      <c r="K1043" s="3">
        <f t="shared" si="155"/>
        <v>0</v>
      </c>
    </row>
    <row r="1044" spans="1:11" x14ac:dyDescent="0.25">
      <c r="A1044" s="9">
        <f>IF(Lease!$H$4="Monthly",DATE(YEAR(Quarterly!A1043),MONTH(Quarterly!A1043)+1,DAY(Quarterly!A1043)),IF(Lease!$H$4="Quarterly",DATE(YEAR(Quarterly!A1043),MONTH(Quarterly!A1043)+3,DAY(Quarterly!A1043)),DATE(YEAR(Quarterly!A1043)+1,MONTH(Quarterly!A1043),DAY(Quarterly!A1043))))</f>
        <v>421553</v>
      </c>
      <c r="B1044" s="9">
        <f t="shared" si="147"/>
        <v>421551</v>
      </c>
      <c r="C1044" s="9">
        <f t="shared" si="150"/>
        <v>421581</v>
      </c>
      <c r="D1044" s="3">
        <f t="shared" si="148"/>
        <v>31</v>
      </c>
      <c r="E1044" s="10">
        <f t="shared" si="149"/>
        <v>29</v>
      </c>
      <c r="F1044" s="4">
        <f>Lease!K1054</f>
        <v>0</v>
      </c>
      <c r="G1044" s="3">
        <f t="shared" si="151"/>
        <v>0</v>
      </c>
      <c r="H1044" s="11">
        <f t="shared" si="152"/>
        <v>0</v>
      </c>
      <c r="I1044" s="11">
        <f t="shared" si="153"/>
        <v>0</v>
      </c>
      <c r="J1044" s="4">
        <f t="shared" si="154"/>
        <v>0</v>
      </c>
      <c r="K1044" s="3">
        <f t="shared" si="155"/>
        <v>0</v>
      </c>
    </row>
    <row r="1045" spans="1:11" x14ac:dyDescent="0.25">
      <c r="A1045" s="9">
        <f>IF(Lease!$H$4="Monthly",DATE(YEAR(Quarterly!A1044),MONTH(Quarterly!A1044)+1,DAY(Quarterly!A1044)),IF(Lease!$H$4="Quarterly",DATE(YEAR(Quarterly!A1044),MONTH(Quarterly!A1044)+3,DAY(Quarterly!A1044)),DATE(YEAR(Quarterly!A1044)+1,MONTH(Quarterly!A1044),DAY(Quarterly!A1044))))</f>
        <v>421918</v>
      </c>
      <c r="B1045" s="9">
        <f t="shared" si="147"/>
        <v>421916</v>
      </c>
      <c r="C1045" s="9">
        <f t="shared" si="150"/>
        <v>421946</v>
      </c>
      <c r="D1045" s="3">
        <f t="shared" si="148"/>
        <v>31</v>
      </c>
      <c r="E1045" s="10">
        <f t="shared" si="149"/>
        <v>29</v>
      </c>
      <c r="F1045" s="4">
        <f>Lease!K1055</f>
        <v>0</v>
      </c>
      <c r="G1045" s="3">
        <f t="shared" si="151"/>
        <v>0</v>
      </c>
      <c r="H1045" s="11">
        <f t="shared" si="152"/>
        <v>0</v>
      </c>
      <c r="I1045" s="11">
        <f t="shared" si="153"/>
        <v>0</v>
      </c>
      <c r="J1045" s="4">
        <f t="shared" si="154"/>
        <v>0</v>
      </c>
      <c r="K1045" s="3">
        <f t="shared" si="155"/>
        <v>0</v>
      </c>
    </row>
    <row r="1046" spans="1:11" x14ac:dyDescent="0.25">
      <c r="A1046" s="9">
        <f>IF(Lease!$H$4="Monthly",DATE(YEAR(Quarterly!A1045),MONTH(Quarterly!A1045)+1,DAY(Quarterly!A1045)),IF(Lease!$H$4="Quarterly",DATE(YEAR(Quarterly!A1045),MONTH(Quarterly!A1045)+3,DAY(Quarterly!A1045)),DATE(YEAR(Quarterly!A1045)+1,MONTH(Quarterly!A1045),DAY(Quarterly!A1045))))</f>
        <v>422284</v>
      </c>
      <c r="B1046" s="9">
        <f t="shared" si="147"/>
        <v>422282</v>
      </c>
      <c r="C1046" s="9">
        <f t="shared" si="150"/>
        <v>422312</v>
      </c>
      <c r="D1046" s="3">
        <f t="shared" si="148"/>
        <v>31</v>
      </c>
      <c r="E1046" s="10">
        <f t="shared" si="149"/>
        <v>29</v>
      </c>
      <c r="F1046" s="4">
        <f>Lease!K1056</f>
        <v>0</v>
      </c>
      <c r="G1046" s="3">
        <f t="shared" si="151"/>
        <v>0</v>
      </c>
      <c r="H1046" s="11">
        <f t="shared" si="152"/>
        <v>0</v>
      </c>
      <c r="I1046" s="11">
        <f t="shared" si="153"/>
        <v>0</v>
      </c>
      <c r="J1046" s="4">
        <f t="shared" si="154"/>
        <v>0</v>
      </c>
      <c r="K1046" s="3">
        <f t="shared" si="155"/>
        <v>0</v>
      </c>
    </row>
    <row r="1047" spans="1:11" x14ac:dyDescent="0.25">
      <c r="A1047" s="9">
        <f>IF(Lease!$H$4="Monthly",DATE(YEAR(Quarterly!A1046),MONTH(Quarterly!A1046)+1,DAY(Quarterly!A1046)),IF(Lease!$H$4="Quarterly",DATE(YEAR(Quarterly!A1046),MONTH(Quarterly!A1046)+3,DAY(Quarterly!A1046)),DATE(YEAR(Quarterly!A1046)+1,MONTH(Quarterly!A1046),DAY(Quarterly!A1046))))</f>
        <v>422649</v>
      </c>
      <c r="B1047" s="9">
        <f t="shared" si="147"/>
        <v>422647</v>
      </c>
      <c r="C1047" s="9">
        <f t="shared" si="150"/>
        <v>422677</v>
      </c>
      <c r="D1047" s="3">
        <f t="shared" si="148"/>
        <v>31</v>
      </c>
      <c r="E1047" s="10">
        <f t="shared" si="149"/>
        <v>29</v>
      </c>
      <c r="F1047" s="4">
        <f>Lease!K1057</f>
        <v>0</v>
      </c>
      <c r="G1047" s="3">
        <f t="shared" si="151"/>
        <v>0</v>
      </c>
      <c r="H1047" s="11">
        <f t="shared" si="152"/>
        <v>0</v>
      </c>
      <c r="I1047" s="11">
        <f t="shared" si="153"/>
        <v>0</v>
      </c>
      <c r="J1047" s="4">
        <f t="shared" si="154"/>
        <v>0</v>
      </c>
      <c r="K1047" s="3">
        <f t="shared" si="155"/>
        <v>0</v>
      </c>
    </row>
    <row r="1048" spans="1:11" x14ac:dyDescent="0.25">
      <c r="A1048" s="9">
        <f>IF(Lease!$H$4="Monthly",DATE(YEAR(Quarterly!A1047),MONTH(Quarterly!A1047)+1,DAY(Quarterly!A1047)),IF(Lease!$H$4="Quarterly",DATE(YEAR(Quarterly!A1047),MONTH(Quarterly!A1047)+3,DAY(Quarterly!A1047)),DATE(YEAR(Quarterly!A1047)+1,MONTH(Quarterly!A1047),DAY(Quarterly!A1047))))</f>
        <v>423014</v>
      </c>
      <c r="B1048" s="9">
        <f t="shared" si="147"/>
        <v>423012</v>
      </c>
      <c r="C1048" s="9">
        <f t="shared" si="150"/>
        <v>423042</v>
      </c>
      <c r="D1048" s="3">
        <f t="shared" si="148"/>
        <v>31</v>
      </c>
      <c r="E1048" s="10">
        <f t="shared" si="149"/>
        <v>29</v>
      </c>
      <c r="F1048" s="4">
        <f>Lease!K1058</f>
        <v>0</v>
      </c>
      <c r="G1048" s="3">
        <f t="shared" si="151"/>
        <v>0</v>
      </c>
      <c r="H1048" s="11">
        <f t="shared" si="152"/>
        <v>0</v>
      </c>
      <c r="I1048" s="11">
        <f t="shared" si="153"/>
        <v>0</v>
      </c>
      <c r="J1048" s="4">
        <f t="shared" si="154"/>
        <v>0</v>
      </c>
      <c r="K1048" s="3">
        <f t="shared" si="155"/>
        <v>0</v>
      </c>
    </row>
    <row r="1049" spans="1:11" x14ac:dyDescent="0.25">
      <c r="A1049" s="9">
        <f>IF(Lease!$H$4="Monthly",DATE(YEAR(Quarterly!A1048),MONTH(Quarterly!A1048)+1,DAY(Quarterly!A1048)),IF(Lease!$H$4="Quarterly",DATE(YEAR(Quarterly!A1048),MONTH(Quarterly!A1048)+3,DAY(Quarterly!A1048)),DATE(YEAR(Quarterly!A1048)+1,MONTH(Quarterly!A1048),DAY(Quarterly!A1048))))</f>
        <v>423379</v>
      </c>
      <c r="B1049" s="9">
        <f t="shared" si="147"/>
        <v>423377</v>
      </c>
      <c r="C1049" s="9">
        <f t="shared" si="150"/>
        <v>423407</v>
      </c>
      <c r="D1049" s="3">
        <f t="shared" si="148"/>
        <v>31</v>
      </c>
      <c r="E1049" s="10">
        <f t="shared" si="149"/>
        <v>29</v>
      </c>
      <c r="F1049" s="4">
        <f>Lease!K1059</f>
        <v>0</v>
      </c>
      <c r="G1049" s="3">
        <f t="shared" si="151"/>
        <v>0</v>
      </c>
      <c r="H1049" s="11">
        <f t="shared" si="152"/>
        <v>0</v>
      </c>
      <c r="I1049" s="11">
        <f t="shared" si="153"/>
        <v>0</v>
      </c>
      <c r="J1049" s="4">
        <f t="shared" si="154"/>
        <v>0</v>
      </c>
      <c r="K1049" s="3">
        <f t="shared" si="155"/>
        <v>0</v>
      </c>
    </row>
    <row r="1050" spans="1:11" x14ac:dyDescent="0.25">
      <c r="A1050" s="9">
        <f>IF(Lease!$H$4="Monthly",DATE(YEAR(Quarterly!A1049),MONTH(Quarterly!A1049)+1,DAY(Quarterly!A1049)),IF(Lease!$H$4="Quarterly",DATE(YEAR(Quarterly!A1049),MONTH(Quarterly!A1049)+3,DAY(Quarterly!A1049)),DATE(YEAR(Quarterly!A1049)+1,MONTH(Quarterly!A1049),DAY(Quarterly!A1049))))</f>
        <v>423745</v>
      </c>
      <c r="B1050" s="9">
        <f t="shared" si="147"/>
        <v>423743</v>
      </c>
      <c r="C1050" s="9">
        <f t="shared" si="150"/>
        <v>423773</v>
      </c>
      <c r="D1050" s="3">
        <f t="shared" si="148"/>
        <v>31</v>
      </c>
      <c r="E1050" s="10">
        <f t="shared" si="149"/>
        <v>29</v>
      </c>
      <c r="F1050" s="4">
        <f>Lease!K1060</f>
        <v>0</v>
      </c>
      <c r="G1050" s="3">
        <f t="shared" si="151"/>
        <v>0</v>
      </c>
      <c r="H1050" s="11">
        <f t="shared" si="152"/>
        <v>0</v>
      </c>
      <c r="I1050" s="11">
        <f t="shared" si="153"/>
        <v>0</v>
      </c>
      <c r="J1050" s="4">
        <f t="shared" si="154"/>
        <v>0</v>
      </c>
      <c r="K1050" s="3">
        <f t="shared" si="155"/>
        <v>0</v>
      </c>
    </row>
    <row r="1051" spans="1:11" x14ac:dyDescent="0.25">
      <c r="A1051" s="9">
        <f>IF(Lease!$H$4="Monthly",DATE(YEAR(Quarterly!A1050),MONTH(Quarterly!A1050)+1,DAY(Quarterly!A1050)),IF(Lease!$H$4="Quarterly",DATE(YEAR(Quarterly!A1050),MONTH(Quarterly!A1050)+3,DAY(Quarterly!A1050)),DATE(YEAR(Quarterly!A1050)+1,MONTH(Quarterly!A1050),DAY(Quarterly!A1050))))</f>
        <v>424110</v>
      </c>
      <c r="B1051" s="9">
        <f t="shared" si="147"/>
        <v>424108</v>
      </c>
      <c r="C1051" s="9">
        <f t="shared" si="150"/>
        <v>424138</v>
      </c>
      <c r="D1051" s="3">
        <f t="shared" si="148"/>
        <v>31</v>
      </c>
      <c r="E1051" s="10">
        <f t="shared" si="149"/>
        <v>29</v>
      </c>
      <c r="F1051" s="4">
        <f>Lease!K1061</f>
        <v>0</v>
      </c>
      <c r="G1051" s="3">
        <f t="shared" si="151"/>
        <v>0</v>
      </c>
      <c r="H1051" s="11">
        <f t="shared" si="152"/>
        <v>0</v>
      </c>
      <c r="I1051" s="11">
        <f t="shared" si="153"/>
        <v>0</v>
      </c>
      <c r="J1051" s="4">
        <f t="shared" si="154"/>
        <v>0</v>
      </c>
      <c r="K1051" s="3">
        <f t="shared" si="155"/>
        <v>0</v>
      </c>
    </row>
    <row r="1052" spans="1:11" x14ac:dyDescent="0.25">
      <c r="A1052" s="9">
        <f>IF(Lease!$H$4="Monthly",DATE(YEAR(Quarterly!A1051),MONTH(Quarterly!A1051)+1,DAY(Quarterly!A1051)),IF(Lease!$H$4="Quarterly",DATE(YEAR(Quarterly!A1051),MONTH(Quarterly!A1051)+3,DAY(Quarterly!A1051)),DATE(YEAR(Quarterly!A1051)+1,MONTH(Quarterly!A1051),DAY(Quarterly!A1051))))</f>
        <v>424475</v>
      </c>
      <c r="B1052" s="9">
        <f t="shared" si="147"/>
        <v>424473</v>
      </c>
      <c r="C1052" s="9">
        <f t="shared" si="150"/>
        <v>424503</v>
      </c>
      <c r="D1052" s="3">
        <f t="shared" si="148"/>
        <v>31</v>
      </c>
      <c r="E1052" s="10">
        <f t="shared" si="149"/>
        <v>29</v>
      </c>
      <c r="F1052" s="4">
        <f>Lease!K1062</f>
        <v>0</v>
      </c>
      <c r="G1052" s="3">
        <f t="shared" si="151"/>
        <v>0</v>
      </c>
      <c r="H1052" s="11">
        <f t="shared" si="152"/>
        <v>0</v>
      </c>
      <c r="I1052" s="11">
        <f t="shared" si="153"/>
        <v>0</v>
      </c>
      <c r="J1052" s="4">
        <f t="shared" si="154"/>
        <v>0</v>
      </c>
      <c r="K1052" s="3">
        <f t="shared" si="155"/>
        <v>0</v>
      </c>
    </row>
    <row r="1053" spans="1:11" x14ac:dyDescent="0.25">
      <c r="A1053" s="9">
        <f>IF(Lease!$H$4="Monthly",DATE(YEAR(Quarterly!A1052),MONTH(Quarterly!A1052)+1,DAY(Quarterly!A1052)),IF(Lease!$H$4="Quarterly",DATE(YEAR(Quarterly!A1052),MONTH(Quarterly!A1052)+3,DAY(Quarterly!A1052)),DATE(YEAR(Quarterly!A1052)+1,MONTH(Quarterly!A1052),DAY(Quarterly!A1052))))</f>
        <v>424840</v>
      </c>
      <c r="B1053" s="9">
        <f t="shared" si="147"/>
        <v>424838</v>
      </c>
      <c r="C1053" s="9">
        <f t="shared" si="150"/>
        <v>424868</v>
      </c>
      <c r="D1053" s="3">
        <f t="shared" si="148"/>
        <v>31</v>
      </c>
      <c r="E1053" s="10">
        <f t="shared" si="149"/>
        <v>29</v>
      </c>
      <c r="F1053" s="4">
        <f>Lease!K1063</f>
        <v>0</v>
      </c>
      <c r="G1053" s="3">
        <f t="shared" si="151"/>
        <v>0</v>
      </c>
      <c r="H1053" s="11">
        <f t="shared" si="152"/>
        <v>0</v>
      </c>
      <c r="I1053" s="11">
        <f t="shared" si="153"/>
        <v>0</v>
      </c>
      <c r="J1053" s="4">
        <f t="shared" si="154"/>
        <v>0</v>
      </c>
      <c r="K1053" s="3">
        <f t="shared" si="155"/>
        <v>0</v>
      </c>
    </row>
    <row r="1054" spans="1:11" x14ac:dyDescent="0.25">
      <c r="A1054" s="9">
        <f>IF(Lease!$H$4="Monthly",DATE(YEAR(Quarterly!A1053),MONTH(Quarterly!A1053)+1,DAY(Quarterly!A1053)),IF(Lease!$H$4="Quarterly",DATE(YEAR(Quarterly!A1053),MONTH(Quarterly!A1053)+3,DAY(Quarterly!A1053)),DATE(YEAR(Quarterly!A1053)+1,MONTH(Quarterly!A1053),DAY(Quarterly!A1053))))</f>
        <v>425206</v>
      </c>
      <c r="B1054" s="9">
        <f t="shared" si="147"/>
        <v>425204</v>
      </c>
      <c r="C1054" s="9">
        <f t="shared" si="150"/>
        <v>425234</v>
      </c>
      <c r="D1054" s="3">
        <f t="shared" si="148"/>
        <v>31</v>
      </c>
      <c r="E1054" s="10">
        <f t="shared" si="149"/>
        <v>29</v>
      </c>
      <c r="F1054" s="4">
        <f>Lease!K1064</f>
        <v>0</v>
      </c>
      <c r="G1054" s="3">
        <f t="shared" si="151"/>
        <v>0</v>
      </c>
      <c r="H1054" s="11">
        <f t="shared" si="152"/>
        <v>0</v>
      </c>
      <c r="I1054" s="11">
        <f t="shared" si="153"/>
        <v>0</v>
      </c>
      <c r="J1054" s="4">
        <f t="shared" si="154"/>
        <v>0</v>
      </c>
      <c r="K1054" s="3">
        <f t="shared" si="155"/>
        <v>0</v>
      </c>
    </row>
    <row r="1055" spans="1:11" x14ac:dyDescent="0.25">
      <c r="A1055" s="9">
        <f>IF(Lease!$H$4="Monthly",DATE(YEAR(Quarterly!A1054),MONTH(Quarterly!A1054)+1,DAY(Quarterly!A1054)),IF(Lease!$H$4="Quarterly",DATE(YEAR(Quarterly!A1054),MONTH(Quarterly!A1054)+3,DAY(Quarterly!A1054)),DATE(YEAR(Quarterly!A1054)+1,MONTH(Quarterly!A1054),DAY(Quarterly!A1054))))</f>
        <v>425571</v>
      </c>
      <c r="B1055" s="9">
        <f t="shared" si="147"/>
        <v>425569</v>
      </c>
      <c r="C1055" s="9">
        <f t="shared" si="150"/>
        <v>425599</v>
      </c>
      <c r="D1055" s="3">
        <f t="shared" si="148"/>
        <v>31</v>
      </c>
      <c r="E1055" s="10">
        <f t="shared" si="149"/>
        <v>29</v>
      </c>
      <c r="F1055" s="4">
        <f>Lease!K1065</f>
        <v>0</v>
      </c>
      <c r="G1055" s="3">
        <f t="shared" si="151"/>
        <v>0</v>
      </c>
      <c r="H1055" s="11">
        <f t="shared" si="152"/>
        <v>0</v>
      </c>
      <c r="I1055" s="11">
        <f t="shared" si="153"/>
        <v>0</v>
      </c>
      <c r="J1055" s="4">
        <f t="shared" si="154"/>
        <v>0</v>
      </c>
      <c r="K1055" s="3">
        <f t="shared" si="155"/>
        <v>0</v>
      </c>
    </row>
    <row r="1056" spans="1:11" x14ac:dyDescent="0.25">
      <c r="A1056" s="9">
        <f>IF(Lease!$H$4="Monthly",DATE(YEAR(Quarterly!A1055),MONTH(Quarterly!A1055)+1,DAY(Quarterly!A1055)),IF(Lease!$H$4="Quarterly",DATE(YEAR(Quarterly!A1055),MONTH(Quarterly!A1055)+3,DAY(Quarterly!A1055)),DATE(YEAR(Quarterly!A1055)+1,MONTH(Quarterly!A1055),DAY(Quarterly!A1055))))</f>
        <v>425936</v>
      </c>
      <c r="B1056" s="9">
        <f t="shared" si="147"/>
        <v>425934</v>
      </c>
      <c r="C1056" s="9">
        <f t="shared" si="150"/>
        <v>425964</v>
      </c>
      <c r="D1056" s="3">
        <f t="shared" si="148"/>
        <v>31</v>
      </c>
      <c r="E1056" s="10">
        <f t="shared" si="149"/>
        <v>29</v>
      </c>
      <c r="F1056" s="4">
        <f>Lease!K1066</f>
        <v>0</v>
      </c>
      <c r="G1056" s="3">
        <f t="shared" si="151"/>
        <v>0</v>
      </c>
      <c r="H1056" s="11">
        <f t="shared" si="152"/>
        <v>0</v>
      </c>
      <c r="I1056" s="11">
        <f t="shared" si="153"/>
        <v>0</v>
      </c>
      <c r="J1056" s="4">
        <f t="shared" si="154"/>
        <v>0</v>
      </c>
      <c r="K1056" s="3">
        <f t="shared" si="155"/>
        <v>0</v>
      </c>
    </row>
    <row r="1057" spans="1:11" x14ac:dyDescent="0.25">
      <c r="A1057" s="9">
        <f>IF(Lease!$H$4="Monthly",DATE(YEAR(Quarterly!A1056),MONTH(Quarterly!A1056)+1,DAY(Quarterly!A1056)),IF(Lease!$H$4="Quarterly",DATE(YEAR(Quarterly!A1056),MONTH(Quarterly!A1056)+3,DAY(Quarterly!A1056)),DATE(YEAR(Quarterly!A1056)+1,MONTH(Quarterly!A1056),DAY(Quarterly!A1056))))</f>
        <v>426301</v>
      </c>
      <c r="B1057" s="9">
        <f t="shared" si="147"/>
        <v>426299</v>
      </c>
      <c r="C1057" s="9">
        <f t="shared" si="150"/>
        <v>426329</v>
      </c>
      <c r="D1057" s="3">
        <f t="shared" si="148"/>
        <v>31</v>
      </c>
      <c r="E1057" s="10">
        <f t="shared" si="149"/>
        <v>29</v>
      </c>
      <c r="F1057" s="4">
        <f>Lease!K1067</f>
        <v>0</v>
      </c>
      <c r="G1057" s="3">
        <f t="shared" si="151"/>
        <v>0</v>
      </c>
      <c r="H1057" s="11">
        <f t="shared" si="152"/>
        <v>0</v>
      </c>
      <c r="I1057" s="11">
        <f t="shared" si="153"/>
        <v>0</v>
      </c>
      <c r="J1057" s="4">
        <f t="shared" si="154"/>
        <v>0</v>
      </c>
      <c r="K1057" s="3">
        <f t="shared" si="155"/>
        <v>0</v>
      </c>
    </row>
    <row r="1058" spans="1:11" x14ac:dyDescent="0.25">
      <c r="A1058" s="9">
        <f>IF(Lease!$H$4="Monthly",DATE(YEAR(Quarterly!A1057),MONTH(Quarterly!A1057)+1,DAY(Quarterly!A1057)),IF(Lease!$H$4="Quarterly",DATE(YEAR(Quarterly!A1057),MONTH(Quarterly!A1057)+3,DAY(Quarterly!A1057)),DATE(YEAR(Quarterly!A1057)+1,MONTH(Quarterly!A1057),DAY(Quarterly!A1057))))</f>
        <v>426667</v>
      </c>
      <c r="B1058" s="9">
        <f t="shared" si="147"/>
        <v>426665</v>
      </c>
      <c r="C1058" s="9">
        <f t="shared" si="150"/>
        <v>426695</v>
      </c>
      <c r="D1058" s="3">
        <f t="shared" si="148"/>
        <v>31</v>
      </c>
      <c r="E1058" s="10">
        <f t="shared" si="149"/>
        <v>29</v>
      </c>
      <c r="F1058" s="4">
        <f>Lease!K1068</f>
        <v>0</v>
      </c>
      <c r="G1058" s="3">
        <f t="shared" si="151"/>
        <v>0</v>
      </c>
      <c r="H1058" s="11">
        <f t="shared" si="152"/>
        <v>0</v>
      </c>
      <c r="I1058" s="11">
        <f t="shared" si="153"/>
        <v>0</v>
      </c>
      <c r="J1058" s="4">
        <f t="shared" si="154"/>
        <v>0</v>
      </c>
      <c r="K1058" s="3">
        <f t="shared" si="155"/>
        <v>0</v>
      </c>
    </row>
    <row r="1059" spans="1:11" x14ac:dyDescent="0.25">
      <c r="A1059" s="9">
        <f>IF(Lease!$H$4="Monthly",DATE(YEAR(Quarterly!A1058),MONTH(Quarterly!A1058)+1,DAY(Quarterly!A1058)),IF(Lease!$H$4="Quarterly",DATE(YEAR(Quarterly!A1058),MONTH(Quarterly!A1058)+3,DAY(Quarterly!A1058)),DATE(YEAR(Quarterly!A1058)+1,MONTH(Quarterly!A1058),DAY(Quarterly!A1058))))</f>
        <v>427032</v>
      </c>
      <c r="B1059" s="9">
        <f t="shared" si="147"/>
        <v>427030</v>
      </c>
      <c r="C1059" s="9">
        <f t="shared" si="150"/>
        <v>427060</v>
      </c>
      <c r="D1059" s="3">
        <f t="shared" si="148"/>
        <v>31</v>
      </c>
      <c r="E1059" s="10">
        <f t="shared" si="149"/>
        <v>29</v>
      </c>
      <c r="F1059" s="4">
        <f>Lease!K1069</f>
        <v>0</v>
      </c>
      <c r="G1059" s="3">
        <f t="shared" si="151"/>
        <v>0</v>
      </c>
      <c r="H1059" s="11">
        <f t="shared" si="152"/>
        <v>0</v>
      </c>
      <c r="I1059" s="11">
        <f t="shared" si="153"/>
        <v>0</v>
      </c>
      <c r="J1059" s="4">
        <f t="shared" si="154"/>
        <v>0</v>
      </c>
      <c r="K1059" s="3">
        <f t="shared" si="155"/>
        <v>0</v>
      </c>
    </row>
    <row r="1060" spans="1:11" x14ac:dyDescent="0.25">
      <c r="A1060" s="9">
        <f>IF(Lease!$H$4="Monthly",DATE(YEAR(Quarterly!A1059),MONTH(Quarterly!A1059)+1,DAY(Quarterly!A1059)),IF(Lease!$H$4="Quarterly",DATE(YEAR(Quarterly!A1059),MONTH(Quarterly!A1059)+3,DAY(Quarterly!A1059)),DATE(YEAR(Quarterly!A1059)+1,MONTH(Quarterly!A1059),DAY(Quarterly!A1059))))</f>
        <v>427397</v>
      </c>
      <c r="B1060" s="9">
        <f t="shared" si="147"/>
        <v>427395</v>
      </c>
      <c r="C1060" s="9">
        <f t="shared" si="150"/>
        <v>427425</v>
      </c>
      <c r="D1060" s="3">
        <f t="shared" si="148"/>
        <v>31</v>
      </c>
      <c r="E1060" s="10">
        <f t="shared" si="149"/>
        <v>29</v>
      </c>
      <c r="F1060" s="4">
        <f>Lease!K1070</f>
        <v>0</v>
      </c>
      <c r="G1060" s="3">
        <f t="shared" si="151"/>
        <v>0</v>
      </c>
      <c r="H1060" s="11">
        <f t="shared" si="152"/>
        <v>0</v>
      </c>
      <c r="I1060" s="11">
        <f t="shared" si="153"/>
        <v>0</v>
      </c>
      <c r="J1060" s="4">
        <f t="shared" si="154"/>
        <v>0</v>
      </c>
      <c r="K1060" s="3">
        <f t="shared" si="155"/>
        <v>0</v>
      </c>
    </row>
    <row r="1061" spans="1:11" x14ac:dyDescent="0.25">
      <c r="A1061" s="9">
        <f>IF(Lease!$H$4="Monthly",DATE(YEAR(Quarterly!A1060),MONTH(Quarterly!A1060)+1,DAY(Quarterly!A1060)),IF(Lease!$H$4="Quarterly",DATE(YEAR(Quarterly!A1060),MONTH(Quarterly!A1060)+3,DAY(Quarterly!A1060)),DATE(YEAR(Quarterly!A1060)+1,MONTH(Quarterly!A1060),DAY(Quarterly!A1060))))</f>
        <v>427762</v>
      </c>
      <c r="B1061" s="9">
        <f t="shared" si="147"/>
        <v>427760</v>
      </c>
      <c r="C1061" s="9">
        <f t="shared" si="150"/>
        <v>427790</v>
      </c>
      <c r="D1061" s="3">
        <f t="shared" si="148"/>
        <v>31</v>
      </c>
      <c r="E1061" s="10">
        <f t="shared" si="149"/>
        <v>29</v>
      </c>
      <c r="F1061" s="4">
        <f>Lease!K1071</f>
        <v>0</v>
      </c>
      <c r="G1061" s="3">
        <f t="shared" si="151"/>
        <v>0</v>
      </c>
      <c r="H1061" s="11">
        <f t="shared" si="152"/>
        <v>0</v>
      </c>
      <c r="I1061" s="11">
        <f t="shared" si="153"/>
        <v>0</v>
      </c>
      <c r="J1061" s="4">
        <f t="shared" si="154"/>
        <v>0</v>
      </c>
      <c r="K1061" s="3">
        <f t="shared" si="155"/>
        <v>0</v>
      </c>
    </row>
    <row r="1062" spans="1:11" x14ac:dyDescent="0.25">
      <c r="A1062" s="9">
        <f>IF(Lease!$H$4="Monthly",DATE(YEAR(Quarterly!A1061),MONTH(Quarterly!A1061)+1,DAY(Quarterly!A1061)),IF(Lease!$H$4="Quarterly",DATE(YEAR(Quarterly!A1061),MONTH(Quarterly!A1061)+3,DAY(Quarterly!A1061)),DATE(YEAR(Quarterly!A1061)+1,MONTH(Quarterly!A1061),DAY(Quarterly!A1061))))</f>
        <v>428128</v>
      </c>
      <c r="B1062" s="9">
        <f t="shared" si="147"/>
        <v>428126</v>
      </c>
      <c r="C1062" s="9">
        <f t="shared" si="150"/>
        <v>428156</v>
      </c>
      <c r="D1062" s="3">
        <f t="shared" si="148"/>
        <v>31</v>
      </c>
      <c r="E1062" s="10">
        <f t="shared" si="149"/>
        <v>29</v>
      </c>
      <c r="F1062" s="4">
        <f>Lease!K1072</f>
        <v>0</v>
      </c>
      <c r="G1062" s="3">
        <f t="shared" si="151"/>
        <v>0</v>
      </c>
      <c r="H1062" s="11">
        <f t="shared" si="152"/>
        <v>0</v>
      </c>
      <c r="I1062" s="11">
        <f t="shared" si="153"/>
        <v>0</v>
      </c>
      <c r="J1062" s="4">
        <f t="shared" si="154"/>
        <v>0</v>
      </c>
      <c r="K1062" s="3">
        <f t="shared" si="155"/>
        <v>0</v>
      </c>
    </row>
    <row r="1063" spans="1:11" x14ac:dyDescent="0.25">
      <c r="A1063" s="9">
        <f>IF(Lease!$H$4="Monthly",DATE(YEAR(Quarterly!A1062),MONTH(Quarterly!A1062)+1,DAY(Quarterly!A1062)),IF(Lease!$H$4="Quarterly",DATE(YEAR(Quarterly!A1062),MONTH(Quarterly!A1062)+3,DAY(Quarterly!A1062)),DATE(YEAR(Quarterly!A1062)+1,MONTH(Quarterly!A1062),DAY(Quarterly!A1062))))</f>
        <v>428493</v>
      </c>
      <c r="B1063" s="9">
        <f t="shared" si="147"/>
        <v>428491</v>
      </c>
      <c r="C1063" s="9">
        <f t="shared" si="150"/>
        <v>428521</v>
      </c>
      <c r="D1063" s="3">
        <f t="shared" si="148"/>
        <v>31</v>
      </c>
      <c r="E1063" s="10">
        <f t="shared" si="149"/>
        <v>29</v>
      </c>
      <c r="F1063" s="4">
        <f>Lease!K1073</f>
        <v>0</v>
      </c>
      <c r="G1063" s="3">
        <f t="shared" si="151"/>
        <v>0</v>
      </c>
      <c r="H1063" s="11">
        <f t="shared" si="152"/>
        <v>0</v>
      </c>
      <c r="I1063" s="11">
        <f t="shared" si="153"/>
        <v>0</v>
      </c>
      <c r="J1063" s="4">
        <f t="shared" si="154"/>
        <v>0</v>
      </c>
      <c r="K1063" s="3">
        <f t="shared" si="155"/>
        <v>0</v>
      </c>
    </row>
    <row r="1064" spans="1:11" x14ac:dyDescent="0.25">
      <c r="A1064" s="9">
        <f>IF(Lease!$H$4="Monthly",DATE(YEAR(Quarterly!A1063),MONTH(Quarterly!A1063)+1,DAY(Quarterly!A1063)),IF(Lease!$H$4="Quarterly",DATE(YEAR(Quarterly!A1063),MONTH(Quarterly!A1063)+3,DAY(Quarterly!A1063)),DATE(YEAR(Quarterly!A1063)+1,MONTH(Quarterly!A1063),DAY(Quarterly!A1063))))</f>
        <v>428858</v>
      </c>
      <c r="B1064" s="9">
        <f t="shared" si="147"/>
        <v>428856</v>
      </c>
      <c r="C1064" s="9">
        <f t="shared" si="150"/>
        <v>428886</v>
      </c>
      <c r="D1064" s="3">
        <f t="shared" si="148"/>
        <v>31</v>
      </c>
      <c r="E1064" s="10">
        <f t="shared" si="149"/>
        <v>29</v>
      </c>
      <c r="F1064" s="4">
        <f>Lease!K1074</f>
        <v>0</v>
      </c>
      <c r="G1064" s="3">
        <f t="shared" si="151"/>
        <v>0</v>
      </c>
      <c r="H1064" s="11">
        <f t="shared" si="152"/>
        <v>0</v>
      </c>
      <c r="I1064" s="11">
        <f t="shared" si="153"/>
        <v>0</v>
      </c>
      <c r="J1064" s="4">
        <f t="shared" si="154"/>
        <v>0</v>
      </c>
      <c r="K1064" s="3">
        <f t="shared" si="155"/>
        <v>0</v>
      </c>
    </row>
    <row r="1065" spans="1:11" x14ac:dyDescent="0.25">
      <c r="A1065" s="9">
        <f>IF(Lease!$H$4="Monthly",DATE(YEAR(Quarterly!A1064),MONTH(Quarterly!A1064)+1,DAY(Quarterly!A1064)),IF(Lease!$H$4="Quarterly",DATE(YEAR(Quarterly!A1064),MONTH(Quarterly!A1064)+3,DAY(Quarterly!A1064)),DATE(YEAR(Quarterly!A1064)+1,MONTH(Quarterly!A1064),DAY(Quarterly!A1064))))</f>
        <v>429223</v>
      </c>
      <c r="B1065" s="9">
        <f t="shared" si="147"/>
        <v>429221</v>
      </c>
      <c r="C1065" s="9">
        <f t="shared" si="150"/>
        <v>429251</v>
      </c>
      <c r="D1065" s="3">
        <f t="shared" si="148"/>
        <v>31</v>
      </c>
      <c r="E1065" s="10">
        <f t="shared" si="149"/>
        <v>29</v>
      </c>
      <c r="F1065" s="4">
        <f>Lease!K1075</f>
        <v>0</v>
      </c>
      <c r="G1065" s="3">
        <f t="shared" si="151"/>
        <v>0</v>
      </c>
      <c r="H1065" s="11">
        <f t="shared" si="152"/>
        <v>0</v>
      </c>
      <c r="I1065" s="11">
        <f t="shared" si="153"/>
        <v>0</v>
      </c>
      <c r="J1065" s="4">
        <f t="shared" si="154"/>
        <v>0</v>
      </c>
      <c r="K1065" s="3">
        <f t="shared" si="155"/>
        <v>0</v>
      </c>
    </row>
    <row r="1066" spans="1:11" x14ac:dyDescent="0.25">
      <c r="A1066" s="9">
        <f>IF(Lease!$H$4="Monthly",DATE(YEAR(Quarterly!A1065),MONTH(Quarterly!A1065)+1,DAY(Quarterly!A1065)),IF(Lease!$H$4="Quarterly",DATE(YEAR(Quarterly!A1065),MONTH(Quarterly!A1065)+3,DAY(Quarterly!A1065)),DATE(YEAR(Quarterly!A1065)+1,MONTH(Quarterly!A1065),DAY(Quarterly!A1065))))</f>
        <v>429589</v>
      </c>
      <c r="B1066" s="9">
        <f t="shared" si="147"/>
        <v>429587</v>
      </c>
      <c r="C1066" s="9">
        <f t="shared" si="150"/>
        <v>429617</v>
      </c>
      <c r="D1066" s="3">
        <f t="shared" si="148"/>
        <v>31</v>
      </c>
      <c r="E1066" s="10">
        <f t="shared" si="149"/>
        <v>29</v>
      </c>
      <c r="F1066" s="4">
        <f>Lease!K1076</f>
        <v>0</v>
      </c>
      <c r="G1066" s="3">
        <f t="shared" si="151"/>
        <v>0</v>
      </c>
      <c r="H1066" s="11">
        <f t="shared" si="152"/>
        <v>0</v>
      </c>
      <c r="I1066" s="11">
        <f t="shared" si="153"/>
        <v>0</v>
      </c>
      <c r="J1066" s="4">
        <f t="shared" si="154"/>
        <v>0</v>
      </c>
      <c r="K1066" s="3">
        <f t="shared" si="155"/>
        <v>0</v>
      </c>
    </row>
    <row r="1067" spans="1:11" x14ac:dyDescent="0.25">
      <c r="A1067" s="9">
        <f>IF(Lease!$H$4="Monthly",DATE(YEAR(Quarterly!A1066),MONTH(Quarterly!A1066)+1,DAY(Quarterly!A1066)),IF(Lease!$H$4="Quarterly",DATE(YEAR(Quarterly!A1066),MONTH(Quarterly!A1066)+3,DAY(Quarterly!A1066)),DATE(YEAR(Quarterly!A1066)+1,MONTH(Quarterly!A1066),DAY(Quarterly!A1066))))</f>
        <v>429954</v>
      </c>
      <c r="B1067" s="9">
        <f t="shared" si="147"/>
        <v>429952</v>
      </c>
      <c r="C1067" s="9">
        <f t="shared" si="150"/>
        <v>429982</v>
      </c>
      <c r="D1067" s="3">
        <f t="shared" si="148"/>
        <v>31</v>
      </c>
      <c r="E1067" s="10">
        <f t="shared" si="149"/>
        <v>29</v>
      </c>
      <c r="F1067" s="4">
        <f>Lease!K1077</f>
        <v>0</v>
      </c>
      <c r="G1067" s="3">
        <f t="shared" si="151"/>
        <v>0</v>
      </c>
      <c r="H1067" s="11">
        <f t="shared" si="152"/>
        <v>0</v>
      </c>
      <c r="I1067" s="11">
        <f t="shared" si="153"/>
        <v>0</v>
      </c>
      <c r="J1067" s="4">
        <f t="shared" si="154"/>
        <v>0</v>
      </c>
      <c r="K1067" s="3">
        <f t="shared" si="155"/>
        <v>0</v>
      </c>
    </row>
    <row r="1068" spans="1:11" x14ac:dyDescent="0.25">
      <c r="A1068" s="9">
        <f>IF(Lease!$H$4="Monthly",DATE(YEAR(Quarterly!A1067),MONTH(Quarterly!A1067)+1,DAY(Quarterly!A1067)),IF(Lease!$H$4="Quarterly",DATE(YEAR(Quarterly!A1067),MONTH(Quarterly!A1067)+3,DAY(Quarterly!A1067)),DATE(YEAR(Quarterly!A1067)+1,MONTH(Quarterly!A1067),DAY(Quarterly!A1067))))</f>
        <v>430319</v>
      </c>
      <c r="B1068" s="9">
        <f t="shared" si="147"/>
        <v>430317</v>
      </c>
      <c r="C1068" s="9">
        <f t="shared" si="150"/>
        <v>430347</v>
      </c>
      <c r="D1068" s="3">
        <f t="shared" si="148"/>
        <v>31</v>
      </c>
      <c r="E1068" s="10">
        <f t="shared" si="149"/>
        <v>29</v>
      </c>
      <c r="F1068" s="4">
        <f>Lease!K1078</f>
        <v>0</v>
      </c>
      <c r="G1068" s="3">
        <f t="shared" si="151"/>
        <v>0</v>
      </c>
      <c r="H1068" s="11">
        <f t="shared" si="152"/>
        <v>0</v>
      </c>
      <c r="I1068" s="11">
        <f t="shared" si="153"/>
        <v>0</v>
      </c>
      <c r="J1068" s="4">
        <f t="shared" si="154"/>
        <v>0</v>
      </c>
      <c r="K1068" s="3">
        <f t="shared" si="155"/>
        <v>0</v>
      </c>
    </row>
    <row r="1069" spans="1:11" x14ac:dyDescent="0.25">
      <c r="A1069" s="9">
        <f>IF(Lease!$H$4="Monthly",DATE(YEAR(Quarterly!A1068),MONTH(Quarterly!A1068)+1,DAY(Quarterly!A1068)),IF(Lease!$H$4="Quarterly",DATE(YEAR(Quarterly!A1068),MONTH(Quarterly!A1068)+3,DAY(Quarterly!A1068)),DATE(YEAR(Quarterly!A1068)+1,MONTH(Quarterly!A1068),DAY(Quarterly!A1068))))</f>
        <v>430684</v>
      </c>
      <c r="B1069" s="9">
        <f t="shared" si="147"/>
        <v>430682</v>
      </c>
      <c r="C1069" s="9">
        <f t="shared" si="150"/>
        <v>430712</v>
      </c>
      <c r="D1069" s="3">
        <f t="shared" si="148"/>
        <v>31</v>
      </c>
      <c r="E1069" s="10">
        <f t="shared" si="149"/>
        <v>29</v>
      </c>
      <c r="F1069" s="4">
        <f>Lease!K1079</f>
        <v>0</v>
      </c>
      <c r="G1069" s="3">
        <f t="shared" si="151"/>
        <v>0</v>
      </c>
      <c r="H1069" s="11">
        <f t="shared" si="152"/>
        <v>0</v>
      </c>
      <c r="I1069" s="11">
        <f t="shared" si="153"/>
        <v>0</v>
      </c>
      <c r="J1069" s="4">
        <f t="shared" si="154"/>
        <v>0</v>
      </c>
      <c r="K1069" s="3">
        <f t="shared" si="155"/>
        <v>0</v>
      </c>
    </row>
    <row r="1070" spans="1:11" x14ac:dyDescent="0.25">
      <c r="A1070" s="9">
        <f>IF(Lease!$H$4="Monthly",DATE(YEAR(Quarterly!A1069),MONTH(Quarterly!A1069)+1,DAY(Quarterly!A1069)),IF(Lease!$H$4="Quarterly",DATE(YEAR(Quarterly!A1069),MONTH(Quarterly!A1069)+3,DAY(Quarterly!A1069)),DATE(YEAR(Quarterly!A1069)+1,MONTH(Quarterly!A1069),DAY(Quarterly!A1069))))</f>
        <v>431050</v>
      </c>
      <c r="B1070" s="9">
        <f t="shared" si="147"/>
        <v>431048</v>
      </c>
      <c r="C1070" s="9">
        <f t="shared" si="150"/>
        <v>431078</v>
      </c>
      <c r="D1070" s="3">
        <f t="shared" si="148"/>
        <v>31</v>
      </c>
      <c r="E1070" s="10">
        <f t="shared" si="149"/>
        <v>29</v>
      </c>
      <c r="F1070" s="4">
        <f>Lease!K1080</f>
        <v>0</v>
      </c>
      <c r="G1070" s="3">
        <f t="shared" si="151"/>
        <v>0</v>
      </c>
      <c r="H1070" s="11">
        <f t="shared" si="152"/>
        <v>0</v>
      </c>
      <c r="I1070" s="11">
        <f t="shared" si="153"/>
        <v>0</v>
      </c>
      <c r="J1070" s="4">
        <f t="shared" si="154"/>
        <v>0</v>
      </c>
      <c r="K1070" s="3">
        <f t="shared" si="155"/>
        <v>0</v>
      </c>
    </row>
    <row r="1071" spans="1:11" x14ac:dyDescent="0.25">
      <c r="A1071" s="9">
        <f>IF(Lease!$H$4="Monthly",DATE(YEAR(Quarterly!A1070),MONTH(Quarterly!A1070)+1,DAY(Quarterly!A1070)),IF(Lease!$H$4="Quarterly",DATE(YEAR(Quarterly!A1070),MONTH(Quarterly!A1070)+3,DAY(Quarterly!A1070)),DATE(YEAR(Quarterly!A1070)+1,MONTH(Quarterly!A1070),DAY(Quarterly!A1070))))</f>
        <v>431415</v>
      </c>
      <c r="B1071" s="9">
        <f t="shared" si="147"/>
        <v>431413</v>
      </c>
      <c r="C1071" s="9">
        <f t="shared" si="150"/>
        <v>431443</v>
      </c>
      <c r="D1071" s="3">
        <f t="shared" si="148"/>
        <v>31</v>
      </c>
      <c r="E1071" s="10">
        <f t="shared" si="149"/>
        <v>29</v>
      </c>
      <c r="F1071" s="4">
        <f>Lease!K1081</f>
        <v>0</v>
      </c>
      <c r="G1071" s="3">
        <f t="shared" si="151"/>
        <v>0</v>
      </c>
      <c r="H1071" s="11">
        <f t="shared" si="152"/>
        <v>0</v>
      </c>
      <c r="I1071" s="11">
        <f t="shared" si="153"/>
        <v>0</v>
      </c>
      <c r="J1071" s="4">
        <f t="shared" si="154"/>
        <v>0</v>
      </c>
      <c r="K1071" s="3">
        <f t="shared" si="155"/>
        <v>0</v>
      </c>
    </row>
    <row r="1072" spans="1:11" x14ac:dyDescent="0.25">
      <c r="A1072" s="9">
        <f>IF(Lease!$H$4="Monthly",DATE(YEAR(Quarterly!A1071),MONTH(Quarterly!A1071)+1,DAY(Quarterly!A1071)),IF(Lease!$H$4="Quarterly",DATE(YEAR(Quarterly!A1071),MONTH(Quarterly!A1071)+3,DAY(Quarterly!A1071)),DATE(YEAR(Quarterly!A1071)+1,MONTH(Quarterly!A1071),DAY(Quarterly!A1071))))</f>
        <v>431780</v>
      </c>
      <c r="B1072" s="9">
        <f t="shared" si="147"/>
        <v>431778</v>
      </c>
      <c r="C1072" s="9">
        <f t="shared" si="150"/>
        <v>431808</v>
      </c>
      <c r="D1072" s="3">
        <f t="shared" si="148"/>
        <v>31</v>
      </c>
      <c r="E1072" s="10">
        <f t="shared" si="149"/>
        <v>29</v>
      </c>
      <c r="F1072" s="4">
        <f>Lease!K1082</f>
        <v>0</v>
      </c>
      <c r="G1072" s="3">
        <f t="shared" si="151"/>
        <v>0</v>
      </c>
      <c r="H1072" s="11">
        <f t="shared" si="152"/>
        <v>0</v>
      </c>
      <c r="I1072" s="11">
        <f t="shared" si="153"/>
        <v>0</v>
      </c>
      <c r="J1072" s="4">
        <f t="shared" si="154"/>
        <v>0</v>
      </c>
      <c r="K1072" s="3">
        <f t="shared" si="155"/>
        <v>0</v>
      </c>
    </row>
    <row r="1073" spans="1:11" x14ac:dyDescent="0.25">
      <c r="A1073" s="9">
        <f>IF(Lease!$H$4="Monthly",DATE(YEAR(Quarterly!A1072),MONTH(Quarterly!A1072)+1,DAY(Quarterly!A1072)),IF(Lease!$H$4="Quarterly",DATE(YEAR(Quarterly!A1072),MONTH(Quarterly!A1072)+3,DAY(Quarterly!A1072)),DATE(YEAR(Quarterly!A1072)+1,MONTH(Quarterly!A1072),DAY(Quarterly!A1072))))</f>
        <v>432145</v>
      </c>
      <c r="B1073" s="9">
        <f t="shared" si="147"/>
        <v>432143</v>
      </c>
      <c r="C1073" s="9">
        <f t="shared" si="150"/>
        <v>432173</v>
      </c>
      <c r="D1073" s="3">
        <f t="shared" si="148"/>
        <v>31</v>
      </c>
      <c r="E1073" s="10">
        <f t="shared" si="149"/>
        <v>29</v>
      </c>
      <c r="F1073" s="4">
        <f>Lease!K1083</f>
        <v>0</v>
      </c>
      <c r="G1073" s="3">
        <f t="shared" si="151"/>
        <v>0</v>
      </c>
      <c r="H1073" s="11">
        <f t="shared" si="152"/>
        <v>0</v>
      </c>
      <c r="I1073" s="11">
        <f t="shared" si="153"/>
        <v>0</v>
      </c>
      <c r="J1073" s="4">
        <f t="shared" si="154"/>
        <v>0</v>
      </c>
      <c r="K1073" s="3">
        <f t="shared" si="155"/>
        <v>0</v>
      </c>
    </row>
    <row r="1074" spans="1:11" x14ac:dyDescent="0.25">
      <c r="A1074" s="9">
        <f>IF(Lease!$H$4="Monthly",DATE(YEAR(Quarterly!A1073),MONTH(Quarterly!A1073)+1,DAY(Quarterly!A1073)),IF(Lease!$H$4="Quarterly",DATE(YEAR(Quarterly!A1073),MONTH(Quarterly!A1073)+3,DAY(Quarterly!A1073)),DATE(YEAR(Quarterly!A1073)+1,MONTH(Quarterly!A1073),DAY(Quarterly!A1073))))</f>
        <v>432511</v>
      </c>
      <c r="B1074" s="9">
        <f t="shared" si="147"/>
        <v>432509</v>
      </c>
      <c r="C1074" s="9">
        <f t="shared" si="150"/>
        <v>432539</v>
      </c>
      <c r="D1074" s="3">
        <f t="shared" si="148"/>
        <v>31</v>
      </c>
      <c r="E1074" s="10">
        <f t="shared" si="149"/>
        <v>29</v>
      </c>
      <c r="F1074" s="4">
        <f>Lease!K1084</f>
        <v>0</v>
      </c>
      <c r="G1074" s="3">
        <f t="shared" si="151"/>
        <v>0</v>
      </c>
      <c r="H1074" s="11">
        <f t="shared" si="152"/>
        <v>0</v>
      </c>
      <c r="I1074" s="11">
        <f t="shared" si="153"/>
        <v>0</v>
      </c>
      <c r="J1074" s="4">
        <f t="shared" si="154"/>
        <v>0</v>
      </c>
      <c r="K1074" s="3">
        <f t="shared" si="155"/>
        <v>0</v>
      </c>
    </row>
    <row r="1075" spans="1:11" x14ac:dyDescent="0.25">
      <c r="A1075" s="9">
        <f>IF(Lease!$H$4="Monthly",DATE(YEAR(Quarterly!A1074),MONTH(Quarterly!A1074)+1,DAY(Quarterly!A1074)),IF(Lease!$H$4="Quarterly",DATE(YEAR(Quarterly!A1074),MONTH(Quarterly!A1074)+3,DAY(Quarterly!A1074)),DATE(YEAR(Quarterly!A1074)+1,MONTH(Quarterly!A1074),DAY(Quarterly!A1074))))</f>
        <v>432876</v>
      </c>
      <c r="B1075" s="9">
        <f t="shared" si="147"/>
        <v>432874</v>
      </c>
      <c r="C1075" s="9">
        <f t="shared" si="150"/>
        <v>432904</v>
      </c>
      <c r="D1075" s="3">
        <f t="shared" si="148"/>
        <v>31</v>
      </c>
      <c r="E1075" s="10">
        <f t="shared" si="149"/>
        <v>29</v>
      </c>
      <c r="F1075" s="4">
        <f>Lease!K1085</f>
        <v>0</v>
      </c>
      <c r="G1075" s="3">
        <f t="shared" si="151"/>
        <v>0</v>
      </c>
      <c r="H1075" s="11">
        <f t="shared" si="152"/>
        <v>0</v>
      </c>
      <c r="I1075" s="11">
        <f t="shared" si="153"/>
        <v>0</v>
      </c>
      <c r="J1075" s="4">
        <f t="shared" si="154"/>
        <v>0</v>
      </c>
      <c r="K1075" s="3">
        <f t="shared" si="155"/>
        <v>0</v>
      </c>
    </row>
    <row r="1076" spans="1:11" x14ac:dyDescent="0.25">
      <c r="A1076" s="9">
        <f>IF(Lease!$H$4="Monthly",DATE(YEAR(Quarterly!A1075),MONTH(Quarterly!A1075)+1,DAY(Quarterly!A1075)),IF(Lease!$H$4="Quarterly",DATE(YEAR(Quarterly!A1075),MONTH(Quarterly!A1075)+3,DAY(Quarterly!A1075)),DATE(YEAR(Quarterly!A1075)+1,MONTH(Quarterly!A1075),DAY(Quarterly!A1075))))</f>
        <v>433241</v>
      </c>
      <c r="B1076" s="9">
        <f t="shared" si="147"/>
        <v>433239</v>
      </c>
      <c r="C1076" s="9">
        <f t="shared" si="150"/>
        <v>433269</v>
      </c>
      <c r="D1076" s="3">
        <f t="shared" si="148"/>
        <v>31</v>
      </c>
      <c r="E1076" s="10">
        <f t="shared" si="149"/>
        <v>29</v>
      </c>
      <c r="F1076" s="4">
        <f>Lease!K1086</f>
        <v>0</v>
      </c>
      <c r="G1076" s="3">
        <f t="shared" si="151"/>
        <v>0</v>
      </c>
      <c r="H1076" s="11">
        <f t="shared" si="152"/>
        <v>0</v>
      </c>
      <c r="I1076" s="11">
        <f t="shared" si="153"/>
        <v>0</v>
      </c>
      <c r="J1076" s="4">
        <f t="shared" si="154"/>
        <v>0</v>
      </c>
      <c r="K1076" s="3">
        <f t="shared" si="155"/>
        <v>0</v>
      </c>
    </row>
    <row r="1077" spans="1:11" x14ac:dyDescent="0.25">
      <c r="A1077" s="9">
        <f>IF(Lease!$H$4="Monthly",DATE(YEAR(Quarterly!A1076),MONTH(Quarterly!A1076)+1,DAY(Quarterly!A1076)),IF(Lease!$H$4="Quarterly",DATE(YEAR(Quarterly!A1076),MONTH(Quarterly!A1076)+3,DAY(Quarterly!A1076)),DATE(YEAR(Quarterly!A1076)+1,MONTH(Quarterly!A1076),DAY(Quarterly!A1076))))</f>
        <v>433606</v>
      </c>
      <c r="B1077" s="9">
        <f t="shared" si="147"/>
        <v>433604</v>
      </c>
      <c r="C1077" s="9">
        <f t="shared" si="150"/>
        <v>433634</v>
      </c>
      <c r="D1077" s="3">
        <f t="shared" si="148"/>
        <v>31</v>
      </c>
      <c r="E1077" s="10">
        <f t="shared" si="149"/>
        <v>29</v>
      </c>
      <c r="F1077" s="4">
        <f>Lease!K1087</f>
        <v>0</v>
      </c>
      <c r="G1077" s="3">
        <f t="shared" si="151"/>
        <v>0</v>
      </c>
      <c r="H1077" s="11">
        <f t="shared" si="152"/>
        <v>0</v>
      </c>
      <c r="I1077" s="11">
        <f t="shared" si="153"/>
        <v>0</v>
      </c>
      <c r="J1077" s="4">
        <f t="shared" si="154"/>
        <v>0</v>
      </c>
      <c r="K1077" s="3">
        <f t="shared" si="155"/>
        <v>0</v>
      </c>
    </row>
    <row r="1078" spans="1:11" x14ac:dyDescent="0.25">
      <c r="A1078" s="9">
        <f>IF(Lease!$H$4="Monthly",DATE(YEAR(Quarterly!A1077),MONTH(Quarterly!A1077)+1,DAY(Quarterly!A1077)),IF(Lease!$H$4="Quarterly",DATE(YEAR(Quarterly!A1077),MONTH(Quarterly!A1077)+3,DAY(Quarterly!A1077)),DATE(YEAR(Quarterly!A1077)+1,MONTH(Quarterly!A1077),DAY(Quarterly!A1077))))</f>
        <v>433972</v>
      </c>
      <c r="B1078" s="9">
        <f t="shared" si="147"/>
        <v>433970</v>
      </c>
      <c r="C1078" s="9">
        <f t="shared" si="150"/>
        <v>434000</v>
      </c>
      <c r="D1078" s="3">
        <f t="shared" si="148"/>
        <v>31</v>
      </c>
      <c r="E1078" s="10">
        <f t="shared" si="149"/>
        <v>29</v>
      </c>
      <c r="F1078" s="4">
        <f>Lease!K1088</f>
        <v>0</v>
      </c>
      <c r="G1078" s="3">
        <f t="shared" si="151"/>
        <v>0</v>
      </c>
      <c r="H1078" s="11">
        <f t="shared" si="152"/>
        <v>0</v>
      </c>
      <c r="I1078" s="11">
        <f t="shared" si="153"/>
        <v>0</v>
      </c>
      <c r="J1078" s="4">
        <f t="shared" si="154"/>
        <v>0</v>
      </c>
      <c r="K1078" s="3">
        <f t="shared" si="155"/>
        <v>0</v>
      </c>
    </row>
    <row r="1079" spans="1:11" x14ac:dyDescent="0.25">
      <c r="A1079" s="9">
        <f>IF(Lease!$H$4="Monthly",DATE(YEAR(Quarterly!A1078),MONTH(Quarterly!A1078)+1,DAY(Quarterly!A1078)),IF(Lease!$H$4="Quarterly",DATE(YEAR(Quarterly!A1078),MONTH(Quarterly!A1078)+3,DAY(Quarterly!A1078)),DATE(YEAR(Quarterly!A1078)+1,MONTH(Quarterly!A1078),DAY(Quarterly!A1078))))</f>
        <v>434337</v>
      </c>
      <c r="B1079" s="9">
        <f t="shared" si="147"/>
        <v>434335</v>
      </c>
      <c r="C1079" s="9">
        <f t="shared" si="150"/>
        <v>434365</v>
      </c>
      <c r="D1079" s="3">
        <f t="shared" si="148"/>
        <v>31</v>
      </c>
      <c r="E1079" s="10">
        <f t="shared" si="149"/>
        <v>29</v>
      </c>
      <c r="F1079" s="4">
        <f>Lease!K1089</f>
        <v>0</v>
      </c>
      <c r="G1079" s="3">
        <f t="shared" si="151"/>
        <v>0</v>
      </c>
      <c r="H1079" s="11">
        <f t="shared" si="152"/>
        <v>0</v>
      </c>
      <c r="I1079" s="11">
        <f t="shared" si="153"/>
        <v>0</v>
      </c>
      <c r="J1079" s="4">
        <f t="shared" si="154"/>
        <v>0</v>
      </c>
      <c r="K1079" s="3">
        <f t="shared" si="155"/>
        <v>0</v>
      </c>
    </row>
    <row r="1080" spans="1:11" x14ac:dyDescent="0.25">
      <c r="A1080" s="9">
        <f>IF(Lease!$H$4="Monthly",DATE(YEAR(Quarterly!A1079),MONTH(Quarterly!A1079)+1,DAY(Quarterly!A1079)),IF(Lease!$H$4="Quarterly",DATE(YEAR(Quarterly!A1079),MONTH(Quarterly!A1079)+3,DAY(Quarterly!A1079)),DATE(YEAR(Quarterly!A1079)+1,MONTH(Quarterly!A1079),DAY(Quarterly!A1079))))</f>
        <v>434702</v>
      </c>
      <c r="B1080" s="9">
        <f t="shared" si="147"/>
        <v>434700</v>
      </c>
      <c r="C1080" s="9">
        <f t="shared" si="150"/>
        <v>434730</v>
      </c>
      <c r="D1080" s="3">
        <f t="shared" si="148"/>
        <v>31</v>
      </c>
      <c r="E1080" s="10">
        <f t="shared" si="149"/>
        <v>29</v>
      </c>
      <c r="F1080" s="4">
        <f>Lease!K1090</f>
        <v>0</v>
      </c>
      <c r="G1080" s="3">
        <f t="shared" si="151"/>
        <v>0</v>
      </c>
      <c r="H1080" s="11">
        <f t="shared" si="152"/>
        <v>0</v>
      </c>
      <c r="I1080" s="11">
        <f t="shared" si="153"/>
        <v>0</v>
      </c>
      <c r="J1080" s="4">
        <f t="shared" si="154"/>
        <v>0</v>
      </c>
      <c r="K1080" s="3">
        <f t="shared" si="155"/>
        <v>0</v>
      </c>
    </row>
    <row r="1081" spans="1:11" x14ac:dyDescent="0.25">
      <c r="A1081" s="9">
        <f>IF(Lease!$H$4="Monthly",DATE(YEAR(Quarterly!A1080),MONTH(Quarterly!A1080)+1,DAY(Quarterly!A1080)),IF(Lease!$H$4="Quarterly",DATE(YEAR(Quarterly!A1080),MONTH(Quarterly!A1080)+3,DAY(Quarterly!A1080)),DATE(YEAR(Quarterly!A1080)+1,MONTH(Quarterly!A1080),DAY(Quarterly!A1080))))</f>
        <v>435067</v>
      </c>
      <c r="B1081" s="9">
        <f t="shared" si="147"/>
        <v>435065</v>
      </c>
      <c r="C1081" s="9">
        <f t="shared" si="150"/>
        <v>435095</v>
      </c>
      <c r="D1081" s="3">
        <f t="shared" si="148"/>
        <v>31</v>
      </c>
      <c r="E1081" s="10">
        <f t="shared" si="149"/>
        <v>29</v>
      </c>
      <c r="F1081" s="4">
        <f>Lease!K1091</f>
        <v>0</v>
      </c>
      <c r="G1081" s="3">
        <f t="shared" si="151"/>
        <v>0</v>
      </c>
      <c r="H1081" s="11">
        <f t="shared" si="152"/>
        <v>0</v>
      </c>
      <c r="I1081" s="11">
        <f t="shared" si="153"/>
        <v>0</v>
      </c>
      <c r="J1081" s="4">
        <f t="shared" si="154"/>
        <v>0</v>
      </c>
      <c r="K1081" s="3">
        <f t="shared" si="155"/>
        <v>0</v>
      </c>
    </row>
    <row r="1082" spans="1:11" x14ac:dyDescent="0.25">
      <c r="A1082" s="9">
        <f>IF(Lease!$H$4="Monthly",DATE(YEAR(Quarterly!A1081),MONTH(Quarterly!A1081)+1,DAY(Quarterly!A1081)),IF(Lease!$H$4="Quarterly",DATE(YEAR(Quarterly!A1081),MONTH(Quarterly!A1081)+3,DAY(Quarterly!A1081)),DATE(YEAR(Quarterly!A1081)+1,MONTH(Quarterly!A1081),DAY(Quarterly!A1081))))</f>
        <v>435433</v>
      </c>
      <c r="B1082" s="9">
        <f t="shared" si="147"/>
        <v>435431</v>
      </c>
      <c r="C1082" s="9">
        <f t="shared" si="150"/>
        <v>435461</v>
      </c>
      <c r="D1082" s="3">
        <f t="shared" si="148"/>
        <v>31</v>
      </c>
      <c r="E1082" s="10">
        <f t="shared" si="149"/>
        <v>29</v>
      </c>
      <c r="F1082" s="4">
        <f>Lease!K1092</f>
        <v>0</v>
      </c>
      <c r="G1082" s="3">
        <f t="shared" si="151"/>
        <v>0</v>
      </c>
      <c r="H1082" s="11">
        <f t="shared" si="152"/>
        <v>0</v>
      </c>
      <c r="I1082" s="11">
        <f t="shared" si="153"/>
        <v>0</v>
      </c>
      <c r="J1082" s="4">
        <f t="shared" si="154"/>
        <v>0</v>
      </c>
      <c r="K1082" s="3">
        <f t="shared" si="155"/>
        <v>0</v>
      </c>
    </row>
    <row r="1083" spans="1:11" x14ac:dyDescent="0.25">
      <c r="A1083" s="9">
        <f>IF(Lease!$H$4="Monthly",DATE(YEAR(Quarterly!A1082),MONTH(Quarterly!A1082)+1,DAY(Quarterly!A1082)),IF(Lease!$H$4="Quarterly",DATE(YEAR(Quarterly!A1082),MONTH(Quarterly!A1082)+3,DAY(Quarterly!A1082)),DATE(YEAR(Quarterly!A1082)+1,MONTH(Quarterly!A1082),DAY(Quarterly!A1082))))</f>
        <v>435798</v>
      </c>
      <c r="B1083" s="9">
        <f t="shared" si="147"/>
        <v>435796</v>
      </c>
      <c r="C1083" s="9">
        <f t="shared" si="150"/>
        <v>435826</v>
      </c>
      <c r="D1083" s="3">
        <f t="shared" si="148"/>
        <v>31</v>
      </c>
      <c r="E1083" s="10">
        <f t="shared" si="149"/>
        <v>29</v>
      </c>
      <c r="F1083" s="4">
        <f>Lease!K1093</f>
        <v>0</v>
      </c>
      <c r="G1083" s="3">
        <f t="shared" si="151"/>
        <v>0</v>
      </c>
      <c r="H1083" s="11">
        <f t="shared" si="152"/>
        <v>0</v>
      </c>
      <c r="I1083" s="11">
        <f t="shared" si="153"/>
        <v>0</v>
      </c>
      <c r="J1083" s="4">
        <f t="shared" si="154"/>
        <v>0</v>
      </c>
      <c r="K1083" s="3">
        <f t="shared" si="155"/>
        <v>0</v>
      </c>
    </row>
    <row r="1084" spans="1:11" x14ac:dyDescent="0.25">
      <c r="A1084" s="9">
        <f>IF(Lease!$H$4="Monthly",DATE(YEAR(Quarterly!A1083),MONTH(Quarterly!A1083)+1,DAY(Quarterly!A1083)),IF(Lease!$H$4="Quarterly",DATE(YEAR(Quarterly!A1083),MONTH(Quarterly!A1083)+3,DAY(Quarterly!A1083)),DATE(YEAR(Quarterly!A1083)+1,MONTH(Quarterly!A1083),DAY(Quarterly!A1083))))</f>
        <v>436163</v>
      </c>
      <c r="B1084" s="9">
        <f t="shared" si="147"/>
        <v>436161</v>
      </c>
      <c r="C1084" s="9">
        <f t="shared" si="150"/>
        <v>436191</v>
      </c>
      <c r="D1084" s="3">
        <f t="shared" si="148"/>
        <v>31</v>
      </c>
      <c r="E1084" s="10">
        <f t="shared" si="149"/>
        <v>29</v>
      </c>
      <c r="F1084" s="4">
        <f>Lease!K1094</f>
        <v>0</v>
      </c>
      <c r="G1084" s="3">
        <f t="shared" si="151"/>
        <v>0</v>
      </c>
      <c r="H1084" s="11">
        <f t="shared" si="152"/>
        <v>0</v>
      </c>
      <c r="I1084" s="11">
        <f t="shared" si="153"/>
        <v>0</v>
      </c>
      <c r="J1084" s="4">
        <f t="shared" si="154"/>
        <v>0</v>
      </c>
      <c r="K1084" s="3">
        <f t="shared" si="155"/>
        <v>0</v>
      </c>
    </row>
    <row r="1085" spans="1:11" x14ac:dyDescent="0.25">
      <c r="A1085" s="9">
        <f>IF(Lease!$H$4="Monthly",DATE(YEAR(Quarterly!A1084),MONTH(Quarterly!A1084)+1,DAY(Quarterly!A1084)),IF(Lease!$H$4="Quarterly",DATE(YEAR(Quarterly!A1084),MONTH(Quarterly!A1084)+3,DAY(Quarterly!A1084)),DATE(YEAR(Quarterly!A1084)+1,MONTH(Quarterly!A1084),DAY(Quarterly!A1084))))</f>
        <v>436528</v>
      </c>
      <c r="B1085" s="9">
        <f t="shared" si="147"/>
        <v>436526</v>
      </c>
      <c r="C1085" s="9">
        <f t="shared" si="150"/>
        <v>436556</v>
      </c>
      <c r="D1085" s="3">
        <f t="shared" si="148"/>
        <v>31</v>
      </c>
      <c r="E1085" s="10">
        <f t="shared" si="149"/>
        <v>29</v>
      </c>
      <c r="F1085" s="4">
        <f>Lease!K1095</f>
        <v>0</v>
      </c>
      <c r="G1085" s="3">
        <f t="shared" si="151"/>
        <v>0</v>
      </c>
      <c r="H1085" s="11">
        <f t="shared" si="152"/>
        <v>0</v>
      </c>
      <c r="I1085" s="11">
        <f t="shared" si="153"/>
        <v>0</v>
      </c>
      <c r="J1085" s="4">
        <f t="shared" si="154"/>
        <v>0</v>
      </c>
      <c r="K1085" s="3">
        <f t="shared" si="155"/>
        <v>0</v>
      </c>
    </row>
    <row r="1086" spans="1:11" x14ac:dyDescent="0.25">
      <c r="A1086" s="9">
        <f>IF(Lease!$H$4="Monthly",DATE(YEAR(Quarterly!A1085),MONTH(Quarterly!A1085)+1,DAY(Quarterly!A1085)),IF(Lease!$H$4="Quarterly",DATE(YEAR(Quarterly!A1085),MONTH(Quarterly!A1085)+3,DAY(Quarterly!A1085)),DATE(YEAR(Quarterly!A1085)+1,MONTH(Quarterly!A1085),DAY(Quarterly!A1085))))</f>
        <v>436894</v>
      </c>
      <c r="B1086" s="9">
        <f t="shared" si="147"/>
        <v>436892</v>
      </c>
      <c r="C1086" s="9">
        <f t="shared" si="150"/>
        <v>436922</v>
      </c>
      <c r="D1086" s="3">
        <f t="shared" si="148"/>
        <v>31</v>
      </c>
      <c r="E1086" s="10">
        <f t="shared" si="149"/>
        <v>29</v>
      </c>
      <c r="F1086" s="4">
        <f>Lease!K1096</f>
        <v>0</v>
      </c>
      <c r="G1086" s="3">
        <f t="shared" si="151"/>
        <v>0</v>
      </c>
      <c r="H1086" s="11">
        <f t="shared" si="152"/>
        <v>0</v>
      </c>
      <c r="I1086" s="11">
        <f t="shared" si="153"/>
        <v>0</v>
      </c>
      <c r="J1086" s="4">
        <f t="shared" si="154"/>
        <v>0</v>
      </c>
      <c r="K1086" s="3">
        <f t="shared" si="155"/>
        <v>0</v>
      </c>
    </row>
    <row r="1087" spans="1:11" x14ac:dyDescent="0.25">
      <c r="A1087" s="9">
        <f>IF(Lease!$H$4="Monthly",DATE(YEAR(Quarterly!A1086),MONTH(Quarterly!A1086)+1,DAY(Quarterly!A1086)),IF(Lease!$H$4="Quarterly",DATE(YEAR(Quarterly!A1086),MONTH(Quarterly!A1086)+3,DAY(Quarterly!A1086)),DATE(YEAR(Quarterly!A1086)+1,MONTH(Quarterly!A1086),DAY(Quarterly!A1086))))</f>
        <v>437259</v>
      </c>
      <c r="B1087" s="9">
        <f t="shared" si="147"/>
        <v>437257</v>
      </c>
      <c r="C1087" s="9">
        <f t="shared" si="150"/>
        <v>437287</v>
      </c>
      <c r="D1087" s="3">
        <f t="shared" si="148"/>
        <v>31</v>
      </c>
      <c r="E1087" s="10">
        <f t="shared" si="149"/>
        <v>29</v>
      </c>
      <c r="F1087" s="4">
        <f>Lease!K1097</f>
        <v>0</v>
      </c>
      <c r="G1087" s="3">
        <f t="shared" si="151"/>
        <v>0</v>
      </c>
      <c r="H1087" s="11">
        <f t="shared" si="152"/>
        <v>0</v>
      </c>
      <c r="I1087" s="11">
        <f t="shared" si="153"/>
        <v>0</v>
      </c>
      <c r="J1087" s="4">
        <f t="shared" si="154"/>
        <v>0</v>
      </c>
      <c r="K1087" s="3">
        <f t="shared" si="155"/>
        <v>0</v>
      </c>
    </row>
    <row r="1088" spans="1:11" x14ac:dyDescent="0.25">
      <c r="A1088" s="9">
        <f>IF(Lease!$H$4="Monthly",DATE(YEAR(Quarterly!A1087),MONTH(Quarterly!A1087)+1,DAY(Quarterly!A1087)),IF(Lease!$H$4="Quarterly",DATE(YEAR(Quarterly!A1087),MONTH(Quarterly!A1087)+3,DAY(Quarterly!A1087)),DATE(YEAR(Quarterly!A1087)+1,MONTH(Quarterly!A1087),DAY(Quarterly!A1087))))</f>
        <v>437624</v>
      </c>
      <c r="B1088" s="9">
        <f t="shared" si="147"/>
        <v>437622</v>
      </c>
      <c r="C1088" s="9">
        <f t="shared" si="150"/>
        <v>437652</v>
      </c>
      <c r="D1088" s="3">
        <f t="shared" si="148"/>
        <v>31</v>
      </c>
      <c r="E1088" s="10">
        <f t="shared" si="149"/>
        <v>29</v>
      </c>
      <c r="F1088" s="4">
        <f>Lease!K1098</f>
        <v>0</v>
      </c>
      <c r="G1088" s="3">
        <f t="shared" si="151"/>
        <v>0</v>
      </c>
      <c r="H1088" s="11">
        <f t="shared" si="152"/>
        <v>0</v>
      </c>
      <c r="I1088" s="11">
        <f t="shared" si="153"/>
        <v>0</v>
      </c>
      <c r="J1088" s="4">
        <f t="shared" si="154"/>
        <v>0</v>
      </c>
      <c r="K1088" s="3">
        <f t="shared" si="155"/>
        <v>0</v>
      </c>
    </row>
    <row r="1089" spans="1:11" x14ac:dyDescent="0.25">
      <c r="A1089" s="9">
        <f>IF(Lease!$H$4="Monthly",DATE(YEAR(Quarterly!A1088),MONTH(Quarterly!A1088)+1,DAY(Quarterly!A1088)),IF(Lease!$H$4="Quarterly",DATE(YEAR(Quarterly!A1088),MONTH(Quarterly!A1088)+3,DAY(Quarterly!A1088)),DATE(YEAR(Quarterly!A1088)+1,MONTH(Quarterly!A1088),DAY(Quarterly!A1088))))</f>
        <v>437989</v>
      </c>
      <c r="B1089" s="9">
        <f t="shared" si="147"/>
        <v>437987</v>
      </c>
      <c r="C1089" s="9">
        <f t="shared" si="150"/>
        <v>438017</v>
      </c>
      <c r="D1089" s="3">
        <f t="shared" si="148"/>
        <v>31</v>
      </c>
      <c r="E1089" s="10">
        <f t="shared" si="149"/>
        <v>29</v>
      </c>
      <c r="F1089" s="4">
        <f>Lease!K1099</f>
        <v>0</v>
      </c>
      <c r="G1089" s="3">
        <f t="shared" si="151"/>
        <v>0</v>
      </c>
      <c r="H1089" s="11">
        <f t="shared" si="152"/>
        <v>0</v>
      </c>
      <c r="I1089" s="11">
        <f t="shared" si="153"/>
        <v>0</v>
      </c>
      <c r="J1089" s="4">
        <f t="shared" si="154"/>
        <v>0</v>
      </c>
      <c r="K1089" s="3">
        <f t="shared" si="155"/>
        <v>0</v>
      </c>
    </row>
    <row r="1090" spans="1:11" x14ac:dyDescent="0.25">
      <c r="A1090" s="9">
        <f>IF(Lease!$H$4="Monthly",DATE(YEAR(Quarterly!A1089),MONTH(Quarterly!A1089)+1,DAY(Quarterly!A1089)),IF(Lease!$H$4="Quarterly",DATE(YEAR(Quarterly!A1089),MONTH(Quarterly!A1089)+3,DAY(Quarterly!A1089)),DATE(YEAR(Quarterly!A1089)+1,MONTH(Quarterly!A1089),DAY(Quarterly!A1089))))</f>
        <v>438354</v>
      </c>
      <c r="B1090" s="9">
        <f t="shared" si="147"/>
        <v>438352</v>
      </c>
      <c r="C1090" s="9">
        <f t="shared" si="150"/>
        <v>438382</v>
      </c>
      <c r="D1090" s="3">
        <f t="shared" si="148"/>
        <v>31</v>
      </c>
      <c r="E1090" s="10">
        <f t="shared" si="149"/>
        <v>29</v>
      </c>
      <c r="F1090" s="4">
        <f>Lease!K1100</f>
        <v>0</v>
      </c>
      <c r="G1090" s="3">
        <f t="shared" si="151"/>
        <v>0</v>
      </c>
      <c r="H1090" s="11">
        <f t="shared" si="152"/>
        <v>0</v>
      </c>
      <c r="I1090" s="11">
        <f t="shared" si="153"/>
        <v>0</v>
      </c>
      <c r="J1090" s="4">
        <f t="shared" si="154"/>
        <v>0</v>
      </c>
      <c r="K1090" s="3">
        <f t="shared" si="155"/>
        <v>0</v>
      </c>
    </row>
    <row r="1091" spans="1:11" x14ac:dyDescent="0.25">
      <c r="A1091" s="9">
        <f>IF(Lease!$H$4="Monthly",DATE(YEAR(Quarterly!A1090),MONTH(Quarterly!A1090)+1,DAY(Quarterly!A1090)),IF(Lease!$H$4="Quarterly",DATE(YEAR(Quarterly!A1090),MONTH(Quarterly!A1090)+3,DAY(Quarterly!A1090)),DATE(YEAR(Quarterly!A1090)+1,MONTH(Quarterly!A1090),DAY(Quarterly!A1090))))</f>
        <v>438719</v>
      </c>
      <c r="B1091" s="9">
        <f t="shared" si="147"/>
        <v>438717</v>
      </c>
      <c r="C1091" s="9">
        <f t="shared" si="150"/>
        <v>438747</v>
      </c>
      <c r="D1091" s="3">
        <f t="shared" si="148"/>
        <v>31</v>
      </c>
      <c r="E1091" s="10">
        <f t="shared" si="149"/>
        <v>29</v>
      </c>
      <c r="F1091" s="4">
        <f>Lease!K1101</f>
        <v>0</v>
      </c>
      <c r="G1091" s="3">
        <f t="shared" si="151"/>
        <v>0</v>
      </c>
      <c r="H1091" s="11">
        <f t="shared" si="152"/>
        <v>0</v>
      </c>
      <c r="I1091" s="11">
        <f t="shared" si="153"/>
        <v>0</v>
      </c>
      <c r="J1091" s="4">
        <f t="shared" si="154"/>
        <v>0</v>
      </c>
      <c r="K1091" s="3">
        <f t="shared" si="155"/>
        <v>0</v>
      </c>
    </row>
    <row r="1092" spans="1:11" x14ac:dyDescent="0.25">
      <c r="A1092" s="9">
        <f>IF(Lease!$H$4="Monthly",DATE(YEAR(Quarterly!A1091),MONTH(Quarterly!A1091)+1,DAY(Quarterly!A1091)),IF(Lease!$H$4="Quarterly",DATE(YEAR(Quarterly!A1091),MONTH(Quarterly!A1091)+3,DAY(Quarterly!A1091)),DATE(YEAR(Quarterly!A1091)+1,MONTH(Quarterly!A1091),DAY(Quarterly!A1091))))</f>
        <v>439084</v>
      </c>
      <c r="B1092" s="9">
        <f t="shared" si="147"/>
        <v>439082</v>
      </c>
      <c r="C1092" s="9">
        <f t="shared" si="150"/>
        <v>439112</v>
      </c>
      <c r="D1092" s="3">
        <f t="shared" si="148"/>
        <v>31</v>
      </c>
      <c r="E1092" s="10">
        <f t="shared" si="149"/>
        <v>29</v>
      </c>
      <c r="F1092" s="4">
        <f>Lease!K1102</f>
        <v>0</v>
      </c>
      <c r="G1092" s="3">
        <f t="shared" si="151"/>
        <v>0</v>
      </c>
      <c r="H1092" s="11">
        <f t="shared" si="152"/>
        <v>0</v>
      </c>
      <c r="I1092" s="11">
        <f t="shared" si="153"/>
        <v>0</v>
      </c>
      <c r="J1092" s="4">
        <f t="shared" si="154"/>
        <v>0</v>
      </c>
      <c r="K1092" s="3">
        <f t="shared" si="155"/>
        <v>0</v>
      </c>
    </row>
    <row r="1093" spans="1:11" x14ac:dyDescent="0.25">
      <c r="A1093" s="9">
        <f>IF(Lease!$H$4="Monthly",DATE(YEAR(Quarterly!A1092),MONTH(Quarterly!A1092)+1,DAY(Quarterly!A1092)),IF(Lease!$H$4="Quarterly",DATE(YEAR(Quarterly!A1092),MONTH(Quarterly!A1092)+3,DAY(Quarterly!A1092)),DATE(YEAR(Quarterly!A1092)+1,MONTH(Quarterly!A1092),DAY(Quarterly!A1092))))</f>
        <v>439449</v>
      </c>
      <c r="B1093" s="9">
        <f t="shared" si="147"/>
        <v>439447</v>
      </c>
      <c r="C1093" s="9">
        <f t="shared" si="150"/>
        <v>439477</v>
      </c>
      <c r="D1093" s="3">
        <f t="shared" si="148"/>
        <v>31</v>
      </c>
      <c r="E1093" s="10">
        <f t="shared" si="149"/>
        <v>29</v>
      </c>
      <c r="F1093" s="4">
        <f>Lease!K1103</f>
        <v>0</v>
      </c>
      <c r="G1093" s="3">
        <f t="shared" si="151"/>
        <v>0</v>
      </c>
      <c r="H1093" s="11">
        <f t="shared" si="152"/>
        <v>0</v>
      </c>
      <c r="I1093" s="11">
        <f t="shared" si="153"/>
        <v>0</v>
      </c>
      <c r="J1093" s="4">
        <f t="shared" si="154"/>
        <v>0</v>
      </c>
      <c r="K1093" s="3">
        <f t="shared" si="155"/>
        <v>0</v>
      </c>
    </row>
    <row r="1094" spans="1:11" x14ac:dyDescent="0.25">
      <c r="A1094" s="9">
        <f>IF(Lease!$H$4="Monthly",DATE(YEAR(Quarterly!A1093),MONTH(Quarterly!A1093)+1,DAY(Quarterly!A1093)),IF(Lease!$H$4="Quarterly",DATE(YEAR(Quarterly!A1093),MONTH(Quarterly!A1093)+3,DAY(Quarterly!A1093)),DATE(YEAR(Quarterly!A1093)+1,MONTH(Quarterly!A1093),DAY(Quarterly!A1093))))</f>
        <v>439815</v>
      </c>
      <c r="B1094" s="9">
        <f t="shared" ref="B1094:B1157" si="156">EOMONTH(A1094,-1)+1</f>
        <v>439813</v>
      </c>
      <c r="C1094" s="9">
        <f t="shared" si="150"/>
        <v>439843</v>
      </c>
      <c r="D1094" s="3">
        <f t="shared" ref="D1094:D1157" si="157">C1094-B1094+1</f>
        <v>31</v>
      </c>
      <c r="E1094" s="10">
        <f t="shared" ref="E1094:E1157" si="158">C1094-A1094+1</f>
        <v>29</v>
      </c>
      <c r="F1094" s="4">
        <f>Lease!K1104</f>
        <v>0</v>
      </c>
      <c r="G1094" s="3">
        <f t="shared" si="151"/>
        <v>0</v>
      </c>
      <c r="H1094" s="11">
        <f t="shared" si="152"/>
        <v>0</v>
      </c>
      <c r="I1094" s="11">
        <f t="shared" si="153"/>
        <v>0</v>
      </c>
      <c r="J1094" s="4">
        <f t="shared" si="154"/>
        <v>0</v>
      </c>
      <c r="K1094" s="3">
        <f t="shared" si="155"/>
        <v>0</v>
      </c>
    </row>
    <row r="1095" spans="1:11" x14ac:dyDescent="0.25">
      <c r="A1095" s="9">
        <f>IF(Lease!$H$4="Monthly",DATE(YEAR(Quarterly!A1094),MONTH(Quarterly!A1094)+1,DAY(Quarterly!A1094)),IF(Lease!$H$4="Quarterly",DATE(YEAR(Quarterly!A1094),MONTH(Quarterly!A1094)+3,DAY(Quarterly!A1094)),DATE(YEAR(Quarterly!A1094)+1,MONTH(Quarterly!A1094),DAY(Quarterly!A1094))))</f>
        <v>440180</v>
      </c>
      <c r="B1095" s="9">
        <f t="shared" si="156"/>
        <v>440178</v>
      </c>
      <c r="C1095" s="9">
        <f t="shared" ref="C1095:C1158" si="159">EOMONTH(A1095,0)</f>
        <v>440208</v>
      </c>
      <c r="D1095" s="3">
        <f t="shared" si="157"/>
        <v>31</v>
      </c>
      <c r="E1095" s="10">
        <f t="shared" si="158"/>
        <v>29</v>
      </c>
      <c r="F1095" s="4">
        <f>Lease!K1105</f>
        <v>0</v>
      </c>
      <c r="G1095" s="3">
        <f t="shared" ref="G1095:G1158" si="160">(F1096/(A1096-A1095+1)*E1095)+J1094</f>
        <v>0</v>
      </c>
      <c r="H1095" s="11">
        <f t="shared" ref="H1095:H1158" si="161">(F1096)/(A1096-A1095+1)*((((EOMONTH(DATE(YEAR(A1095),MONTH(A1095)+1,DAY(A1095)),0)))-DATE(YEAR(A1095),MONTH(EOMONTH(A1095,-1)+1)+1,1))+1)</f>
        <v>0</v>
      </c>
      <c r="I1095" s="11">
        <f t="shared" ref="I1095:I1158" si="162">(F1096)/(A1096-A1095+1)*(((((EOMONTH(DATE(YEAR(A1095),MONTH(A1095)+2,DAY(A1095)),0)))-DATE(YEAR(A1095),MONTH(EOMONTH(A1095,-1)+2)+2,1)))+1)</f>
        <v>0</v>
      </c>
      <c r="J1095" s="4">
        <f t="shared" ref="J1095:J1158" si="163">F1096/(A1096-A1095+1)*(A1096-DATE(YEAR(A1096),MONTH(EOMONTH(A1096,-1)+1),DAY(1))+1)</f>
        <v>0</v>
      </c>
      <c r="K1095" s="3">
        <f t="shared" ref="K1095:K1158" si="164">G1095+J1095+I1095+H1095-J1094</f>
        <v>0</v>
      </c>
    </row>
    <row r="1096" spans="1:11" x14ac:dyDescent="0.25">
      <c r="A1096" s="9">
        <f>IF(Lease!$H$4="Monthly",DATE(YEAR(Quarterly!A1095),MONTH(Quarterly!A1095)+1,DAY(Quarterly!A1095)),IF(Lease!$H$4="Quarterly",DATE(YEAR(Quarterly!A1095),MONTH(Quarterly!A1095)+3,DAY(Quarterly!A1095)),DATE(YEAR(Quarterly!A1095)+1,MONTH(Quarterly!A1095),DAY(Quarterly!A1095))))</f>
        <v>440545</v>
      </c>
      <c r="B1096" s="9">
        <f t="shared" si="156"/>
        <v>440543</v>
      </c>
      <c r="C1096" s="9">
        <f t="shared" si="159"/>
        <v>440573</v>
      </c>
      <c r="D1096" s="3">
        <f t="shared" si="157"/>
        <v>31</v>
      </c>
      <c r="E1096" s="10">
        <f t="shared" si="158"/>
        <v>29</v>
      </c>
      <c r="F1096" s="4">
        <f>Lease!K1106</f>
        <v>0</v>
      </c>
      <c r="G1096" s="3">
        <f t="shared" si="160"/>
        <v>0</v>
      </c>
      <c r="H1096" s="11">
        <f t="shared" si="161"/>
        <v>0</v>
      </c>
      <c r="I1096" s="11">
        <f t="shared" si="162"/>
        <v>0</v>
      </c>
      <c r="J1096" s="4">
        <f t="shared" si="163"/>
        <v>0</v>
      </c>
      <c r="K1096" s="3">
        <f t="shared" si="164"/>
        <v>0</v>
      </c>
    </row>
    <row r="1097" spans="1:11" x14ac:dyDescent="0.25">
      <c r="A1097" s="9">
        <f>IF(Lease!$H$4="Monthly",DATE(YEAR(Quarterly!A1096),MONTH(Quarterly!A1096)+1,DAY(Quarterly!A1096)),IF(Lease!$H$4="Quarterly",DATE(YEAR(Quarterly!A1096),MONTH(Quarterly!A1096)+3,DAY(Quarterly!A1096)),DATE(YEAR(Quarterly!A1096)+1,MONTH(Quarterly!A1096),DAY(Quarterly!A1096))))</f>
        <v>440910</v>
      </c>
      <c r="B1097" s="9">
        <f t="shared" si="156"/>
        <v>440908</v>
      </c>
      <c r="C1097" s="9">
        <f t="shared" si="159"/>
        <v>440938</v>
      </c>
      <c r="D1097" s="3">
        <f t="shared" si="157"/>
        <v>31</v>
      </c>
      <c r="E1097" s="10">
        <f t="shared" si="158"/>
        <v>29</v>
      </c>
      <c r="F1097" s="4">
        <f>Lease!K1107</f>
        <v>0</v>
      </c>
      <c r="G1097" s="3">
        <f t="shared" si="160"/>
        <v>0</v>
      </c>
      <c r="H1097" s="11">
        <f t="shared" si="161"/>
        <v>0</v>
      </c>
      <c r="I1097" s="11">
        <f t="shared" si="162"/>
        <v>0</v>
      </c>
      <c r="J1097" s="4">
        <f t="shared" si="163"/>
        <v>0</v>
      </c>
      <c r="K1097" s="3">
        <f t="shared" si="164"/>
        <v>0</v>
      </c>
    </row>
    <row r="1098" spans="1:11" x14ac:dyDescent="0.25">
      <c r="A1098" s="9">
        <f>IF(Lease!$H$4="Monthly",DATE(YEAR(Quarterly!A1097),MONTH(Quarterly!A1097)+1,DAY(Quarterly!A1097)),IF(Lease!$H$4="Quarterly",DATE(YEAR(Quarterly!A1097),MONTH(Quarterly!A1097)+3,DAY(Quarterly!A1097)),DATE(YEAR(Quarterly!A1097)+1,MONTH(Quarterly!A1097),DAY(Quarterly!A1097))))</f>
        <v>441276</v>
      </c>
      <c r="B1098" s="9">
        <f t="shared" si="156"/>
        <v>441274</v>
      </c>
      <c r="C1098" s="9">
        <f t="shared" si="159"/>
        <v>441304</v>
      </c>
      <c r="D1098" s="3">
        <f t="shared" si="157"/>
        <v>31</v>
      </c>
      <c r="E1098" s="10">
        <f t="shared" si="158"/>
        <v>29</v>
      </c>
      <c r="F1098" s="4">
        <f>Lease!K1108</f>
        <v>0</v>
      </c>
      <c r="G1098" s="3">
        <f t="shared" si="160"/>
        <v>0</v>
      </c>
      <c r="H1098" s="11">
        <f t="shared" si="161"/>
        <v>0</v>
      </c>
      <c r="I1098" s="11">
        <f t="shared" si="162"/>
        <v>0</v>
      </c>
      <c r="J1098" s="4">
        <f t="shared" si="163"/>
        <v>0</v>
      </c>
      <c r="K1098" s="3">
        <f t="shared" si="164"/>
        <v>0</v>
      </c>
    </row>
    <row r="1099" spans="1:11" x14ac:dyDescent="0.25">
      <c r="A1099" s="9">
        <f>IF(Lease!$H$4="Monthly",DATE(YEAR(Quarterly!A1098),MONTH(Quarterly!A1098)+1,DAY(Quarterly!A1098)),IF(Lease!$H$4="Quarterly",DATE(YEAR(Quarterly!A1098),MONTH(Quarterly!A1098)+3,DAY(Quarterly!A1098)),DATE(YEAR(Quarterly!A1098)+1,MONTH(Quarterly!A1098),DAY(Quarterly!A1098))))</f>
        <v>441641</v>
      </c>
      <c r="B1099" s="9">
        <f t="shared" si="156"/>
        <v>441639</v>
      </c>
      <c r="C1099" s="9">
        <f t="shared" si="159"/>
        <v>441669</v>
      </c>
      <c r="D1099" s="3">
        <f t="shared" si="157"/>
        <v>31</v>
      </c>
      <c r="E1099" s="10">
        <f t="shared" si="158"/>
        <v>29</v>
      </c>
      <c r="F1099" s="4">
        <f>Lease!K1109</f>
        <v>0</v>
      </c>
      <c r="G1099" s="3">
        <f t="shared" si="160"/>
        <v>0</v>
      </c>
      <c r="H1099" s="11">
        <f t="shared" si="161"/>
        <v>0</v>
      </c>
      <c r="I1099" s="11">
        <f t="shared" si="162"/>
        <v>0</v>
      </c>
      <c r="J1099" s="4">
        <f t="shared" si="163"/>
        <v>0</v>
      </c>
      <c r="K1099" s="3">
        <f t="shared" si="164"/>
        <v>0</v>
      </c>
    </row>
    <row r="1100" spans="1:11" x14ac:dyDescent="0.25">
      <c r="A1100" s="9">
        <f>IF(Lease!$H$4="Monthly",DATE(YEAR(Quarterly!A1099),MONTH(Quarterly!A1099)+1,DAY(Quarterly!A1099)),IF(Lease!$H$4="Quarterly",DATE(YEAR(Quarterly!A1099),MONTH(Quarterly!A1099)+3,DAY(Quarterly!A1099)),DATE(YEAR(Quarterly!A1099)+1,MONTH(Quarterly!A1099),DAY(Quarterly!A1099))))</f>
        <v>442006</v>
      </c>
      <c r="B1100" s="9">
        <f t="shared" si="156"/>
        <v>442004</v>
      </c>
      <c r="C1100" s="9">
        <f t="shared" si="159"/>
        <v>442034</v>
      </c>
      <c r="D1100" s="3">
        <f t="shared" si="157"/>
        <v>31</v>
      </c>
      <c r="E1100" s="10">
        <f t="shared" si="158"/>
        <v>29</v>
      </c>
      <c r="F1100" s="4">
        <f>Lease!K1110</f>
        <v>0</v>
      </c>
      <c r="G1100" s="3">
        <f t="shared" si="160"/>
        <v>0</v>
      </c>
      <c r="H1100" s="11">
        <f t="shared" si="161"/>
        <v>0</v>
      </c>
      <c r="I1100" s="11">
        <f t="shared" si="162"/>
        <v>0</v>
      </c>
      <c r="J1100" s="4">
        <f t="shared" si="163"/>
        <v>0</v>
      </c>
      <c r="K1100" s="3">
        <f t="shared" si="164"/>
        <v>0</v>
      </c>
    </row>
    <row r="1101" spans="1:11" x14ac:dyDescent="0.25">
      <c r="A1101" s="9">
        <f>IF(Lease!$H$4="Monthly",DATE(YEAR(Quarterly!A1100),MONTH(Quarterly!A1100)+1,DAY(Quarterly!A1100)),IF(Lease!$H$4="Quarterly",DATE(YEAR(Quarterly!A1100),MONTH(Quarterly!A1100)+3,DAY(Quarterly!A1100)),DATE(YEAR(Quarterly!A1100)+1,MONTH(Quarterly!A1100),DAY(Quarterly!A1100))))</f>
        <v>442371</v>
      </c>
      <c r="B1101" s="9">
        <f t="shared" si="156"/>
        <v>442369</v>
      </c>
      <c r="C1101" s="9">
        <f t="shared" si="159"/>
        <v>442399</v>
      </c>
      <c r="D1101" s="3">
        <f t="shared" si="157"/>
        <v>31</v>
      </c>
      <c r="E1101" s="10">
        <f t="shared" si="158"/>
        <v>29</v>
      </c>
      <c r="F1101" s="4">
        <f>Lease!K1111</f>
        <v>0</v>
      </c>
      <c r="G1101" s="3">
        <f t="shared" si="160"/>
        <v>0</v>
      </c>
      <c r="H1101" s="11">
        <f t="shared" si="161"/>
        <v>0</v>
      </c>
      <c r="I1101" s="11">
        <f t="shared" si="162"/>
        <v>0</v>
      </c>
      <c r="J1101" s="4">
        <f t="shared" si="163"/>
        <v>0</v>
      </c>
      <c r="K1101" s="3">
        <f t="shared" si="164"/>
        <v>0</v>
      </c>
    </row>
    <row r="1102" spans="1:11" x14ac:dyDescent="0.25">
      <c r="A1102" s="9">
        <f>IF(Lease!$H$4="Monthly",DATE(YEAR(Quarterly!A1101),MONTH(Quarterly!A1101)+1,DAY(Quarterly!A1101)),IF(Lease!$H$4="Quarterly",DATE(YEAR(Quarterly!A1101),MONTH(Quarterly!A1101)+3,DAY(Quarterly!A1101)),DATE(YEAR(Quarterly!A1101)+1,MONTH(Quarterly!A1101),DAY(Quarterly!A1101))))</f>
        <v>442737</v>
      </c>
      <c r="B1102" s="9">
        <f t="shared" si="156"/>
        <v>442735</v>
      </c>
      <c r="C1102" s="9">
        <f t="shared" si="159"/>
        <v>442765</v>
      </c>
      <c r="D1102" s="3">
        <f t="shared" si="157"/>
        <v>31</v>
      </c>
      <c r="E1102" s="10">
        <f t="shared" si="158"/>
        <v>29</v>
      </c>
      <c r="F1102" s="4">
        <f>Lease!K1112</f>
        <v>0</v>
      </c>
      <c r="G1102" s="3">
        <f t="shared" si="160"/>
        <v>0</v>
      </c>
      <c r="H1102" s="11">
        <f t="shared" si="161"/>
        <v>0</v>
      </c>
      <c r="I1102" s="11">
        <f t="shared" si="162"/>
        <v>0</v>
      </c>
      <c r="J1102" s="4">
        <f t="shared" si="163"/>
        <v>0</v>
      </c>
      <c r="K1102" s="3">
        <f t="shared" si="164"/>
        <v>0</v>
      </c>
    </row>
    <row r="1103" spans="1:11" x14ac:dyDescent="0.25">
      <c r="A1103" s="9">
        <f>IF(Lease!$H$4="Monthly",DATE(YEAR(Quarterly!A1102),MONTH(Quarterly!A1102)+1,DAY(Quarterly!A1102)),IF(Lease!$H$4="Quarterly",DATE(YEAR(Quarterly!A1102),MONTH(Quarterly!A1102)+3,DAY(Quarterly!A1102)),DATE(YEAR(Quarterly!A1102)+1,MONTH(Quarterly!A1102),DAY(Quarterly!A1102))))</f>
        <v>443102</v>
      </c>
      <c r="B1103" s="9">
        <f t="shared" si="156"/>
        <v>443100</v>
      </c>
      <c r="C1103" s="9">
        <f t="shared" si="159"/>
        <v>443130</v>
      </c>
      <c r="D1103" s="3">
        <f t="shared" si="157"/>
        <v>31</v>
      </c>
      <c r="E1103" s="10">
        <f t="shared" si="158"/>
        <v>29</v>
      </c>
      <c r="F1103" s="4">
        <f>Lease!K1113</f>
        <v>0</v>
      </c>
      <c r="G1103" s="3">
        <f t="shared" si="160"/>
        <v>0</v>
      </c>
      <c r="H1103" s="11">
        <f t="shared" si="161"/>
        <v>0</v>
      </c>
      <c r="I1103" s="11">
        <f t="shared" si="162"/>
        <v>0</v>
      </c>
      <c r="J1103" s="4">
        <f t="shared" si="163"/>
        <v>0</v>
      </c>
      <c r="K1103" s="3">
        <f t="shared" si="164"/>
        <v>0</v>
      </c>
    </row>
    <row r="1104" spans="1:11" x14ac:dyDescent="0.25">
      <c r="A1104" s="9">
        <f>IF(Lease!$H$4="Monthly",DATE(YEAR(Quarterly!A1103),MONTH(Quarterly!A1103)+1,DAY(Quarterly!A1103)),IF(Lease!$H$4="Quarterly",DATE(YEAR(Quarterly!A1103),MONTH(Quarterly!A1103)+3,DAY(Quarterly!A1103)),DATE(YEAR(Quarterly!A1103)+1,MONTH(Quarterly!A1103),DAY(Quarterly!A1103))))</f>
        <v>443467</v>
      </c>
      <c r="B1104" s="9">
        <f t="shared" si="156"/>
        <v>443465</v>
      </c>
      <c r="C1104" s="9">
        <f t="shared" si="159"/>
        <v>443495</v>
      </c>
      <c r="D1104" s="3">
        <f t="shared" si="157"/>
        <v>31</v>
      </c>
      <c r="E1104" s="10">
        <f t="shared" si="158"/>
        <v>29</v>
      </c>
      <c r="F1104" s="4">
        <f>Lease!K1114</f>
        <v>0</v>
      </c>
      <c r="G1104" s="3">
        <f t="shared" si="160"/>
        <v>0</v>
      </c>
      <c r="H1104" s="11">
        <f t="shared" si="161"/>
        <v>0</v>
      </c>
      <c r="I1104" s="11">
        <f t="shared" si="162"/>
        <v>0</v>
      </c>
      <c r="J1104" s="4">
        <f t="shared" si="163"/>
        <v>0</v>
      </c>
      <c r="K1104" s="3">
        <f t="shared" si="164"/>
        <v>0</v>
      </c>
    </row>
    <row r="1105" spans="1:11" x14ac:dyDescent="0.25">
      <c r="A1105" s="9">
        <f>IF(Lease!$H$4="Monthly",DATE(YEAR(Quarterly!A1104),MONTH(Quarterly!A1104)+1,DAY(Quarterly!A1104)),IF(Lease!$H$4="Quarterly",DATE(YEAR(Quarterly!A1104),MONTH(Quarterly!A1104)+3,DAY(Quarterly!A1104)),DATE(YEAR(Quarterly!A1104)+1,MONTH(Quarterly!A1104),DAY(Quarterly!A1104))))</f>
        <v>443832</v>
      </c>
      <c r="B1105" s="9">
        <f t="shared" si="156"/>
        <v>443830</v>
      </c>
      <c r="C1105" s="9">
        <f t="shared" si="159"/>
        <v>443860</v>
      </c>
      <c r="D1105" s="3">
        <f t="shared" si="157"/>
        <v>31</v>
      </c>
      <c r="E1105" s="10">
        <f t="shared" si="158"/>
        <v>29</v>
      </c>
      <c r="F1105" s="4">
        <f>Lease!K1115</f>
        <v>0</v>
      </c>
      <c r="G1105" s="3">
        <f t="shared" si="160"/>
        <v>0</v>
      </c>
      <c r="H1105" s="11">
        <f t="shared" si="161"/>
        <v>0</v>
      </c>
      <c r="I1105" s="11">
        <f t="shared" si="162"/>
        <v>0</v>
      </c>
      <c r="J1105" s="4">
        <f t="shared" si="163"/>
        <v>0</v>
      </c>
      <c r="K1105" s="3">
        <f t="shared" si="164"/>
        <v>0</v>
      </c>
    </row>
    <row r="1106" spans="1:11" x14ac:dyDescent="0.25">
      <c r="A1106" s="9">
        <f>IF(Lease!$H$4="Monthly",DATE(YEAR(Quarterly!A1105),MONTH(Quarterly!A1105)+1,DAY(Quarterly!A1105)),IF(Lease!$H$4="Quarterly",DATE(YEAR(Quarterly!A1105),MONTH(Quarterly!A1105)+3,DAY(Quarterly!A1105)),DATE(YEAR(Quarterly!A1105)+1,MONTH(Quarterly!A1105),DAY(Quarterly!A1105))))</f>
        <v>444198</v>
      </c>
      <c r="B1106" s="9">
        <f t="shared" si="156"/>
        <v>444196</v>
      </c>
      <c r="C1106" s="9">
        <f t="shared" si="159"/>
        <v>444226</v>
      </c>
      <c r="D1106" s="3">
        <f t="shared" si="157"/>
        <v>31</v>
      </c>
      <c r="E1106" s="10">
        <f t="shared" si="158"/>
        <v>29</v>
      </c>
      <c r="F1106" s="4">
        <f>Lease!K1116</f>
        <v>0</v>
      </c>
      <c r="G1106" s="3">
        <f t="shared" si="160"/>
        <v>0</v>
      </c>
      <c r="H1106" s="11">
        <f t="shared" si="161"/>
        <v>0</v>
      </c>
      <c r="I1106" s="11">
        <f t="shared" si="162"/>
        <v>0</v>
      </c>
      <c r="J1106" s="4">
        <f t="shared" si="163"/>
        <v>0</v>
      </c>
      <c r="K1106" s="3">
        <f t="shared" si="164"/>
        <v>0</v>
      </c>
    </row>
    <row r="1107" spans="1:11" x14ac:dyDescent="0.25">
      <c r="A1107" s="9">
        <f>IF(Lease!$H$4="Monthly",DATE(YEAR(Quarterly!A1106),MONTH(Quarterly!A1106)+1,DAY(Quarterly!A1106)),IF(Lease!$H$4="Quarterly",DATE(YEAR(Quarterly!A1106),MONTH(Quarterly!A1106)+3,DAY(Quarterly!A1106)),DATE(YEAR(Quarterly!A1106)+1,MONTH(Quarterly!A1106),DAY(Quarterly!A1106))))</f>
        <v>444563</v>
      </c>
      <c r="B1107" s="9">
        <f t="shared" si="156"/>
        <v>444561</v>
      </c>
      <c r="C1107" s="9">
        <f t="shared" si="159"/>
        <v>444591</v>
      </c>
      <c r="D1107" s="3">
        <f t="shared" si="157"/>
        <v>31</v>
      </c>
      <c r="E1107" s="10">
        <f t="shared" si="158"/>
        <v>29</v>
      </c>
      <c r="F1107" s="4">
        <f>Lease!K1117</f>
        <v>0</v>
      </c>
      <c r="G1107" s="3">
        <f t="shared" si="160"/>
        <v>0</v>
      </c>
      <c r="H1107" s="11">
        <f t="shared" si="161"/>
        <v>0</v>
      </c>
      <c r="I1107" s="11">
        <f t="shared" si="162"/>
        <v>0</v>
      </c>
      <c r="J1107" s="4">
        <f t="shared" si="163"/>
        <v>0</v>
      </c>
      <c r="K1107" s="3">
        <f t="shared" si="164"/>
        <v>0</v>
      </c>
    </row>
    <row r="1108" spans="1:11" x14ac:dyDescent="0.25">
      <c r="A1108" s="9">
        <f>IF(Lease!$H$4="Monthly",DATE(YEAR(Quarterly!A1107),MONTH(Quarterly!A1107)+1,DAY(Quarterly!A1107)),IF(Lease!$H$4="Quarterly",DATE(YEAR(Quarterly!A1107),MONTH(Quarterly!A1107)+3,DAY(Quarterly!A1107)),DATE(YEAR(Quarterly!A1107)+1,MONTH(Quarterly!A1107),DAY(Quarterly!A1107))))</f>
        <v>444928</v>
      </c>
      <c r="B1108" s="9">
        <f t="shared" si="156"/>
        <v>444926</v>
      </c>
      <c r="C1108" s="9">
        <f t="shared" si="159"/>
        <v>444956</v>
      </c>
      <c r="D1108" s="3">
        <f t="shared" si="157"/>
        <v>31</v>
      </c>
      <c r="E1108" s="10">
        <f t="shared" si="158"/>
        <v>29</v>
      </c>
      <c r="F1108" s="4">
        <f>Lease!K1118</f>
        <v>0</v>
      </c>
      <c r="G1108" s="3">
        <f t="shared" si="160"/>
        <v>0</v>
      </c>
      <c r="H1108" s="11">
        <f t="shared" si="161"/>
        <v>0</v>
      </c>
      <c r="I1108" s="11">
        <f t="shared" si="162"/>
        <v>0</v>
      </c>
      <c r="J1108" s="4">
        <f t="shared" si="163"/>
        <v>0</v>
      </c>
      <c r="K1108" s="3">
        <f t="shared" si="164"/>
        <v>0</v>
      </c>
    </row>
    <row r="1109" spans="1:11" x14ac:dyDescent="0.25">
      <c r="A1109" s="9">
        <f>IF(Lease!$H$4="Monthly",DATE(YEAR(Quarterly!A1108),MONTH(Quarterly!A1108)+1,DAY(Quarterly!A1108)),IF(Lease!$H$4="Quarterly",DATE(YEAR(Quarterly!A1108),MONTH(Quarterly!A1108)+3,DAY(Quarterly!A1108)),DATE(YEAR(Quarterly!A1108)+1,MONTH(Quarterly!A1108),DAY(Quarterly!A1108))))</f>
        <v>445293</v>
      </c>
      <c r="B1109" s="9">
        <f t="shared" si="156"/>
        <v>445291</v>
      </c>
      <c r="C1109" s="9">
        <f t="shared" si="159"/>
        <v>445321</v>
      </c>
      <c r="D1109" s="3">
        <f t="shared" si="157"/>
        <v>31</v>
      </c>
      <c r="E1109" s="10">
        <f t="shared" si="158"/>
        <v>29</v>
      </c>
      <c r="F1109" s="4">
        <f>Lease!K1119</f>
        <v>0</v>
      </c>
      <c r="G1109" s="3">
        <f t="shared" si="160"/>
        <v>0</v>
      </c>
      <c r="H1109" s="11">
        <f t="shared" si="161"/>
        <v>0</v>
      </c>
      <c r="I1109" s="11">
        <f t="shared" si="162"/>
        <v>0</v>
      </c>
      <c r="J1109" s="4">
        <f t="shared" si="163"/>
        <v>0</v>
      </c>
      <c r="K1109" s="3">
        <f t="shared" si="164"/>
        <v>0</v>
      </c>
    </row>
    <row r="1110" spans="1:11" x14ac:dyDescent="0.25">
      <c r="A1110" s="9">
        <f>IF(Lease!$H$4="Monthly",DATE(YEAR(Quarterly!A1109),MONTH(Quarterly!A1109)+1,DAY(Quarterly!A1109)),IF(Lease!$H$4="Quarterly",DATE(YEAR(Quarterly!A1109),MONTH(Quarterly!A1109)+3,DAY(Quarterly!A1109)),DATE(YEAR(Quarterly!A1109)+1,MONTH(Quarterly!A1109),DAY(Quarterly!A1109))))</f>
        <v>445659</v>
      </c>
      <c r="B1110" s="9">
        <f t="shared" si="156"/>
        <v>445657</v>
      </c>
      <c r="C1110" s="9">
        <f t="shared" si="159"/>
        <v>445687</v>
      </c>
      <c r="D1110" s="3">
        <f t="shared" si="157"/>
        <v>31</v>
      </c>
      <c r="E1110" s="10">
        <f t="shared" si="158"/>
        <v>29</v>
      </c>
      <c r="F1110" s="4">
        <f>Lease!K1120</f>
        <v>0</v>
      </c>
      <c r="G1110" s="3">
        <f t="shared" si="160"/>
        <v>0</v>
      </c>
      <c r="H1110" s="11">
        <f t="shared" si="161"/>
        <v>0</v>
      </c>
      <c r="I1110" s="11">
        <f t="shared" si="162"/>
        <v>0</v>
      </c>
      <c r="J1110" s="4">
        <f t="shared" si="163"/>
        <v>0</v>
      </c>
      <c r="K1110" s="3">
        <f t="shared" si="164"/>
        <v>0</v>
      </c>
    </row>
    <row r="1111" spans="1:11" x14ac:dyDescent="0.25">
      <c r="A1111" s="9">
        <f>IF(Lease!$H$4="Monthly",DATE(YEAR(Quarterly!A1110),MONTH(Quarterly!A1110)+1,DAY(Quarterly!A1110)),IF(Lease!$H$4="Quarterly",DATE(YEAR(Quarterly!A1110),MONTH(Quarterly!A1110)+3,DAY(Quarterly!A1110)),DATE(YEAR(Quarterly!A1110)+1,MONTH(Quarterly!A1110),DAY(Quarterly!A1110))))</f>
        <v>446024</v>
      </c>
      <c r="B1111" s="9">
        <f t="shared" si="156"/>
        <v>446022</v>
      </c>
      <c r="C1111" s="9">
        <f t="shared" si="159"/>
        <v>446052</v>
      </c>
      <c r="D1111" s="3">
        <f t="shared" si="157"/>
        <v>31</v>
      </c>
      <c r="E1111" s="10">
        <f t="shared" si="158"/>
        <v>29</v>
      </c>
      <c r="F1111" s="4">
        <f>Lease!K1121</f>
        <v>0</v>
      </c>
      <c r="G1111" s="3">
        <f t="shared" si="160"/>
        <v>0</v>
      </c>
      <c r="H1111" s="11">
        <f t="shared" si="161"/>
        <v>0</v>
      </c>
      <c r="I1111" s="11">
        <f t="shared" si="162"/>
        <v>0</v>
      </c>
      <c r="J1111" s="4">
        <f t="shared" si="163"/>
        <v>0</v>
      </c>
      <c r="K1111" s="3">
        <f t="shared" si="164"/>
        <v>0</v>
      </c>
    </row>
    <row r="1112" spans="1:11" x14ac:dyDescent="0.25">
      <c r="A1112" s="9">
        <f>IF(Lease!$H$4="Monthly",DATE(YEAR(Quarterly!A1111),MONTH(Quarterly!A1111)+1,DAY(Quarterly!A1111)),IF(Lease!$H$4="Quarterly",DATE(YEAR(Quarterly!A1111),MONTH(Quarterly!A1111)+3,DAY(Quarterly!A1111)),DATE(YEAR(Quarterly!A1111)+1,MONTH(Quarterly!A1111),DAY(Quarterly!A1111))))</f>
        <v>446389</v>
      </c>
      <c r="B1112" s="9">
        <f t="shared" si="156"/>
        <v>446387</v>
      </c>
      <c r="C1112" s="9">
        <f t="shared" si="159"/>
        <v>446417</v>
      </c>
      <c r="D1112" s="3">
        <f t="shared" si="157"/>
        <v>31</v>
      </c>
      <c r="E1112" s="10">
        <f t="shared" si="158"/>
        <v>29</v>
      </c>
      <c r="F1112" s="4">
        <f>Lease!K1122</f>
        <v>0</v>
      </c>
      <c r="G1112" s="3">
        <f t="shared" si="160"/>
        <v>0</v>
      </c>
      <c r="H1112" s="11">
        <f t="shared" si="161"/>
        <v>0</v>
      </c>
      <c r="I1112" s="11">
        <f t="shared" si="162"/>
        <v>0</v>
      </c>
      <c r="J1112" s="4">
        <f t="shared" si="163"/>
        <v>0</v>
      </c>
      <c r="K1112" s="3">
        <f t="shared" si="164"/>
        <v>0</v>
      </c>
    </row>
    <row r="1113" spans="1:11" x14ac:dyDescent="0.25">
      <c r="A1113" s="9">
        <f>IF(Lease!$H$4="Monthly",DATE(YEAR(Quarterly!A1112),MONTH(Quarterly!A1112)+1,DAY(Quarterly!A1112)),IF(Lease!$H$4="Quarterly",DATE(YEAR(Quarterly!A1112),MONTH(Quarterly!A1112)+3,DAY(Quarterly!A1112)),DATE(YEAR(Quarterly!A1112)+1,MONTH(Quarterly!A1112),DAY(Quarterly!A1112))))</f>
        <v>446754</v>
      </c>
      <c r="B1113" s="9">
        <f t="shared" si="156"/>
        <v>446752</v>
      </c>
      <c r="C1113" s="9">
        <f t="shared" si="159"/>
        <v>446782</v>
      </c>
      <c r="D1113" s="3">
        <f t="shared" si="157"/>
        <v>31</v>
      </c>
      <c r="E1113" s="10">
        <f t="shared" si="158"/>
        <v>29</v>
      </c>
      <c r="F1113" s="4">
        <f>Lease!K1123</f>
        <v>0</v>
      </c>
      <c r="G1113" s="3">
        <f t="shared" si="160"/>
        <v>0</v>
      </c>
      <c r="H1113" s="11">
        <f t="shared" si="161"/>
        <v>0</v>
      </c>
      <c r="I1113" s="11">
        <f t="shared" si="162"/>
        <v>0</v>
      </c>
      <c r="J1113" s="4">
        <f t="shared" si="163"/>
        <v>0</v>
      </c>
      <c r="K1113" s="3">
        <f t="shared" si="164"/>
        <v>0</v>
      </c>
    </row>
    <row r="1114" spans="1:11" x14ac:dyDescent="0.25">
      <c r="A1114" s="9">
        <f>IF(Lease!$H$4="Monthly",DATE(YEAR(Quarterly!A1113),MONTH(Quarterly!A1113)+1,DAY(Quarterly!A1113)),IF(Lease!$H$4="Quarterly",DATE(YEAR(Quarterly!A1113),MONTH(Quarterly!A1113)+3,DAY(Quarterly!A1113)),DATE(YEAR(Quarterly!A1113)+1,MONTH(Quarterly!A1113),DAY(Quarterly!A1113))))</f>
        <v>447120</v>
      </c>
      <c r="B1114" s="9">
        <f t="shared" si="156"/>
        <v>447118</v>
      </c>
      <c r="C1114" s="9">
        <f t="shared" si="159"/>
        <v>447148</v>
      </c>
      <c r="D1114" s="3">
        <f t="shared" si="157"/>
        <v>31</v>
      </c>
      <c r="E1114" s="10">
        <f t="shared" si="158"/>
        <v>29</v>
      </c>
      <c r="F1114" s="4">
        <f>Lease!K1124</f>
        <v>0</v>
      </c>
      <c r="G1114" s="3">
        <f t="shared" si="160"/>
        <v>0</v>
      </c>
      <c r="H1114" s="11">
        <f t="shared" si="161"/>
        <v>0</v>
      </c>
      <c r="I1114" s="11">
        <f t="shared" si="162"/>
        <v>0</v>
      </c>
      <c r="J1114" s="4">
        <f t="shared" si="163"/>
        <v>0</v>
      </c>
      <c r="K1114" s="3">
        <f t="shared" si="164"/>
        <v>0</v>
      </c>
    </row>
    <row r="1115" spans="1:11" x14ac:dyDescent="0.25">
      <c r="A1115" s="9">
        <f>IF(Lease!$H$4="Monthly",DATE(YEAR(Quarterly!A1114),MONTH(Quarterly!A1114)+1,DAY(Quarterly!A1114)),IF(Lease!$H$4="Quarterly",DATE(YEAR(Quarterly!A1114),MONTH(Quarterly!A1114)+3,DAY(Quarterly!A1114)),DATE(YEAR(Quarterly!A1114)+1,MONTH(Quarterly!A1114),DAY(Quarterly!A1114))))</f>
        <v>447485</v>
      </c>
      <c r="B1115" s="9">
        <f t="shared" si="156"/>
        <v>447483</v>
      </c>
      <c r="C1115" s="9">
        <f t="shared" si="159"/>
        <v>447513</v>
      </c>
      <c r="D1115" s="3">
        <f t="shared" si="157"/>
        <v>31</v>
      </c>
      <c r="E1115" s="10">
        <f t="shared" si="158"/>
        <v>29</v>
      </c>
      <c r="F1115" s="4">
        <f>Lease!K1125</f>
        <v>0</v>
      </c>
      <c r="G1115" s="3">
        <f t="shared" si="160"/>
        <v>0</v>
      </c>
      <c r="H1115" s="11">
        <f t="shared" si="161"/>
        <v>0</v>
      </c>
      <c r="I1115" s="11">
        <f t="shared" si="162"/>
        <v>0</v>
      </c>
      <c r="J1115" s="4">
        <f t="shared" si="163"/>
        <v>0</v>
      </c>
      <c r="K1115" s="3">
        <f t="shared" si="164"/>
        <v>0</v>
      </c>
    </row>
    <row r="1116" spans="1:11" x14ac:dyDescent="0.25">
      <c r="A1116" s="9">
        <f>IF(Lease!$H$4="Monthly",DATE(YEAR(Quarterly!A1115),MONTH(Quarterly!A1115)+1,DAY(Quarterly!A1115)),IF(Lease!$H$4="Quarterly",DATE(YEAR(Quarterly!A1115),MONTH(Quarterly!A1115)+3,DAY(Quarterly!A1115)),DATE(YEAR(Quarterly!A1115)+1,MONTH(Quarterly!A1115),DAY(Quarterly!A1115))))</f>
        <v>447850</v>
      </c>
      <c r="B1116" s="9">
        <f t="shared" si="156"/>
        <v>447848</v>
      </c>
      <c r="C1116" s="9">
        <f t="shared" si="159"/>
        <v>447878</v>
      </c>
      <c r="D1116" s="3">
        <f t="shared" si="157"/>
        <v>31</v>
      </c>
      <c r="E1116" s="10">
        <f t="shared" si="158"/>
        <v>29</v>
      </c>
      <c r="F1116" s="4">
        <f>Lease!K1126</f>
        <v>0</v>
      </c>
      <c r="G1116" s="3">
        <f t="shared" si="160"/>
        <v>0</v>
      </c>
      <c r="H1116" s="11">
        <f t="shared" si="161"/>
        <v>0</v>
      </c>
      <c r="I1116" s="11">
        <f t="shared" si="162"/>
        <v>0</v>
      </c>
      <c r="J1116" s="4">
        <f t="shared" si="163"/>
        <v>0</v>
      </c>
      <c r="K1116" s="3">
        <f t="shared" si="164"/>
        <v>0</v>
      </c>
    </row>
    <row r="1117" spans="1:11" x14ac:dyDescent="0.25">
      <c r="A1117" s="9">
        <f>IF(Lease!$H$4="Monthly",DATE(YEAR(Quarterly!A1116),MONTH(Quarterly!A1116)+1,DAY(Quarterly!A1116)),IF(Lease!$H$4="Quarterly",DATE(YEAR(Quarterly!A1116),MONTH(Quarterly!A1116)+3,DAY(Quarterly!A1116)),DATE(YEAR(Quarterly!A1116)+1,MONTH(Quarterly!A1116),DAY(Quarterly!A1116))))</f>
        <v>448215</v>
      </c>
      <c r="B1117" s="9">
        <f t="shared" si="156"/>
        <v>448213</v>
      </c>
      <c r="C1117" s="9">
        <f t="shared" si="159"/>
        <v>448243</v>
      </c>
      <c r="D1117" s="3">
        <f t="shared" si="157"/>
        <v>31</v>
      </c>
      <c r="E1117" s="10">
        <f t="shared" si="158"/>
        <v>29</v>
      </c>
      <c r="F1117" s="4">
        <f>Lease!K1127</f>
        <v>0</v>
      </c>
      <c r="G1117" s="3">
        <f t="shared" si="160"/>
        <v>0</v>
      </c>
      <c r="H1117" s="11">
        <f t="shared" si="161"/>
        <v>0</v>
      </c>
      <c r="I1117" s="11">
        <f t="shared" si="162"/>
        <v>0</v>
      </c>
      <c r="J1117" s="4">
        <f t="shared" si="163"/>
        <v>0</v>
      </c>
      <c r="K1117" s="3">
        <f t="shared" si="164"/>
        <v>0</v>
      </c>
    </row>
    <row r="1118" spans="1:11" x14ac:dyDescent="0.25">
      <c r="A1118" s="9">
        <f>IF(Lease!$H$4="Monthly",DATE(YEAR(Quarterly!A1117),MONTH(Quarterly!A1117)+1,DAY(Quarterly!A1117)),IF(Lease!$H$4="Quarterly",DATE(YEAR(Quarterly!A1117),MONTH(Quarterly!A1117)+3,DAY(Quarterly!A1117)),DATE(YEAR(Quarterly!A1117)+1,MONTH(Quarterly!A1117),DAY(Quarterly!A1117))))</f>
        <v>448581</v>
      </c>
      <c r="B1118" s="9">
        <f t="shared" si="156"/>
        <v>448579</v>
      </c>
      <c r="C1118" s="9">
        <f t="shared" si="159"/>
        <v>448609</v>
      </c>
      <c r="D1118" s="3">
        <f t="shared" si="157"/>
        <v>31</v>
      </c>
      <c r="E1118" s="10">
        <f t="shared" si="158"/>
        <v>29</v>
      </c>
      <c r="F1118" s="4">
        <f>Lease!K1128</f>
        <v>0</v>
      </c>
      <c r="G1118" s="3">
        <f t="shared" si="160"/>
        <v>0</v>
      </c>
      <c r="H1118" s="11">
        <f t="shared" si="161"/>
        <v>0</v>
      </c>
      <c r="I1118" s="11">
        <f t="shared" si="162"/>
        <v>0</v>
      </c>
      <c r="J1118" s="4">
        <f t="shared" si="163"/>
        <v>0</v>
      </c>
      <c r="K1118" s="3">
        <f t="shared" si="164"/>
        <v>0</v>
      </c>
    </row>
    <row r="1119" spans="1:11" x14ac:dyDescent="0.25">
      <c r="A1119" s="9">
        <f>IF(Lease!$H$4="Monthly",DATE(YEAR(Quarterly!A1118),MONTH(Quarterly!A1118)+1,DAY(Quarterly!A1118)),IF(Lease!$H$4="Quarterly",DATE(YEAR(Quarterly!A1118),MONTH(Quarterly!A1118)+3,DAY(Quarterly!A1118)),DATE(YEAR(Quarterly!A1118)+1,MONTH(Quarterly!A1118),DAY(Quarterly!A1118))))</f>
        <v>448946</v>
      </c>
      <c r="B1119" s="9">
        <f t="shared" si="156"/>
        <v>448944</v>
      </c>
      <c r="C1119" s="9">
        <f t="shared" si="159"/>
        <v>448974</v>
      </c>
      <c r="D1119" s="3">
        <f t="shared" si="157"/>
        <v>31</v>
      </c>
      <c r="E1119" s="10">
        <f t="shared" si="158"/>
        <v>29</v>
      </c>
      <c r="F1119" s="4">
        <f>Lease!K1129</f>
        <v>0</v>
      </c>
      <c r="G1119" s="3">
        <f t="shared" si="160"/>
        <v>0</v>
      </c>
      <c r="H1119" s="11">
        <f t="shared" si="161"/>
        <v>0</v>
      </c>
      <c r="I1119" s="11">
        <f t="shared" si="162"/>
        <v>0</v>
      </c>
      <c r="J1119" s="4">
        <f t="shared" si="163"/>
        <v>0</v>
      </c>
      <c r="K1119" s="3">
        <f t="shared" si="164"/>
        <v>0</v>
      </c>
    </row>
    <row r="1120" spans="1:11" x14ac:dyDescent="0.25">
      <c r="A1120" s="9">
        <f>IF(Lease!$H$4="Monthly",DATE(YEAR(Quarterly!A1119),MONTH(Quarterly!A1119)+1,DAY(Quarterly!A1119)),IF(Lease!$H$4="Quarterly",DATE(YEAR(Quarterly!A1119),MONTH(Quarterly!A1119)+3,DAY(Quarterly!A1119)),DATE(YEAR(Quarterly!A1119)+1,MONTH(Quarterly!A1119),DAY(Quarterly!A1119))))</f>
        <v>449311</v>
      </c>
      <c r="B1120" s="9">
        <f t="shared" si="156"/>
        <v>449309</v>
      </c>
      <c r="C1120" s="9">
        <f t="shared" si="159"/>
        <v>449339</v>
      </c>
      <c r="D1120" s="3">
        <f t="shared" si="157"/>
        <v>31</v>
      </c>
      <c r="E1120" s="10">
        <f t="shared" si="158"/>
        <v>29</v>
      </c>
      <c r="F1120" s="4">
        <f>Lease!K1130</f>
        <v>0</v>
      </c>
      <c r="G1120" s="3">
        <f t="shared" si="160"/>
        <v>0</v>
      </c>
      <c r="H1120" s="11">
        <f t="shared" si="161"/>
        <v>0</v>
      </c>
      <c r="I1120" s="11">
        <f t="shared" si="162"/>
        <v>0</v>
      </c>
      <c r="J1120" s="4">
        <f t="shared" si="163"/>
        <v>0</v>
      </c>
      <c r="K1120" s="3">
        <f t="shared" si="164"/>
        <v>0</v>
      </c>
    </row>
    <row r="1121" spans="1:11" x14ac:dyDescent="0.25">
      <c r="A1121" s="9">
        <f>IF(Lease!$H$4="Monthly",DATE(YEAR(Quarterly!A1120),MONTH(Quarterly!A1120)+1,DAY(Quarterly!A1120)),IF(Lease!$H$4="Quarterly",DATE(YEAR(Quarterly!A1120),MONTH(Quarterly!A1120)+3,DAY(Quarterly!A1120)),DATE(YEAR(Quarterly!A1120)+1,MONTH(Quarterly!A1120),DAY(Quarterly!A1120))))</f>
        <v>449676</v>
      </c>
      <c r="B1121" s="9">
        <f t="shared" si="156"/>
        <v>449674</v>
      </c>
      <c r="C1121" s="9">
        <f t="shared" si="159"/>
        <v>449704</v>
      </c>
      <c r="D1121" s="3">
        <f t="shared" si="157"/>
        <v>31</v>
      </c>
      <c r="E1121" s="10">
        <f t="shared" si="158"/>
        <v>29</v>
      </c>
      <c r="F1121" s="4">
        <f>Lease!K1131</f>
        <v>0</v>
      </c>
      <c r="G1121" s="3">
        <f t="shared" si="160"/>
        <v>0</v>
      </c>
      <c r="H1121" s="11">
        <f t="shared" si="161"/>
        <v>0</v>
      </c>
      <c r="I1121" s="11">
        <f t="shared" si="162"/>
        <v>0</v>
      </c>
      <c r="J1121" s="4">
        <f t="shared" si="163"/>
        <v>0</v>
      </c>
      <c r="K1121" s="3">
        <f t="shared" si="164"/>
        <v>0</v>
      </c>
    </row>
    <row r="1122" spans="1:11" x14ac:dyDescent="0.25">
      <c r="A1122" s="9">
        <f>IF(Lease!$H$4="Monthly",DATE(YEAR(Quarterly!A1121),MONTH(Quarterly!A1121)+1,DAY(Quarterly!A1121)),IF(Lease!$H$4="Quarterly",DATE(YEAR(Quarterly!A1121),MONTH(Quarterly!A1121)+3,DAY(Quarterly!A1121)),DATE(YEAR(Quarterly!A1121)+1,MONTH(Quarterly!A1121),DAY(Quarterly!A1121))))</f>
        <v>450042</v>
      </c>
      <c r="B1122" s="9">
        <f t="shared" si="156"/>
        <v>450040</v>
      </c>
      <c r="C1122" s="9">
        <f t="shared" si="159"/>
        <v>450070</v>
      </c>
      <c r="D1122" s="3">
        <f t="shared" si="157"/>
        <v>31</v>
      </c>
      <c r="E1122" s="10">
        <f t="shared" si="158"/>
        <v>29</v>
      </c>
      <c r="F1122" s="4">
        <f>Lease!K1132</f>
        <v>0</v>
      </c>
      <c r="G1122" s="3">
        <f t="shared" si="160"/>
        <v>0</v>
      </c>
      <c r="H1122" s="11">
        <f t="shared" si="161"/>
        <v>0</v>
      </c>
      <c r="I1122" s="11">
        <f t="shared" si="162"/>
        <v>0</v>
      </c>
      <c r="J1122" s="4">
        <f t="shared" si="163"/>
        <v>0</v>
      </c>
      <c r="K1122" s="3">
        <f t="shared" si="164"/>
        <v>0</v>
      </c>
    </row>
    <row r="1123" spans="1:11" x14ac:dyDescent="0.25">
      <c r="A1123" s="9">
        <f>IF(Lease!$H$4="Monthly",DATE(YEAR(Quarterly!A1122),MONTH(Quarterly!A1122)+1,DAY(Quarterly!A1122)),IF(Lease!$H$4="Quarterly",DATE(YEAR(Quarterly!A1122),MONTH(Quarterly!A1122)+3,DAY(Quarterly!A1122)),DATE(YEAR(Quarterly!A1122)+1,MONTH(Quarterly!A1122),DAY(Quarterly!A1122))))</f>
        <v>450407</v>
      </c>
      <c r="B1123" s="9">
        <f t="shared" si="156"/>
        <v>450405</v>
      </c>
      <c r="C1123" s="9">
        <f t="shared" si="159"/>
        <v>450435</v>
      </c>
      <c r="D1123" s="3">
        <f t="shared" si="157"/>
        <v>31</v>
      </c>
      <c r="E1123" s="10">
        <f t="shared" si="158"/>
        <v>29</v>
      </c>
      <c r="F1123" s="4">
        <f>Lease!K1133</f>
        <v>0</v>
      </c>
      <c r="G1123" s="3">
        <f t="shared" si="160"/>
        <v>0</v>
      </c>
      <c r="H1123" s="11">
        <f t="shared" si="161"/>
        <v>0</v>
      </c>
      <c r="I1123" s="11">
        <f t="shared" si="162"/>
        <v>0</v>
      </c>
      <c r="J1123" s="4">
        <f t="shared" si="163"/>
        <v>0</v>
      </c>
      <c r="K1123" s="3">
        <f t="shared" si="164"/>
        <v>0</v>
      </c>
    </row>
    <row r="1124" spans="1:11" x14ac:dyDescent="0.25">
      <c r="A1124" s="9">
        <f>IF(Lease!$H$4="Monthly",DATE(YEAR(Quarterly!A1123),MONTH(Quarterly!A1123)+1,DAY(Quarterly!A1123)),IF(Lease!$H$4="Quarterly",DATE(YEAR(Quarterly!A1123),MONTH(Quarterly!A1123)+3,DAY(Quarterly!A1123)),DATE(YEAR(Quarterly!A1123)+1,MONTH(Quarterly!A1123),DAY(Quarterly!A1123))))</f>
        <v>450772</v>
      </c>
      <c r="B1124" s="9">
        <f t="shared" si="156"/>
        <v>450770</v>
      </c>
      <c r="C1124" s="9">
        <f t="shared" si="159"/>
        <v>450800</v>
      </c>
      <c r="D1124" s="3">
        <f t="shared" si="157"/>
        <v>31</v>
      </c>
      <c r="E1124" s="10">
        <f t="shared" si="158"/>
        <v>29</v>
      </c>
      <c r="F1124" s="4">
        <f>Lease!K1134</f>
        <v>0</v>
      </c>
      <c r="G1124" s="3">
        <f t="shared" si="160"/>
        <v>0</v>
      </c>
      <c r="H1124" s="11">
        <f t="shared" si="161"/>
        <v>0</v>
      </c>
      <c r="I1124" s="11">
        <f t="shared" si="162"/>
        <v>0</v>
      </c>
      <c r="J1124" s="4">
        <f t="shared" si="163"/>
        <v>0</v>
      </c>
      <c r="K1124" s="3">
        <f t="shared" si="164"/>
        <v>0</v>
      </c>
    </row>
    <row r="1125" spans="1:11" x14ac:dyDescent="0.25">
      <c r="A1125" s="9">
        <f>IF(Lease!$H$4="Monthly",DATE(YEAR(Quarterly!A1124),MONTH(Quarterly!A1124)+1,DAY(Quarterly!A1124)),IF(Lease!$H$4="Quarterly",DATE(YEAR(Quarterly!A1124),MONTH(Quarterly!A1124)+3,DAY(Quarterly!A1124)),DATE(YEAR(Quarterly!A1124)+1,MONTH(Quarterly!A1124),DAY(Quarterly!A1124))))</f>
        <v>451137</v>
      </c>
      <c r="B1125" s="9">
        <f t="shared" si="156"/>
        <v>451135</v>
      </c>
      <c r="C1125" s="9">
        <f t="shared" si="159"/>
        <v>451165</v>
      </c>
      <c r="D1125" s="3">
        <f t="shared" si="157"/>
        <v>31</v>
      </c>
      <c r="E1125" s="10">
        <f t="shared" si="158"/>
        <v>29</v>
      </c>
      <c r="F1125" s="4">
        <f>Lease!K1135</f>
        <v>0</v>
      </c>
      <c r="G1125" s="3">
        <f t="shared" si="160"/>
        <v>0</v>
      </c>
      <c r="H1125" s="11">
        <f t="shared" si="161"/>
        <v>0</v>
      </c>
      <c r="I1125" s="11">
        <f t="shared" si="162"/>
        <v>0</v>
      </c>
      <c r="J1125" s="4">
        <f t="shared" si="163"/>
        <v>0</v>
      </c>
      <c r="K1125" s="3">
        <f t="shared" si="164"/>
        <v>0</v>
      </c>
    </row>
    <row r="1126" spans="1:11" x14ac:dyDescent="0.25">
      <c r="A1126" s="9">
        <f>IF(Lease!$H$4="Monthly",DATE(YEAR(Quarterly!A1125),MONTH(Quarterly!A1125)+1,DAY(Quarterly!A1125)),IF(Lease!$H$4="Quarterly",DATE(YEAR(Quarterly!A1125),MONTH(Quarterly!A1125)+3,DAY(Quarterly!A1125)),DATE(YEAR(Quarterly!A1125)+1,MONTH(Quarterly!A1125),DAY(Quarterly!A1125))))</f>
        <v>451503</v>
      </c>
      <c r="B1126" s="9">
        <f t="shared" si="156"/>
        <v>451501</v>
      </c>
      <c r="C1126" s="9">
        <f t="shared" si="159"/>
        <v>451531</v>
      </c>
      <c r="D1126" s="3">
        <f t="shared" si="157"/>
        <v>31</v>
      </c>
      <c r="E1126" s="10">
        <f t="shared" si="158"/>
        <v>29</v>
      </c>
      <c r="F1126" s="4">
        <f>Lease!K1136</f>
        <v>0</v>
      </c>
      <c r="G1126" s="3">
        <f t="shared" si="160"/>
        <v>0</v>
      </c>
      <c r="H1126" s="11">
        <f t="shared" si="161"/>
        <v>0</v>
      </c>
      <c r="I1126" s="11">
        <f t="shared" si="162"/>
        <v>0</v>
      </c>
      <c r="J1126" s="4">
        <f t="shared" si="163"/>
        <v>0</v>
      </c>
      <c r="K1126" s="3">
        <f t="shared" si="164"/>
        <v>0</v>
      </c>
    </row>
    <row r="1127" spans="1:11" x14ac:dyDescent="0.25">
      <c r="A1127" s="9">
        <f>IF(Lease!$H$4="Monthly",DATE(YEAR(Quarterly!A1126),MONTH(Quarterly!A1126)+1,DAY(Quarterly!A1126)),IF(Lease!$H$4="Quarterly",DATE(YEAR(Quarterly!A1126),MONTH(Quarterly!A1126)+3,DAY(Quarterly!A1126)),DATE(YEAR(Quarterly!A1126)+1,MONTH(Quarterly!A1126),DAY(Quarterly!A1126))))</f>
        <v>451868</v>
      </c>
      <c r="B1127" s="9">
        <f t="shared" si="156"/>
        <v>451866</v>
      </c>
      <c r="C1127" s="9">
        <f t="shared" si="159"/>
        <v>451896</v>
      </c>
      <c r="D1127" s="3">
        <f t="shared" si="157"/>
        <v>31</v>
      </c>
      <c r="E1127" s="10">
        <f t="shared" si="158"/>
        <v>29</v>
      </c>
      <c r="F1127" s="4">
        <f>Lease!K1137</f>
        <v>0</v>
      </c>
      <c r="G1127" s="3">
        <f t="shared" si="160"/>
        <v>0</v>
      </c>
      <c r="H1127" s="11">
        <f t="shared" si="161"/>
        <v>0</v>
      </c>
      <c r="I1127" s="11">
        <f t="shared" si="162"/>
        <v>0</v>
      </c>
      <c r="J1127" s="4">
        <f t="shared" si="163"/>
        <v>0</v>
      </c>
      <c r="K1127" s="3">
        <f t="shared" si="164"/>
        <v>0</v>
      </c>
    </row>
    <row r="1128" spans="1:11" x14ac:dyDescent="0.25">
      <c r="A1128" s="9">
        <f>IF(Lease!$H$4="Monthly",DATE(YEAR(Quarterly!A1127),MONTH(Quarterly!A1127)+1,DAY(Quarterly!A1127)),IF(Lease!$H$4="Quarterly",DATE(YEAR(Quarterly!A1127),MONTH(Quarterly!A1127)+3,DAY(Quarterly!A1127)),DATE(YEAR(Quarterly!A1127)+1,MONTH(Quarterly!A1127),DAY(Quarterly!A1127))))</f>
        <v>452233</v>
      </c>
      <c r="B1128" s="9">
        <f t="shared" si="156"/>
        <v>452231</v>
      </c>
      <c r="C1128" s="9">
        <f t="shared" si="159"/>
        <v>452261</v>
      </c>
      <c r="D1128" s="3">
        <f t="shared" si="157"/>
        <v>31</v>
      </c>
      <c r="E1128" s="10">
        <f t="shared" si="158"/>
        <v>29</v>
      </c>
      <c r="F1128" s="4">
        <f>Lease!K1138</f>
        <v>0</v>
      </c>
      <c r="G1128" s="3">
        <f t="shared" si="160"/>
        <v>0</v>
      </c>
      <c r="H1128" s="11">
        <f t="shared" si="161"/>
        <v>0</v>
      </c>
      <c r="I1128" s="11">
        <f t="shared" si="162"/>
        <v>0</v>
      </c>
      <c r="J1128" s="4">
        <f t="shared" si="163"/>
        <v>0</v>
      </c>
      <c r="K1128" s="3">
        <f t="shared" si="164"/>
        <v>0</v>
      </c>
    </row>
    <row r="1129" spans="1:11" x14ac:dyDescent="0.25">
      <c r="A1129" s="9">
        <f>IF(Lease!$H$4="Monthly",DATE(YEAR(Quarterly!A1128),MONTH(Quarterly!A1128)+1,DAY(Quarterly!A1128)),IF(Lease!$H$4="Quarterly",DATE(YEAR(Quarterly!A1128),MONTH(Quarterly!A1128)+3,DAY(Quarterly!A1128)),DATE(YEAR(Quarterly!A1128)+1,MONTH(Quarterly!A1128),DAY(Quarterly!A1128))))</f>
        <v>452598</v>
      </c>
      <c r="B1129" s="9">
        <f t="shared" si="156"/>
        <v>452596</v>
      </c>
      <c r="C1129" s="9">
        <f t="shared" si="159"/>
        <v>452626</v>
      </c>
      <c r="D1129" s="3">
        <f t="shared" si="157"/>
        <v>31</v>
      </c>
      <c r="E1129" s="10">
        <f t="shared" si="158"/>
        <v>29</v>
      </c>
      <c r="F1129" s="4">
        <f>Lease!K1139</f>
        <v>0</v>
      </c>
      <c r="G1129" s="3">
        <f t="shared" si="160"/>
        <v>0</v>
      </c>
      <c r="H1129" s="11">
        <f t="shared" si="161"/>
        <v>0</v>
      </c>
      <c r="I1129" s="11">
        <f t="shared" si="162"/>
        <v>0</v>
      </c>
      <c r="J1129" s="4">
        <f t="shared" si="163"/>
        <v>0</v>
      </c>
      <c r="K1129" s="3">
        <f t="shared" si="164"/>
        <v>0</v>
      </c>
    </row>
    <row r="1130" spans="1:11" x14ac:dyDescent="0.25">
      <c r="A1130" s="9">
        <f>IF(Lease!$H$4="Monthly",DATE(YEAR(Quarterly!A1129),MONTH(Quarterly!A1129)+1,DAY(Quarterly!A1129)),IF(Lease!$H$4="Quarterly",DATE(YEAR(Quarterly!A1129),MONTH(Quarterly!A1129)+3,DAY(Quarterly!A1129)),DATE(YEAR(Quarterly!A1129)+1,MONTH(Quarterly!A1129),DAY(Quarterly!A1129))))</f>
        <v>452964</v>
      </c>
      <c r="B1130" s="9">
        <f t="shared" si="156"/>
        <v>452962</v>
      </c>
      <c r="C1130" s="9">
        <f t="shared" si="159"/>
        <v>452992</v>
      </c>
      <c r="D1130" s="3">
        <f t="shared" si="157"/>
        <v>31</v>
      </c>
      <c r="E1130" s="10">
        <f t="shared" si="158"/>
        <v>29</v>
      </c>
      <c r="F1130" s="4">
        <f>Lease!K1140</f>
        <v>0</v>
      </c>
      <c r="G1130" s="3">
        <f t="shared" si="160"/>
        <v>0</v>
      </c>
      <c r="H1130" s="11">
        <f t="shared" si="161"/>
        <v>0</v>
      </c>
      <c r="I1130" s="11">
        <f t="shared" si="162"/>
        <v>0</v>
      </c>
      <c r="J1130" s="4">
        <f t="shared" si="163"/>
        <v>0</v>
      </c>
      <c r="K1130" s="3">
        <f t="shared" si="164"/>
        <v>0</v>
      </c>
    </row>
    <row r="1131" spans="1:11" x14ac:dyDescent="0.25">
      <c r="A1131" s="9">
        <f>IF(Lease!$H$4="Monthly",DATE(YEAR(Quarterly!A1130),MONTH(Quarterly!A1130)+1,DAY(Quarterly!A1130)),IF(Lease!$H$4="Quarterly",DATE(YEAR(Quarterly!A1130),MONTH(Quarterly!A1130)+3,DAY(Quarterly!A1130)),DATE(YEAR(Quarterly!A1130)+1,MONTH(Quarterly!A1130),DAY(Quarterly!A1130))))</f>
        <v>453329</v>
      </c>
      <c r="B1131" s="9">
        <f t="shared" si="156"/>
        <v>453327</v>
      </c>
      <c r="C1131" s="9">
        <f t="shared" si="159"/>
        <v>453357</v>
      </c>
      <c r="D1131" s="3">
        <f t="shared" si="157"/>
        <v>31</v>
      </c>
      <c r="E1131" s="10">
        <f t="shared" si="158"/>
        <v>29</v>
      </c>
      <c r="F1131" s="4">
        <f>Lease!K1141</f>
        <v>0</v>
      </c>
      <c r="G1131" s="3">
        <f t="shared" si="160"/>
        <v>0</v>
      </c>
      <c r="H1131" s="11">
        <f t="shared" si="161"/>
        <v>0</v>
      </c>
      <c r="I1131" s="11">
        <f t="shared" si="162"/>
        <v>0</v>
      </c>
      <c r="J1131" s="4">
        <f t="shared" si="163"/>
        <v>0</v>
      </c>
      <c r="K1131" s="3">
        <f t="shared" si="164"/>
        <v>0</v>
      </c>
    </row>
    <row r="1132" spans="1:11" x14ac:dyDescent="0.25">
      <c r="A1132" s="9">
        <f>IF(Lease!$H$4="Monthly",DATE(YEAR(Quarterly!A1131),MONTH(Quarterly!A1131)+1,DAY(Quarterly!A1131)),IF(Lease!$H$4="Quarterly",DATE(YEAR(Quarterly!A1131),MONTH(Quarterly!A1131)+3,DAY(Quarterly!A1131)),DATE(YEAR(Quarterly!A1131)+1,MONTH(Quarterly!A1131),DAY(Quarterly!A1131))))</f>
        <v>453694</v>
      </c>
      <c r="B1132" s="9">
        <f t="shared" si="156"/>
        <v>453692</v>
      </c>
      <c r="C1132" s="9">
        <f t="shared" si="159"/>
        <v>453722</v>
      </c>
      <c r="D1132" s="3">
        <f t="shared" si="157"/>
        <v>31</v>
      </c>
      <c r="E1132" s="10">
        <f t="shared" si="158"/>
        <v>29</v>
      </c>
      <c r="F1132" s="4">
        <f>Lease!K1142</f>
        <v>0</v>
      </c>
      <c r="G1132" s="3">
        <f t="shared" si="160"/>
        <v>0</v>
      </c>
      <c r="H1132" s="11">
        <f t="shared" si="161"/>
        <v>0</v>
      </c>
      <c r="I1132" s="11">
        <f t="shared" si="162"/>
        <v>0</v>
      </c>
      <c r="J1132" s="4">
        <f t="shared" si="163"/>
        <v>0</v>
      </c>
      <c r="K1132" s="3">
        <f t="shared" si="164"/>
        <v>0</v>
      </c>
    </row>
    <row r="1133" spans="1:11" x14ac:dyDescent="0.25">
      <c r="A1133" s="9">
        <f>IF(Lease!$H$4="Monthly",DATE(YEAR(Quarterly!A1132),MONTH(Quarterly!A1132)+1,DAY(Quarterly!A1132)),IF(Lease!$H$4="Quarterly",DATE(YEAR(Quarterly!A1132),MONTH(Quarterly!A1132)+3,DAY(Quarterly!A1132)),DATE(YEAR(Quarterly!A1132)+1,MONTH(Quarterly!A1132),DAY(Quarterly!A1132))))</f>
        <v>454059</v>
      </c>
      <c r="B1133" s="9">
        <f t="shared" si="156"/>
        <v>454057</v>
      </c>
      <c r="C1133" s="9">
        <f t="shared" si="159"/>
        <v>454087</v>
      </c>
      <c r="D1133" s="3">
        <f t="shared" si="157"/>
        <v>31</v>
      </c>
      <c r="E1133" s="10">
        <f t="shared" si="158"/>
        <v>29</v>
      </c>
      <c r="F1133" s="4">
        <f>Lease!K1143</f>
        <v>0</v>
      </c>
      <c r="G1133" s="3">
        <f t="shared" si="160"/>
        <v>0</v>
      </c>
      <c r="H1133" s="11">
        <f t="shared" si="161"/>
        <v>0</v>
      </c>
      <c r="I1133" s="11">
        <f t="shared" si="162"/>
        <v>0</v>
      </c>
      <c r="J1133" s="4">
        <f t="shared" si="163"/>
        <v>0</v>
      </c>
      <c r="K1133" s="3">
        <f t="shared" si="164"/>
        <v>0</v>
      </c>
    </row>
    <row r="1134" spans="1:11" x14ac:dyDescent="0.25">
      <c r="A1134" s="9">
        <f>IF(Lease!$H$4="Monthly",DATE(YEAR(Quarterly!A1133),MONTH(Quarterly!A1133)+1,DAY(Quarterly!A1133)),IF(Lease!$H$4="Quarterly",DATE(YEAR(Quarterly!A1133),MONTH(Quarterly!A1133)+3,DAY(Quarterly!A1133)),DATE(YEAR(Quarterly!A1133)+1,MONTH(Quarterly!A1133),DAY(Quarterly!A1133))))</f>
        <v>454425</v>
      </c>
      <c r="B1134" s="9">
        <f t="shared" si="156"/>
        <v>454423</v>
      </c>
      <c r="C1134" s="9">
        <f t="shared" si="159"/>
        <v>454453</v>
      </c>
      <c r="D1134" s="3">
        <f t="shared" si="157"/>
        <v>31</v>
      </c>
      <c r="E1134" s="10">
        <f t="shared" si="158"/>
        <v>29</v>
      </c>
      <c r="F1134" s="4">
        <f>Lease!K1144</f>
        <v>0</v>
      </c>
      <c r="G1134" s="3">
        <f t="shared" si="160"/>
        <v>0</v>
      </c>
      <c r="H1134" s="11">
        <f t="shared" si="161"/>
        <v>0</v>
      </c>
      <c r="I1134" s="11">
        <f t="shared" si="162"/>
        <v>0</v>
      </c>
      <c r="J1134" s="4">
        <f t="shared" si="163"/>
        <v>0</v>
      </c>
      <c r="K1134" s="3">
        <f t="shared" si="164"/>
        <v>0</v>
      </c>
    </row>
    <row r="1135" spans="1:11" x14ac:dyDescent="0.25">
      <c r="A1135" s="9">
        <f>IF(Lease!$H$4="Monthly",DATE(YEAR(Quarterly!A1134),MONTH(Quarterly!A1134)+1,DAY(Quarterly!A1134)),IF(Lease!$H$4="Quarterly",DATE(YEAR(Quarterly!A1134),MONTH(Quarterly!A1134)+3,DAY(Quarterly!A1134)),DATE(YEAR(Quarterly!A1134)+1,MONTH(Quarterly!A1134),DAY(Quarterly!A1134))))</f>
        <v>454790</v>
      </c>
      <c r="B1135" s="9">
        <f t="shared" si="156"/>
        <v>454788</v>
      </c>
      <c r="C1135" s="9">
        <f t="shared" si="159"/>
        <v>454818</v>
      </c>
      <c r="D1135" s="3">
        <f t="shared" si="157"/>
        <v>31</v>
      </c>
      <c r="E1135" s="10">
        <f t="shared" si="158"/>
        <v>29</v>
      </c>
      <c r="F1135" s="4">
        <f>Lease!K1145</f>
        <v>0</v>
      </c>
      <c r="G1135" s="3">
        <f t="shared" si="160"/>
        <v>0</v>
      </c>
      <c r="H1135" s="11">
        <f t="shared" si="161"/>
        <v>0</v>
      </c>
      <c r="I1135" s="11">
        <f t="shared" si="162"/>
        <v>0</v>
      </c>
      <c r="J1135" s="4">
        <f t="shared" si="163"/>
        <v>0</v>
      </c>
      <c r="K1135" s="3">
        <f t="shared" si="164"/>
        <v>0</v>
      </c>
    </row>
    <row r="1136" spans="1:11" x14ac:dyDescent="0.25">
      <c r="A1136" s="9">
        <f>IF(Lease!$H$4="Monthly",DATE(YEAR(Quarterly!A1135),MONTH(Quarterly!A1135)+1,DAY(Quarterly!A1135)),IF(Lease!$H$4="Quarterly",DATE(YEAR(Quarterly!A1135),MONTH(Quarterly!A1135)+3,DAY(Quarterly!A1135)),DATE(YEAR(Quarterly!A1135)+1,MONTH(Quarterly!A1135),DAY(Quarterly!A1135))))</f>
        <v>455155</v>
      </c>
      <c r="B1136" s="9">
        <f t="shared" si="156"/>
        <v>455153</v>
      </c>
      <c r="C1136" s="9">
        <f t="shared" si="159"/>
        <v>455183</v>
      </c>
      <c r="D1136" s="3">
        <f t="shared" si="157"/>
        <v>31</v>
      </c>
      <c r="E1136" s="10">
        <f t="shared" si="158"/>
        <v>29</v>
      </c>
      <c r="F1136" s="4">
        <f>Lease!K1146</f>
        <v>0</v>
      </c>
      <c r="G1136" s="3">
        <f t="shared" si="160"/>
        <v>0</v>
      </c>
      <c r="H1136" s="11">
        <f t="shared" si="161"/>
        <v>0</v>
      </c>
      <c r="I1136" s="11">
        <f t="shared" si="162"/>
        <v>0</v>
      </c>
      <c r="J1136" s="4">
        <f t="shared" si="163"/>
        <v>0</v>
      </c>
      <c r="K1136" s="3">
        <f t="shared" si="164"/>
        <v>0</v>
      </c>
    </row>
    <row r="1137" spans="1:11" x14ac:dyDescent="0.25">
      <c r="A1137" s="9">
        <f>IF(Lease!$H$4="Monthly",DATE(YEAR(Quarterly!A1136),MONTH(Quarterly!A1136)+1,DAY(Quarterly!A1136)),IF(Lease!$H$4="Quarterly",DATE(YEAR(Quarterly!A1136),MONTH(Quarterly!A1136)+3,DAY(Quarterly!A1136)),DATE(YEAR(Quarterly!A1136)+1,MONTH(Quarterly!A1136),DAY(Quarterly!A1136))))</f>
        <v>455520</v>
      </c>
      <c r="B1137" s="9">
        <f t="shared" si="156"/>
        <v>455518</v>
      </c>
      <c r="C1137" s="9">
        <f t="shared" si="159"/>
        <v>455548</v>
      </c>
      <c r="D1137" s="3">
        <f t="shared" si="157"/>
        <v>31</v>
      </c>
      <c r="E1137" s="10">
        <f t="shared" si="158"/>
        <v>29</v>
      </c>
      <c r="F1137" s="4">
        <f>Lease!K1147</f>
        <v>0</v>
      </c>
      <c r="G1137" s="3">
        <f t="shared" si="160"/>
        <v>0</v>
      </c>
      <c r="H1137" s="11">
        <f t="shared" si="161"/>
        <v>0</v>
      </c>
      <c r="I1137" s="11">
        <f t="shared" si="162"/>
        <v>0</v>
      </c>
      <c r="J1137" s="4">
        <f t="shared" si="163"/>
        <v>0</v>
      </c>
      <c r="K1137" s="3">
        <f t="shared" si="164"/>
        <v>0</v>
      </c>
    </row>
    <row r="1138" spans="1:11" x14ac:dyDescent="0.25">
      <c r="A1138" s="9">
        <f>IF(Lease!$H$4="Monthly",DATE(YEAR(Quarterly!A1137),MONTH(Quarterly!A1137)+1,DAY(Quarterly!A1137)),IF(Lease!$H$4="Quarterly",DATE(YEAR(Quarterly!A1137),MONTH(Quarterly!A1137)+3,DAY(Quarterly!A1137)),DATE(YEAR(Quarterly!A1137)+1,MONTH(Quarterly!A1137),DAY(Quarterly!A1137))))</f>
        <v>455886</v>
      </c>
      <c r="B1138" s="9">
        <f t="shared" si="156"/>
        <v>455884</v>
      </c>
      <c r="C1138" s="9">
        <f t="shared" si="159"/>
        <v>455914</v>
      </c>
      <c r="D1138" s="3">
        <f t="shared" si="157"/>
        <v>31</v>
      </c>
      <c r="E1138" s="10">
        <f t="shared" si="158"/>
        <v>29</v>
      </c>
      <c r="F1138" s="4">
        <f>Lease!K1148</f>
        <v>0</v>
      </c>
      <c r="G1138" s="3">
        <f t="shared" si="160"/>
        <v>0</v>
      </c>
      <c r="H1138" s="11">
        <f t="shared" si="161"/>
        <v>0</v>
      </c>
      <c r="I1138" s="11">
        <f t="shared" si="162"/>
        <v>0</v>
      </c>
      <c r="J1138" s="4">
        <f t="shared" si="163"/>
        <v>0</v>
      </c>
      <c r="K1138" s="3">
        <f t="shared" si="164"/>
        <v>0</v>
      </c>
    </row>
    <row r="1139" spans="1:11" x14ac:dyDescent="0.25">
      <c r="A1139" s="9">
        <f>IF(Lease!$H$4="Monthly",DATE(YEAR(Quarterly!A1138),MONTH(Quarterly!A1138)+1,DAY(Quarterly!A1138)),IF(Lease!$H$4="Quarterly",DATE(YEAR(Quarterly!A1138),MONTH(Quarterly!A1138)+3,DAY(Quarterly!A1138)),DATE(YEAR(Quarterly!A1138)+1,MONTH(Quarterly!A1138),DAY(Quarterly!A1138))))</f>
        <v>456251</v>
      </c>
      <c r="B1139" s="9">
        <f t="shared" si="156"/>
        <v>456249</v>
      </c>
      <c r="C1139" s="9">
        <f t="shared" si="159"/>
        <v>456279</v>
      </c>
      <c r="D1139" s="3">
        <f t="shared" si="157"/>
        <v>31</v>
      </c>
      <c r="E1139" s="10">
        <f t="shared" si="158"/>
        <v>29</v>
      </c>
      <c r="F1139" s="4">
        <f>Lease!K1149</f>
        <v>0</v>
      </c>
      <c r="G1139" s="3">
        <f t="shared" si="160"/>
        <v>0</v>
      </c>
      <c r="H1139" s="11">
        <f t="shared" si="161"/>
        <v>0</v>
      </c>
      <c r="I1139" s="11">
        <f t="shared" si="162"/>
        <v>0</v>
      </c>
      <c r="J1139" s="4">
        <f t="shared" si="163"/>
        <v>0</v>
      </c>
      <c r="K1139" s="3">
        <f t="shared" si="164"/>
        <v>0</v>
      </c>
    </row>
    <row r="1140" spans="1:11" x14ac:dyDescent="0.25">
      <c r="A1140" s="9">
        <f>IF(Lease!$H$4="Monthly",DATE(YEAR(Quarterly!A1139),MONTH(Quarterly!A1139)+1,DAY(Quarterly!A1139)),IF(Lease!$H$4="Quarterly",DATE(YEAR(Quarterly!A1139),MONTH(Quarterly!A1139)+3,DAY(Quarterly!A1139)),DATE(YEAR(Quarterly!A1139)+1,MONTH(Quarterly!A1139),DAY(Quarterly!A1139))))</f>
        <v>456616</v>
      </c>
      <c r="B1140" s="9">
        <f t="shared" si="156"/>
        <v>456614</v>
      </c>
      <c r="C1140" s="9">
        <f t="shared" si="159"/>
        <v>456644</v>
      </c>
      <c r="D1140" s="3">
        <f t="shared" si="157"/>
        <v>31</v>
      </c>
      <c r="E1140" s="10">
        <f t="shared" si="158"/>
        <v>29</v>
      </c>
      <c r="F1140" s="4">
        <f>Lease!K1150</f>
        <v>0</v>
      </c>
      <c r="G1140" s="3">
        <f t="shared" si="160"/>
        <v>0</v>
      </c>
      <c r="H1140" s="11">
        <f t="shared" si="161"/>
        <v>0</v>
      </c>
      <c r="I1140" s="11">
        <f t="shared" si="162"/>
        <v>0</v>
      </c>
      <c r="J1140" s="4">
        <f t="shared" si="163"/>
        <v>0</v>
      </c>
      <c r="K1140" s="3">
        <f t="shared" si="164"/>
        <v>0</v>
      </c>
    </row>
    <row r="1141" spans="1:11" x14ac:dyDescent="0.25">
      <c r="A1141" s="9">
        <f>IF(Lease!$H$4="Monthly",DATE(YEAR(Quarterly!A1140),MONTH(Quarterly!A1140)+1,DAY(Quarterly!A1140)),IF(Lease!$H$4="Quarterly",DATE(YEAR(Quarterly!A1140),MONTH(Quarterly!A1140)+3,DAY(Quarterly!A1140)),DATE(YEAR(Quarterly!A1140)+1,MONTH(Quarterly!A1140),DAY(Quarterly!A1140))))</f>
        <v>456981</v>
      </c>
      <c r="B1141" s="9">
        <f t="shared" si="156"/>
        <v>456979</v>
      </c>
      <c r="C1141" s="9">
        <f t="shared" si="159"/>
        <v>457009</v>
      </c>
      <c r="D1141" s="3">
        <f t="shared" si="157"/>
        <v>31</v>
      </c>
      <c r="E1141" s="10">
        <f t="shared" si="158"/>
        <v>29</v>
      </c>
      <c r="F1141" s="4">
        <f>Lease!K1151</f>
        <v>0</v>
      </c>
      <c r="G1141" s="3">
        <f t="shared" si="160"/>
        <v>0</v>
      </c>
      <c r="H1141" s="11">
        <f t="shared" si="161"/>
        <v>0</v>
      </c>
      <c r="I1141" s="11">
        <f t="shared" si="162"/>
        <v>0</v>
      </c>
      <c r="J1141" s="4">
        <f t="shared" si="163"/>
        <v>0</v>
      </c>
      <c r="K1141" s="3">
        <f t="shared" si="164"/>
        <v>0</v>
      </c>
    </row>
    <row r="1142" spans="1:11" x14ac:dyDescent="0.25">
      <c r="A1142" s="9">
        <f>IF(Lease!$H$4="Monthly",DATE(YEAR(Quarterly!A1141),MONTH(Quarterly!A1141)+1,DAY(Quarterly!A1141)),IF(Lease!$H$4="Quarterly",DATE(YEAR(Quarterly!A1141),MONTH(Quarterly!A1141)+3,DAY(Quarterly!A1141)),DATE(YEAR(Quarterly!A1141)+1,MONTH(Quarterly!A1141),DAY(Quarterly!A1141))))</f>
        <v>457347</v>
      </c>
      <c r="B1142" s="9">
        <f t="shared" si="156"/>
        <v>457345</v>
      </c>
      <c r="C1142" s="9">
        <f t="shared" si="159"/>
        <v>457375</v>
      </c>
      <c r="D1142" s="3">
        <f t="shared" si="157"/>
        <v>31</v>
      </c>
      <c r="E1142" s="10">
        <f t="shared" si="158"/>
        <v>29</v>
      </c>
      <c r="F1142" s="4">
        <f>Lease!K1152</f>
        <v>0</v>
      </c>
      <c r="G1142" s="3">
        <f t="shared" si="160"/>
        <v>0</v>
      </c>
      <c r="H1142" s="11">
        <f t="shared" si="161"/>
        <v>0</v>
      </c>
      <c r="I1142" s="11">
        <f t="shared" si="162"/>
        <v>0</v>
      </c>
      <c r="J1142" s="4">
        <f t="shared" si="163"/>
        <v>0</v>
      </c>
      <c r="K1142" s="3">
        <f t="shared" si="164"/>
        <v>0</v>
      </c>
    </row>
    <row r="1143" spans="1:11" x14ac:dyDescent="0.25">
      <c r="A1143" s="9">
        <f>IF(Lease!$H$4="Monthly",DATE(YEAR(Quarterly!A1142),MONTH(Quarterly!A1142)+1,DAY(Quarterly!A1142)),IF(Lease!$H$4="Quarterly",DATE(YEAR(Quarterly!A1142),MONTH(Quarterly!A1142)+3,DAY(Quarterly!A1142)),DATE(YEAR(Quarterly!A1142)+1,MONTH(Quarterly!A1142),DAY(Quarterly!A1142))))</f>
        <v>457712</v>
      </c>
      <c r="B1143" s="9">
        <f t="shared" si="156"/>
        <v>457710</v>
      </c>
      <c r="C1143" s="9">
        <f t="shared" si="159"/>
        <v>457740</v>
      </c>
      <c r="D1143" s="3">
        <f t="shared" si="157"/>
        <v>31</v>
      </c>
      <c r="E1143" s="10">
        <f t="shared" si="158"/>
        <v>29</v>
      </c>
      <c r="F1143" s="4">
        <f>Lease!K1153</f>
        <v>0</v>
      </c>
      <c r="G1143" s="3">
        <f t="shared" si="160"/>
        <v>0</v>
      </c>
      <c r="H1143" s="11">
        <f t="shared" si="161"/>
        <v>0</v>
      </c>
      <c r="I1143" s="11">
        <f t="shared" si="162"/>
        <v>0</v>
      </c>
      <c r="J1143" s="4">
        <f t="shared" si="163"/>
        <v>0</v>
      </c>
      <c r="K1143" s="3">
        <f t="shared" si="164"/>
        <v>0</v>
      </c>
    </row>
    <row r="1144" spans="1:11" x14ac:dyDescent="0.25">
      <c r="A1144" s="9">
        <f>IF(Lease!$H$4="Monthly",DATE(YEAR(Quarterly!A1143),MONTH(Quarterly!A1143)+1,DAY(Quarterly!A1143)),IF(Lease!$H$4="Quarterly",DATE(YEAR(Quarterly!A1143),MONTH(Quarterly!A1143)+3,DAY(Quarterly!A1143)),DATE(YEAR(Quarterly!A1143)+1,MONTH(Quarterly!A1143),DAY(Quarterly!A1143))))</f>
        <v>458077</v>
      </c>
      <c r="B1144" s="9">
        <f t="shared" si="156"/>
        <v>458075</v>
      </c>
      <c r="C1144" s="9">
        <f t="shared" si="159"/>
        <v>458105</v>
      </c>
      <c r="D1144" s="3">
        <f t="shared" si="157"/>
        <v>31</v>
      </c>
      <c r="E1144" s="10">
        <f t="shared" si="158"/>
        <v>29</v>
      </c>
      <c r="F1144" s="4">
        <f>Lease!K1154</f>
        <v>0</v>
      </c>
      <c r="G1144" s="3">
        <f t="shared" si="160"/>
        <v>0</v>
      </c>
      <c r="H1144" s="11">
        <f t="shared" si="161"/>
        <v>0</v>
      </c>
      <c r="I1144" s="11">
        <f t="shared" si="162"/>
        <v>0</v>
      </c>
      <c r="J1144" s="4">
        <f t="shared" si="163"/>
        <v>0</v>
      </c>
      <c r="K1144" s="3">
        <f t="shared" si="164"/>
        <v>0</v>
      </c>
    </row>
    <row r="1145" spans="1:11" x14ac:dyDescent="0.25">
      <c r="A1145" s="9">
        <f>IF(Lease!$H$4="Monthly",DATE(YEAR(Quarterly!A1144),MONTH(Quarterly!A1144)+1,DAY(Quarterly!A1144)),IF(Lease!$H$4="Quarterly",DATE(YEAR(Quarterly!A1144),MONTH(Quarterly!A1144)+3,DAY(Quarterly!A1144)),DATE(YEAR(Quarterly!A1144)+1,MONTH(Quarterly!A1144),DAY(Quarterly!A1144))))</f>
        <v>458442</v>
      </c>
      <c r="B1145" s="9">
        <f t="shared" si="156"/>
        <v>458440</v>
      </c>
      <c r="C1145" s="9">
        <f t="shared" si="159"/>
        <v>458470</v>
      </c>
      <c r="D1145" s="3">
        <f t="shared" si="157"/>
        <v>31</v>
      </c>
      <c r="E1145" s="10">
        <f t="shared" si="158"/>
        <v>29</v>
      </c>
      <c r="F1145" s="4">
        <f>Lease!K1155</f>
        <v>0</v>
      </c>
      <c r="G1145" s="3">
        <f t="shared" si="160"/>
        <v>0</v>
      </c>
      <c r="H1145" s="11">
        <f t="shared" si="161"/>
        <v>0</v>
      </c>
      <c r="I1145" s="11">
        <f t="shared" si="162"/>
        <v>0</v>
      </c>
      <c r="J1145" s="4">
        <f t="shared" si="163"/>
        <v>0</v>
      </c>
      <c r="K1145" s="3">
        <f t="shared" si="164"/>
        <v>0</v>
      </c>
    </row>
    <row r="1146" spans="1:11" x14ac:dyDescent="0.25">
      <c r="A1146" s="9">
        <f>IF(Lease!$H$4="Monthly",DATE(YEAR(Quarterly!A1145),MONTH(Quarterly!A1145)+1,DAY(Quarterly!A1145)),IF(Lease!$H$4="Quarterly",DATE(YEAR(Quarterly!A1145),MONTH(Quarterly!A1145)+3,DAY(Quarterly!A1145)),DATE(YEAR(Quarterly!A1145)+1,MONTH(Quarterly!A1145),DAY(Quarterly!A1145))))</f>
        <v>458808</v>
      </c>
      <c r="B1146" s="9">
        <f t="shared" si="156"/>
        <v>458806</v>
      </c>
      <c r="C1146" s="9">
        <f t="shared" si="159"/>
        <v>458836</v>
      </c>
      <c r="D1146" s="3">
        <f t="shared" si="157"/>
        <v>31</v>
      </c>
      <c r="E1146" s="10">
        <f t="shared" si="158"/>
        <v>29</v>
      </c>
      <c r="F1146" s="4">
        <f>Lease!K1156</f>
        <v>0</v>
      </c>
      <c r="G1146" s="3">
        <f t="shared" si="160"/>
        <v>0</v>
      </c>
      <c r="H1146" s="11">
        <f t="shared" si="161"/>
        <v>0</v>
      </c>
      <c r="I1146" s="11">
        <f t="shared" si="162"/>
        <v>0</v>
      </c>
      <c r="J1146" s="4">
        <f t="shared" si="163"/>
        <v>0</v>
      </c>
      <c r="K1146" s="3">
        <f t="shared" si="164"/>
        <v>0</v>
      </c>
    </row>
    <row r="1147" spans="1:11" x14ac:dyDescent="0.25">
      <c r="A1147" s="9">
        <f>IF(Lease!$H$4="Monthly",DATE(YEAR(Quarterly!A1146),MONTH(Quarterly!A1146)+1,DAY(Quarterly!A1146)),IF(Lease!$H$4="Quarterly",DATE(YEAR(Quarterly!A1146),MONTH(Quarterly!A1146)+3,DAY(Quarterly!A1146)),DATE(YEAR(Quarterly!A1146)+1,MONTH(Quarterly!A1146),DAY(Quarterly!A1146))))</f>
        <v>459173</v>
      </c>
      <c r="B1147" s="9">
        <f t="shared" si="156"/>
        <v>459171</v>
      </c>
      <c r="C1147" s="9">
        <f t="shared" si="159"/>
        <v>459201</v>
      </c>
      <c r="D1147" s="3">
        <f t="shared" si="157"/>
        <v>31</v>
      </c>
      <c r="E1147" s="10">
        <f t="shared" si="158"/>
        <v>29</v>
      </c>
      <c r="F1147" s="4">
        <f>Lease!K1157</f>
        <v>0</v>
      </c>
      <c r="G1147" s="3">
        <f t="shared" si="160"/>
        <v>0</v>
      </c>
      <c r="H1147" s="11">
        <f t="shared" si="161"/>
        <v>0</v>
      </c>
      <c r="I1147" s="11">
        <f t="shared" si="162"/>
        <v>0</v>
      </c>
      <c r="J1147" s="4">
        <f t="shared" si="163"/>
        <v>0</v>
      </c>
      <c r="K1147" s="3">
        <f t="shared" si="164"/>
        <v>0</v>
      </c>
    </row>
    <row r="1148" spans="1:11" x14ac:dyDescent="0.25">
      <c r="A1148" s="9">
        <f>IF(Lease!$H$4="Monthly",DATE(YEAR(Quarterly!A1147),MONTH(Quarterly!A1147)+1,DAY(Quarterly!A1147)),IF(Lease!$H$4="Quarterly",DATE(YEAR(Quarterly!A1147),MONTH(Quarterly!A1147)+3,DAY(Quarterly!A1147)),DATE(YEAR(Quarterly!A1147)+1,MONTH(Quarterly!A1147),DAY(Quarterly!A1147))))</f>
        <v>459538</v>
      </c>
      <c r="B1148" s="9">
        <f t="shared" si="156"/>
        <v>459536</v>
      </c>
      <c r="C1148" s="9">
        <f t="shared" si="159"/>
        <v>459566</v>
      </c>
      <c r="D1148" s="3">
        <f t="shared" si="157"/>
        <v>31</v>
      </c>
      <c r="E1148" s="10">
        <f t="shared" si="158"/>
        <v>29</v>
      </c>
      <c r="F1148" s="4">
        <f>Lease!K1158</f>
        <v>0</v>
      </c>
      <c r="G1148" s="3">
        <f t="shared" si="160"/>
        <v>0</v>
      </c>
      <c r="H1148" s="11">
        <f t="shared" si="161"/>
        <v>0</v>
      </c>
      <c r="I1148" s="11">
        <f t="shared" si="162"/>
        <v>0</v>
      </c>
      <c r="J1148" s="4">
        <f t="shared" si="163"/>
        <v>0</v>
      </c>
      <c r="K1148" s="3">
        <f t="shared" si="164"/>
        <v>0</v>
      </c>
    </row>
    <row r="1149" spans="1:11" x14ac:dyDescent="0.25">
      <c r="A1149" s="9">
        <f>IF(Lease!$H$4="Monthly",DATE(YEAR(Quarterly!A1148),MONTH(Quarterly!A1148)+1,DAY(Quarterly!A1148)),IF(Lease!$H$4="Quarterly",DATE(YEAR(Quarterly!A1148),MONTH(Quarterly!A1148)+3,DAY(Quarterly!A1148)),DATE(YEAR(Quarterly!A1148)+1,MONTH(Quarterly!A1148),DAY(Quarterly!A1148))))</f>
        <v>459903</v>
      </c>
      <c r="B1149" s="9">
        <f t="shared" si="156"/>
        <v>459901</v>
      </c>
      <c r="C1149" s="9">
        <f t="shared" si="159"/>
        <v>459931</v>
      </c>
      <c r="D1149" s="3">
        <f t="shared" si="157"/>
        <v>31</v>
      </c>
      <c r="E1149" s="10">
        <f t="shared" si="158"/>
        <v>29</v>
      </c>
      <c r="F1149" s="4">
        <f>Lease!K1159</f>
        <v>0</v>
      </c>
      <c r="G1149" s="3">
        <f t="shared" si="160"/>
        <v>0</v>
      </c>
      <c r="H1149" s="11">
        <f t="shared" si="161"/>
        <v>0</v>
      </c>
      <c r="I1149" s="11">
        <f t="shared" si="162"/>
        <v>0</v>
      </c>
      <c r="J1149" s="4">
        <f t="shared" si="163"/>
        <v>0</v>
      </c>
      <c r="K1149" s="3">
        <f t="shared" si="164"/>
        <v>0</v>
      </c>
    </row>
    <row r="1150" spans="1:11" x14ac:dyDescent="0.25">
      <c r="A1150" s="9">
        <f>IF(Lease!$H$4="Monthly",DATE(YEAR(Quarterly!A1149),MONTH(Quarterly!A1149)+1,DAY(Quarterly!A1149)),IF(Lease!$H$4="Quarterly",DATE(YEAR(Quarterly!A1149),MONTH(Quarterly!A1149)+3,DAY(Quarterly!A1149)),DATE(YEAR(Quarterly!A1149)+1,MONTH(Quarterly!A1149),DAY(Quarterly!A1149))))</f>
        <v>460269</v>
      </c>
      <c r="B1150" s="9">
        <f t="shared" si="156"/>
        <v>460267</v>
      </c>
      <c r="C1150" s="9">
        <f t="shared" si="159"/>
        <v>460297</v>
      </c>
      <c r="D1150" s="3">
        <f t="shared" si="157"/>
        <v>31</v>
      </c>
      <c r="E1150" s="10">
        <f t="shared" si="158"/>
        <v>29</v>
      </c>
      <c r="F1150" s="4">
        <f>Lease!K1160</f>
        <v>0</v>
      </c>
      <c r="G1150" s="3">
        <f t="shared" si="160"/>
        <v>0</v>
      </c>
      <c r="H1150" s="11">
        <f t="shared" si="161"/>
        <v>0</v>
      </c>
      <c r="I1150" s="11">
        <f t="shared" si="162"/>
        <v>0</v>
      </c>
      <c r="J1150" s="4">
        <f t="shared" si="163"/>
        <v>0</v>
      </c>
      <c r="K1150" s="3">
        <f t="shared" si="164"/>
        <v>0</v>
      </c>
    </row>
    <row r="1151" spans="1:11" x14ac:dyDescent="0.25">
      <c r="A1151" s="9">
        <f>IF(Lease!$H$4="Monthly",DATE(YEAR(Quarterly!A1150),MONTH(Quarterly!A1150)+1,DAY(Quarterly!A1150)),IF(Lease!$H$4="Quarterly",DATE(YEAR(Quarterly!A1150),MONTH(Quarterly!A1150)+3,DAY(Quarterly!A1150)),DATE(YEAR(Quarterly!A1150)+1,MONTH(Quarterly!A1150),DAY(Quarterly!A1150))))</f>
        <v>460634</v>
      </c>
      <c r="B1151" s="9">
        <f t="shared" si="156"/>
        <v>460632</v>
      </c>
      <c r="C1151" s="9">
        <f t="shared" si="159"/>
        <v>460662</v>
      </c>
      <c r="D1151" s="3">
        <f t="shared" si="157"/>
        <v>31</v>
      </c>
      <c r="E1151" s="10">
        <f t="shared" si="158"/>
        <v>29</v>
      </c>
      <c r="F1151" s="4">
        <f>Lease!K1161</f>
        <v>0</v>
      </c>
      <c r="G1151" s="3">
        <f t="shared" si="160"/>
        <v>0</v>
      </c>
      <c r="H1151" s="11">
        <f t="shared" si="161"/>
        <v>0</v>
      </c>
      <c r="I1151" s="11">
        <f t="shared" si="162"/>
        <v>0</v>
      </c>
      <c r="J1151" s="4">
        <f t="shared" si="163"/>
        <v>0</v>
      </c>
      <c r="K1151" s="3">
        <f t="shared" si="164"/>
        <v>0</v>
      </c>
    </row>
    <row r="1152" spans="1:11" x14ac:dyDescent="0.25">
      <c r="A1152" s="9">
        <f>IF(Lease!$H$4="Monthly",DATE(YEAR(Quarterly!A1151),MONTH(Quarterly!A1151)+1,DAY(Quarterly!A1151)),IF(Lease!$H$4="Quarterly",DATE(YEAR(Quarterly!A1151),MONTH(Quarterly!A1151)+3,DAY(Quarterly!A1151)),DATE(YEAR(Quarterly!A1151)+1,MONTH(Quarterly!A1151),DAY(Quarterly!A1151))))</f>
        <v>460999</v>
      </c>
      <c r="B1152" s="9">
        <f t="shared" si="156"/>
        <v>460997</v>
      </c>
      <c r="C1152" s="9">
        <f t="shared" si="159"/>
        <v>461027</v>
      </c>
      <c r="D1152" s="3">
        <f t="shared" si="157"/>
        <v>31</v>
      </c>
      <c r="E1152" s="10">
        <f t="shared" si="158"/>
        <v>29</v>
      </c>
      <c r="F1152" s="4">
        <f>Lease!K1162</f>
        <v>0</v>
      </c>
      <c r="G1152" s="3">
        <f t="shared" si="160"/>
        <v>0</v>
      </c>
      <c r="H1152" s="11">
        <f t="shared" si="161"/>
        <v>0</v>
      </c>
      <c r="I1152" s="11">
        <f t="shared" si="162"/>
        <v>0</v>
      </c>
      <c r="J1152" s="4">
        <f t="shared" si="163"/>
        <v>0</v>
      </c>
      <c r="K1152" s="3">
        <f t="shared" si="164"/>
        <v>0</v>
      </c>
    </row>
    <row r="1153" spans="1:11" x14ac:dyDescent="0.25">
      <c r="A1153" s="9">
        <f>IF(Lease!$H$4="Monthly",DATE(YEAR(Quarterly!A1152),MONTH(Quarterly!A1152)+1,DAY(Quarterly!A1152)),IF(Lease!$H$4="Quarterly",DATE(YEAR(Quarterly!A1152),MONTH(Quarterly!A1152)+3,DAY(Quarterly!A1152)),DATE(YEAR(Quarterly!A1152)+1,MONTH(Quarterly!A1152),DAY(Quarterly!A1152))))</f>
        <v>461364</v>
      </c>
      <c r="B1153" s="9">
        <f t="shared" si="156"/>
        <v>461362</v>
      </c>
      <c r="C1153" s="9">
        <f t="shared" si="159"/>
        <v>461392</v>
      </c>
      <c r="D1153" s="3">
        <f t="shared" si="157"/>
        <v>31</v>
      </c>
      <c r="E1153" s="10">
        <f t="shared" si="158"/>
        <v>29</v>
      </c>
      <c r="F1153" s="4">
        <f>Lease!K1163</f>
        <v>0</v>
      </c>
      <c r="G1153" s="3">
        <f t="shared" si="160"/>
        <v>0</v>
      </c>
      <c r="H1153" s="11">
        <f t="shared" si="161"/>
        <v>0</v>
      </c>
      <c r="I1153" s="11">
        <f t="shared" si="162"/>
        <v>0</v>
      </c>
      <c r="J1153" s="4">
        <f t="shared" si="163"/>
        <v>0</v>
      </c>
      <c r="K1153" s="3">
        <f t="shared" si="164"/>
        <v>0</v>
      </c>
    </row>
    <row r="1154" spans="1:11" x14ac:dyDescent="0.25">
      <c r="A1154" s="9">
        <f>IF(Lease!$H$4="Monthly",DATE(YEAR(Quarterly!A1153),MONTH(Quarterly!A1153)+1,DAY(Quarterly!A1153)),IF(Lease!$H$4="Quarterly",DATE(YEAR(Quarterly!A1153),MONTH(Quarterly!A1153)+3,DAY(Quarterly!A1153)),DATE(YEAR(Quarterly!A1153)+1,MONTH(Quarterly!A1153),DAY(Quarterly!A1153))))</f>
        <v>461730</v>
      </c>
      <c r="B1154" s="9">
        <f t="shared" si="156"/>
        <v>461728</v>
      </c>
      <c r="C1154" s="9">
        <f t="shared" si="159"/>
        <v>461758</v>
      </c>
      <c r="D1154" s="3">
        <f t="shared" si="157"/>
        <v>31</v>
      </c>
      <c r="E1154" s="10">
        <f t="shared" si="158"/>
        <v>29</v>
      </c>
      <c r="F1154" s="4">
        <f>Lease!K1164</f>
        <v>0</v>
      </c>
      <c r="G1154" s="3">
        <f t="shared" si="160"/>
        <v>0</v>
      </c>
      <c r="H1154" s="11">
        <f t="shared" si="161"/>
        <v>0</v>
      </c>
      <c r="I1154" s="11">
        <f t="shared" si="162"/>
        <v>0</v>
      </c>
      <c r="J1154" s="4">
        <f t="shared" si="163"/>
        <v>0</v>
      </c>
      <c r="K1154" s="3">
        <f t="shared" si="164"/>
        <v>0</v>
      </c>
    </row>
    <row r="1155" spans="1:11" x14ac:dyDescent="0.25">
      <c r="A1155" s="9">
        <f>IF(Lease!$H$4="Monthly",DATE(YEAR(Quarterly!A1154),MONTH(Quarterly!A1154)+1,DAY(Quarterly!A1154)),IF(Lease!$H$4="Quarterly",DATE(YEAR(Quarterly!A1154),MONTH(Quarterly!A1154)+3,DAY(Quarterly!A1154)),DATE(YEAR(Quarterly!A1154)+1,MONTH(Quarterly!A1154),DAY(Quarterly!A1154))))</f>
        <v>462095</v>
      </c>
      <c r="B1155" s="9">
        <f t="shared" si="156"/>
        <v>462093</v>
      </c>
      <c r="C1155" s="9">
        <f t="shared" si="159"/>
        <v>462123</v>
      </c>
      <c r="D1155" s="3">
        <f t="shared" si="157"/>
        <v>31</v>
      </c>
      <c r="E1155" s="10">
        <f t="shared" si="158"/>
        <v>29</v>
      </c>
      <c r="F1155" s="4">
        <f>Lease!K1165</f>
        <v>0</v>
      </c>
      <c r="G1155" s="3">
        <f t="shared" si="160"/>
        <v>0</v>
      </c>
      <c r="H1155" s="11">
        <f t="shared" si="161"/>
        <v>0</v>
      </c>
      <c r="I1155" s="11">
        <f t="shared" si="162"/>
        <v>0</v>
      </c>
      <c r="J1155" s="4">
        <f t="shared" si="163"/>
        <v>0</v>
      </c>
      <c r="K1155" s="3">
        <f t="shared" si="164"/>
        <v>0</v>
      </c>
    </row>
    <row r="1156" spans="1:11" x14ac:dyDescent="0.25">
      <c r="A1156" s="9">
        <f>IF(Lease!$H$4="Monthly",DATE(YEAR(Quarterly!A1155),MONTH(Quarterly!A1155)+1,DAY(Quarterly!A1155)),IF(Lease!$H$4="Quarterly",DATE(YEAR(Quarterly!A1155),MONTH(Quarterly!A1155)+3,DAY(Quarterly!A1155)),DATE(YEAR(Quarterly!A1155)+1,MONTH(Quarterly!A1155),DAY(Quarterly!A1155))))</f>
        <v>462460</v>
      </c>
      <c r="B1156" s="9">
        <f t="shared" si="156"/>
        <v>462458</v>
      </c>
      <c r="C1156" s="9">
        <f t="shared" si="159"/>
        <v>462488</v>
      </c>
      <c r="D1156" s="3">
        <f t="shared" si="157"/>
        <v>31</v>
      </c>
      <c r="E1156" s="10">
        <f t="shared" si="158"/>
        <v>29</v>
      </c>
      <c r="F1156" s="4">
        <f>Lease!K1166</f>
        <v>0</v>
      </c>
      <c r="G1156" s="3">
        <f t="shared" si="160"/>
        <v>0</v>
      </c>
      <c r="H1156" s="11">
        <f t="shared" si="161"/>
        <v>0</v>
      </c>
      <c r="I1156" s="11">
        <f t="shared" si="162"/>
        <v>0</v>
      </c>
      <c r="J1156" s="4">
        <f t="shared" si="163"/>
        <v>0</v>
      </c>
      <c r="K1156" s="3">
        <f t="shared" si="164"/>
        <v>0</v>
      </c>
    </row>
    <row r="1157" spans="1:11" x14ac:dyDescent="0.25">
      <c r="A1157" s="9">
        <f>IF(Lease!$H$4="Monthly",DATE(YEAR(Quarterly!A1156),MONTH(Quarterly!A1156)+1,DAY(Quarterly!A1156)),IF(Lease!$H$4="Quarterly",DATE(YEAR(Quarterly!A1156),MONTH(Quarterly!A1156)+3,DAY(Quarterly!A1156)),DATE(YEAR(Quarterly!A1156)+1,MONTH(Quarterly!A1156),DAY(Quarterly!A1156))))</f>
        <v>462825</v>
      </c>
      <c r="B1157" s="9">
        <f t="shared" si="156"/>
        <v>462823</v>
      </c>
      <c r="C1157" s="9">
        <f t="shared" si="159"/>
        <v>462853</v>
      </c>
      <c r="D1157" s="3">
        <f t="shared" si="157"/>
        <v>31</v>
      </c>
      <c r="E1157" s="10">
        <f t="shared" si="158"/>
        <v>29</v>
      </c>
      <c r="F1157" s="4">
        <f>Lease!K1167</f>
        <v>0</v>
      </c>
      <c r="G1157" s="3">
        <f t="shared" si="160"/>
        <v>0</v>
      </c>
      <c r="H1157" s="11">
        <f t="shared" si="161"/>
        <v>0</v>
      </c>
      <c r="I1157" s="11">
        <f t="shared" si="162"/>
        <v>0</v>
      </c>
      <c r="J1157" s="4">
        <f t="shared" si="163"/>
        <v>0</v>
      </c>
      <c r="K1157" s="3">
        <f t="shared" si="164"/>
        <v>0</v>
      </c>
    </row>
    <row r="1158" spans="1:11" x14ac:dyDescent="0.25">
      <c r="A1158" s="9">
        <f>IF(Lease!$H$4="Monthly",DATE(YEAR(Quarterly!A1157),MONTH(Quarterly!A1157)+1,DAY(Quarterly!A1157)),IF(Lease!$H$4="Quarterly",DATE(YEAR(Quarterly!A1157),MONTH(Quarterly!A1157)+3,DAY(Quarterly!A1157)),DATE(YEAR(Quarterly!A1157)+1,MONTH(Quarterly!A1157),DAY(Quarterly!A1157))))</f>
        <v>463191</v>
      </c>
      <c r="B1158" s="9">
        <f t="shared" ref="B1158:B1206" si="165">EOMONTH(A1158,-1)+1</f>
        <v>463189</v>
      </c>
      <c r="C1158" s="9">
        <f t="shared" si="159"/>
        <v>463219</v>
      </c>
      <c r="D1158" s="3">
        <f t="shared" ref="D1158:D1206" si="166">C1158-B1158+1</f>
        <v>31</v>
      </c>
      <c r="E1158" s="10">
        <f t="shared" ref="E1158:E1206" si="167">C1158-A1158+1</f>
        <v>29</v>
      </c>
      <c r="F1158" s="4">
        <f>Lease!K1168</f>
        <v>0</v>
      </c>
      <c r="G1158" s="3">
        <f t="shared" si="160"/>
        <v>0</v>
      </c>
      <c r="H1158" s="11">
        <f t="shared" si="161"/>
        <v>0</v>
      </c>
      <c r="I1158" s="11">
        <f t="shared" si="162"/>
        <v>0</v>
      </c>
      <c r="J1158" s="4">
        <f t="shared" si="163"/>
        <v>0</v>
      </c>
      <c r="K1158" s="3">
        <f t="shared" si="164"/>
        <v>0</v>
      </c>
    </row>
    <row r="1159" spans="1:11" x14ac:dyDescent="0.25">
      <c r="A1159" s="9">
        <f>IF(Lease!$H$4="Monthly",DATE(YEAR(Quarterly!A1158),MONTH(Quarterly!A1158)+1,DAY(Quarterly!A1158)),IF(Lease!$H$4="Quarterly",DATE(YEAR(Quarterly!A1158),MONTH(Quarterly!A1158)+3,DAY(Quarterly!A1158)),DATE(YEAR(Quarterly!A1158)+1,MONTH(Quarterly!A1158),DAY(Quarterly!A1158))))</f>
        <v>463556</v>
      </c>
      <c r="B1159" s="9">
        <f t="shared" si="165"/>
        <v>463554</v>
      </c>
      <c r="C1159" s="9">
        <f t="shared" ref="C1159:C1206" si="168">EOMONTH(A1159,0)</f>
        <v>463584</v>
      </c>
      <c r="D1159" s="3">
        <f t="shared" si="166"/>
        <v>31</v>
      </c>
      <c r="E1159" s="10">
        <f t="shared" si="167"/>
        <v>29</v>
      </c>
      <c r="F1159" s="4">
        <f>Lease!K1169</f>
        <v>0</v>
      </c>
      <c r="G1159" s="3">
        <f t="shared" ref="G1159:G1206" si="169">(F1160/(A1160-A1159+1)*E1159)+J1158</f>
        <v>0</v>
      </c>
      <c r="H1159" s="11">
        <f t="shared" ref="H1159:H1206" si="170">(F1160)/(A1160-A1159+1)*((((EOMONTH(DATE(YEAR(A1159),MONTH(A1159)+1,DAY(A1159)),0)))-DATE(YEAR(A1159),MONTH(EOMONTH(A1159,-1)+1)+1,1))+1)</f>
        <v>0</v>
      </c>
      <c r="I1159" s="11">
        <f t="shared" ref="I1159:I1206" si="171">(F1160)/(A1160-A1159+1)*(((((EOMONTH(DATE(YEAR(A1159),MONTH(A1159)+2,DAY(A1159)),0)))-DATE(YEAR(A1159),MONTH(EOMONTH(A1159,-1)+2)+2,1)))+1)</f>
        <v>0</v>
      </c>
      <c r="J1159" s="4">
        <f t="shared" ref="J1159:J1206" si="172">F1160/(A1160-A1159+1)*(A1160-DATE(YEAR(A1160),MONTH(EOMONTH(A1160,-1)+1),DAY(1))+1)</f>
        <v>0</v>
      </c>
      <c r="K1159" s="3">
        <f t="shared" ref="K1159:K1205" si="173">G1159+J1159+I1159+H1159-J1158</f>
        <v>0</v>
      </c>
    </row>
    <row r="1160" spans="1:11" x14ac:dyDescent="0.25">
      <c r="A1160" s="9">
        <f>IF(Lease!$H$4="Monthly",DATE(YEAR(Quarterly!A1159),MONTH(Quarterly!A1159)+1,DAY(Quarterly!A1159)),IF(Lease!$H$4="Quarterly",DATE(YEAR(Quarterly!A1159),MONTH(Quarterly!A1159)+3,DAY(Quarterly!A1159)),DATE(YEAR(Quarterly!A1159)+1,MONTH(Quarterly!A1159),DAY(Quarterly!A1159))))</f>
        <v>463921</v>
      </c>
      <c r="B1160" s="9">
        <f t="shared" si="165"/>
        <v>463919</v>
      </c>
      <c r="C1160" s="9">
        <f t="shared" si="168"/>
        <v>463949</v>
      </c>
      <c r="D1160" s="3">
        <f t="shared" si="166"/>
        <v>31</v>
      </c>
      <c r="E1160" s="10">
        <f t="shared" si="167"/>
        <v>29</v>
      </c>
      <c r="F1160" s="4">
        <f>Lease!K1170</f>
        <v>0</v>
      </c>
      <c r="G1160" s="3">
        <f t="shared" si="169"/>
        <v>0</v>
      </c>
      <c r="H1160" s="11">
        <f t="shared" si="170"/>
        <v>0</v>
      </c>
      <c r="I1160" s="11">
        <f t="shared" si="171"/>
        <v>0</v>
      </c>
      <c r="J1160" s="4">
        <f t="shared" si="172"/>
        <v>0</v>
      </c>
      <c r="K1160" s="3">
        <f t="shared" si="173"/>
        <v>0</v>
      </c>
    </row>
    <row r="1161" spans="1:11" x14ac:dyDescent="0.25">
      <c r="A1161" s="9">
        <f>IF(Lease!$H$4="Monthly",DATE(YEAR(Quarterly!A1160),MONTH(Quarterly!A1160)+1,DAY(Quarterly!A1160)),IF(Lease!$H$4="Quarterly",DATE(YEAR(Quarterly!A1160),MONTH(Quarterly!A1160)+3,DAY(Quarterly!A1160)),DATE(YEAR(Quarterly!A1160)+1,MONTH(Quarterly!A1160),DAY(Quarterly!A1160))))</f>
        <v>464286</v>
      </c>
      <c r="B1161" s="9">
        <f t="shared" si="165"/>
        <v>464284</v>
      </c>
      <c r="C1161" s="9">
        <f t="shared" si="168"/>
        <v>464314</v>
      </c>
      <c r="D1161" s="3">
        <f t="shared" si="166"/>
        <v>31</v>
      </c>
      <c r="E1161" s="10">
        <f t="shared" si="167"/>
        <v>29</v>
      </c>
      <c r="F1161" s="4">
        <f>Lease!K1171</f>
        <v>0</v>
      </c>
      <c r="G1161" s="3">
        <f t="shared" si="169"/>
        <v>0</v>
      </c>
      <c r="H1161" s="11">
        <f t="shared" si="170"/>
        <v>0</v>
      </c>
      <c r="I1161" s="11">
        <f t="shared" si="171"/>
        <v>0</v>
      </c>
      <c r="J1161" s="4">
        <f t="shared" si="172"/>
        <v>0</v>
      </c>
      <c r="K1161" s="3">
        <f t="shared" si="173"/>
        <v>0</v>
      </c>
    </row>
    <row r="1162" spans="1:11" x14ac:dyDescent="0.25">
      <c r="A1162" s="9">
        <f>IF(Lease!$H$4="Monthly",DATE(YEAR(Quarterly!A1161),MONTH(Quarterly!A1161)+1,DAY(Quarterly!A1161)),IF(Lease!$H$4="Quarterly",DATE(YEAR(Quarterly!A1161),MONTH(Quarterly!A1161)+3,DAY(Quarterly!A1161)),DATE(YEAR(Quarterly!A1161)+1,MONTH(Quarterly!A1161),DAY(Quarterly!A1161))))</f>
        <v>464652</v>
      </c>
      <c r="B1162" s="9">
        <f t="shared" si="165"/>
        <v>464650</v>
      </c>
      <c r="C1162" s="9">
        <f t="shared" si="168"/>
        <v>464680</v>
      </c>
      <c r="D1162" s="3">
        <f t="shared" si="166"/>
        <v>31</v>
      </c>
      <c r="E1162" s="10">
        <f t="shared" si="167"/>
        <v>29</v>
      </c>
      <c r="F1162" s="4">
        <f>Lease!K1172</f>
        <v>0</v>
      </c>
      <c r="G1162" s="3">
        <f t="shared" si="169"/>
        <v>0</v>
      </c>
      <c r="H1162" s="11">
        <f t="shared" si="170"/>
        <v>0</v>
      </c>
      <c r="I1162" s="11">
        <f t="shared" si="171"/>
        <v>0</v>
      </c>
      <c r="J1162" s="4">
        <f t="shared" si="172"/>
        <v>0</v>
      </c>
      <c r="K1162" s="3">
        <f t="shared" si="173"/>
        <v>0</v>
      </c>
    </row>
    <row r="1163" spans="1:11" x14ac:dyDescent="0.25">
      <c r="A1163" s="9">
        <f>IF(Lease!$H$4="Monthly",DATE(YEAR(Quarterly!A1162),MONTH(Quarterly!A1162)+1,DAY(Quarterly!A1162)),IF(Lease!$H$4="Quarterly",DATE(YEAR(Quarterly!A1162),MONTH(Quarterly!A1162)+3,DAY(Quarterly!A1162)),DATE(YEAR(Quarterly!A1162)+1,MONTH(Quarterly!A1162),DAY(Quarterly!A1162))))</f>
        <v>465017</v>
      </c>
      <c r="B1163" s="9">
        <f t="shared" si="165"/>
        <v>465015</v>
      </c>
      <c r="C1163" s="9">
        <f t="shared" si="168"/>
        <v>465045</v>
      </c>
      <c r="D1163" s="3">
        <f t="shared" si="166"/>
        <v>31</v>
      </c>
      <c r="E1163" s="10">
        <f t="shared" si="167"/>
        <v>29</v>
      </c>
      <c r="F1163" s="4">
        <f>Lease!K1173</f>
        <v>0</v>
      </c>
      <c r="G1163" s="3">
        <f t="shared" si="169"/>
        <v>0</v>
      </c>
      <c r="H1163" s="11">
        <f t="shared" si="170"/>
        <v>0</v>
      </c>
      <c r="I1163" s="11">
        <f t="shared" si="171"/>
        <v>0</v>
      </c>
      <c r="J1163" s="4">
        <f t="shared" si="172"/>
        <v>0</v>
      </c>
      <c r="K1163" s="3">
        <f t="shared" si="173"/>
        <v>0</v>
      </c>
    </row>
    <row r="1164" spans="1:11" x14ac:dyDescent="0.25">
      <c r="A1164" s="9">
        <f>IF(Lease!$H$4="Monthly",DATE(YEAR(Quarterly!A1163),MONTH(Quarterly!A1163)+1,DAY(Quarterly!A1163)),IF(Lease!$H$4="Quarterly",DATE(YEAR(Quarterly!A1163),MONTH(Quarterly!A1163)+3,DAY(Quarterly!A1163)),DATE(YEAR(Quarterly!A1163)+1,MONTH(Quarterly!A1163),DAY(Quarterly!A1163))))</f>
        <v>465382</v>
      </c>
      <c r="B1164" s="9">
        <f t="shared" si="165"/>
        <v>465380</v>
      </c>
      <c r="C1164" s="9">
        <f t="shared" si="168"/>
        <v>465410</v>
      </c>
      <c r="D1164" s="3">
        <f t="shared" si="166"/>
        <v>31</v>
      </c>
      <c r="E1164" s="10">
        <f t="shared" si="167"/>
        <v>29</v>
      </c>
      <c r="F1164" s="4">
        <f>Lease!K1174</f>
        <v>0</v>
      </c>
      <c r="G1164" s="3">
        <f t="shared" si="169"/>
        <v>0</v>
      </c>
      <c r="H1164" s="11">
        <f t="shared" si="170"/>
        <v>0</v>
      </c>
      <c r="I1164" s="11">
        <f t="shared" si="171"/>
        <v>0</v>
      </c>
      <c r="J1164" s="4">
        <f t="shared" si="172"/>
        <v>0</v>
      </c>
      <c r="K1164" s="3">
        <f t="shared" si="173"/>
        <v>0</v>
      </c>
    </row>
    <row r="1165" spans="1:11" x14ac:dyDescent="0.25">
      <c r="A1165" s="9">
        <f>IF(Lease!$H$4="Monthly",DATE(YEAR(Quarterly!A1164),MONTH(Quarterly!A1164)+1,DAY(Quarterly!A1164)),IF(Lease!$H$4="Quarterly",DATE(YEAR(Quarterly!A1164),MONTH(Quarterly!A1164)+3,DAY(Quarterly!A1164)),DATE(YEAR(Quarterly!A1164)+1,MONTH(Quarterly!A1164),DAY(Quarterly!A1164))))</f>
        <v>465747</v>
      </c>
      <c r="B1165" s="9">
        <f t="shared" si="165"/>
        <v>465745</v>
      </c>
      <c r="C1165" s="9">
        <f t="shared" si="168"/>
        <v>465775</v>
      </c>
      <c r="D1165" s="3">
        <f t="shared" si="166"/>
        <v>31</v>
      </c>
      <c r="E1165" s="10">
        <f t="shared" si="167"/>
        <v>29</v>
      </c>
      <c r="F1165" s="4">
        <f>Lease!K1175</f>
        <v>0</v>
      </c>
      <c r="G1165" s="3">
        <f t="shared" si="169"/>
        <v>0</v>
      </c>
      <c r="H1165" s="11">
        <f t="shared" si="170"/>
        <v>0</v>
      </c>
      <c r="I1165" s="11">
        <f t="shared" si="171"/>
        <v>0</v>
      </c>
      <c r="J1165" s="4">
        <f t="shared" si="172"/>
        <v>0</v>
      </c>
      <c r="K1165" s="3">
        <f t="shared" si="173"/>
        <v>0</v>
      </c>
    </row>
    <row r="1166" spans="1:11" x14ac:dyDescent="0.25">
      <c r="A1166" s="9">
        <f>IF(Lease!$H$4="Monthly",DATE(YEAR(Quarterly!A1165),MONTH(Quarterly!A1165)+1,DAY(Quarterly!A1165)),IF(Lease!$H$4="Quarterly",DATE(YEAR(Quarterly!A1165),MONTH(Quarterly!A1165)+3,DAY(Quarterly!A1165)),DATE(YEAR(Quarterly!A1165)+1,MONTH(Quarterly!A1165),DAY(Quarterly!A1165))))</f>
        <v>466113</v>
      </c>
      <c r="B1166" s="9">
        <f t="shared" si="165"/>
        <v>466111</v>
      </c>
      <c r="C1166" s="9">
        <f t="shared" si="168"/>
        <v>466141</v>
      </c>
      <c r="D1166" s="3">
        <f t="shared" si="166"/>
        <v>31</v>
      </c>
      <c r="E1166" s="10">
        <f t="shared" si="167"/>
        <v>29</v>
      </c>
      <c r="F1166" s="4">
        <f>Lease!K1176</f>
        <v>0</v>
      </c>
      <c r="G1166" s="3">
        <f t="shared" si="169"/>
        <v>0</v>
      </c>
      <c r="H1166" s="11">
        <f t="shared" si="170"/>
        <v>0</v>
      </c>
      <c r="I1166" s="11">
        <f t="shared" si="171"/>
        <v>0</v>
      </c>
      <c r="J1166" s="4">
        <f t="shared" si="172"/>
        <v>0</v>
      </c>
      <c r="K1166" s="3">
        <f t="shared" si="173"/>
        <v>0</v>
      </c>
    </row>
    <row r="1167" spans="1:11" x14ac:dyDescent="0.25">
      <c r="A1167" s="9">
        <f>IF(Lease!$H$4="Monthly",DATE(YEAR(Quarterly!A1166),MONTH(Quarterly!A1166)+1,DAY(Quarterly!A1166)),IF(Lease!$H$4="Quarterly",DATE(YEAR(Quarterly!A1166),MONTH(Quarterly!A1166)+3,DAY(Quarterly!A1166)),DATE(YEAR(Quarterly!A1166)+1,MONTH(Quarterly!A1166),DAY(Quarterly!A1166))))</f>
        <v>466478</v>
      </c>
      <c r="B1167" s="9">
        <f t="shared" si="165"/>
        <v>466476</v>
      </c>
      <c r="C1167" s="9">
        <f t="shared" si="168"/>
        <v>466506</v>
      </c>
      <c r="D1167" s="3">
        <f t="shared" si="166"/>
        <v>31</v>
      </c>
      <c r="E1167" s="10">
        <f t="shared" si="167"/>
        <v>29</v>
      </c>
      <c r="F1167" s="4">
        <f>Lease!K1177</f>
        <v>0</v>
      </c>
      <c r="G1167" s="3">
        <f t="shared" si="169"/>
        <v>0</v>
      </c>
      <c r="H1167" s="11">
        <f t="shared" si="170"/>
        <v>0</v>
      </c>
      <c r="I1167" s="11">
        <f t="shared" si="171"/>
        <v>0</v>
      </c>
      <c r="J1167" s="4">
        <f t="shared" si="172"/>
        <v>0</v>
      </c>
      <c r="K1167" s="3">
        <f t="shared" si="173"/>
        <v>0</v>
      </c>
    </row>
    <row r="1168" spans="1:11" x14ac:dyDescent="0.25">
      <c r="A1168" s="9">
        <f>IF(Lease!$H$4="Monthly",DATE(YEAR(Quarterly!A1167),MONTH(Quarterly!A1167)+1,DAY(Quarterly!A1167)),IF(Lease!$H$4="Quarterly",DATE(YEAR(Quarterly!A1167),MONTH(Quarterly!A1167)+3,DAY(Quarterly!A1167)),DATE(YEAR(Quarterly!A1167)+1,MONTH(Quarterly!A1167),DAY(Quarterly!A1167))))</f>
        <v>466843</v>
      </c>
      <c r="B1168" s="9">
        <f t="shared" si="165"/>
        <v>466841</v>
      </c>
      <c r="C1168" s="9">
        <f t="shared" si="168"/>
        <v>466871</v>
      </c>
      <c r="D1168" s="3">
        <f t="shared" si="166"/>
        <v>31</v>
      </c>
      <c r="E1168" s="10">
        <f t="shared" si="167"/>
        <v>29</v>
      </c>
      <c r="F1168" s="4">
        <f>Lease!K1178</f>
        <v>0</v>
      </c>
      <c r="G1168" s="3">
        <f t="shared" si="169"/>
        <v>0</v>
      </c>
      <c r="H1168" s="11">
        <f t="shared" si="170"/>
        <v>0</v>
      </c>
      <c r="I1168" s="11">
        <f t="shared" si="171"/>
        <v>0</v>
      </c>
      <c r="J1168" s="4">
        <f t="shared" si="172"/>
        <v>0</v>
      </c>
      <c r="K1168" s="3">
        <f t="shared" si="173"/>
        <v>0</v>
      </c>
    </row>
    <row r="1169" spans="1:11" x14ac:dyDescent="0.25">
      <c r="A1169" s="9">
        <f>IF(Lease!$H$4="Monthly",DATE(YEAR(Quarterly!A1168),MONTH(Quarterly!A1168)+1,DAY(Quarterly!A1168)),IF(Lease!$H$4="Quarterly",DATE(YEAR(Quarterly!A1168),MONTH(Quarterly!A1168)+3,DAY(Quarterly!A1168)),DATE(YEAR(Quarterly!A1168)+1,MONTH(Quarterly!A1168),DAY(Quarterly!A1168))))</f>
        <v>467208</v>
      </c>
      <c r="B1169" s="9">
        <f t="shared" si="165"/>
        <v>467206</v>
      </c>
      <c r="C1169" s="9">
        <f t="shared" si="168"/>
        <v>467236</v>
      </c>
      <c r="D1169" s="3">
        <f t="shared" si="166"/>
        <v>31</v>
      </c>
      <c r="E1169" s="10">
        <f t="shared" si="167"/>
        <v>29</v>
      </c>
      <c r="F1169" s="4">
        <f>Lease!K1179</f>
        <v>0</v>
      </c>
      <c r="G1169" s="3">
        <f t="shared" si="169"/>
        <v>0</v>
      </c>
      <c r="H1169" s="11">
        <f t="shared" si="170"/>
        <v>0</v>
      </c>
      <c r="I1169" s="11">
        <f t="shared" si="171"/>
        <v>0</v>
      </c>
      <c r="J1169" s="4">
        <f t="shared" si="172"/>
        <v>0</v>
      </c>
      <c r="K1169" s="3">
        <f t="shared" si="173"/>
        <v>0</v>
      </c>
    </row>
    <row r="1170" spans="1:11" x14ac:dyDescent="0.25">
      <c r="A1170" s="9">
        <f>IF(Lease!$H$4="Monthly",DATE(YEAR(Quarterly!A1169),MONTH(Quarterly!A1169)+1,DAY(Quarterly!A1169)),IF(Lease!$H$4="Quarterly",DATE(YEAR(Quarterly!A1169),MONTH(Quarterly!A1169)+3,DAY(Quarterly!A1169)),DATE(YEAR(Quarterly!A1169)+1,MONTH(Quarterly!A1169),DAY(Quarterly!A1169))))</f>
        <v>467574</v>
      </c>
      <c r="B1170" s="9">
        <f t="shared" si="165"/>
        <v>467572</v>
      </c>
      <c r="C1170" s="9">
        <f t="shared" si="168"/>
        <v>467602</v>
      </c>
      <c r="D1170" s="3">
        <f t="shared" si="166"/>
        <v>31</v>
      </c>
      <c r="E1170" s="10">
        <f t="shared" si="167"/>
        <v>29</v>
      </c>
      <c r="F1170" s="4">
        <f>Lease!K1180</f>
        <v>0</v>
      </c>
      <c r="G1170" s="3">
        <f t="shared" si="169"/>
        <v>0</v>
      </c>
      <c r="H1170" s="11">
        <f t="shared" si="170"/>
        <v>0</v>
      </c>
      <c r="I1170" s="11">
        <f t="shared" si="171"/>
        <v>0</v>
      </c>
      <c r="J1170" s="4">
        <f t="shared" si="172"/>
        <v>0</v>
      </c>
      <c r="K1170" s="3">
        <f t="shared" si="173"/>
        <v>0</v>
      </c>
    </row>
    <row r="1171" spans="1:11" x14ac:dyDescent="0.25">
      <c r="A1171" s="9">
        <f>IF(Lease!$H$4="Monthly",DATE(YEAR(Quarterly!A1170),MONTH(Quarterly!A1170)+1,DAY(Quarterly!A1170)),IF(Lease!$H$4="Quarterly",DATE(YEAR(Quarterly!A1170),MONTH(Quarterly!A1170)+3,DAY(Quarterly!A1170)),DATE(YEAR(Quarterly!A1170)+1,MONTH(Quarterly!A1170),DAY(Quarterly!A1170))))</f>
        <v>467939</v>
      </c>
      <c r="B1171" s="9">
        <f t="shared" si="165"/>
        <v>467937</v>
      </c>
      <c r="C1171" s="9">
        <f t="shared" si="168"/>
        <v>467967</v>
      </c>
      <c r="D1171" s="3">
        <f t="shared" si="166"/>
        <v>31</v>
      </c>
      <c r="E1171" s="10">
        <f t="shared" si="167"/>
        <v>29</v>
      </c>
      <c r="F1171" s="4">
        <f>Lease!K1181</f>
        <v>0</v>
      </c>
      <c r="G1171" s="3">
        <f t="shared" si="169"/>
        <v>0</v>
      </c>
      <c r="H1171" s="11">
        <f t="shared" si="170"/>
        <v>0</v>
      </c>
      <c r="I1171" s="11">
        <f t="shared" si="171"/>
        <v>0</v>
      </c>
      <c r="J1171" s="4">
        <f t="shared" si="172"/>
        <v>0</v>
      </c>
      <c r="K1171" s="3">
        <f t="shared" si="173"/>
        <v>0</v>
      </c>
    </row>
    <row r="1172" spans="1:11" x14ac:dyDescent="0.25">
      <c r="A1172" s="9">
        <f>IF(Lease!$H$4="Monthly",DATE(YEAR(Quarterly!A1171),MONTH(Quarterly!A1171)+1,DAY(Quarterly!A1171)),IF(Lease!$H$4="Quarterly",DATE(YEAR(Quarterly!A1171),MONTH(Quarterly!A1171)+3,DAY(Quarterly!A1171)),DATE(YEAR(Quarterly!A1171)+1,MONTH(Quarterly!A1171),DAY(Quarterly!A1171))))</f>
        <v>468304</v>
      </c>
      <c r="B1172" s="9">
        <f t="shared" si="165"/>
        <v>468302</v>
      </c>
      <c r="C1172" s="9">
        <f t="shared" si="168"/>
        <v>468332</v>
      </c>
      <c r="D1172" s="3">
        <f t="shared" si="166"/>
        <v>31</v>
      </c>
      <c r="E1172" s="10">
        <f t="shared" si="167"/>
        <v>29</v>
      </c>
      <c r="F1172" s="4">
        <f>Lease!K1182</f>
        <v>0</v>
      </c>
      <c r="G1172" s="3">
        <f t="shared" si="169"/>
        <v>0</v>
      </c>
      <c r="H1172" s="11">
        <f t="shared" si="170"/>
        <v>0</v>
      </c>
      <c r="I1172" s="11">
        <f t="shared" si="171"/>
        <v>0</v>
      </c>
      <c r="J1172" s="4">
        <f t="shared" si="172"/>
        <v>0</v>
      </c>
      <c r="K1172" s="3">
        <f t="shared" si="173"/>
        <v>0</v>
      </c>
    </row>
    <row r="1173" spans="1:11" x14ac:dyDescent="0.25">
      <c r="A1173" s="9">
        <f>IF(Lease!$H$4="Monthly",DATE(YEAR(Quarterly!A1172),MONTH(Quarterly!A1172)+1,DAY(Quarterly!A1172)),IF(Lease!$H$4="Quarterly",DATE(YEAR(Quarterly!A1172),MONTH(Quarterly!A1172)+3,DAY(Quarterly!A1172)),DATE(YEAR(Quarterly!A1172)+1,MONTH(Quarterly!A1172),DAY(Quarterly!A1172))))</f>
        <v>468669</v>
      </c>
      <c r="B1173" s="9">
        <f t="shared" si="165"/>
        <v>468667</v>
      </c>
      <c r="C1173" s="9">
        <f t="shared" si="168"/>
        <v>468697</v>
      </c>
      <c r="D1173" s="3">
        <f t="shared" si="166"/>
        <v>31</v>
      </c>
      <c r="E1173" s="10">
        <f t="shared" si="167"/>
        <v>29</v>
      </c>
      <c r="F1173" s="4">
        <f>Lease!K1183</f>
        <v>0</v>
      </c>
      <c r="G1173" s="3">
        <f t="shared" si="169"/>
        <v>0</v>
      </c>
      <c r="H1173" s="11">
        <f t="shared" si="170"/>
        <v>0</v>
      </c>
      <c r="I1173" s="11">
        <f t="shared" si="171"/>
        <v>0</v>
      </c>
      <c r="J1173" s="4">
        <f t="shared" si="172"/>
        <v>0</v>
      </c>
      <c r="K1173" s="3">
        <f t="shared" si="173"/>
        <v>0</v>
      </c>
    </row>
    <row r="1174" spans="1:11" x14ac:dyDescent="0.25">
      <c r="A1174" s="9">
        <f>IF(Lease!$H$4="Monthly",DATE(YEAR(Quarterly!A1173),MONTH(Quarterly!A1173)+1,DAY(Quarterly!A1173)),IF(Lease!$H$4="Quarterly",DATE(YEAR(Quarterly!A1173),MONTH(Quarterly!A1173)+3,DAY(Quarterly!A1173)),DATE(YEAR(Quarterly!A1173)+1,MONTH(Quarterly!A1173),DAY(Quarterly!A1173))))</f>
        <v>469035</v>
      </c>
      <c r="B1174" s="9">
        <f t="shared" si="165"/>
        <v>469033</v>
      </c>
      <c r="C1174" s="9">
        <f t="shared" si="168"/>
        <v>469063</v>
      </c>
      <c r="D1174" s="3">
        <f t="shared" si="166"/>
        <v>31</v>
      </c>
      <c r="E1174" s="10">
        <f t="shared" si="167"/>
        <v>29</v>
      </c>
      <c r="F1174" s="4">
        <f>Lease!K1184</f>
        <v>0</v>
      </c>
      <c r="G1174" s="3">
        <f t="shared" si="169"/>
        <v>0</v>
      </c>
      <c r="H1174" s="11">
        <f t="shared" si="170"/>
        <v>0</v>
      </c>
      <c r="I1174" s="11">
        <f t="shared" si="171"/>
        <v>0</v>
      </c>
      <c r="J1174" s="4">
        <f t="shared" si="172"/>
        <v>0</v>
      </c>
      <c r="K1174" s="3">
        <f t="shared" si="173"/>
        <v>0</v>
      </c>
    </row>
    <row r="1175" spans="1:11" x14ac:dyDescent="0.25">
      <c r="A1175" s="9">
        <f>IF(Lease!$H$4="Monthly",DATE(YEAR(Quarterly!A1174),MONTH(Quarterly!A1174)+1,DAY(Quarterly!A1174)),IF(Lease!$H$4="Quarterly",DATE(YEAR(Quarterly!A1174),MONTH(Quarterly!A1174)+3,DAY(Quarterly!A1174)),DATE(YEAR(Quarterly!A1174)+1,MONTH(Quarterly!A1174),DAY(Quarterly!A1174))))</f>
        <v>469400</v>
      </c>
      <c r="B1175" s="9">
        <f t="shared" si="165"/>
        <v>469398</v>
      </c>
      <c r="C1175" s="9">
        <f t="shared" si="168"/>
        <v>469428</v>
      </c>
      <c r="D1175" s="3">
        <f t="shared" si="166"/>
        <v>31</v>
      </c>
      <c r="E1175" s="10">
        <f t="shared" si="167"/>
        <v>29</v>
      </c>
      <c r="F1175" s="4">
        <f>Lease!K1185</f>
        <v>0</v>
      </c>
      <c r="G1175" s="3">
        <f t="shared" si="169"/>
        <v>0</v>
      </c>
      <c r="H1175" s="11">
        <f t="shared" si="170"/>
        <v>0</v>
      </c>
      <c r="I1175" s="11">
        <f t="shared" si="171"/>
        <v>0</v>
      </c>
      <c r="J1175" s="4">
        <f t="shared" si="172"/>
        <v>0</v>
      </c>
      <c r="K1175" s="3">
        <f t="shared" si="173"/>
        <v>0</v>
      </c>
    </row>
    <row r="1176" spans="1:11" x14ac:dyDescent="0.25">
      <c r="A1176" s="9">
        <f>IF(Lease!$H$4="Monthly",DATE(YEAR(Quarterly!A1175),MONTH(Quarterly!A1175)+1,DAY(Quarterly!A1175)),IF(Lease!$H$4="Quarterly",DATE(YEAR(Quarterly!A1175),MONTH(Quarterly!A1175)+3,DAY(Quarterly!A1175)),DATE(YEAR(Quarterly!A1175)+1,MONTH(Quarterly!A1175),DAY(Quarterly!A1175))))</f>
        <v>469765</v>
      </c>
      <c r="B1176" s="9">
        <f t="shared" si="165"/>
        <v>469763</v>
      </c>
      <c r="C1176" s="9">
        <f t="shared" si="168"/>
        <v>469793</v>
      </c>
      <c r="D1176" s="3">
        <f t="shared" si="166"/>
        <v>31</v>
      </c>
      <c r="E1176" s="10">
        <f t="shared" si="167"/>
        <v>29</v>
      </c>
      <c r="F1176" s="4">
        <f>Lease!K1186</f>
        <v>0</v>
      </c>
      <c r="G1176" s="3">
        <f t="shared" si="169"/>
        <v>0</v>
      </c>
      <c r="H1176" s="11">
        <f t="shared" si="170"/>
        <v>0</v>
      </c>
      <c r="I1176" s="11">
        <f t="shared" si="171"/>
        <v>0</v>
      </c>
      <c r="J1176" s="4">
        <f t="shared" si="172"/>
        <v>0</v>
      </c>
      <c r="K1176" s="3">
        <f t="shared" si="173"/>
        <v>0</v>
      </c>
    </row>
    <row r="1177" spans="1:11" x14ac:dyDescent="0.25">
      <c r="A1177" s="9">
        <f>IF(Lease!$H$4="Monthly",DATE(YEAR(Quarterly!A1176),MONTH(Quarterly!A1176)+1,DAY(Quarterly!A1176)),IF(Lease!$H$4="Quarterly",DATE(YEAR(Quarterly!A1176),MONTH(Quarterly!A1176)+3,DAY(Quarterly!A1176)),DATE(YEAR(Quarterly!A1176)+1,MONTH(Quarterly!A1176),DAY(Quarterly!A1176))))</f>
        <v>470130</v>
      </c>
      <c r="B1177" s="9">
        <f t="shared" si="165"/>
        <v>470128</v>
      </c>
      <c r="C1177" s="9">
        <f t="shared" si="168"/>
        <v>470158</v>
      </c>
      <c r="D1177" s="3">
        <f t="shared" si="166"/>
        <v>31</v>
      </c>
      <c r="E1177" s="10">
        <f t="shared" si="167"/>
        <v>29</v>
      </c>
      <c r="F1177" s="4">
        <f>Lease!K1187</f>
        <v>0</v>
      </c>
      <c r="G1177" s="3">
        <f t="shared" si="169"/>
        <v>0</v>
      </c>
      <c r="H1177" s="11">
        <f t="shared" si="170"/>
        <v>0</v>
      </c>
      <c r="I1177" s="11">
        <f t="shared" si="171"/>
        <v>0</v>
      </c>
      <c r="J1177" s="4">
        <f t="shared" si="172"/>
        <v>0</v>
      </c>
      <c r="K1177" s="3">
        <f t="shared" si="173"/>
        <v>0</v>
      </c>
    </row>
    <row r="1178" spans="1:11" x14ac:dyDescent="0.25">
      <c r="A1178" s="9">
        <f>IF(Lease!$H$4="Monthly",DATE(YEAR(Quarterly!A1177),MONTH(Quarterly!A1177)+1,DAY(Quarterly!A1177)),IF(Lease!$H$4="Quarterly",DATE(YEAR(Quarterly!A1177),MONTH(Quarterly!A1177)+3,DAY(Quarterly!A1177)),DATE(YEAR(Quarterly!A1177)+1,MONTH(Quarterly!A1177),DAY(Quarterly!A1177))))</f>
        <v>470496</v>
      </c>
      <c r="B1178" s="9">
        <f t="shared" si="165"/>
        <v>470494</v>
      </c>
      <c r="C1178" s="9">
        <f t="shared" si="168"/>
        <v>470524</v>
      </c>
      <c r="D1178" s="3">
        <f t="shared" si="166"/>
        <v>31</v>
      </c>
      <c r="E1178" s="10">
        <f t="shared" si="167"/>
        <v>29</v>
      </c>
      <c r="F1178" s="4">
        <f>Lease!K1188</f>
        <v>0</v>
      </c>
      <c r="G1178" s="3">
        <f t="shared" si="169"/>
        <v>0</v>
      </c>
      <c r="H1178" s="11">
        <f t="shared" si="170"/>
        <v>0</v>
      </c>
      <c r="I1178" s="11">
        <f t="shared" si="171"/>
        <v>0</v>
      </c>
      <c r="J1178" s="4">
        <f t="shared" si="172"/>
        <v>0</v>
      </c>
      <c r="K1178" s="3">
        <f t="shared" si="173"/>
        <v>0</v>
      </c>
    </row>
    <row r="1179" spans="1:11" x14ac:dyDescent="0.25">
      <c r="A1179" s="9">
        <f>IF(Lease!$H$4="Monthly",DATE(YEAR(Quarterly!A1178),MONTH(Quarterly!A1178)+1,DAY(Quarterly!A1178)),IF(Lease!$H$4="Quarterly",DATE(YEAR(Quarterly!A1178),MONTH(Quarterly!A1178)+3,DAY(Quarterly!A1178)),DATE(YEAR(Quarterly!A1178)+1,MONTH(Quarterly!A1178),DAY(Quarterly!A1178))))</f>
        <v>470861</v>
      </c>
      <c r="B1179" s="9">
        <f t="shared" si="165"/>
        <v>470859</v>
      </c>
      <c r="C1179" s="9">
        <f t="shared" si="168"/>
        <v>470889</v>
      </c>
      <c r="D1179" s="3">
        <f t="shared" si="166"/>
        <v>31</v>
      </c>
      <c r="E1179" s="10">
        <f t="shared" si="167"/>
        <v>29</v>
      </c>
      <c r="F1179" s="4">
        <f>Lease!K1189</f>
        <v>0</v>
      </c>
      <c r="G1179" s="3">
        <f t="shared" si="169"/>
        <v>0</v>
      </c>
      <c r="H1179" s="11">
        <f t="shared" si="170"/>
        <v>0</v>
      </c>
      <c r="I1179" s="11">
        <f t="shared" si="171"/>
        <v>0</v>
      </c>
      <c r="J1179" s="4">
        <f t="shared" si="172"/>
        <v>0</v>
      </c>
      <c r="K1179" s="3">
        <f t="shared" si="173"/>
        <v>0</v>
      </c>
    </row>
    <row r="1180" spans="1:11" x14ac:dyDescent="0.25">
      <c r="A1180" s="9">
        <f>IF(Lease!$H$4="Monthly",DATE(YEAR(Quarterly!A1179),MONTH(Quarterly!A1179)+1,DAY(Quarterly!A1179)),IF(Lease!$H$4="Quarterly",DATE(YEAR(Quarterly!A1179),MONTH(Quarterly!A1179)+3,DAY(Quarterly!A1179)),DATE(YEAR(Quarterly!A1179)+1,MONTH(Quarterly!A1179),DAY(Quarterly!A1179))))</f>
        <v>471226</v>
      </c>
      <c r="B1180" s="9">
        <f t="shared" si="165"/>
        <v>471224</v>
      </c>
      <c r="C1180" s="9">
        <f t="shared" si="168"/>
        <v>471254</v>
      </c>
      <c r="D1180" s="3">
        <f t="shared" si="166"/>
        <v>31</v>
      </c>
      <c r="E1180" s="10">
        <f t="shared" si="167"/>
        <v>29</v>
      </c>
      <c r="F1180" s="4">
        <f>Lease!K1190</f>
        <v>0</v>
      </c>
      <c r="G1180" s="3">
        <f t="shared" si="169"/>
        <v>0</v>
      </c>
      <c r="H1180" s="11">
        <f t="shared" si="170"/>
        <v>0</v>
      </c>
      <c r="I1180" s="11">
        <f t="shared" si="171"/>
        <v>0</v>
      </c>
      <c r="J1180" s="4">
        <f t="shared" si="172"/>
        <v>0</v>
      </c>
      <c r="K1180" s="3">
        <f t="shared" si="173"/>
        <v>0</v>
      </c>
    </row>
    <row r="1181" spans="1:11" x14ac:dyDescent="0.25">
      <c r="A1181" s="9">
        <f>IF(Lease!$H$4="Monthly",DATE(YEAR(Quarterly!A1180),MONTH(Quarterly!A1180)+1,DAY(Quarterly!A1180)),IF(Lease!$H$4="Quarterly",DATE(YEAR(Quarterly!A1180),MONTH(Quarterly!A1180)+3,DAY(Quarterly!A1180)),DATE(YEAR(Quarterly!A1180)+1,MONTH(Quarterly!A1180),DAY(Quarterly!A1180))))</f>
        <v>471591</v>
      </c>
      <c r="B1181" s="9">
        <f t="shared" si="165"/>
        <v>471589</v>
      </c>
      <c r="C1181" s="9">
        <f t="shared" si="168"/>
        <v>471619</v>
      </c>
      <c r="D1181" s="3">
        <f t="shared" si="166"/>
        <v>31</v>
      </c>
      <c r="E1181" s="10">
        <f t="shared" si="167"/>
        <v>29</v>
      </c>
      <c r="F1181" s="4">
        <f>Lease!K1191</f>
        <v>0</v>
      </c>
      <c r="G1181" s="3">
        <f t="shared" si="169"/>
        <v>0</v>
      </c>
      <c r="H1181" s="11">
        <f t="shared" si="170"/>
        <v>0</v>
      </c>
      <c r="I1181" s="11">
        <f t="shared" si="171"/>
        <v>0</v>
      </c>
      <c r="J1181" s="4">
        <f t="shared" si="172"/>
        <v>0</v>
      </c>
      <c r="K1181" s="3">
        <f t="shared" si="173"/>
        <v>0</v>
      </c>
    </row>
    <row r="1182" spans="1:11" x14ac:dyDescent="0.25">
      <c r="A1182" s="9">
        <f>IF(Lease!$H$4="Monthly",DATE(YEAR(Quarterly!A1181),MONTH(Quarterly!A1181)+1,DAY(Quarterly!A1181)),IF(Lease!$H$4="Quarterly",DATE(YEAR(Quarterly!A1181),MONTH(Quarterly!A1181)+3,DAY(Quarterly!A1181)),DATE(YEAR(Quarterly!A1181)+1,MONTH(Quarterly!A1181),DAY(Quarterly!A1181))))</f>
        <v>471957</v>
      </c>
      <c r="B1182" s="9">
        <f t="shared" si="165"/>
        <v>471955</v>
      </c>
      <c r="C1182" s="9">
        <f t="shared" si="168"/>
        <v>471985</v>
      </c>
      <c r="D1182" s="3">
        <f t="shared" si="166"/>
        <v>31</v>
      </c>
      <c r="E1182" s="10">
        <f t="shared" si="167"/>
        <v>29</v>
      </c>
      <c r="F1182" s="4">
        <f>Lease!K1192</f>
        <v>0</v>
      </c>
      <c r="G1182" s="3">
        <f t="shared" si="169"/>
        <v>0</v>
      </c>
      <c r="H1182" s="11">
        <f t="shared" si="170"/>
        <v>0</v>
      </c>
      <c r="I1182" s="11">
        <f t="shared" si="171"/>
        <v>0</v>
      </c>
      <c r="J1182" s="4">
        <f t="shared" si="172"/>
        <v>0</v>
      </c>
      <c r="K1182" s="3">
        <f t="shared" si="173"/>
        <v>0</v>
      </c>
    </row>
    <row r="1183" spans="1:11" x14ac:dyDescent="0.25">
      <c r="A1183" s="9">
        <f>IF(Lease!$H$4="Monthly",DATE(YEAR(Quarterly!A1182),MONTH(Quarterly!A1182)+1,DAY(Quarterly!A1182)),IF(Lease!$H$4="Quarterly",DATE(YEAR(Quarterly!A1182),MONTH(Quarterly!A1182)+3,DAY(Quarterly!A1182)),DATE(YEAR(Quarterly!A1182)+1,MONTH(Quarterly!A1182),DAY(Quarterly!A1182))))</f>
        <v>472322</v>
      </c>
      <c r="B1183" s="9">
        <f t="shared" si="165"/>
        <v>472320</v>
      </c>
      <c r="C1183" s="9">
        <f t="shared" si="168"/>
        <v>472350</v>
      </c>
      <c r="D1183" s="3">
        <f t="shared" si="166"/>
        <v>31</v>
      </c>
      <c r="E1183" s="10">
        <f t="shared" si="167"/>
        <v>29</v>
      </c>
      <c r="F1183" s="4">
        <f>Lease!K1193</f>
        <v>0</v>
      </c>
      <c r="G1183" s="3">
        <f t="shared" si="169"/>
        <v>0</v>
      </c>
      <c r="H1183" s="11">
        <f t="shared" si="170"/>
        <v>0</v>
      </c>
      <c r="I1183" s="11">
        <f t="shared" si="171"/>
        <v>0</v>
      </c>
      <c r="J1183" s="4">
        <f t="shared" si="172"/>
        <v>0</v>
      </c>
      <c r="K1183" s="3">
        <f t="shared" si="173"/>
        <v>0</v>
      </c>
    </row>
    <row r="1184" spans="1:11" x14ac:dyDescent="0.25">
      <c r="A1184" s="9">
        <f>IF(Lease!$H$4="Monthly",DATE(YEAR(Quarterly!A1183),MONTH(Quarterly!A1183)+1,DAY(Quarterly!A1183)),IF(Lease!$H$4="Quarterly",DATE(YEAR(Quarterly!A1183),MONTH(Quarterly!A1183)+3,DAY(Quarterly!A1183)),DATE(YEAR(Quarterly!A1183)+1,MONTH(Quarterly!A1183),DAY(Quarterly!A1183))))</f>
        <v>472687</v>
      </c>
      <c r="B1184" s="9">
        <f t="shared" si="165"/>
        <v>472685</v>
      </c>
      <c r="C1184" s="9">
        <f t="shared" si="168"/>
        <v>472715</v>
      </c>
      <c r="D1184" s="3">
        <f t="shared" si="166"/>
        <v>31</v>
      </c>
      <c r="E1184" s="10">
        <f t="shared" si="167"/>
        <v>29</v>
      </c>
      <c r="F1184" s="4">
        <f>Lease!K1194</f>
        <v>0</v>
      </c>
      <c r="G1184" s="3">
        <f t="shared" si="169"/>
        <v>0</v>
      </c>
      <c r="H1184" s="11">
        <f t="shared" si="170"/>
        <v>0</v>
      </c>
      <c r="I1184" s="11">
        <f t="shared" si="171"/>
        <v>0</v>
      </c>
      <c r="J1184" s="4">
        <f t="shared" si="172"/>
        <v>0</v>
      </c>
      <c r="K1184" s="3">
        <f t="shared" si="173"/>
        <v>0</v>
      </c>
    </row>
    <row r="1185" spans="1:11" x14ac:dyDescent="0.25">
      <c r="A1185" s="9">
        <f>IF(Lease!$H$4="Monthly",DATE(YEAR(Quarterly!A1184),MONTH(Quarterly!A1184)+1,DAY(Quarterly!A1184)),IF(Lease!$H$4="Quarterly",DATE(YEAR(Quarterly!A1184),MONTH(Quarterly!A1184)+3,DAY(Quarterly!A1184)),DATE(YEAR(Quarterly!A1184)+1,MONTH(Quarterly!A1184),DAY(Quarterly!A1184))))</f>
        <v>473052</v>
      </c>
      <c r="B1185" s="9">
        <f t="shared" si="165"/>
        <v>473050</v>
      </c>
      <c r="C1185" s="9">
        <f t="shared" si="168"/>
        <v>473080</v>
      </c>
      <c r="D1185" s="3">
        <f t="shared" si="166"/>
        <v>31</v>
      </c>
      <c r="E1185" s="10">
        <f t="shared" si="167"/>
        <v>29</v>
      </c>
      <c r="F1185" s="4">
        <f>Lease!K1195</f>
        <v>0</v>
      </c>
      <c r="G1185" s="3">
        <f t="shared" si="169"/>
        <v>0</v>
      </c>
      <c r="H1185" s="11">
        <f t="shared" si="170"/>
        <v>0</v>
      </c>
      <c r="I1185" s="11">
        <f t="shared" si="171"/>
        <v>0</v>
      </c>
      <c r="J1185" s="4">
        <f t="shared" si="172"/>
        <v>0</v>
      </c>
      <c r="K1185" s="3">
        <f t="shared" si="173"/>
        <v>0</v>
      </c>
    </row>
    <row r="1186" spans="1:11" x14ac:dyDescent="0.25">
      <c r="A1186" s="9">
        <f>IF(Lease!$H$4="Monthly",DATE(YEAR(Quarterly!A1185),MONTH(Quarterly!A1185)+1,DAY(Quarterly!A1185)),IF(Lease!$H$4="Quarterly",DATE(YEAR(Quarterly!A1185),MONTH(Quarterly!A1185)+3,DAY(Quarterly!A1185)),DATE(YEAR(Quarterly!A1185)+1,MONTH(Quarterly!A1185),DAY(Quarterly!A1185))))</f>
        <v>473418</v>
      </c>
      <c r="B1186" s="9">
        <f t="shared" si="165"/>
        <v>473416</v>
      </c>
      <c r="C1186" s="9">
        <f t="shared" si="168"/>
        <v>473446</v>
      </c>
      <c r="D1186" s="3">
        <f t="shared" si="166"/>
        <v>31</v>
      </c>
      <c r="E1186" s="10">
        <f t="shared" si="167"/>
        <v>29</v>
      </c>
      <c r="F1186" s="4">
        <f>Lease!K1196</f>
        <v>0</v>
      </c>
      <c r="G1186" s="3">
        <f t="shared" si="169"/>
        <v>0</v>
      </c>
      <c r="H1186" s="11">
        <f t="shared" si="170"/>
        <v>0</v>
      </c>
      <c r="I1186" s="11">
        <f t="shared" si="171"/>
        <v>0</v>
      </c>
      <c r="J1186" s="4">
        <f t="shared" si="172"/>
        <v>0</v>
      </c>
      <c r="K1186" s="3">
        <f t="shared" si="173"/>
        <v>0</v>
      </c>
    </row>
    <row r="1187" spans="1:11" x14ac:dyDescent="0.25">
      <c r="A1187" s="9">
        <f>IF(Lease!$H$4="Monthly",DATE(YEAR(Quarterly!A1186),MONTH(Quarterly!A1186)+1,DAY(Quarterly!A1186)),IF(Lease!$H$4="Quarterly",DATE(YEAR(Quarterly!A1186),MONTH(Quarterly!A1186)+3,DAY(Quarterly!A1186)),DATE(YEAR(Quarterly!A1186)+1,MONTH(Quarterly!A1186),DAY(Quarterly!A1186))))</f>
        <v>473783</v>
      </c>
      <c r="B1187" s="9">
        <f t="shared" si="165"/>
        <v>473781</v>
      </c>
      <c r="C1187" s="9">
        <f t="shared" si="168"/>
        <v>473811</v>
      </c>
      <c r="D1187" s="3">
        <f t="shared" si="166"/>
        <v>31</v>
      </c>
      <c r="E1187" s="10">
        <f t="shared" si="167"/>
        <v>29</v>
      </c>
      <c r="F1187" s="4">
        <f>Lease!K1197</f>
        <v>0</v>
      </c>
      <c r="G1187" s="3">
        <f t="shared" si="169"/>
        <v>0</v>
      </c>
      <c r="H1187" s="11">
        <f t="shared" si="170"/>
        <v>0</v>
      </c>
      <c r="I1187" s="11">
        <f t="shared" si="171"/>
        <v>0</v>
      </c>
      <c r="J1187" s="4">
        <f t="shared" si="172"/>
        <v>0</v>
      </c>
      <c r="K1187" s="3">
        <f t="shared" si="173"/>
        <v>0</v>
      </c>
    </row>
    <row r="1188" spans="1:11" x14ac:dyDescent="0.25">
      <c r="A1188" s="9">
        <f>IF(Lease!$H$4="Monthly",DATE(YEAR(Quarterly!A1187),MONTH(Quarterly!A1187)+1,DAY(Quarterly!A1187)),IF(Lease!$H$4="Quarterly",DATE(YEAR(Quarterly!A1187),MONTH(Quarterly!A1187)+3,DAY(Quarterly!A1187)),DATE(YEAR(Quarterly!A1187)+1,MONTH(Quarterly!A1187),DAY(Quarterly!A1187))))</f>
        <v>474148</v>
      </c>
      <c r="B1188" s="9">
        <f t="shared" si="165"/>
        <v>474146</v>
      </c>
      <c r="C1188" s="9">
        <f t="shared" si="168"/>
        <v>474176</v>
      </c>
      <c r="D1188" s="3">
        <f t="shared" si="166"/>
        <v>31</v>
      </c>
      <c r="E1188" s="10">
        <f t="shared" si="167"/>
        <v>29</v>
      </c>
      <c r="F1188" s="4">
        <f>Lease!K1198</f>
        <v>0</v>
      </c>
      <c r="G1188" s="3">
        <f t="shared" si="169"/>
        <v>0</v>
      </c>
      <c r="H1188" s="11">
        <f t="shared" si="170"/>
        <v>0</v>
      </c>
      <c r="I1188" s="11">
        <f t="shared" si="171"/>
        <v>0</v>
      </c>
      <c r="J1188" s="4">
        <f t="shared" si="172"/>
        <v>0</v>
      </c>
      <c r="K1188" s="3">
        <f t="shared" si="173"/>
        <v>0</v>
      </c>
    </row>
    <row r="1189" spans="1:11" x14ac:dyDescent="0.25">
      <c r="A1189" s="9">
        <f>IF(Lease!$H$4="Monthly",DATE(YEAR(Quarterly!A1188),MONTH(Quarterly!A1188)+1,DAY(Quarterly!A1188)),IF(Lease!$H$4="Quarterly",DATE(YEAR(Quarterly!A1188),MONTH(Quarterly!A1188)+3,DAY(Quarterly!A1188)),DATE(YEAR(Quarterly!A1188)+1,MONTH(Quarterly!A1188),DAY(Quarterly!A1188))))</f>
        <v>474513</v>
      </c>
      <c r="B1189" s="9">
        <f t="shared" si="165"/>
        <v>474511</v>
      </c>
      <c r="C1189" s="9">
        <f t="shared" si="168"/>
        <v>474541</v>
      </c>
      <c r="D1189" s="3">
        <f t="shared" si="166"/>
        <v>31</v>
      </c>
      <c r="E1189" s="10">
        <f t="shared" si="167"/>
        <v>29</v>
      </c>
      <c r="F1189" s="4">
        <f>Lease!K1199</f>
        <v>0</v>
      </c>
      <c r="G1189" s="3">
        <f t="shared" si="169"/>
        <v>0</v>
      </c>
      <c r="H1189" s="11">
        <f t="shared" si="170"/>
        <v>0</v>
      </c>
      <c r="I1189" s="11">
        <f t="shared" si="171"/>
        <v>0</v>
      </c>
      <c r="J1189" s="4">
        <f t="shared" si="172"/>
        <v>0</v>
      </c>
      <c r="K1189" s="3">
        <f t="shared" si="173"/>
        <v>0</v>
      </c>
    </row>
    <row r="1190" spans="1:11" x14ac:dyDescent="0.25">
      <c r="A1190" s="9">
        <f>IF(Lease!$H$4="Monthly",DATE(YEAR(Quarterly!A1189),MONTH(Quarterly!A1189)+1,DAY(Quarterly!A1189)),IF(Lease!$H$4="Quarterly",DATE(YEAR(Quarterly!A1189),MONTH(Quarterly!A1189)+3,DAY(Quarterly!A1189)),DATE(YEAR(Quarterly!A1189)+1,MONTH(Quarterly!A1189),DAY(Quarterly!A1189))))</f>
        <v>474879</v>
      </c>
      <c r="B1190" s="9">
        <f t="shared" si="165"/>
        <v>474877</v>
      </c>
      <c r="C1190" s="9">
        <f t="shared" si="168"/>
        <v>474907</v>
      </c>
      <c r="D1190" s="3">
        <f t="shared" si="166"/>
        <v>31</v>
      </c>
      <c r="E1190" s="10">
        <f t="shared" si="167"/>
        <v>29</v>
      </c>
      <c r="F1190" s="4">
        <f>Lease!K1200</f>
        <v>0</v>
      </c>
      <c r="G1190" s="3">
        <f t="shared" si="169"/>
        <v>0</v>
      </c>
      <c r="H1190" s="11">
        <f t="shared" si="170"/>
        <v>0</v>
      </c>
      <c r="I1190" s="11">
        <f t="shared" si="171"/>
        <v>0</v>
      </c>
      <c r="J1190" s="4">
        <f t="shared" si="172"/>
        <v>0</v>
      </c>
      <c r="K1190" s="3">
        <f t="shared" si="173"/>
        <v>0</v>
      </c>
    </row>
    <row r="1191" spans="1:11" x14ac:dyDescent="0.25">
      <c r="A1191" s="9">
        <f>IF(Lease!$H$4="Monthly",DATE(YEAR(Quarterly!A1190),MONTH(Quarterly!A1190)+1,DAY(Quarterly!A1190)),IF(Lease!$H$4="Quarterly",DATE(YEAR(Quarterly!A1190),MONTH(Quarterly!A1190)+3,DAY(Quarterly!A1190)),DATE(YEAR(Quarterly!A1190)+1,MONTH(Quarterly!A1190),DAY(Quarterly!A1190))))</f>
        <v>475244</v>
      </c>
      <c r="B1191" s="9">
        <f t="shared" si="165"/>
        <v>475242</v>
      </c>
      <c r="C1191" s="9">
        <f t="shared" si="168"/>
        <v>475272</v>
      </c>
      <c r="D1191" s="3">
        <f t="shared" si="166"/>
        <v>31</v>
      </c>
      <c r="E1191" s="10">
        <f t="shared" si="167"/>
        <v>29</v>
      </c>
      <c r="F1191" s="4">
        <f>Lease!K1201</f>
        <v>0</v>
      </c>
      <c r="G1191" s="3">
        <f t="shared" si="169"/>
        <v>0</v>
      </c>
      <c r="H1191" s="11">
        <f t="shared" si="170"/>
        <v>0</v>
      </c>
      <c r="I1191" s="11">
        <f t="shared" si="171"/>
        <v>0</v>
      </c>
      <c r="J1191" s="4">
        <f t="shared" si="172"/>
        <v>0</v>
      </c>
      <c r="K1191" s="3">
        <f t="shared" si="173"/>
        <v>0</v>
      </c>
    </row>
    <row r="1192" spans="1:11" x14ac:dyDescent="0.25">
      <c r="A1192" s="9">
        <f>IF(Lease!$H$4="Monthly",DATE(YEAR(Quarterly!A1191),MONTH(Quarterly!A1191)+1,DAY(Quarterly!A1191)),IF(Lease!$H$4="Quarterly",DATE(YEAR(Quarterly!A1191),MONTH(Quarterly!A1191)+3,DAY(Quarterly!A1191)),DATE(YEAR(Quarterly!A1191)+1,MONTH(Quarterly!A1191),DAY(Quarterly!A1191))))</f>
        <v>475609</v>
      </c>
      <c r="B1192" s="9">
        <f t="shared" si="165"/>
        <v>475607</v>
      </c>
      <c r="C1192" s="9">
        <f t="shared" si="168"/>
        <v>475637</v>
      </c>
      <c r="D1192" s="3">
        <f t="shared" si="166"/>
        <v>31</v>
      </c>
      <c r="E1192" s="10">
        <f t="shared" si="167"/>
        <v>29</v>
      </c>
      <c r="F1192" s="4">
        <f>Lease!K1202</f>
        <v>0</v>
      </c>
      <c r="G1192" s="3">
        <f t="shared" si="169"/>
        <v>0</v>
      </c>
      <c r="H1192" s="11">
        <f t="shared" si="170"/>
        <v>0</v>
      </c>
      <c r="I1192" s="11">
        <f t="shared" si="171"/>
        <v>0</v>
      </c>
      <c r="J1192" s="4">
        <f t="shared" si="172"/>
        <v>0</v>
      </c>
      <c r="K1192" s="3">
        <f t="shared" si="173"/>
        <v>0</v>
      </c>
    </row>
    <row r="1193" spans="1:11" x14ac:dyDescent="0.25">
      <c r="A1193" s="9">
        <f>IF(Lease!$H$4="Monthly",DATE(YEAR(Quarterly!A1192),MONTH(Quarterly!A1192)+1,DAY(Quarterly!A1192)),IF(Lease!$H$4="Quarterly",DATE(YEAR(Quarterly!A1192),MONTH(Quarterly!A1192)+3,DAY(Quarterly!A1192)),DATE(YEAR(Quarterly!A1192)+1,MONTH(Quarterly!A1192),DAY(Quarterly!A1192))))</f>
        <v>475974</v>
      </c>
      <c r="B1193" s="9">
        <f t="shared" si="165"/>
        <v>475972</v>
      </c>
      <c r="C1193" s="9">
        <f t="shared" si="168"/>
        <v>476002</v>
      </c>
      <c r="D1193" s="3">
        <f t="shared" si="166"/>
        <v>31</v>
      </c>
      <c r="E1193" s="10">
        <f t="shared" si="167"/>
        <v>29</v>
      </c>
      <c r="F1193" s="4">
        <f>Lease!K1203</f>
        <v>0</v>
      </c>
      <c r="G1193" s="3">
        <f t="shared" si="169"/>
        <v>0</v>
      </c>
      <c r="H1193" s="11">
        <f t="shared" si="170"/>
        <v>0</v>
      </c>
      <c r="I1193" s="11">
        <f t="shared" si="171"/>
        <v>0</v>
      </c>
      <c r="J1193" s="4">
        <f t="shared" si="172"/>
        <v>0</v>
      </c>
      <c r="K1193" s="3">
        <f t="shared" si="173"/>
        <v>0</v>
      </c>
    </row>
    <row r="1194" spans="1:11" x14ac:dyDescent="0.25">
      <c r="A1194" s="9">
        <f>IF(Lease!$H$4="Monthly",DATE(YEAR(Quarterly!A1193),MONTH(Quarterly!A1193)+1,DAY(Quarterly!A1193)),IF(Lease!$H$4="Quarterly",DATE(YEAR(Quarterly!A1193),MONTH(Quarterly!A1193)+3,DAY(Quarterly!A1193)),DATE(YEAR(Quarterly!A1193)+1,MONTH(Quarterly!A1193),DAY(Quarterly!A1193))))</f>
        <v>476340</v>
      </c>
      <c r="B1194" s="9">
        <f t="shared" si="165"/>
        <v>476338</v>
      </c>
      <c r="C1194" s="9">
        <f t="shared" si="168"/>
        <v>476368</v>
      </c>
      <c r="D1194" s="3">
        <f t="shared" si="166"/>
        <v>31</v>
      </c>
      <c r="E1194" s="10">
        <f t="shared" si="167"/>
        <v>29</v>
      </c>
      <c r="F1194" s="4">
        <f>Lease!K1204</f>
        <v>0</v>
      </c>
      <c r="G1194" s="3">
        <f t="shared" si="169"/>
        <v>0</v>
      </c>
      <c r="H1194" s="11">
        <f t="shared" si="170"/>
        <v>0</v>
      </c>
      <c r="I1194" s="11">
        <f t="shared" si="171"/>
        <v>0</v>
      </c>
      <c r="J1194" s="4">
        <f t="shared" si="172"/>
        <v>0</v>
      </c>
      <c r="K1194" s="3">
        <f t="shared" si="173"/>
        <v>0</v>
      </c>
    </row>
    <row r="1195" spans="1:11" x14ac:dyDescent="0.25">
      <c r="A1195" s="9">
        <f>IF(Lease!$H$4="Monthly",DATE(YEAR(Quarterly!A1194),MONTH(Quarterly!A1194)+1,DAY(Quarterly!A1194)),IF(Lease!$H$4="Quarterly",DATE(YEAR(Quarterly!A1194),MONTH(Quarterly!A1194)+3,DAY(Quarterly!A1194)),DATE(YEAR(Quarterly!A1194)+1,MONTH(Quarterly!A1194),DAY(Quarterly!A1194))))</f>
        <v>476705</v>
      </c>
      <c r="B1195" s="9">
        <f t="shared" si="165"/>
        <v>476703</v>
      </c>
      <c r="C1195" s="9">
        <f t="shared" si="168"/>
        <v>476733</v>
      </c>
      <c r="D1195" s="3">
        <f t="shared" si="166"/>
        <v>31</v>
      </c>
      <c r="E1195" s="10">
        <f t="shared" si="167"/>
        <v>29</v>
      </c>
      <c r="F1195" s="4">
        <f>Lease!K1205</f>
        <v>0</v>
      </c>
      <c r="G1195" s="3">
        <f t="shared" si="169"/>
        <v>0</v>
      </c>
      <c r="H1195" s="11">
        <f t="shared" si="170"/>
        <v>0</v>
      </c>
      <c r="I1195" s="11">
        <f t="shared" si="171"/>
        <v>0</v>
      </c>
      <c r="J1195" s="4">
        <f t="shared" si="172"/>
        <v>0</v>
      </c>
      <c r="K1195" s="3">
        <f t="shared" si="173"/>
        <v>0</v>
      </c>
    </row>
    <row r="1196" spans="1:11" x14ac:dyDescent="0.25">
      <c r="A1196" s="9">
        <f>IF(Lease!$H$4="Monthly",DATE(YEAR(Quarterly!A1195),MONTH(Quarterly!A1195)+1,DAY(Quarterly!A1195)),IF(Lease!$H$4="Quarterly",DATE(YEAR(Quarterly!A1195),MONTH(Quarterly!A1195)+3,DAY(Quarterly!A1195)),DATE(YEAR(Quarterly!A1195)+1,MONTH(Quarterly!A1195),DAY(Quarterly!A1195))))</f>
        <v>477070</v>
      </c>
      <c r="B1196" s="9">
        <f t="shared" si="165"/>
        <v>477068</v>
      </c>
      <c r="C1196" s="9">
        <f t="shared" si="168"/>
        <v>477098</v>
      </c>
      <c r="D1196" s="3">
        <f t="shared" si="166"/>
        <v>31</v>
      </c>
      <c r="E1196" s="10">
        <f t="shared" si="167"/>
        <v>29</v>
      </c>
      <c r="F1196" s="4">
        <f>Lease!K1206</f>
        <v>0</v>
      </c>
      <c r="G1196" s="3">
        <f t="shared" si="169"/>
        <v>0</v>
      </c>
      <c r="H1196" s="11">
        <f t="shared" si="170"/>
        <v>0</v>
      </c>
      <c r="I1196" s="11">
        <f t="shared" si="171"/>
        <v>0</v>
      </c>
      <c r="J1196" s="4">
        <f t="shared" si="172"/>
        <v>0</v>
      </c>
      <c r="K1196" s="3">
        <f t="shared" si="173"/>
        <v>0</v>
      </c>
    </row>
    <row r="1197" spans="1:11" x14ac:dyDescent="0.25">
      <c r="A1197" s="9">
        <f>IF(Lease!$H$4="Monthly",DATE(YEAR(Quarterly!A1196),MONTH(Quarterly!A1196)+1,DAY(Quarterly!A1196)),IF(Lease!$H$4="Quarterly",DATE(YEAR(Quarterly!A1196),MONTH(Quarterly!A1196)+3,DAY(Quarterly!A1196)),DATE(YEAR(Quarterly!A1196)+1,MONTH(Quarterly!A1196),DAY(Quarterly!A1196))))</f>
        <v>477435</v>
      </c>
      <c r="B1197" s="9">
        <f t="shared" si="165"/>
        <v>477433</v>
      </c>
      <c r="C1197" s="9">
        <f t="shared" si="168"/>
        <v>477463</v>
      </c>
      <c r="D1197" s="3">
        <f t="shared" si="166"/>
        <v>31</v>
      </c>
      <c r="E1197" s="10">
        <f t="shared" si="167"/>
        <v>29</v>
      </c>
      <c r="F1197" s="4">
        <f>Lease!K1207</f>
        <v>0</v>
      </c>
      <c r="G1197" s="3">
        <f t="shared" si="169"/>
        <v>0</v>
      </c>
      <c r="H1197" s="11">
        <f t="shared" si="170"/>
        <v>0</v>
      </c>
      <c r="I1197" s="11">
        <f t="shared" si="171"/>
        <v>0</v>
      </c>
      <c r="J1197" s="4">
        <f t="shared" si="172"/>
        <v>0</v>
      </c>
      <c r="K1197" s="3">
        <f t="shared" si="173"/>
        <v>0</v>
      </c>
    </row>
    <row r="1198" spans="1:11" x14ac:dyDescent="0.25">
      <c r="A1198" s="9">
        <f>IF(Lease!$H$4="Monthly",DATE(YEAR(Quarterly!A1197),MONTH(Quarterly!A1197)+1,DAY(Quarterly!A1197)),IF(Lease!$H$4="Quarterly",DATE(YEAR(Quarterly!A1197),MONTH(Quarterly!A1197)+3,DAY(Quarterly!A1197)),DATE(YEAR(Quarterly!A1197)+1,MONTH(Quarterly!A1197),DAY(Quarterly!A1197))))</f>
        <v>477801</v>
      </c>
      <c r="B1198" s="9">
        <f t="shared" si="165"/>
        <v>477799</v>
      </c>
      <c r="C1198" s="9">
        <f t="shared" si="168"/>
        <v>477829</v>
      </c>
      <c r="D1198" s="3">
        <f t="shared" si="166"/>
        <v>31</v>
      </c>
      <c r="E1198" s="10">
        <f t="shared" si="167"/>
        <v>29</v>
      </c>
      <c r="F1198" s="4">
        <f>Lease!K1208</f>
        <v>0</v>
      </c>
      <c r="G1198" s="3">
        <f t="shared" si="169"/>
        <v>0</v>
      </c>
      <c r="H1198" s="11">
        <f t="shared" si="170"/>
        <v>0</v>
      </c>
      <c r="I1198" s="11">
        <f t="shared" si="171"/>
        <v>0</v>
      </c>
      <c r="J1198" s="4">
        <f t="shared" si="172"/>
        <v>0</v>
      </c>
      <c r="K1198" s="3">
        <f t="shared" si="173"/>
        <v>0</v>
      </c>
    </row>
    <row r="1199" spans="1:11" x14ac:dyDescent="0.25">
      <c r="A1199" s="9">
        <f>IF(Lease!$H$4="Monthly",DATE(YEAR(Quarterly!A1198),MONTH(Quarterly!A1198)+1,DAY(Quarterly!A1198)),IF(Lease!$H$4="Quarterly",DATE(YEAR(Quarterly!A1198),MONTH(Quarterly!A1198)+3,DAY(Quarterly!A1198)),DATE(YEAR(Quarterly!A1198)+1,MONTH(Quarterly!A1198),DAY(Quarterly!A1198))))</f>
        <v>478166</v>
      </c>
      <c r="B1199" s="9">
        <f t="shared" si="165"/>
        <v>478164</v>
      </c>
      <c r="C1199" s="9">
        <f t="shared" si="168"/>
        <v>478194</v>
      </c>
      <c r="D1199" s="3">
        <f t="shared" si="166"/>
        <v>31</v>
      </c>
      <c r="E1199" s="10">
        <f t="shared" si="167"/>
        <v>29</v>
      </c>
      <c r="F1199" s="4">
        <f>Lease!K1209</f>
        <v>0</v>
      </c>
      <c r="G1199" s="3">
        <f t="shared" si="169"/>
        <v>0</v>
      </c>
      <c r="H1199" s="11">
        <f t="shared" si="170"/>
        <v>0</v>
      </c>
      <c r="I1199" s="11">
        <f t="shared" si="171"/>
        <v>0</v>
      </c>
      <c r="J1199" s="4">
        <f t="shared" si="172"/>
        <v>0</v>
      </c>
      <c r="K1199" s="3">
        <f t="shared" si="173"/>
        <v>0</v>
      </c>
    </row>
    <row r="1200" spans="1:11" x14ac:dyDescent="0.25">
      <c r="A1200" s="9">
        <f>IF(Lease!$H$4="Monthly",DATE(YEAR(Quarterly!A1199),MONTH(Quarterly!A1199)+1,DAY(Quarterly!A1199)),IF(Lease!$H$4="Quarterly",DATE(YEAR(Quarterly!A1199),MONTH(Quarterly!A1199)+3,DAY(Quarterly!A1199)),DATE(YEAR(Quarterly!A1199)+1,MONTH(Quarterly!A1199),DAY(Quarterly!A1199))))</f>
        <v>478531</v>
      </c>
      <c r="B1200" s="9">
        <f t="shared" si="165"/>
        <v>478529</v>
      </c>
      <c r="C1200" s="9">
        <f t="shared" si="168"/>
        <v>478559</v>
      </c>
      <c r="D1200" s="3">
        <f t="shared" si="166"/>
        <v>31</v>
      </c>
      <c r="E1200" s="10">
        <f t="shared" si="167"/>
        <v>29</v>
      </c>
      <c r="F1200" s="4">
        <f>Lease!K1210</f>
        <v>0</v>
      </c>
      <c r="G1200" s="3">
        <f t="shared" si="169"/>
        <v>0</v>
      </c>
      <c r="H1200" s="11">
        <f t="shared" si="170"/>
        <v>0</v>
      </c>
      <c r="I1200" s="11">
        <f t="shared" si="171"/>
        <v>0</v>
      </c>
      <c r="J1200" s="4">
        <f t="shared" si="172"/>
        <v>0</v>
      </c>
      <c r="K1200" s="3">
        <f t="shared" si="173"/>
        <v>0</v>
      </c>
    </row>
    <row r="1201" spans="1:11" x14ac:dyDescent="0.25">
      <c r="A1201" s="9">
        <f>IF(Lease!$H$4="Monthly",DATE(YEAR(Quarterly!A1200),MONTH(Quarterly!A1200)+1,DAY(Quarterly!A1200)),IF(Lease!$H$4="Quarterly",DATE(YEAR(Quarterly!A1200),MONTH(Quarterly!A1200)+3,DAY(Quarterly!A1200)),DATE(YEAR(Quarterly!A1200)+1,MONTH(Quarterly!A1200),DAY(Quarterly!A1200))))</f>
        <v>478896</v>
      </c>
      <c r="B1201" s="9">
        <f t="shared" si="165"/>
        <v>478894</v>
      </c>
      <c r="C1201" s="9">
        <f t="shared" si="168"/>
        <v>478924</v>
      </c>
      <c r="D1201" s="3">
        <f t="shared" si="166"/>
        <v>31</v>
      </c>
      <c r="E1201" s="10">
        <f t="shared" si="167"/>
        <v>29</v>
      </c>
      <c r="F1201" s="4">
        <f>Lease!K1211</f>
        <v>0</v>
      </c>
      <c r="G1201" s="3">
        <f t="shared" si="169"/>
        <v>0</v>
      </c>
      <c r="H1201" s="11">
        <f t="shared" si="170"/>
        <v>0</v>
      </c>
      <c r="I1201" s="11">
        <f t="shared" si="171"/>
        <v>0</v>
      </c>
      <c r="J1201" s="4">
        <f t="shared" si="172"/>
        <v>0</v>
      </c>
      <c r="K1201" s="3">
        <f t="shared" si="173"/>
        <v>0</v>
      </c>
    </row>
    <row r="1202" spans="1:11" x14ac:dyDescent="0.25">
      <c r="A1202" s="9">
        <f>IF(Lease!$H$4="Monthly",DATE(YEAR(Quarterly!A1201),MONTH(Quarterly!A1201)+1,DAY(Quarterly!A1201)),IF(Lease!$H$4="Quarterly",DATE(YEAR(Quarterly!A1201),MONTH(Quarterly!A1201)+3,DAY(Quarterly!A1201)),DATE(YEAR(Quarterly!A1201)+1,MONTH(Quarterly!A1201),DAY(Quarterly!A1201))))</f>
        <v>479262</v>
      </c>
      <c r="B1202" s="9">
        <f t="shared" si="165"/>
        <v>479260</v>
      </c>
      <c r="C1202" s="9">
        <f t="shared" si="168"/>
        <v>479290</v>
      </c>
      <c r="D1202" s="3">
        <f t="shared" si="166"/>
        <v>31</v>
      </c>
      <c r="E1202" s="10">
        <f t="shared" si="167"/>
        <v>29</v>
      </c>
      <c r="F1202" s="4">
        <f>Lease!K1212</f>
        <v>0</v>
      </c>
      <c r="G1202" s="3">
        <f t="shared" si="169"/>
        <v>0</v>
      </c>
      <c r="H1202" s="11">
        <f t="shared" si="170"/>
        <v>0</v>
      </c>
      <c r="I1202" s="11">
        <f t="shared" si="171"/>
        <v>0</v>
      </c>
      <c r="J1202" s="4">
        <f t="shared" si="172"/>
        <v>0</v>
      </c>
      <c r="K1202" s="3">
        <f t="shared" si="173"/>
        <v>0</v>
      </c>
    </row>
    <row r="1203" spans="1:11" x14ac:dyDescent="0.25">
      <c r="A1203" s="9">
        <f>IF(Lease!$H$4="Monthly",DATE(YEAR(Quarterly!A1202),MONTH(Quarterly!A1202)+1,DAY(Quarterly!A1202)),IF(Lease!$H$4="Quarterly",DATE(YEAR(Quarterly!A1202),MONTH(Quarterly!A1202)+3,DAY(Quarterly!A1202)),DATE(YEAR(Quarterly!A1202)+1,MONTH(Quarterly!A1202),DAY(Quarterly!A1202))))</f>
        <v>479627</v>
      </c>
      <c r="B1203" s="9">
        <f t="shared" si="165"/>
        <v>479625</v>
      </c>
      <c r="C1203" s="9">
        <f t="shared" si="168"/>
        <v>479655</v>
      </c>
      <c r="D1203" s="3">
        <f t="shared" si="166"/>
        <v>31</v>
      </c>
      <c r="E1203" s="10">
        <f t="shared" si="167"/>
        <v>29</v>
      </c>
      <c r="F1203" s="4">
        <f>Lease!K1213</f>
        <v>0</v>
      </c>
      <c r="G1203" s="3">
        <f t="shared" si="169"/>
        <v>0</v>
      </c>
      <c r="H1203" s="11">
        <f t="shared" si="170"/>
        <v>0</v>
      </c>
      <c r="I1203" s="11">
        <f t="shared" si="171"/>
        <v>0</v>
      </c>
      <c r="J1203" s="4">
        <f t="shared" si="172"/>
        <v>0</v>
      </c>
      <c r="K1203" s="3">
        <f t="shared" si="173"/>
        <v>0</v>
      </c>
    </row>
    <row r="1204" spans="1:11" x14ac:dyDescent="0.25">
      <c r="A1204" s="9">
        <f>IF(Lease!$H$4="Monthly",DATE(YEAR(Quarterly!A1203),MONTH(Quarterly!A1203)+1,DAY(Quarterly!A1203)),IF(Lease!$H$4="Quarterly",DATE(YEAR(Quarterly!A1203),MONTH(Quarterly!A1203)+3,DAY(Quarterly!A1203)),DATE(YEAR(Quarterly!A1203)+1,MONTH(Quarterly!A1203),DAY(Quarterly!A1203))))</f>
        <v>479992</v>
      </c>
      <c r="B1204" s="9">
        <f t="shared" si="165"/>
        <v>479990</v>
      </c>
      <c r="C1204" s="9">
        <f t="shared" si="168"/>
        <v>480020</v>
      </c>
      <c r="D1204" s="3">
        <f t="shared" si="166"/>
        <v>31</v>
      </c>
      <c r="E1204" s="10">
        <f t="shared" si="167"/>
        <v>29</v>
      </c>
      <c r="F1204" s="4">
        <f>Lease!K1214</f>
        <v>0</v>
      </c>
      <c r="G1204" s="3">
        <f t="shared" si="169"/>
        <v>0</v>
      </c>
      <c r="H1204" s="11">
        <f t="shared" si="170"/>
        <v>0</v>
      </c>
      <c r="I1204" s="11">
        <f t="shared" si="171"/>
        <v>0</v>
      </c>
      <c r="J1204" s="4">
        <f t="shared" si="172"/>
        <v>0</v>
      </c>
      <c r="K1204" s="3">
        <f t="shared" si="173"/>
        <v>0</v>
      </c>
    </row>
    <row r="1205" spans="1:11" x14ac:dyDescent="0.25">
      <c r="A1205" s="9">
        <f>IF(Lease!$H$4="Monthly",DATE(YEAR(Quarterly!A1204),MONTH(Quarterly!A1204)+1,DAY(Quarterly!A1204)),IF(Lease!$H$4="Quarterly",DATE(YEAR(Quarterly!A1204),MONTH(Quarterly!A1204)+3,DAY(Quarterly!A1204)),DATE(YEAR(Quarterly!A1204)+1,MONTH(Quarterly!A1204),DAY(Quarterly!A1204))))</f>
        <v>480357</v>
      </c>
      <c r="B1205" s="9">
        <f t="shared" si="165"/>
        <v>480355</v>
      </c>
      <c r="C1205" s="9">
        <f t="shared" si="168"/>
        <v>480385</v>
      </c>
      <c r="D1205" s="3">
        <f t="shared" si="166"/>
        <v>31</v>
      </c>
      <c r="E1205" s="10">
        <f t="shared" si="167"/>
        <v>29</v>
      </c>
      <c r="F1205" s="4">
        <f>Lease!K1215</f>
        <v>0</v>
      </c>
      <c r="G1205" s="3">
        <f t="shared" si="169"/>
        <v>0</v>
      </c>
      <c r="H1205" s="11">
        <f t="shared" si="170"/>
        <v>0</v>
      </c>
      <c r="I1205" s="11">
        <f t="shared" si="171"/>
        <v>0</v>
      </c>
      <c r="J1205" s="4">
        <f t="shared" si="172"/>
        <v>0</v>
      </c>
      <c r="K1205" s="3">
        <f t="shared" si="173"/>
        <v>0</v>
      </c>
    </row>
    <row r="1206" spans="1:11" x14ac:dyDescent="0.25">
      <c r="A1206" s="9">
        <f>IF(Lease!$H$4="Monthly",DATE(YEAR(Quarterly!A1205),MONTH(Quarterly!A1205)+1,DAY(Quarterly!A1205)),IF(Lease!$H$4="Quarterly",DATE(YEAR(Quarterly!A1205),MONTH(Quarterly!A1205)+3,DAY(Quarterly!A1205)),DATE(YEAR(Quarterly!A1205)+1,MONTH(Quarterly!A1205),DAY(Quarterly!A1205))))</f>
        <v>480723</v>
      </c>
      <c r="B1206" s="9">
        <f t="shared" si="165"/>
        <v>480721</v>
      </c>
      <c r="C1206" s="9">
        <f t="shared" si="168"/>
        <v>480751</v>
      </c>
      <c r="D1206" s="3">
        <f t="shared" si="166"/>
        <v>31</v>
      </c>
      <c r="E1206" s="10">
        <f t="shared" si="167"/>
        <v>29</v>
      </c>
      <c r="F1206" s="4">
        <f>Lease!K1216</f>
        <v>0</v>
      </c>
      <c r="G1206" s="3">
        <f t="shared" si="169"/>
        <v>0</v>
      </c>
      <c r="H1206" s="11">
        <f t="shared" si="170"/>
        <v>0</v>
      </c>
      <c r="I1206" s="11">
        <f t="shared" si="171"/>
        <v>0</v>
      </c>
      <c r="J1206" s="4" t="e">
        <f t="shared" si="172"/>
        <v>#NUM!</v>
      </c>
      <c r="K1206" s="3" t="e">
        <f t="shared" ref="K1206" si="174">G1206+J1206+I1206+H1206-J1205</f>
        <v>#NUM!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05"/>
  <sheetViews>
    <sheetView showGridLines="0" workbookViewId="0">
      <selection activeCell="A5" sqref="A5"/>
    </sheetView>
  </sheetViews>
  <sheetFormatPr baseColWidth="10" defaultColWidth="9.140625" defaultRowHeight="15" x14ac:dyDescent="0.25"/>
  <cols>
    <col min="1" max="1" width="15.7109375" customWidth="1"/>
    <col min="2" max="2" width="18.85546875" bestFit="1" customWidth="1"/>
    <col min="3" max="4" width="15.7109375" customWidth="1"/>
    <col min="5" max="5" width="13.28515625" bestFit="1" customWidth="1"/>
    <col min="6" max="6" width="31.42578125" bestFit="1" customWidth="1"/>
    <col min="7" max="7" width="13.85546875" bestFit="1" customWidth="1"/>
    <col min="8" max="8" width="21.5703125" bestFit="1" customWidth="1"/>
    <col min="9" max="18" width="21.5703125" customWidth="1"/>
    <col min="23" max="23" width="9.85546875" bestFit="1" customWidth="1"/>
  </cols>
  <sheetData>
    <row r="1" spans="1:23" x14ac:dyDescent="0.25">
      <c r="A1" s="2" t="str">
        <f>Lease!H4</f>
        <v>Yearly</v>
      </c>
      <c r="E1" s="12"/>
      <c r="G1" s="62"/>
      <c r="H1" s="62"/>
      <c r="I1" s="62"/>
      <c r="J1" s="62"/>
      <c r="K1" s="12"/>
    </row>
    <row r="2" spans="1:23" x14ac:dyDescent="0.25">
      <c r="B2" s="12"/>
      <c r="D2" s="12"/>
      <c r="F2" s="12"/>
      <c r="G2" s="12"/>
      <c r="H2" s="12"/>
      <c r="I2" s="62"/>
      <c r="J2" s="62"/>
    </row>
    <row r="3" spans="1:23" x14ac:dyDescent="0.25">
      <c r="A3" s="12"/>
      <c r="E3" s="12"/>
    </row>
    <row r="4" spans="1:23" x14ac:dyDescent="0.25">
      <c r="E4" s="12"/>
      <c r="F4" t="s">
        <v>66</v>
      </c>
      <c r="G4" s="26">
        <v>1</v>
      </c>
      <c r="H4" s="26">
        <f>G4+1</f>
        <v>2</v>
      </c>
      <c r="I4" s="26">
        <f t="shared" ref="I4:R4" si="0">H4+1</f>
        <v>3</v>
      </c>
      <c r="J4" s="26">
        <f t="shared" si="0"/>
        <v>4</v>
      </c>
      <c r="K4" s="26">
        <f t="shared" si="0"/>
        <v>5</v>
      </c>
      <c r="L4" s="26">
        <f t="shared" si="0"/>
        <v>6</v>
      </c>
      <c r="M4" s="26">
        <f t="shared" si="0"/>
        <v>7</v>
      </c>
      <c r="N4" s="26">
        <f t="shared" si="0"/>
        <v>8</v>
      </c>
      <c r="O4" s="26">
        <f t="shared" si="0"/>
        <v>9</v>
      </c>
      <c r="P4" s="26">
        <f t="shared" si="0"/>
        <v>10</v>
      </c>
      <c r="Q4" s="26">
        <f t="shared" si="0"/>
        <v>11</v>
      </c>
      <c r="R4" s="26">
        <f t="shared" si="0"/>
        <v>12</v>
      </c>
    </row>
    <row r="5" spans="1:23" ht="60" x14ac:dyDescent="0.25">
      <c r="A5" s="22" t="s">
        <v>51</v>
      </c>
      <c r="B5" s="23" t="s">
        <v>60</v>
      </c>
      <c r="C5" s="23" t="s">
        <v>61</v>
      </c>
      <c r="D5" s="23" t="s">
        <v>63</v>
      </c>
      <c r="E5" s="24" t="s">
        <v>62</v>
      </c>
      <c r="F5" s="27">
        <f>EOMONTH(A6,0)</f>
        <v>42460</v>
      </c>
      <c r="G5" s="27">
        <f>(((((EOMONTH(DATE(YEAR(F5),MONTH(F5)+1,DAY(F5)-5),0))))))</f>
        <v>42490</v>
      </c>
      <c r="H5" s="27">
        <f t="shared" ref="H5:Q5" si="1">(((((EOMONTH(DATE(YEAR(G5),MONTH(G5)+1,DAY(G5)-5),0))))))</f>
        <v>42521</v>
      </c>
      <c r="I5" s="27">
        <f t="shared" si="1"/>
        <v>42551</v>
      </c>
      <c r="J5" s="27">
        <f t="shared" si="1"/>
        <v>42582</v>
      </c>
      <c r="K5" s="27">
        <f t="shared" si="1"/>
        <v>42613</v>
      </c>
      <c r="L5" s="27">
        <f t="shared" si="1"/>
        <v>42643</v>
      </c>
      <c r="M5" s="27">
        <f t="shared" si="1"/>
        <v>42674</v>
      </c>
      <c r="N5" s="27">
        <f t="shared" si="1"/>
        <v>42704</v>
      </c>
      <c r="O5" s="27">
        <f t="shared" si="1"/>
        <v>42735</v>
      </c>
      <c r="P5" s="27">
        <f t="shared" si="1"/>
        <v>42766</v>
      </c>
      <c r="Q5" s="27">
        <f t="shared" si="1"/>
        <v>42794</v>
      </c>
      <c r="R5" s="27">
        <f>A7</f>
        <v>42797</v>
      </c>
    </row>
    <row r="6" spans="1:23" x14ac:dyDescent="0.25">
      <c r="A6" s="9">
        <f>Lease!B4</f>
        <v>42432</v>
      </c>
      <c r="B6" s="9">
        <f t="shared" ref="B6:B69" si="2">EOMONTH(A6,-1)+1</f>
        <v>42430</v>
      </c>
      <c r="C6" s="9">
        <f>EOMONTH(A6,0)</f>
        <v>42460</v>
      </c>
      <c r="D6" s="3">
        <f>C6-B6+1</f>
        <v>31</v>
      </c>
      <c r="E6" s="4"/>
      <c r="F6" s="3">
        <f>E7/(A7-A6+1)*(EOMONTH(A6,0)-A6+1)</f>
        <v>0</v>
      </c>
      <c r="G6" s="11">
        <f t="shared" ref="G6:G69" si="3">$E7/($A7-$A6+1)*((((EOMONTH(DATE(YEAR($A6),MONTH($A6)+G$4,DAY($A6)),0)))-DATE(YEAR($A6),MONTH(EOMONTH($A6,-1)+G$4)+G$4,1))+1)</f>
        <v>0</v>
      </c>
      <c r="H6" s="11">
        <f t="shared" ref="H6:H69" si="4">$E7/($A7-$A6+1)*((((EOMONTH(DATE(YEAR($A6),MONTH($A6)+H$4,DAY($A6)),0)))-DATE(YEAR($A6),MONTH(EOMONTH($A6,-1)+H$4)+H$4,1))+1)</f>
        <v>0</v>
      </c>
      <c r="I6" s="11">
        <f t="shared" ref="I6:I69" si="5">$E7/($A7-$A6+1)*((((EOMONTH(DATE(YEAR($A6),MONTH($A6)+I$4,DAY($A6)),0)))-DATE(YEAR($A6),MONTH(EOMONTH($A6,-1)+I$4)+I$4,1))+1)</f>
        <v>0</v>
      </c>
      <c r="J6" s="11">
        <f t="shared" ref="J6:J69" si="6">$E7/($A7-$A6+1)*((((EOMONTH(DATE(YEAR($A6),MONTH($A6)+J$4,DAY($A6)),0)))-DATE(YEAR($A6),MONTH(EOMONTH($A6,-1)+J$4)+J$4,1))+1)</f>
        <v>0</v>
      </c>
      <c r="K6" s="11">
        <f t="shared" ref="K6:K69" si="7">$E7/($A7-$A6+1)*((((EOMONTH(DATE(YEAR($A6),MONTH($A6)+K$4,DAY($A6)),0)))-DATE(YEAR($A6),MONTH(EOMONTH($A6,-1)+K$4)+K$4,1))+1)</f>
        <v>0</v>
      </c>
      <c r="L6" s="11">
        <f t="shared" ref="L6:L69" si="8">$E7/($A7-$A6+1)*((((EOMONTH(DATE(YEAR($A6),MONTH($A6)+L$4,DAY($A6)),0)))-DATE(YEAR($A6),MONTH(EOMONTH($A6,-1)+L$4)+L$4,1))+1)</f>
        <v>0</v>
      </c>
      <c r="M6" s="11">
        <f t="shared" ref="M6:M69" si="9">$E7/($A7-$A6+1)*((((EOMONTH(DATE(YEAR($A6),MONTH($A6)+M$4,DAY($A6)),0)))-DATE(YEAR($A6),MONTH(EOMONTH($A6,-1)+M$4)+M$4,1))+1)</f>
        <v>0</v>
      </c>
      <c r="N6" s="11">
        <f t="shared" ref="N6:N69" si="10">$E7/($A7-$A6+1)*((((EOMONTH(DATE(YEAR($A6),MONTH($A6)+N$4,DAY($A6)),0)))-DATE(YEAR($A6),MONTH(EOMONTH($A6,-1)+N$4)+N$4,1))+1)</f>
        <v>0</v>
      </c>
      <c r="O6" s="11">
        <f t="shared" ref="O6:O69" si="11">$E7/($A7-$A6+1)*((((EOMONTH(DATE(YEAR($A6),MONTH($A6)+O$4,DAY($A6)),0)))-DATE(YEAR($A6),MONTH(EOMONTH($A6,-1)+O$4)+O$4,1))+1)</f>
        <v>0</v>
      </c>
      <c r="P6" s="11">
        <f t="shared" ref="P6:P69" si="12">$E7/($A7-$A6+1)*((((EOMONTH(DATE(YEAR($A6),MONTH($A6)+P$4,DAY($A6)),0)))-DATE(YEAR($A6),MONTH(EOMONTH($A6,-1)+P$4)+P$4,1))+1)</f>
        <v>0</v>
      </c>
      <c r="Q6" s="11">
        <f t="shared" ref="Q6:Q69" si="13">$E7/($A7-$A6+1)*((((EOMONTH(DATE(YEAR($A6),MONTH($A6)+Q$4,DAY($A6)),0)))-DATE(YEAR($A6),MONTH(EOMONTH($A6,-1)+Q$4)+Q$4,1))+1)</f>
        <v>0</v>
      </c>
      <c r="R6" s="11">
        <f t="shared" ref="R6:R69" si="14">$E7/($A7-$A6+1)*IF((((EOMONTH(DATE(YEAR($A6),MONTH($A6)+R$4,DAY($A6)),0))))&lt;$A6,$A6-DATE(YEAR($A6),MONTH(EOMONTH($A6,-1)+R$4)+R$4,1)+1,$A6-1-EOMONTH($A6,-1)+1)</f>
        <v>0</v>
      </c>
    </row>
    <row r="7" spans="1:23" x14ac:dyDescent="0.25">
      <c r="A7" s="9">
        <f>IF(Lease!$H$4="Monthly",DATE(YEAR(Yearly!A6),MONTH(Yearly!A6)+1,DAY(Yearly!A6)),IF(Lease!$H$4="Quarterly",DATE(YEAR(Yearly!A6),MONTH(Yearly!A6)+3,DAY(Yearly!A6)),DATE(YEAR(Yearly!A6)+1,MONTH(Yearly!A6),DAY(Yearly!A6))))</f>
        <v>42797</v>
      </c>
      <c r="B7" s="9">
        <f t="shared" si="2"/>
        <v>42795</v>
      </c>
      <c r="C7" s="9">
        <f t="shared" ref="C7:C70" si="15">EOMONTH(A7,0)</f>
        <v>42825</v>
      </c>
      <c r="D7" s="3">
        <f t="shared" ref="D7:D70" si="16">C7-B7+1</f>
        <v>31</v>
      </c>
      <c r="E7" s="4">
        <f>Lease!K17</f>
        <v>0</v>
      </c>
      <c r="F7" s="3">
        <f>E8/(A8-A7+1)*(EOMONTH(A7,0)-A7+1)+R6</f>
        <v>75185.605511628295</v>
      </c>
      <c r="G7" s="11">
        <f t="shared" si="3"/>
        <v>77778.212598236161</v>
      </c>
      <c r="H7" s="11">
        <f t="shared" si="4"/>
        <v>80370.819684844042</v>
      </c>
      <c r="I7" s="11">
        <f t="shared" si="5"/>
        <v>77778.212598236161</v>
      </c>
      <c r="J7" s="11">
        <f t="shared" si="6"/>
        <v>80370.819684844042</v>
      </c>
      <c r="K7" s="11">
        <f t="shared" si="7"/>
        <v>80370.819684844042</v>
      </c>
      <c r="L7" s="11">
        <f t="shared" si="8"/>
        <v>77778.212598236161</v>
      </c>
      <c r="M7" s="11">
        <f t="shared" si="9"/>
        <v>80370.819684844042</v>
      </c>
      <c r="N7" s="11">
        <f t="shared" si="10"/>
        <v>77778.212598236161</v>
      </c>
      <c r="O7" s="11">
        <f t="shared" si="11"/>
        <v>80370.819684844042</v>
      </c>
      <c r="P7" s="11">
        <f t="shared" si="12"/>
        <v>80370.819684844042</v>
      </c>
      <c r="Q7" s="11">
        <f t="shared" si="13"/>
        <v>72592.998425020414</v>
      </c>
      <c r="R7" s="11">
        <f t="shared" si="14"/>
        <v>7777.8212598236169</v>
      </c>
    </row>
    <row r="8" spans="1:23" x14ac:dyDescent="0.25">
      <c r="A8" s="9">
        <f>IF(Lease!$H$4="Monthly",DATE(YEAR(Yearly!A7),MONTH(Yearly!A7)+1,DAY(Yearly!A7)),IF(Lease!$H$4="Quarterly",DATE(YEAR(Yearly!A7),MONTH(Yearly!A7)+3,DAY(Yearly!A7)),DATE(YEAR(Yearly!A7)+1,MONTH(Yearly!A7),DAY(Yearly!A7))))</f>
        <v>43162</v>
      </c>
      <c r="B8" s="9">
        <f t="shared" si="2"/>
        <v>43160</v>
      </c>
      <c r="C8" s="9">
        <f t="shared" si="15"/>
        <v>43190</v>
      </c>
      <c r="D8" s="3">
        <f t="shared" si="16"/>
        <v>31</v>
      </c>
      <c r="E8" s="4">
        <f>Lease!K18</f>
        <v>948894.19369848119</v>
      </c>
      <c r="F8" s="3">
        <f t="shared" ref="F8:F71" si="17">E9/(A9-A8+1)*(EOMONTH(A8,0)-A8+1)+R7</f>
        <v>76144.838194574288</v>
      </c>
      <c r="G8" s="11">
        <f t="shared" si="3"/>
        <v>70724.50027732829</v>
      </c>
      <c r="H8" s="11">
        <f t="shared" si="4"/>
        <v>73081.983619905892</v>
      </c>
      <c r="I8" s="11">
        <f t="shared" si="5"/>
        <v>70724.50027732829</v>
      </c>
      <c r="J8" s="11">
        <f t="shared" si="6"/>
        <v>73081.983619905892</v>
      </c>
      <c r="K8" s="11">
        <f t="shared" si="7"/>
        <v>73081.983619905892</v>
      </c>
      <c r="L8" s="11">
        <f t="shared" si="8"/>
        <v>70724.50027732829</v>
      </c>
      <c r="M8" s="11">
        <f t="shared" si="9"/>
        <v>73081.983619905892</v>
      </c>
      <c r="N8" s="11">
        <f t="shared" si="10"/>
        <v>70724.50027732829</v>
      </c>
      <c r="O8" s="11">
        <f t="shared" si="11"/>
        <v>73081.983619905892</v>
      </c>
      <c r="P8" s="11">
        <f t="shared" si="12"/>
        <v>73081.983619905892</v>
      </c>
      <c r="Q8" s="11">
        <f t="shared" si="13"/>
        <v>66009.533592173073</v>
      </c>
      <c r="R8" s="11">
        <f t="shared" si="14"/>
        <v>7072.4500277328289</v>
      </c>
    </row>
    <row r="9" spans="1:23" x14ac:dyDescent="0.25">
      <c r="A9" s="9">
        <f>IF(Lease!$H$4="Monthly",DATE(YEAR(Yearly!A8),MONTH(Yearly!A8)+1,DAY(Yearly!A8)),IF(Lease!$H$4="Quarterly",DATE(YEAR(Yearly!A8),MONTH(Yearly!A8)+3,DAY(Yearly!A8)),DATE(YEAR(Yearly!A8)+1,MONTH(Yearly!A8),DAY(Yearly!A8))))</f>
        <v>43527</v>
      </c>
      <c r="B9" s="9">
        <f t="shared" si="2"/>
        <v>43525</v>
      </c>
      <c r="C9" s="9">
        <f t="shared" si="15"/>
        <v>43555</v>
      </c>
      <c r="D9" s="3">
        <f t="shared" si="16"/>
        <v>31</v>
      </c>
      <c r="E9" s="4">
        <f>Lease!K19</f>
        <v>862838.90338340518</v>
      </c>
      <c r="F9" s="3">
        <f t="shared" si="17"/>
        <v>68113.171030524885</v>
      </c>
      <c r="G9" s="11">
        <f t="shared" si="3"/>
        <v>63145.573451164193</v>
      </c>
      <c r="H9" s="11">
        <f t="shared" si="4"/>
        <v>65250.425899536334</v>
      </c>
      <c r="I9" s="11">
        <f t="shared" si="5"/>
        <v>63145.573451164193</v>
      </c>
      <c r="J9" s="11">
        <f t="shared" si="6"/>
        <v>65250.425899536334</v>
      </c>
      <c r="K9" s="11">
        <f t="shared" si="7"/>
        <v>65250.425899536334</v>
      </c>
      <c r="L9" s="11">
        <f t="shared" si="8"/>
        <v>63145.573451164193</v>
      </c>
      <c r="M9" s="11">
        <f t="shared" si="9"/>
        <v>65250.425899536334</v>
      </c>
      <c r="N9" s="11">
        <f t="shared" si="10"/>
        <v>63145.573451164193</v>
      </c>
      <c r="O9" s="11">
        <f t="shared" si="11"/>
        <v>65250.425899536334</v>
      </c>
      <c r="P9" s="11">
        <f t="shared" si="12"/>
        <v>65250.425899536334</v>
      </c>
      <c r="Q9" s="11">
        <f t="shared" si="13"/>
        <v>61040.721002792059</v>
      </c>
      <c r="R9" s="11">
        <f t="shared" si="14"/>
        <v>6314.55734511642</v>
      </c>
      <c r="V9" s="62"/>
      <c r="W9" s="62"/>
    </row>
    <row r="10" spans="1:23" x14ac:dyDescent="0.25">
      <c r="A10" s="9">
        <f>IF(Lease!$H$4="Monthly",DATE(YEAR(Yearly!A9),MONTH(Yearly!A9)+1,DAY(Yearly!A9)),IF(Lease!$H$4="Quarterly",DATE(YEAR(Yearly!A9),MONTH(Yearly!A9)+3,DAY(Yearly!A9)),DATE(YEAR(Yearly!A9)+1,MONTH(Yearly!A9),DAY(Yearly!A9))))</f>
        <v>43893</v>
      </c>
      <c r="B10" s="9">
        <f t="shared" si="2"/>
        <v>43891</v>
      </c>
      <c r="C10" s="9">
        <f t="shared" si="15"/>
        <v>43921</v>
      </c>
      <c r="D10" s="3">
        <f t="shared" si="16"/>
        <v>31</v>
      </c>
      <c r="E10" s="4">
        <f>Lease!K20</f>
        <v>772480.84855257533</v>
      </c>
      <c r="F10" s="3">
        <f t="shared" si="17"/>
        <v>60004.562368138053</v>
      </c>
      <c r="G10" s="11">
        <f t="shared" si="3"/>
        <v>55541.384506574104</v>
      </c>
      <c r="H10" s="11">
        <f t="shared" si="4"/>
        <v>57392.763990126579</v>
      </c>
      <c r="I10" s="11">
        <f t="shared" si="5"/>
        <v>55541.384506574104</v>
      </c>
      <c r="J10" s="11">
        <f t="shared" si="6"/>
        <v>57392.763990126579</v>
      </c>
      <c r="K10" s="11">
        <f t="shared" si="7"/>
        <v>57392.763990126579</v>
      </c>
      <c r="L10" s="11">
        <f t="shared" si="8"/>
        <v>55541.384506574104</v>
      </c>
      <c r="M10" s="11">
        <f t="shared" si="9"/>
        <v>57392.763990126579</v>
      </c>
      <c r="N10" s="11">
        <f t="shared" si="10"/>
        <v>55541.384506574104</v>
      </c>
      <c r="O10" s="11">
        <f t="shared" si="11"/>
        <v>57392.763990126579</v>
      </c>
      <c r="P10" s="11">
        <f t="shared" si="12"/>
        <v>57392.763990126579</v>
      </c>
      <c r="Q10" s="11">
        <f t="shared" si="13"/>
        <v>51838.625539469169</v>
      </c>
      <c r="R10" s="11">
        <f t="shared" si="14"/>
        <v>5554.1384506574104</v>
      </c>
      <c r="V10" s="62"/>
      <c r="W10" s="62"/>
    </row>
    <row r="11" spans="1:23" x14ac:dyDescent="0.25">
      <c r="A11" s="9">
        <f>IF(Lease!$H$4="Monthly",DATE(YEAR(Yearly!A10),MONTH(Yearly!A10)+1,DAY(Yearly!A10)),IF(Lease!$H$4="Quarterly",DATE(YEAR(Yearly!A10),MONTH(Yearly!A10)+3,DAY(Yearly!A10)),DATE(YEAR(Yearly!A10)+1,MONTH(Yearly!A10),DAY(Yearly!A10))))</f>
        <v>44258</v>
      </c>
      <c r="B11" s="9">
        <f t="shared" si="2"/>
        <v>44256</v>
      </c>
      <c r="C11" s="9">
        <f t="shared" si="15"/>
        <v>44286</v>
      </c>
      <c r="D11" s="3">
        <f t="shared" si="16"/>
        <v>31</v>
      </c>
      <c r="E11" s="4">
        <f>Lease!K21</f>
        <v>677604.8909802041</v>
      </c>
      <c r="F11" s="3">
        <f t="shared" si="17"/>
        <v>51350.774872371119</v>
      </c>
      <c r="G11" s="11">
        <f t="shared" si="3"/>
        <v>47375.830781083147</v>
      </c>
      <c r="H11" s="11">
        <f t="shared" si="4"/>
        <v>48955.025140452584</v>
      </c>
      <c r="I11" s="11">
        <f t="shared" si="5"/>
        <v>47375.830781083147</v>
      </c>
      <c r="J11" s="11">
        <f t="shared" si="6"/>
        <v>48955.025140452584</v>
      </c>
      <c r="K11" s="11">
        <f t="shared" si="7"/>
        <v>48955.025140452584</v>
      </c>
      <c r="L11" s="11">
        <f t="shared" si="8"/>
        <v>47375.830781083147</v>
      </c>
      <c r="M11" s="11">
        <f t="shared" si="9"/>
        <v>48955.025140452584</v>
      </c>
      <c r="N11" s="11">
        <f t="shared" si="10"/>
        <v>47375.830781083147</v>
      </c>
      <c r="O11" s="11">
        <f t="shared" si="11"/>
        <v>48955.025140452584</v>
      </c>
      <c r="P11" s="11">
        <f t="shared" si="12"/>
        <v>48955.025140452584</v>
      </c>
      <c r="Q11" s="11">
        <f t="shared" si="13"/>
        <v>44217.442062344271</v>
      </c>
      <c r="R11" s="11">
        <f t="shared" si="14"/>
        <v>4737.583078108315</v>
      </c>
    </row>
    <row r="12" spans="1:23" x14ac:dyDescent="0.25">
      <c r="A12" s="9">
        <f>IF(Lease!$H$4="Monthly",DATE(YEAR(Yearly!A11),MONTH(Yearly!A11)+1,DAY(Yearly!A11)),IF(Lease!$H$4="Quarterly",DATE(YEAR(Yearly!A11),MONTH(Yearly!A11)+3,DAY(Yearly!A11)),DATE(YEAR(Yearly!A11)+1,MONTH(Yearly!A11),DAY(Yearly!A11))))</f>
        <v>44623</v>
      </c>
      <c r="B12" s="9">
        <f t="shared" si="2"/>
        <v>44621</v>
      </c>
      <c r="C12" s="9">
        <f t="shared" si="15"/>
        <v>44651</v>
      </c>
      <c r="D12" s="3">
        <f t="shared" si="16"/>
        <v>31</v>
      </c>
      <c r="E12" s="4">
        <f>Lease!K22</f>
        <v>577985.1355292144</v>
      </c>
      <c r="F12" s="3">
        <f t="shared" si="17"/>
        <v>42246.182468448686</v>
      </c>
      <c r="G12" s="11">
        <f t="shared" si="3"/>
        <v>38801.999369317629</v>
      </c>
      <c r="H12" s="11">
        <f t="shared" si="4"/>
        <v>40095.399348294879</v>
      </c>
      <c r="I12" s="11">
        <f t="shared" si="5"/>
        <v>38801.999369317629</v>
      </c>
      <c r="J12" s="11">
        <f t="shared" si="6"/>
        <v>40095.399348294879</v>
      </c>
      <c r="K12" s="11">
        <f t="shared" si="7"/>
        <v>40095.399348294879</v>
      </c>
      <c r="L12" s="11">
        <f t="shared" si="8"/>
        <v>38801.999369317629</v>
      </c>
      <c r="M12" s="11">
        <f t="shared" si="9"/>
        <v>40095.399348294879</v>
      </c>
      <c r="N12" s="11">
        <f t="shared" si="10"/>
        <v>38801.999369317629</v>
      </c>
      <c r="O12" s="11">
        <f t="shared" si="11"/>
        <v>40095.399348294879</v>
      </c>
      <c r="P12" s="11">
        <f t="shared" si="12"/>
        <v>40095.399348294879</v>
      </c>
      <c r="Q12" s="11">
        <f t="shared" si="13"/>
        <v>36215.199411363123</v>
      </c>
      <c r="R12" s="11">
        <f t="shared" si="14"/>
        <v>3880.1999369317627</v>
      </c>
      <c r="V12" s="62"/>
      <c r="W12" s="62"/>
    </row>
    <row r="13" spans="1:23" x14ac:dyDescent="0.25">
      <c r="A13" s="9">
        <f>IF(Lease!$H$4="Monthly",DATE(YEAR(Yearly!A12),MONTH(Yearly!A12)+1,DAY(Yearly!A12)),IF(Lease!$H$4="Quarterly",DATE(YEAR(Yearly!A12),MONTH(Yearly!A12)+3,DAY(Yearly!A12)),DATE(YEAR(Yearly!A12)+1,MONTH(Yearly!A12),DAY(Yearly!A12))))</f>
        <v>44988</v>
      </c>
      <c r="B13" s="9">
        <f t="shared" si="2"/>
        <v>44986</v>
      </c>
      <c r="C13" s="9">
        <f t="shared" si="15"/>
        <v>45016</v>
      </c>
      <c r="D13" s="3">
        <f t="shared" si="16"/>
        <v>31</v>
      </c>
      <c r="E13" s="4">
        <f>Lease!K23</f>
        <v>473384.39230567508</v>
      </c>
      <c r="F13" s="3">
        <f t="shared" si="17"/>
        <v>32607.869543765024</v>
      </c>
      <c r="G13" s="11">
        <f t="shared" si="3"/>
        <v>29718.278903620616</v>
      </c>
      <c r="H13" s="11">
        <f t="shared" si="4"/>
        <v>30708.888200407968</v>
      </c>
      <c r="I13" s="11">
        <f t="shared" si="5"/>
        <v>29718.278903620616</v>
      </c>
      <c r="J13" s="11">
        <f t="shared" si="6"/>
        <v>30708.888200407968</v>
      </c>
      <c r="K13" s="11">
        <f t="shared" si="7"/>
        <v>30708.888200407968</v>
      </c>
      <c r="L13" s="11">
        <f t="shared" si="8"/>
        <v>29718.278903620616</v>
      </c>
      <c r="M13" s="11">
        <f t="shared" si="9"/>
        <v>30708.888200407968</v>
      </c>
      <c r="N13" s="11">
        <f t="shared" si="10"/>
        <v>29718.278903620616</v>
      </c>
      <c r="O13" s="11">
        <f t="shared" si="11"/>
        <v>30708.888200407968</v>
      </c>
      <c r="P13" s="11">
        <f t="shared" si="12"/>
        <v>30708.888200407968</v>
      </c>
      <c r="Q13" s="11">
        <f t="shared" si="13"/>
        <v>28727.66960683326</v>
      </c>
      <c r="R13" s="11">
        <f t="shared" si="14"/>
        <v>2971.8278903620617</v>
      </c>
    </row>
    <row r="14" spans="1:23" x14ac:dyDescent="0.25">
      <c r="A14" s="9">
        <f>IF(Lease!$H$4="Monthly",DATE(YEAR(Yearly!A13),MONTH(Yearly!A13)+1,DAY(Yearly!A13)),IF(Lease!$H$4="Quarterly",DATE(YEAR(Yearly!A13),MONTH(Yearly!A13)+3,DAY(Yearly!A13)),DATE(YEAR(Yearly!A13)+1,MONTH(Yearly!A13),DAY(Yearly!A13))))</f>
        <v>45354</v>
      </c>
      <c r="B14" s="9">
        <f t="shared" si="2"/>
        <v>45352</v>
      </c>
      <c r="C14" s="9">
        <f t="shared" si="15"/>
        <v>45382</v>
      </c>
      <c r="D14" s="3">
        <f t="shared" si="16"/>
        <v>31</v>
      </c>
      <c r="E14" s="4">
        <f>Lease!K24</f>
        <v>363553.61192095885</v>
      </c>
      <c r="F14" s="3">
        <f t="shared" si="17"/>
        <v>22640.427570671345</v>
      </c>
      <c r="G14" s="11">
        <f t="shared" si="3"/>
        <v>20346.827255492361</v>
      </c>
      <c r="H14" s="11">
        <f t="shared" si="4"/>
        <v>21025.054830675439</v>
      </c>
      <c r="I14" s="11">
        <f t="shared" si="5"/>
        <v>20346.827255492361</v>
      </c>
      <c r="J14" s="11">
        <f t="shared" si="6"/>
        <v>21025.054830675439</v>
      </c>
      <c r="K14" s="11">
        <f t="shared" si="7"/>
        <v>21025.054830675439</v>
      </c>
      <c r="L14" s="11">
        <f t="shared" si="8"/>
        <v>20346.827255492361</v>
      </c>
      <c r="M14" s="11">
        <f t="shared" si="9"/>
        <v>21025.054830675439</v>
      </c>
      <c r="N14" s="11">
        <f t="shared" si="10"/>
        <v>20346.827255492361</v>
      </c>
      <c r="O14" s="11">
        <f t="shared" si="11"/>
        <v>21025.054830675439</v>
      </c>
      <c r="P14" s="11">
        <f t="shared" si="12"/>
        <v>21025.054830675439</v>
      </c>
      <c r="Q14" s="11">
        <f t="shared" si="13"/>
        <v>18990.372105126204</v>
      </c>
      <c r="R14" s="11">
        <f t="shared" si="14"/>
        <v>2034.682725549236</v>
      </c>
    </row>
    <row r="15" spans="1:23" x14ac:dyDescent="0.25">
      <c r="A15" s="9">
        <f>IF(Lease!$H$4="Monthly",DATE(YEAR(Yearly!A14),MONTH(Yearly!A14)+1,DAY(Yearly!A14)),IF(Lease!$H$4="Quarterly",DATE(YEAR(Yearly!A14),MONTH(Yearly!A14)+3,DAY(Yearly!A14)),DATE(YEAR(Yearly!A14)+1,MONTH(Yearly!A14),DAY(Yearly!A14))))</f>
        <v>45719</v>
      </c>
      <c r="B15" s="9">
        <f t="shared" si="2"/>
        <v>45717</v>
      </c>
      <c r="C15" s="9">
        <f t="shared" si="15"/>
        <v>45747</v>
      </c>
      <c r="D15" s="3">
        <f t="shared" si="16"/>
        <v>31</v>
      </c>
      <c r="E15" s="4">
        <f>Lease!K25</f>
        <v>248231.29251700678</v>
      </c>
      <c r="F15" s="3">
        <f t="shared" si="17"/>
        <v>12108.843537414963</v>
      </c>
      <c r="G15" s="11">
        <f t="shared" si="3"/>
        <v>10421.545667447304</v>
      </c>
      <c r="H15" s="11">
        <f t="shared" si="4"/>
        <v>10768.930523028881</v>
      </c>
      <c r="I15" s="11">
        <f t="shared" si="5"/>
        <v>10421.545667447304</v>
      </c>
      <c r="J15" s="11">
        <f t="shared" si="6"/>
        <v>10768.930523028881</v>
      </c>
      <c r="K15" s="11">
        <f t="shared" si="7"/>
        <v>10768.930523028881</v>
      </c>
      <c r="L15" s="11">
        <f t="shared" si="8"/>
        <v>10421.545667447304</v>
      </c>
      <c r="M15" s="11">
        <f t="shared" si="9"/>
        <v>10768.930523028881</v>
      </c>
      <c r="N15" s="11">
        <f t="shared" si="10"/>
        <v>10421.545667447304</v>
      </c>
      <c r="O15" s="11">
        <f t="shared" si="11"/>
        <v>10768.930523028881</v>
      </c>
      <c r="P15" s="11">
        <f t="shared" si="12"/>
        <v>10768.930523028881</v>
      </c>
      <c r="Q15" s="11">
        <f t="shared" si="13"/>
        <v>9726.7759562841511</v>
      </c>
      <c r="R15" s="11">
        <f t="shared" si="14"/>
        <v>1042.1545667447303</v>
      </c>
    </row>
    <row r="16" spans="1:23" x14ac:dyDescent="0.25">
      <c r="A16" s="9">
        <f>IF(Lease!$H$4="Monthly",DATE(YEAR(Yearly!A15),MONTH(Yearly!A15)+1,DAY(Yearly!A15)),IF(Lease!$H$4="Quarterly",DATE(YEAR(Yearly!A15),MONTH(Yearly!A15)+3,DAY(Yearly!A15)),DATE(YEAR(Yearly!A15)+1,MONTH(Yearly!A15),DAY(Yearly!A15))))</f>
        <v>46084</v>
      </c>
      <c r="B16" s="9">
        <f t="shared" si="2"/>
        <v>46082</v>
      </c>
      <c r="C16" s="9">
        <f t="shared" si="15"/>
        <v>46112</v>
      </c>
      <c r="D16" s="3">
        <f t="shared" si="16"/>
        <v>31</v>
      </c>
      <c r="E16" s="4">
        <f>Lease!K26</f>
        <v>127142.8571428571</v>
      </c>
      <c r="F16" s="3">
        <f t="shared" si="17"/>
        <v>1042.1545667447303</v>
      </c>
      <c r="G16" s="11">
        <f t="shared" si="3"/>
        <v>0</v>
      </c>
      <c r="H16" s="11">
        <f t="shared" si="4"/>
        <v>0</v>
      </c>
      <c r="I16" s="11">
        <f t="shared" si="5"/>
        <v>0</v>
      </c>
      <c r="J16" s="11">
        <f t="shared" si="6"/>
        <v>0</v>
      </c>
      <c r="K16" s="11">
        <f t="shared" si="7"/>
        <v>0</v>
      </c>
      <c r="L16" s="11">
        <f t="shared" si="8"/>
        <v>0</v>
      </c>
      <c r="M16" s="11">
        <f t="shared" si="9"/>
        <v>0</v>
      </c>
      <c r="N16" s="11">
        <f t="shared" si="10"/>
        <v>0</v>
      </c>
      <c r="O16" s="11">
        <f t="shared" si="11"/>
        <v>0</v>
      </c>
      <c r="P16" s="11">
        <f t="shared" si="12"/>
        <v>0</v>
      </c>
      <c r="Q16" s="11">
        <f t="shared" si="13"/>
        <v>0</v>
      </c>
      <c r="R16" s="11">
        <f t="shared" si="14"/>
        <v>0</v>
      </c>
    </row>
    <row r="17" spans="1:18" x14ac:dyDescent="0.25">
      <c r="A17" s="9">
        <f>IF(Lease!$H$4="Monthly",DATE(YEAR(Yearly!A16),MONTH(Yearly!A16)+1,DAY(Yearly!A16)),IF(Lease!$H$4="Quarterly",DATE(YEAR(Yearly!A16),MONTH(Yearly!A16)+3,DAY(Yearly!A16)),DATE(YEAR(Yearly!A16)+1,MONTH(Yearly!A16),DAY(Yearly!A16))))</f>
        <v>46449</v>
      </c>
      <c r="B17" s="9">
        <f t="shared" si="2"/>
        <v>46447</v>
      </c>
      <c r="C17" s="9">
        <f t="shared" si="15"/>
        <v>46477</v>
      </c>
      <c r="D17" s="3">
        <f t="shared" si="16"/>
        <v>31</v>
      </c>
      <c r="E17" s="4">
        <f>Lease!K27</f>
        <v>0</v>
      </c>
      <c r="F17" s="3">
        <f t="shared" si="17"/>
        <v>0</v>
      </c>
      <c r="G17" s="11">
        <f t="shared" si="3"/>
        <v>0</v>
      </c>
      <c r="H17" s="11">
        <f t="shared" si="4"/>
        <v>0</v>
      </c>
      <c r="I17" s="11">
        <f t="shared" si="5"/>
        <v>0</v>
      </c>
      <c r="J17" s="11">
        <f t="shared" si="6"/>
        <v>0</v>
      </c>
      <c r="K17" s="11">
        <f t="shared" si="7"/>
        <v>0</v>
      </c>
      <c r="L17" s="11">
        <f t="shared" si="8"/>
        <v>0</v>
      </c>
      <c r="M17" s="11">
        <f t="shared" si="9"/>
        <v>0</v>
      </c>
      <c r="N17" s="11">
        <f t="shared" si="10"/>
        <v>0</v>
      </c>
      <c r="O17" s="11">
        <f t="shared" si="11"/>
        <v>0</v>
      </c>
      <c r="P17" s="11">
        <f t="shared" si="12"/>
        <v>0</v>
      </c>
      <c r="Q17" s="11">
        <f t="shared" si="13"/>
        <v>0</v>
      </c>
      <c r="R17" s="11">
        <f t="shared" si="14"/>
        <v>0</v>
      </c>
    </row>
    <row r="18" spans="1:18" x14ac:dyDescent="0.25">
      <c r="A18" s="9">
        <f>IF(Lease!$H$4="Monthly",DATE(YEAR(Yearly!A17),MONTH(Yearly!A17)+1,DAY(Yearly!A17)),IF(Lease!$H$4="Quarterly",DATE(YEAR(Yearly!A17),MONTH(Yearly!A17)+3,DAY(Yearly!A17)),DATE(YEAR(Yearly!A17)+1,MONTH(Yearly!A17),DAY(Yearly!A17))))</f>
        <v>46815</v>
      </c>
      <c r="B18" s="9">
        <f t="shared" si="2"/>
        <v>46813</v>
      </c>
      <c r="C18" s="9">
        <f t="shared" si="15"/>
        <v>46843</v>
      </c>
      <c r="D18" s="3">
        <f t="shared" si="16"/>
        <v>31</v>
      </c>
      <c r="E18" s="4">
        <f>Lease!K28</f>
        <v>0</v>
      </c>
      <c r="F18" s="3">
        <f t="shared" si="17"/>
        <v>0</v>
      </c>
      <c r="G18" s="11">
        <f t="shared" si="3"/>
        <v>0</v>
      </c>
      <c r="H18" s="11">
        <f t="shared" si="4"/>
        <v>0</v>
      </c>
      <c r="I18" s="11">
        <f t="shared" si="5"/>
        <v>0</v>
      </c>
      <c r="J18" s="11">
        <f t="shared" si="6"/>
        <v>0</v>
      </c>
      <c r="K18" s="11">
        <f t="shared" si="7"/>
        <v>0</v>
      </c>
      <c r="L18" s="11">
        <f t="shared" si="8"/>
        <v>0</v>
      </c>
      <c r="M18" s="11">
        <f t="shared" si="9"/>
        <v>0</v>
      </c>
      <c r="N18" s="11">
        <f t="shared" si="10"/>
        <v>0</v>
      </c>
      <c r="O18" s="11">
        <f t="shared" si="11"/>
        <v>0</v>
      </c>
      <c r="P18" s="11">
        <f t="shared" si="12"/>
        <v>0</v>
      </c>
      <c r="Q18" s="11">
        <f t="shared" si="13"/>
        <v>0</v>
      </c>
      <c r="R18" s="11">
        <f t="shared" si="14"/>
        <v>0</v>
      </c>
    </row>
    <row r="19" spans="1:18" x14ac:dyDescent="0.25">
      <c r="A19" s="9">
        <f>IF(Lease!$H$4="Monthly",DATE(YEAR(Yearly!A18),MONTH(Yearly!A18)+1,DAY(Yearly!A18)),IF(Lease!$H$4="Quarterly",DATE(YEAR(Yearly!A18),MONTH(Yearly!A18)+3,DAY(Yearly!A18)),DATE(YEAR(Yearly!A18)+1,MONTH(Yearly!A18),DAY(Yearly!A18))))</f>
        <v>47180</v>
      </c>
      <c r="B19" s="9">
        <f t="shared" si="2"/>
        <v>47178</v>
      </c>
      <c r="C19" s="9">
        <f t="shared" si="15"/>
        <v>47208</v>
      </c>
      <c r="D19" s="3">
        <f t="shared" si="16"/>
        <v>31</v>
      </c>
      <c r="E19" s="4">
        <f>Lease!K29</f>
        <v>0</v>
      </c>
      <c r="F19" s="3">
        <f t="shared" si="17"/>
        <v>0</v>
      </c>
      <c r="G19" s="11">
        <f t="shared" si="3"/>
        <v>0</v>
      </c>
      <c r="H19" s="11">
        <f t="shared" si="4"/>
        <v>0</v>
      </c>
      <c r="I19" s="11">
        <f t="shared" si="5"/>
        <v>0</v>
      </c>
      <c r="J19" s="11">
        <f t="shared" si="6"/>
        <v>0</v>
      </c>
      <c r="K19" s="11">
        <f t="shared" si="7"/>
        <v>0</v>
      </c>
      <c r="L19" s="11">
        <f t="shared" si="8"/>
        <v>0</v>
      </c>
      <c r="M19" s="11">
        <f t="shared" si="9"/>
        <v>0</v>
      </c>
      <c r="N19" s="11">
        <f t="shared" si="10"/>
        <v>0</v>
      </c>
      <c r="O19" s="11">
        <f t="shared" si="11"/>
        <v>0</v>
      </c>
      <c r="P19" s="11">
        <f t="shared" si="12"/>
        <v>0</v>
      </c>
      <c r="Q19" s="11">
        <f t="shared" si="13"/>
        <v>0</v>
      </c>
      <c r="R19" s="11">
        <f t="shared" si="14"/>
        <v>0</v>
      </c>
    </row>
    <row r="20" spans="1:18" x14ac:dyDescent="0.25">
      <c r="A20" s="9">
        <f>IF(Lease!$H$4="Monthly",DATE(YEAR(Yearly!A19),MONTH(Yearly!A19)+1,DAY(Yearly!A19)),IF(Lease!$H$4="Quarterly",DATE(YEAR(Yearly!A19),MONTH(Yearly!A19)+3,DAY(Yearly!A19)),DATE(YEAR(Yearly!A19)+1,MONTH(Yearly!A19),DAY(Yearly!A19))))</f>
        <v>47545</v>
      </c>
      <c r="B20" s="9">
        <f t="shared" si="2"/>
        <v>47543</v>
      </c>
      <c r="C20" s="9">
        <f t="shared" si="15"/>
        <v>47573</v>
      </c>
      <c r="D20" s="3">
        <f t="shared" si="16"/>
        <v>31</v>
      </c>
      <c r="E20" s="4">
        <f>Lease!K30</f>
        <v>0</v>
      </c>
      <c r="F20" s="3">
        <f t="shared" si="17"/>
        <v>0</v>
      </c>
      <c r="G20" s="11">
        <f t="shared" si="3"/>
        <v>0</v>
      </c>
      <c r="H20" s="11">
        <f t="shared" si="4"/>
        <v>0</v>
      </c>
      <c r="I20" s="11">
        <f t="shared" si="5"/>
        <v>0</v>
      </c>
      <c r="J20" s="11">
        <f t="shared" si="6"/>
        <v>0</v>
      </c>
      <c r="K20" s="11">
        <f t="shared" si="7"/>
        <v>0</v>
      </c>
      <c r="L20" s="11">
        <f t="shared" si="8"/>
        <v>0</v>
      </c>
      <c r="M20" s="11">
        <f t="shared" si="9"/>
        <v>0</v>
      </c>
      <c r="N20" s="11">
        <f t="shared" si="10"/>
        <v>0</v>
      </c>
      <c r="O20" s="11">
        <f t="shared" si="11"/>
        <v>0</v>
      </c>
      <c r="P20" s="11">
        <f t="shared" si="12"/>
        <v>0</v>
      </c>
      <c r="Q20" s="11">
        <f t="shared" si="13"/>
        <v>0</v>
      </c>
      <c r="R20" s="11">
        <f t="shared" si="14"/>
        <v>0</v>
      </c>
    </row>
    <row r="21" spans="1:18" x14ac:dyDescent="0.25">
      <c r="A21" s="9">
        <f>IF(Lease!$H$4="Monthly",DATE(YEAR(Yearly!A20),MONTH(Yearly!A20)+1,DAY(Yearly!A20)),IF(Lease!$H$4="Quarterly",DATE(YEAR(Yearly!A20),MONTH(Yearly!A20)+3,DAY(Yearly!A20)),DATE(YEAR(Yearly!A20)+1,MONTH(Yearly!A20),DAY(Yearly!A20))))</f>
        <v>47910</v>
      </c>
      <c r="B21" s="9">
        <f t="shared" si="2"/>
        <v>47908</v>
      </c>
      <c r="C21" s="9">
        <f t="shared" si="15"/>
        <v>47938</v>
      </c>
      <c r="D21" s="3">
        <f t="shared" si="16"/>
        <v>31</v>
      </c>
      <c r="E21" s="4">
        <f>Lease!K31</f>
        <v>0</v>
      </c>
      <c r="F21" s="3">
        <f t="shared" si="17"/>
        <v>0</v>
      </c>
      <c r="G21" s="11">
        <f t="shared" si="3"/>
        <v>0</v>
      </c>
      <c r="H21" s="11">
        <f t="shared" si="4"/>
        <v>0</v>
      </c>
      <c r="I21" s="11">
        <f t="shared" si="5"/>
        <v>0</v>
      </c>
      <c r="J21" s="11">
        <f t="shared" si="6"/>
        <v>0</v>
      </c>
      <c r="K21" s="11">
        <f t="shared" si="7"/>
        <v>0</v>
      </c>
      <c r="L21" s="11">
        <f t="shared" si="8"/>
        <v>0</v>
      </c>
      <c r="M21" s="11">
        <f t="shared" si="9"/>
        <v>0</v>
      </c>
      <c r="N21" s="11">
        <f t="shared" si="10"/>
        <v>0</v>
      </c>
      <c r="O21" s="11">
        <f t="shared" si="11"/>
        <v>0</v>
      </c>
      <c r="P21" s="11">
        <f t="shared" si="12"/>
        <v>0</v>
      </c>
      <c r="Q21" s="11">
        <f t="shared" si="13"/>
        <v>0</v>
      </c>
      <c r="R21" s="11">
        <f t="shared" si="14"/>
        <v>0</v>
      </c>
    </row>
    <row r="22" spans="1:18" x14ac:dyDescent="0.25">
      <c r="A22" s="9">
        <f>IF(Lease!$H$4="Monthly",DATE(YEAR(Yearly!A21),MONTH(Yearly!A21)+1,DAY(Yearly!A21)),IF(Lease!$H$4="Quarterly",DATE(YEAR(Yearly!A21),MONTH(Yearly!A21)+3,DAY(Yearly!A21)),DATE(YEAR(Yearly!A21)+1,MONTH(Yearly!A21),DAY(Yearly!A21))))</f>
        <v>48276</v>
      </c>
      <c r="B22" s="9">
        <f t="shared" si="2"/>
        <v>48274</v>
      </c>
      <c r="C22" s="9">
        <f t="shared" si="15"/>
        <v>48304</v>
      </c>
      <c r="D22" s="3">
        <f t="shared" si="16"/>
        <v>31</v>
      </c>
      <c r="E22" s="4">
        <f>Lease!K32</f>
        <v>0</v>
      </c>
      <c r="F22" s="3">
        <f t="shared" si="17"/>
        <v>0</v>
      </c>
      <c r="G22" s="11">
        <f t="shared" si="3"/>
        <v>0</v>
      </c>
      <c r="H22" s="11">
        <f t="shared" si="4"/>
        <v>0</v>
      </c>
      <c r="I22" s="11">
        <f t="shared" si="5"/>
        <v>0</v>
      </c>
      <c r="J22" s="11">
        <f t="shared" si="6"/>
        <v>0</v>
      </c>
      <c r="K22" s="11">
        <f t="shared" si="7"/>
        <v>0</v>
      </c>
      <c r="L22" s="11">
        <f t="shared" si="8"/>
        <v>0</v>
      </c>
      <c r="M22" s="11">
        <f t="shared" si="9"/>
        <v>0</v>
      </c>
      <c r="N22" s="11">
        <f t="shared" si="10"/>
        <v>0</v>
      </c>
      <c r="O22" s="11">
        <f t="shared" si="11"/>
        <v>0</v>
      </c>
      <c r="P22" s="11">
        <f t="shared" si="12"/>
        <v>0</v>
      </c>
      <c r="Q22" s="11">
        <f t="shared" si="13"/>
        <v>0</v>
      </c>
      <c r="R22" s="11">
        <f t="shared" si="14"/>
        <v>0</v>
      </c>
    </row>
    <row r="23" spans="1:18" x14ac:dyDescent="0.25">
      <c r="A23" s="9">
        <f>IF(Lease!$H$4="Monthly",DATE(YEAR(Yearly!A22),MONTH(Yearly!A22)+1,DAY(Yearly!A22)),IF(Lease!$H$4="Quarterly",DATE(YEAR(Yearly!A22),MONTH(Yearly!A22)+3,DAY(Yearly!A22)),DATE(YEAR(Yearly!A22)+1,MONTH(Yearly!A22),DAY(Yearly!A22))))</f>
        <v>48641</v>
      </c>
      <c r="B23" s="9">
        <f t="shared" si="2"/>
        <v>48639</v>
      </c>
      <c r="C23" s="9">
        <f t="shared" si="15"/>
        <v>48669</v>
      </c>
      <c r="D23" s="3">
        <f t="shared" si="16"/>
        <v>31</v>
      </c>
      <c r="E23" s="4">
        <f>Lease!K33</f>
        <v>0</v>
      </c>
      <c r="F23" s="3">
        <f t="shared" si="17"/>
        <v>0</v>
      </c>
      <c r="G23" s="11">
        <f t="shared" si="3"/>
        <v>0</v>
      </c>
      <c r="H23" s="11">
        <f t="shared" si="4"/>
        <v>0</v>
      </c>
      <c r="I23" s="11">
        <f t="shared" si="5"/>
        <v>0</v>
      </c>
      <c r="J23" s="11">
        <f t="shared" si="6"/>
        <v>0</v>
      </c>
      <c r="K23" s="11">
        <f t="shared" si="7"/>
        <v>0</v>
      </c>
      <c r="L23" s="11">
        <f t="shared" si="8"/>
        <v>0</v>
      </c>
      <c r="M23" s="11">
        <f t="shared" si="9"/>
        <v>0</v>
      </c>
      <c r="N23" s="11">
        <f t="shared" si="10"/>
        <v>0</v>
      </c>
      <c r="O23" s="11">
        <f t="shared" si="11"/>
        <v>0</v>
      </c>
      <c r="P23" s="11">
        <f t="shared" si="12"/>
        <v>0</v>
      </c>
      <c r="Q23" s="11">
        <f t="shared" si="13"/>
        <v>0</v>
      </c>
      <c r="R23" s="11">
        <f t="shared" si="14"/>
        <v>0</v>
      </c>
    </row>
    <row r="24" spans="1:18" x14ac:dyDescent="0.25">
      <c r="A24" s="9">
        <f>IF(Lease!$H$4="Monthly",DATE(YEAR(Yearly!A23),MONTH(Yearly!A23)+1,DAY(Yearly!A23)),IF(Lease!$H$4="Quarterly",DATE(YEAR(Yearly!A23),MONTH(Yearly!A23)+3,DAY(Yearly!A23)),DATE(YEAR(Yearly!A23)+1,MONTH(Yearly!A23),DAY(Yearly!A23))))</f>
        <v>49006</v>
      </c>
      <c r="B24" s="9">
        <f t="shared" si="2"/>
        <v>49004</v>
      </c>
      <c r="C24" s="9">
        <f t="shared" si="15"/>
        <v>49034</v>
      </c>
      <c r="D24" s="3">
        <f t="shared" si="16"/>
        <v>31</v>
      </c>
      <c r="E24" s="4">
        <f>Lease!K34</f>
        <v>0</v>
      </c>
      <c r="F24" s="3">
        <f t="shared" si="17"/>
        <v>0</v>
      </c>
      <c r="G24" s="11">
        <f t="shared" si="3"/>
        <v>0</v>
      </c>
      <c r="H24" s="11">
        <f t="shared" si="4"/>
        <v>0</v>
      </c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 t="shared" si="8"/>
        <v>0</v>
      </c>
      <c r="M24" s="11">
        <f t="shared" si="9"/>
        <v>0</v>
      </c>
      <c r="N24" s="11">
        <f t="shared" si="10"/>
        <v>0</v>
      </c>
      <c r="O24" s="11">
        <f t="shared" si="11"/>
        <v>0</v>
      </c>
      <c r="P24" s="11">
        <f t="shared" si="12"/>
        <v>0</v>
      </c>
      <c r="Q24" s="11">
        <f t="shared" si="13"/>
        <v>0</v>
      </c>
      <c r="R24" s="11">
        <f t="shared" si="14"/>
        <v>0</v>
      </c>
    </row>
    <row r="25" spans="1:18" x14ac:dyDescent="0.25">
      <c r="A25" s="9">
        <f>IF(Lease!$H$4="Monthly",DATE(YEAR(Yearly!A24),MONTH(Yearly!A24)+1,DAY(Yearly!A24)),IF(Lease!$H$4="Quarterly",DATE(YEAR(Yearly!A24),MONTH(Yearly!A24)+3,DAY(Yearly!A24)),DATE(YEAR(Yearly!A24)+1,MONTH(Yearly!A24),DAY(Yearly!A24))))</f>
        <v>49371</v>
      </c>
      <c r="B25" s="9">
        <f t="shared" si="2"/>
        <v>49369</v>
      </c>
      <c r="C25" s="9">
        <f t="shared" si="15"/>
        <v>49399</v>
      </c>
      <c r="D25" s="3">
        <f t="shared" si="16"/>
        <v>31</v>
      </c>
      <c r="E25" s="4">
        <f>Lease!K35</f>
        <v>0</v>
      </c>
      <c r="F25" s="3">
        <f t="shared" si="17"/>
        <v>0</v>
      </c>
      <c r="G25" s="11">
        <f t="shared" si="3"/>
        <v>0</v>
      </c>
      <c r="H25" s="11">
        <f t="shared" si="4"/>
        <v>0</v>
      </c>
      <c r="I25" s="11">
        <f t="shared" si="5"/>
        <v>0</v>
      </c>
      <c r="J25" s="11">
        <f t="shared" si="6"/>
        <v>0</v>
      </c>
      <c r="K25" s="11">
        <f t="shared" si="7"/>
        <v>0</v>
      </c>
      <c r="L25" s="11">
        <f t="shared" si="8"/>
        <v>0</v>
      </c>
      <c r="M25" s="11">
        <f t="shared" si="9"/>
        <v>0</v>
      </c>
      <c r="N25" s="11">
        <f t="shared" si="10"/>
        <v>0</v>
      </c>
      <c r="O25" s="11">
        <f t="shared" si="11"/>
        <v>0</v>
      </c>
      <c r="P25" s="11">
        <f t="shared" si="12"/>
        <v>0</v>
      </c>
      <c r="Q25" s="11">
        <f t="shared" si="13"/>
        <v>0</v>
      </c>
      <c r="R25" s="11">
        <f t="shared" si="14"/>
        <v>0</v>
      </c>
    </row>
    <row r="26" spans="1:18" x14ac:dyDescent="0.25">
      <c r="A26" s="9">
        <f>IF(Lease!$H$4="Monthly",DATE(YEAR(Yearly!A25),MONTH(Yearly!A25)+1,DAY(Yearly!A25)),IF(Lease!$H$4="Quarterly",DATE(YEAR(Yearly!A25),MONTH(Yearly!A25)+3,DAY(Yearly!A25)),DATE(YEAR(Yearly!A25)+1,MONTH(Yearly!A25),DAY(Yearly!A25))))</f>
        <v>49737</v>
      </c>
      <c r="B26" s="9">
        <f t="shared" si="2"/>
        <v>49735</v>
      </c>
      <c r="C26" s="9">
        <f t="shared" si="15"/>
        <v>49765</v>
      </c>
      <c r="D26" s="3">
        <f t="shared" si="16"/>
        <v>31</v>
      </c>
      <c r="E26" s="4">
        <f>Lease!K36</f>
        <v>0</v>
      </c>
      <c r="F26" s="3">
        <f t="shared" si="17"/>
        <v>0</v>
      </c>
      <c r="G26" s="11">
        <f t="shared" si="3"/>
        <v>0</v>
      </c>
      <c r="H26" s="11">
        <f t="shared" si="4"/>
        <v>0</v>
      </c>
      <c r="I26" s="11">
        <f t="shared" si="5"/>
        <v>0</v>
      </c>
      <c r="J26" s="11">
        <f t="shared" si="6"/>
        <v>0</v>
      </c>
      <c r="K26" s="11">
        <f t="shared" si="7"/>
        <v>0</v>
      </c>
      <c r="L26" s="11">
        <f t="shared" si="8"/>
        <v>0</v>
      </c>
      <c r="M26" s="11">
        <f t="shared" si="9"/>
        <v>0</v>
      </c>
      <c r="N26" s="11">
        <f t="shared" si="10"/>
        <v>0</v>
      </c>
      <c r="O26" s="11">
        <f t="shared" si="11"/>
        <v>0</v>
      </c>
      <c r="P26" s="11">
        <f t="shared" si="12"/>
        <v>0</v>
      </c>
      <c r="Q26" s="11">
        <f t="shared" si="13"/>
        <v>0</v>
      </c>
      <c r="R26" s="11">
        <f t="shared" si="14"/>
        <v>0</v>
      </c>
    </row>
    <row r="27" spans="1:18" x14ac:dyDescent="0.25">
      <c r="A27" s="9">
        <f>IF(Lease!$H$4="Monthly",DATE(YEAR(Yearly!A26),MONTH(Yearly!A26)+1,DAY(Yearly!A26)),IF(Lease!$H$4="Quarterly",DATE(YEAR(Yearly!A26),MONTH(Yearly!A26)+3,DAY(Yearly!A26)),DATE(YEAR(Yearly!A26)+1,MONTH(Yearly!A26),DAY(Yearly!A26))))</f>
        <v>50102</v>
      </c>
      <c r="B27" s="9">
        <f t="shared" si="2"/>
        <v>50100</v>
      </c>
      <c r="C27" s="9">
        <f t="shared" si="15"/>
        <v>50130</v>
      </c>
      <c r="D27" s="3">
        <f t="shared" si="16"/>
        <v>31</v>
      </c>
      <c r="E27" s="4">
        <f>Lease!K37</f>
        <v>0</v>
      </c>
      <c r="F27" s="3">
        <f t="shared" si="17"/>
        <v>0</v>
      </c>
      <c r="G27" s="11">
        <f t="shared" si="3"/>
        <v>0</v>
      </c>
      <c r="H27" s="11">
        <f t="shared" si="4"/>
        <v>0</v>
      </c>
      <c r="I27" s="11">
        <f t="shared" si="5"/>
        <v>0</v>
      </c>
      <c r="J27" s="11">
        <f t="shared" si="6"/>
        <v>0</v>
      </c>
      <c r="K27" s="11">
        <f t="shared" si="7"/>
        <v>0</v>
      </c>
      <c r="L27" s="11">
        <f t="shared" si="8"/>
        <v>0</v>
      </c>
      <c r="M27" s="11">
        <f t="shared" si="9"/>
        <v>0</v>
      </c>
      <c r="N27" s="11">
        <f t="shared" si="10"/>
        <v>0</v>
      </c>
      <c r="O27" s="11">
        <f t="shared" si="11"/>
        <v>0</v>
      </c>
      <c r="P27" s="11">
        <f t="shared" si="12"/>
        <v>0</v>
      </c>
      <c r="Q27" s="11">
        <f t="shared" si="13"/>
        <v>0</v>
      </c>
      <c r="R27" s="11">
        <f t="shared" si="14"/>
        <v>0</v>
      </c>
    </row>
    <row r="28" spans="1:18" x14ac:dyDescent="0.25">
      <c r="A28" s="9">
        <f>IF(Lease!$H$4="Monthly",DATE(YEAR(Yearly!A27),MONTH(Yearly!A27)+1,DAY(Yearly!A27)),IF(Lease!$H$4="Quarterly",DATE(YEAR(Yearly!A27),MONTH(Yearly!A27)+3,DAY(Yearly!A27)),DATE(YEAR(Yearly!A27)+1,MONTH(Yearly!A27),DAY(Yearly!A27))))</f>
        <v>50467</v>
      </c>
      <c r="B28" s="9">
        <f t="shared" si="2"/>
        <v>50465</v>
      </c>
      <c r="C28" s="9">
        <f t="shared" si="15"/>
        <v>50495</v>
      </c>
      <c r="D28" s="3">
        <f t="shared" si="16"/>
        <v>31</v>
      </c>
      <c r="E28" s="4">
        <f>Lease!K38</f>
        <v>0</v>
      </c>
      <c r="F28" s="3">
        <f t="shared" si="17"/>
        <v>0</v>
      </c>
      <c r="G28" s="11">
        <f t="shared" si="3"/>
        <v>0</v>
      </c>
      <c r="H28" s="11">
        <f t="shared" si="4"/>
        <v>0</v>
      </c>
      <c r="I28" s="11">
        <f t="shared" si="5"/>
        <v>0</v>
      </c>
      <c r="J28" s="11">
        <f t="shared" si="6"/>
        <v>0</v>
      </c>
      <c r="K28" s="11">
        <f t="shared" si="7"/>
        <v>0</v>
      </c>
      <c r="L28" s="11">
        <f t="shared" si="8"/>
        <v>0</v>
      </c>
      <c r="M28" s="11">
        <f t="shared" si="9"/>
        <v>0</v>
      </c>
      <c r="N28" s="11">
        <f t="shared" si="10"/>
        <v>0</v>
      </c>
      <c r="O28" s="11">
        <f t="shared" si="11"/>
        <v>0</v>
      </c>
      <c r="P28" s="11">
        <f t="shared" si="12"/>
        <v>0</v>
      </c>
      <c r="Q28" s="11">
        <f t="shared" si="13"/>
        <v>0</v>
      </c>
      <c r="R28" s="11">
        <f t="shared" si="14"/>
        <v>0</v>
      </c>
    </row>
    <row r="29" spans="1:18" x14ac:dyDescent="0.25">
      <c r="A29" s="9">
        <f>IF(Lease!$H$4="Monthly",DATE(YEAR(Yearly!A28),MONTH(Yearly!A28)+1,DAY(Yearly!A28)),IF(Lease!$H$4="Quarterly",DATE(YEAR(Yearly!A28),MONTH(Yearly!A28)+3,DAY(Yearly!A28)),DATE(YEAR(Yearly!A28)+1,MONTH(Yearly!A28),DAY(Yearly!A28))))</f>
        <v>50832</v>
      </c>
      <c r="B29" s="9">
        <f t="shared" si="2"/>
        <v>50830</v>
      </c>
      <c r="C29" s="9">
        <f t="shared" si="15"/>
        <v>50860</v>
      </c>
      <c r="D29" s="3">
        <f t="shared" si="16"/>
        <v>31</v>
      </c>
      <c r="E29" s="4">
        <f>Lease!K39</f>
        <v>0</v>
      </c>
      <c r="F29" s="3">
        <f t="shared" si="17"/>
        <v>0</v>
      </c>
      <c r="G29" s="11">
        <f t="shared" si="3"/>
        <v>0</v>
      </c>
      <c r="H29" s="11">
        <f t="shared" si="4"/>
        <v>0</v>
      </c>
      <c r="I29" s="11">
        <f t="shared" si="5"/>
        <v>0</v>
      </c>
      <c r="J29" s="11">
        <f t="shared" si="6"/>
        <v>0</v>
      </c>
      <c r="K29" s="11">
        <f t="shared" si="7"/>
        <v>0</v>
      </c>
      <c r="L29" s="11">
        <f t="shared" si="8"/>
        <v>0</v>
      </c>
      <c r="M29" s="11">
        <f t="shared" si="9"/>
        <v>0</v>
      </c>
      <c r="N29" s="11">
        <f t="shared" si="10"/>
        <v>0</v>
      </c>
      <c r="O29" s="11">
        <f t="shared" si="11"/>
        <v>0</v>
      </c>
      <c r="P29" s="11">
        <f t="shared" si="12"/>
        <v>0</v>
      </c>
      <c r="Q29" s="11">
        <f t="shared" si="13"/>
        <v>0</v>
      </c>
      <c r="R29" s="11">
        <f t="shared" si="14"/>
        <v>0</v>
      </c>
    </row>
    <row r="30" spans="1:18" x14ac:dyDescent="0.25">
      <c r="A30" s="9">
        <f>IF(Lease!$H$4="Monthly",DATE(YEAR(Yearly!A29),MONTH(Yearly!A29)+1,DAY(Yearly!A29)),IF(Lease!$H$4="Quarterly",DATE(YEAR(Yearly!A29),MONTH(Yearly!A29)+3,DAY(Yearly!A29)),DATE(YEAR(Yearly!A29)+1,MONTH(Yearly!A29),DAY(Yearly!A29))))</f>
        <v>51198</v>
      </c>
      <c r="B30" s="9">
        <f t="shared" si="2"/>
        <v>51196</v>
      </c>
      <c r="C30" s="9">
        <f t="shared" si="15"/>
        <v>51226</v>
      </c>
      <c r="D30" s="3">
        <f t="shared" si="16"/>
        <v>31</v>
      </c>
      <c r="E30" s="4">
        <f>Lease!K40</f>
        <v>0</v>
      </c>
      <c r="F30" s="3">
        <f t="shared" si="17"/>
        <v>0</v>
      </c>
      <c r="G30" s="11">
        <f t="shared" si="3"/>
        <v>0</v>
      </c>
      <c r="H30" s="11">
        <f t="shared" si="4"/>
        <v>0</v>
      </c>
      <c r="I30" s="11">
        <f t="shared" si="5"/>
        <v>0</v>
      </c>
      <c r="J30" s="11">
        <f t="shared" si="6"/>
        <v>0</v>
      </c>
      <c r="K30" s="11">
        <f t="shared" si="7"/>
        <v>0</v>
      </c>
      <c r="L30" s="11">
        <f t="shared" si="8"/>
        <v>0</v>
      </c>
      <c r="M30" s="11">
        <f t="shared" si="9"/>
        <v>0</v>
      </c>
      <c r="N30" s="11">
        <f t="shared" si="10"/>
        <v>0</v>
      </c>
      <c r="O30" s="11">
        <f t="shared" si="11"/>
        <v>0</v>
      </c>
      <c r="P30" s="11">
        <f t="shared" si="12"/>
        <v>0</v>
      </c>
      <c r="Q30" s="11">
        <f t="shared" si="13"/>
        <v>0</v>
      </c>
      <c r="R30" s="11">
        <f t="shared" si="14"/>
        <v>0</v>
      </c>
    </row>
    <row r="31" spans="1:18" x14ac:dyDescent="0.25">
      <c r="A31" s="9">
        <f>IF(Lease!$H$4="Monthly",DATE(YEAR(Yearly!A30),MONTH(Yearly!A30)+1,DAY(Yearly!A30)),IF(Lease!$H$4="Quarterly",DATE(YEAR(Yearly!A30),MONTH(Yearly!A30)+3,DAY(Yearly!A30)),DATE(YEAR(Yearly!A30)+1,MONTH(Yearly!A30),DAY(Yearly!A30))))</f>
        <v>51563</v>
      </c>
      <c r="B31" s="9">
        <f t="shared" si="2"/>
        <v>51561</v>
      </c>
      <c r="C31" s="9">
        <f t="shared" si="15"/>
        <v>51591</v>
      </c>
      <c r="D31" s="3">
        <f t="shared" si="16"/>
        <v>31</v>
      </c>
      <c r="E31" s="4">
        <f>Lease!K41</f>
        <v>0</v>
      </c>
      <c r="F31" s="3">
        <f t="shared" si="17"/>
        <v>0</v>
      </c>
      <c r="G31" s="11">
        <f t="shared" si="3"/>
        <v>0</v>
      </c>
      <c r="H31" s="11">
        <f t="shared" si="4"/>
        <v>0</v>
      </c>
      <c r="I31" s="11">
        <f t="shared" si="5"/>
        <v>0</v>
      </c>
      <c r="J31" s="11">
        <f t="shared" si="6"/>
        <v>0</v>
      </c>
      <c r="K31" s="11">
        <f t="shared" si="7"/>
        <v>0</v>
      </c>
      <c r="L31" s="11">
        <f t="shared" si="8"/>
        <v>0</v>
      </c>
      <c r="M31" s="11">
        <f t="shared" si="9"/>
        <v>0</v>
      </c>
      <c r="N31" s="11">
        <f t="shared" si="10"/>
        <v>0</v>
      </c>
      <c r="O31" s="11">
        <f t="shared" si="11"/>
        <v>0</v>
      </c>
      <c r="P31" s="11">
        <f t="shared" si="12"/>
        <v>0</v>
      </c>
      <c r="Q31" s="11">
        <f t="shared" si="13"/>
        <v>0</v>
      </c>
      <c r="R31" s="11">
        <f t="shared" si="14"/>
        <v>0</v>
      </c>
    </row>
    <row r="32" spans="1:18" x14ac:dyDescent="0.25">
      <c r="A32" s="9">
        <f>IF(Lease!$H$4="Monthly",DATE(YEAR(Yearly!A31),MONTH(Yearly!A31)+1,DAY(Yearly!A31)),IF(Lease!$H$4="Quarterly",DATE(YEAR(Yearly!A31),MONTH(Yearly!A31)+3,DAY(Yearly!A31)),DATE(YEAR(Yearly!A31)+1,MONTH(Yearly!A31),DAY(Yearly!A31))))</f>
        <v>51928</v>
      </c>
      <c r="B32" s="9">
        <f t="shared" si="2"/>
        <v>51926</v>
      </c>
      <c r="C32" s="9">
        <f t="shared" si="15"/>
        <v>51956</v>
      </c>
      <c r="D32" s="3">
        <f t="shared" si="16"/>
        <v>31</v>
      </c>
      <c r="E32" s="4">
        <f>Lease!K42</f>
        <v>0</v>
      </c>
      <c r="F32" s="3">
        <f t="shared" si="17"/>
        <v>0</v>
      </c>
      <c r="G32" s="11">
        <f t="shared" si="3"/>
        <v>0</v>
      </c>
      <c r="H32" s="11">
        <f t="shared" si="4"/>
        <v>0</v>
      </c>
      <c r="I32" s="11">
        <f t="shared" si="5"/>
        <v>0</v>
      </c>
      <c r="J32" s="11">
        <f t="shared" si="6"/>
        <v>0</v>
      </c>
      <c r="K32" s="11">
        <f t="shared" si="7"/>
        <v>0</v>
      </c>
      <c r="L32" s="11">
        <f t="shared" si="8"/>
        <v>0</v>
      </c>
      <c r="M32" s="11">
        <f t="shared" si="9"/>
        <v>0</v>
      </c>
      <c r="N32" s="11">
        <f t="shared" si="10"/>
        <v>0</v>
      </c>
      <c r="O32" s="11">
        <f t="shared" si="11"/>
        <v>0</v>
      </c>
      <c r="P32" s="11">
        <f t="shared" si="12"/>
        <v>0</v>
      </c>
      <c r="Q32" s="11">
        <f t="shared" si="13"/>
        <v>0</v>
      </c>
      <c r="R32" s="11">
        <f t="shared" si="14"/>
        <v>0</v>
      </c>
    </row>
    <row r="33" spans="1:18" x14ac:dyDescent="0.25">
      <c r="A33" s="9">
        <f>IF(Lease!$H$4="Monthly",DATE(YEAR(Yearly!A32),MONTH(Yearly!A32)+1,DAY(Yearly!A32)),IF(Lease!$H$4="Quarterly",DATE(YEAR(Yearly!A32),MONTH(Yearly!A32)+3,DAY(Yearly!A32)),DATE(YEAR(Yearly!A32)+1,MONTH(Yearly!A32),DAY(Yearly!A32))))</f>
        <v>52293</v>
      </c>
      <c r="B33" s="9">
        <f t="shared" si="2"/>
        <v>52291</v>
      </c>
      <c r="C33" s="9">
        <f t="shared" si="15"/>
        <v>52321</v>
      </c>
      <c r="D33" s="3">
        <f t="shared" si="16"/>
        <v>31</v>
      </c>
      <c r="E33" s="4">
        <f>Lease!K43</f>
        <v>0</v>
      </c>
      <c r="F33" s="3">
        <f t="shared" si="17"/>
        <v>0</v>
      </c>
      <c r="G33" s="11">
        <f t="shared" si="3"/>
        <v>0</v>
      </c>
      <c r="H33" s="11">
        <f t="shared" si="4"/>
        <v>0</v>
      </c>
      <c r="I33" s="11">
        <f t="shared" si="5"/>
        <v>0</v>
      </c>
      <c r="J33" s="11">
        <f t="shared" si="6"/>
        <v>0</v>
      </c>
      <c r="K33" s="11">
        <f t="shared" si="7"/>
        <v>0</v>
      </c>
      <c r="L33" s="11">
        <f t="shared" si="8"/>
        <v>0</v>
      </c>
      <c r="M33" s="11">
        <f t="shared" si="9"/>
        <v>0</v>
      </c>
      <c r="N33" s="11">
        <f t="shared" si="10"/>
        <v>0</v>
      </c>
      <c r="O33" s="11">
        <f t="shared" si="11"/>
        <v>0</v>
      </c>
      <c r="P33" s="11">
        <f t="shared" si="12"/>
        <v>0</v>
      </c>
      <c r="Q33" s="11">
        <f t="shared" si="13"/>
        <v>0</v>
      </c>
      <c r="R33" s="11">
        <f t="shared" si="14"/>
        <v>0</v>
      </c>
    </row>
    <row r="34" spans="1:18" x14ac:dyDescent="0.25">
      <c r="A34" s="9">
        <f>IF(Lease!$H$4="Monthly",DATE(YEAR(Yearly!A33),MONTH(Yearly!A33)+1,DAY(Yearly!A33)),IF(Lease!$H$4="Quarterly",DATE(YEAR(Yearly!A33),MONTH(Yearly!A33)+3,DAY(Yearly!A33)),DATE(YEAR(Yearly!A33)+1,MONTH(Yearly!A33),DAY(Yearly!A33))))</f>
        <v>52659</v>
      </c>
      <c r="B34" s="9">
        <f t="shared" si="2"/>
        <v>52657</v>
      </c>
      <c r="C34" s="9">
        <f t="shared" si="15"/>
        <v>52687</v>
      </c>
      <c r="D34" s="3">
        <f t="shared" si="16"/>
        <v>31</v>
      </c>
      <c r="E34" s="4">
        <f>Lease!K44</f>
        <v>0</v>
      </c>
      <c r="F34" s="3">
        <f t="shared" si="17"/>
        <v>0</v>
      </c>
      <c r="G34" s="11">
        <f t="shared" si="3"/>
        <v>0</v>
      </c>
      <c r="H34" s="11">
        <f t="shared" si="4"/>
        <v>0</v>
      </c>
      <c r="I34" s="11">
        <f t="shared" si="5"/>
        <v>0</v>
      </c>
      <c r="J34" s="11">
        <f t="shared" si="6"/>
        <v>0</v>
      </c>
      <c r="K34" s="11">
        <f t="shared" si="7"/>
        <v>0</v>
      </c>
      <c r="L34" s="11">
        <f t="shared" si="8"/>
        <v>0</v>
      </c>
      <c r="M34" s="11">
        <f t="shared" si="9"/>
        <v>0</v>
      </c>
      <c r="N34" s="11">
        <f t="shared" si="10"/>
        <v>0</v>
      </c>
      <c r="O34" s="11">
        <f t="shared" si="11"/>
        <v>0</v>
      </c>
      <c r="P34" s="11">
        <f t="shared" si="12"/>
        <v>0</v>
      </c>
      <c r="Q34" s="11">
        <f t="shared" si="13"/>
        <v>0</v>
      </c>
      <c r="R34" s="11">
        <f t="shared" si="14"/>
        <v>0</v>
      </c>
    </row>
    <row r="35" spans="1:18" x14ac:dyDescent="0.25">
      <c r="A35" s="9">
        <f>IF(Lease!$H$4="Monthly",DATE(YEAR(Yearly!A34),MONTH(Yearly!A34)+1,DAY(Yearly!A34)),IF(Lease!$H$4="Quarterly",DATE(YEAR(Yearly!A34),MONTH(Yearly!A34)+3,DAY(Yearly!A34)),DATE(YEAR(Yearly!A34)+1,MONTH(Yearly!A34),DAY(Yearly!A34))))</f>
        <v>53024</v>
      </c>
      <c r="B35" s="9">
        <f t="shared" si="2"/>
        <v>53022</v>
      </c>
      <c r="C35" s="9">
        <f t="shared" si="15"/>
        <v>53052</v>
      </c>
      <c r="D35" s="3">
        <f t="shared" si="16"/>
        <v>31</v>
      </c>
      <c r="E35" s="4">
        <f>Lease!K45</f>
        <v>0</v>
      </c>
      <c r="F35" s="3">
        <f t="shared" si="17"/>
        <v>0</v>
      </c>
      <c r="G35" s="11">
        <f t="shared" si="3"/>
        <v>0</v>
      </c>
      <c r="H35" s="11">
        <f t="shared" si="4"/>
        <v>0</v>
      </c>
      <c r="I35" s="11">
        <f t="shared" si="5"/>
        <v>0</v>
      </c>
      <c r="J35" s="11">
        <f t="shared" si="6"/>
        <v>0</v>
      </c>
      <c r="K35" s="11">
        <f t="shared" si="7"/>
        <v>0</v>
      </c>
      <c r="L35" s="11">
        <f t="shared" si="8"/>
        <v>0</v>
      </c>
      <c r="M35" s="11">
        <f t="shared" si="9"/>
        <v>0</v>
      </c>
      <c r="N35" s="11">
        <f t="shared" si="10"/>
        <v>0</v>
      </c>
      <c r="O35" s="11">
        <f t="shared" si="11"/>
        <v>0</v>
      </c>
      <c r="P35" s="11">
        <f t="shared" si="12"/>
        <v>0</v>
      </c>
      <c r="Q35" s="11">
        <f t="shared" si="13"/>
        <v>0</v>
      </c>
      <c r="R35" s="11">
        <f t="shared" si="14"/>
        <v>0</v>
      </c>
    </row>
    <row r="36" spans="1:18" x14ac:dyDescent="0.25">
      <c r="A36" s="9">
        <f>IF(Lease!$H$4="Monthly",DATE(YEAR(Yearly!A35),MONTH(Yearly!A35)+1,DAY(Yearly!A35)),IF(Lease!$H$4="Quarterly",DATE(YEAR(Yearly!A35),MONTH(Yearly!A35)+3,DAY(Yearly!A35)),DATE(YEAR(Yearly!A35)+1,MONTH(Yearly!A35),DAY(Yearly!A35))))</f>
        <v>53389</v>
      </c>
      <c r="B36" s="9">
        <f t="shared" si="2"/>
        <v>53387</v>
      </c>
      <c r="C36" s="9">
        <f t="shared" si="15"/>
        <v>53417</v>
      </c>
      <c r="D36" s="3">
        <f t="shared" si="16"/>
        <v>31</v>
      </c>
      <c r="E36" s="4">
        <f>Lease!K46</f>
        <v>0</v>
      </c>
      <c r="F36" s="3">
        <f t="shared" si="17"/>
        <v>0</v>
      </c>
      <c r="G36" s="11">
        <f t="shared" si="3"/>
        <v>0</v>
      </c>
      <c r="H36" s="11">
        <f t="shared" si="4"/>
        <v>0</v>
      </c>
      <c r="I36" s="11">
        <f t="shared" si="5"/>
        <v>0</v>
      </c>
      <c r="J36" s="11">
        <f t="shared" si="6"/>
        <v>0</v>
      </c>
      <c r="K36" s="11">
        <f t="shared" si="7"/>
        <v>0</v>
      </c>
      <c r="L36" s="11">
        <f t="shared" si="8"/>
        <v>0</v>
      </c>
      <c r="M36" s="11">
        <f t="shared" si="9"/>
        <v>0</v>
      </c>
      <c r="N36" s="11">
        <f t="shared" si="10"/>
        <v>0</v>
      </c>
      <c r="O36" s="11">
        <f t="shared" si="11"/>
        <v>0</v>
      </c>
      <c r="P36" s="11">
        <f t="shared" si="12"/>
        <v>0</v>
      </c>
      <c r="Q36" s="11">
        <f t="shared" si="13"/>
        <v>0</v>
      </c>
      <c r="R36" s="11">
        <f t="shared" si="14"/>
        <v>0</v>
      </c>
    </row>
    <row r="37" spans="1:18" x14ac:dyDescent="0.25">
      <c r="A37" s="9">
        <f>IF(Lease!$H$4="Monthly",DATE(YEAR(Yearly!A36),MONTH(Yearly!A36)+1,DAY(Yearly!A36)),IF(Lease!$H$4="Quarterly",DATE(YEAR(Yearly!A36),MONTH(Yearly!A36)+3,DAY(Yearly!A36)),DATE(YEAR(Yearly!A36)+1,MONTH(Yearly!A36),DAY(Yearly!A36))))</f>
        <v>53754</v>
      </c>
      <c r="B37" s="9">
        <f t="shared" si="2"/>
        <v>53752</v>
      </c>
      <c r="C37" s="9">
        <f t="shared" si="15"/>
        <v>53782</v>
      </c>
      <c r="D37" s="3">
        <f t="shared" si="16"/>
        <v>31</v>
      </c>
      <c r="E37" s="4">
        <f>Lease!K47</f>
        <v>0</v>
      </c>
      <c r="F37" s="3">
        <f t="shared" si="17"/>
        <v>0</v>
      </c>
      <c r="G37" s="11">
        <f t="shared" si="3"/>
        <v>0</v>
      </c>
      <c r="H37" s="11">
        <f t="shared" si="4"/>
        <v>0</v>
      </c>
      <c r="I37" s="11">
        <f t="shared" si="5"/>
        <v>0</v>
      </c>
      <c r="J37" s="11">
        <f t="shared" si="6"/>
        <v>0</v>
      </c>
      <c r="K37" s="11">
        <f t="shared" si="7"/>
        <v>0</v>
      </c>
      <c r="L37" s="11">
        <f t="shared" si="8"/>
        <v>0</v>
      </c>
      <c r="M37" s="11">
        <f t="shared" si="9"/>
        <v>0</v>
      </c>
      <c r="N37" s="11">
        <f t="shared" si="10"/>
        <v>0</v>
      </c>
      <c r="O37" s="11">
        <f t="shared" si="11"/>
        <v>0</v>
      </c>
      <c r="P37" s="11">
        <f t="shared" si="12"/>
        <v>0</v>
      </c>
      <c r="Q37" s="11">
        <f t="shared" si="13"/>
        <v>0</v>
      </c>
      <c r="R37" s="11">
        <f t="shared" si="14"/>
        <v>0</v>
      </c>
    </row>
    <row r="38" spans="1:18" x14ac:dyDescent="0.25">
      <c r="A38" s="9">
        <f>IF(Lease!$H$4="Monthly",DATE(YEAR(Yearly!A37),MONTH(Yearly!A37)+1,DAY(Yearly!A37)),IF(Lease!$H$4="Quarterly",DATE(YEAR(Yearly!A37),MONTH(Yearly!A37)+3,DAY(Yearly!A37)),DATE(YEAR(Yearly!A37)+1,MONTH(Yearly!A37),DAY(Yearly!A37))))</f>
        <v>54120</v>
      </c>
      <c r="B38" s="9">
        <f t="shared" si="2"/>
        <v>54118</v>
      </c>
      <c r="C38" s="9">
        <f t="shared" si="15"/>
        <v>54148</v>
      </c>
      <c r="D38" s="3">
        <f t="shared" si="16"/>
        <v>31</v>
      </c>
      <c r="E38" s="4">
        <f>Lease!K48</f>
        <v>0</v>
      </c>
      <c r="F38" s="3">
        <f t="shared" si="17"/>
        <v>0</v>
      </c>
      <c r="G38" s="11">
        <f t="shared" si="3"/>
        <v>0</v>
      </c>
      <c r="H38" s="11">
        <f t="shared" si="4"/>
        <v>0</v>
      </c>
      <c r="I38" s="11">
        <f t="shared" si="5"/>
        <v>0</v>
      </c>
      <c r="J38" s="11">
        <f t="shared" si="6"/>
        <v>0</v>
      </c>
      <c r="K38" s="11">
        <f t="shared" si="7"/>
        <v>0</v>
      </c>
      <c r="L38" s="11">
        <f t="shared" si="8"/>
        <v>0</v>
      </c>
      <c r="M38" s="11">
        <f t="shared" si="9"/>
        <v>0</v>
      </c>
      <c r="N38" s="11">
        <f t="shared" si="10"/>
        <v>0</v>
      </c>
      <c r="O38" s="11">
        <f t="shared" si="11"/>
        <v>0</v>
      </c>
      <c r="P38" s="11">
        <f t="shared" si="12"/>
        <v>0</v>
      </c>
      <c r="Q38" s="11">
        <f t="shared" si="13"/>
        <v>0</v>
      </c>
      <c r="R38" s="11">
        <f t="shared" si="14"/>
        <v>0</v>
      </c>
    </row>
    <row r="39" spans="1:18" x14ac:dyDescent="0.25">
      <c r="A39" s="9">
        <f>IF(Lease!$H$4="Monthly",DATE(YEAR(Yearly!A38),MONTH(Yearly!A38)+1,DAY(Yearly!A38)),IF(Lease!$H$4="Quarterly",DATE(YEAR(Yearly!A38),MONTH(Yearly!A38)+3,DAY(Yearly!A38)),DATE(YEAR(Yearly!A38)+1,MONTH(Yearly!A38),DAY(Yearly!A38))))</f>
        <v>54485</v>
      </c>
      <c r="B39" s="9">
        <f t="shared" si="2"/>
        <v>54483</v>
      </c>
      <c r="C39" s="9">
        <f t="shared" si="15"/>
        <v>54513</v>
      </c>
      <c r="D39" s="3">
        <f t="shared" si="16"/>
        <v>31</v>
      </c>
      <c r="E39" s="4">
        <f>Lease!K49</f>
        <v>0</v>
      </c>
      <c r="F39" s="3">
        <f t="shared" si="17"/>
        <v>0</v>
      </c>
      <c r="G39" s="11">
        <f t="shared" si="3"/>
        <v>0</v>
      </c>
      <c r="H39" s="11">
        <f t="shared" si="4"/>
        <v>0</v>
      </c>
      <c r="I39" s="11">
        <f t="shared" si="5"/>
        <v>0</v>
      </c>
      <c r="J39" s="11">
        <f t="shared" si="6"/>
        <v>0</v>
      </c>
      <c r="K39" s="11">
        <f t="shared" si="7"/>
        <v>0</v>
      </c>
      <c r="L39" s="11">
        <f t="shared" si="8"/>
        <v>0</v>
      </c>
      <c r="M39" s="11">
        <f t="shared" si="9"/>
        <v>0</v>
      </c>
      <c r="N39" s="11">
        <f t="shared" si="10"/>
        <v>0</v>
      </c>
      <c r="O39" s="11">
        <f t="shared" si="11"/>
        <v>0</v>
      </c>
      <c r="P39" s="11">
        <f t="shared" si="12"/>
        <v>0</v>
      </c>
      <c r="Q39" s="11">
        <f t="shared" si="13"/>
        <v>0</v>
      </c>
      <c r="R39" s="11">
        <f t="shared" si="14"/>
        <v>0</v>
      </c>
    </row>
    <row r="40" spans="1:18" x14ac:dyDescent="0.25">
      <c r="A40" s="9">
        <f>IF(Lease!$H$4="Monthly",DATE(YEAR(Yearly!A39),MONTH(Yearly!A39)+1,DAY(Yearly!A39)),IF(Lease!$H$4="Quarterly",DATE(YEAR(Yearly!A39),MONTH(Yearly!A39)+3,DAY(Yearly!A39)),DATE(YEAR(Yearly!A39)+1,MONTH(Yearly!A39),DAY(Yearly!A39))))</f>
        <v>54850</v>
      </c>
      <c r="B40" s="9">
        <f t="shared" si="2"/>
        <v>54848</v>
      </c>
      <c r="C40" s="9">
        <f t="shared" si="15"/>
        <v>54878</v>
      </c>
      <c r="D40" s="3">
        <f t="shared" si="16"/>
        <v>31</v>
      </c>
      <c r="E40" s="4">
        <f>Lease!K50</f>
        <v>0</v>
      </c>
      <c r="F40" s="3">
        <f t="shared" si="17"/>
        <v>0</v>
      </c>
      <c r="G40" s="11">
        <f t="shared" si="3"/>
        <v>0</v>
      </c>
      <c r="H40" s="11">
        <f t="shared" si="4"/>
        <v>0</v>
      </c>
      <c r="I40" s="11">
        <f t="shared" si="5"/>
        <v>0</v>
      </c>
      <c r="J40" s="11">
        <f t="shared" si="6"/>
        <v>0</v>
      </c>
      <c r="K40" s="11">
        <f t="shared" si="7"/>
        <v>0</v>
      </c>
      <c r="L40" s="11">
        <f t="shared" si="8"/>
        <v>0</v>
      </c>
      <c r="M40" s="11">
        <f t="shared" si="9"/>
        <v>0</v>
      </c>
      <c r="N40" s="11">
        <f t="shared" si="10"/>
        <v>0</v>
      </c>
      <c r="O40" s="11">
        <f t="shared" si="11"/>
        <v>0</v>
      </c>
      <c r="P40" s="11">
        <f t="shared" si="12"/>
        <v>0</v>
      </c>
      <c r="Q40" s="11">
        <f t="shared" si="13"/>
        <v>0</v>
      </c>
      <c r="R40" s="11">
        <f t="shared" si="14"/>
        <v>0</v>
      </c>
    </row>
    <row r="41" spans="1:18" x14ac:dyDescent="0.25">
      <c r="A41" s="9">
        <f>IF(Lease!$H$4="Monthly",DATE(YEAR(Yearly!A40),MONTH(Yearly!A40)+1,DAY(Yearly!A40)),IF(Lease!$H$4="Quarterly",DATE(YEAR(Yearly!A40),MONTH(Yearly!A40)+3,DAY(Yearly!A40)),DATE(YEAR(Yearly!A40)+1,MONTH(Yearly!A40),DAY(Yearly!A40))))</f>
        <v>55215</v>
      </c>
      <c r="B41" s="9">
        <f t="shared" si="2"/>
        <v>55213</v>
      </c>
      <c r="C41" s="9">
        <f t="shared" si="15"/>
        <v>55243</v>
      </c>
      <c r="D41" s="3">
        <f t="shared" si="16"/>
        <v>31</v>
      </c>
      <c r="E41" s="4">
        <f>Lease!K51</f>
        <v>0</v>
      </c>
      <c r="F41" s="3">
        <f t="shared" si="17"/>
        <v>0</v>
      </c>
      <c r="G41" s="11">
        <f t="shared" si="3"/>
        <v>0</v>
      </c>
      <c r="H41" s="11">
        <f t="shared" si="4"/>
        <v>0</v>
      </c>
      <c r="I41" s="11">
        <f t="shared" si="5"/>
        <v>0</v>
      </c>
      <c r="J41" s="11">
        <f t="shared" si="6"/>
        <v>0</v>
      </c>
      <c r="K41" s="11">
        <f t="shared" si="7"/>
        <v>0</v>
      </c>
      <c r="L41" s="11">
        <f t="shared" si="8"/>
        <v>0</v>
      </c>
      <c r="M41" s="11">
        <f t="shared" si="9"/>
        <v>0</v>
      </c>
      <c r="N41" s="11">
        <f t="shared" si="10"/>
        <v>0</v>
      </c>
      <c r="O41" s="11">
        <f t="shared" si="11"/>
        <v>0</v>
      </c>
      <c r="P41" s="11">
        <f t="shared" si="12"/>
        <v>0</v>
      </c>
      <c r="Q41" s="11">
        <f t="shared" si="13"/>
        <v>0</v>
      </c>
      <c r="R41" s="11">
        <f t="shared" si="14"/>
        <v>0</v>
      </c>
    </row>
    <row r="42" spans="1:18" x14ac:dyDescent="0.25">
      <c r="A42" s="9">
        <f>IF(Lease!$H$4="Monthly",DATE(YEAR(Yearly!A41),MONTH(Yearly!A41)+1,DAY(Yearly!A41)),IF(Lease!$H$4="Quarterly",DATE(YEAR(Yearly!A41),MONTH(Yearly!A41)+3,DAY(Yearly!A41)),DATE(YEAR(Yearly!A41)+1,MONTH(Yearly!A41),DAY(Yearly!A41))))</f>
        <v>55581</v>
      </c>
      <c r="B42" s="9">
        <f t="shared" si="2"/>
        <v>55579</v>
      </c>
      <c r="C42" s="9">
        <f t="shared" si="15"/>
        <v>55609</v>
      </c>
      <c r="D42" s="3">
        <f t="shared" si="16"/>
        <v>31</v>
      </c>
      <c r="E42" s="4">
        <f>Lease!K52</f>
        <v>0</v>
      </c>
      <c r="F42" s="3">
        <f t="shared" si="17"/>
        <v>0</v>
      </c>
      <c r="G42" s="11">
        <f t="shared" si="3"/>
        <v>0</v>
      </c>
      <c r="H42" s="11">
        <f t="shared" si="4"/>
        <v>0</v>
      </c>
      <c r="I42" s="11">
        <f t="shared" si="5"/>
        <v>0</v>
      </c>
      <c r="J42" s="11">
        <f t="shared" si="6"/>
        <v>0</v>
      </c>
      <c r="K42" s="11">
        <f t="shared" si="7"/>
        <v>0</v>
      </c>
      <c r="L42" s="11">
        <f t="shared" si="8"/>
        <v>0</v>
      </c>
      <c r="M42" s="11">
        <f t="shared" si="9"/>
        <v>0</v>
      </c>
      <c r="N42" s="11">
        <f t="shared" si="10"/>
        <v>0</v>
      </c>
      <c r="O42" s="11">
        <f t="shared" si="11"/>
        <v>0</v>
      </c>
      <c r="P42" s="11">
        <f t="shared" si="12"/>
        <v>0</v>
      </c>
      <c r="Q42" s="11">
        <f t="shared" si="13"/>
        <v>0</v>
      </c>
      <c r="R42" s="11">
        <f t="shared" si="14"/>
        <v>0</v>
      </c>
    </row>
    <row r="43" spans="1:18" x14ac:dyDescent="0.25">
      <c r="A43" s="9">
        <f>IF(Lease!$H$4="Monthly",DATE(YEAR(Yearly!A42),MONTH(Yearly!A42)+1,DAY(Yearly!A42)),IF(Lease!$H$4="Quarterly",DATE(YEAR(Yearly!A42),MONTH(Yearly!A42)+3,DAY(Yearly!A42)),DATE(YEAR(Yearly!A42)+1,MONTH(Yearly!A42),DAY(Yearly!A42))))</f>
        <v>55946</v>
      </c>
      <c r="B43" s="9">
        <f t="shared" si="2"/>
        <v>55944</v>
      </c>
      <c r="C43" s="9">
        <f t="shared" si="15"/>
        <v>55974</v>
      </c>
      <c r="D43" s="3">
        <f t="shared" si="16"/>
        <v>31</v>
      </c>
      <c r="E43" s="4">
        <f>Lease!K53</f>
        <v>0</v>
      </c>
      <c r="F43" s="3">
        <f t="shared" si="17"/>
        <v>0</v>
      </c>
      <c r="G43" s="11">
        <f t="shared" si="3"/>
        <v>0</v>
      </c>
      <c r="H43" s="11">
        <f t="shared" si="4"/>
        <v>0</v>
      </c>
      <c r="I43" s="11">
        <f t="shared" si="5"/>
        <v>0</v>
      </c>
      <c r="J43" s="11">
        <f t="shared" si="6"/>
        <v>0</v>
      </c>
      <c r="K43" s="11">
        <f t="shared" si="7"/>
        <v>0</v>
      </c>
      <c r="L43" s="11">
        <f t="shared" si="8"/>
        <v>0</v>
      </c>
      <c r="M43" s="11">
        <f t="shared" si="9"/>
        <v>0</v>
      </c>
      <c r="N43" s="11">
        <f t="shared" si="10"/>
        <v>0</v>
      </c>
      <c r="O43" s="11">
        <f t="shared" si="11"/>
        <v>0</v>
      </c>
      <c r="P43" s="11">
        <f t="shared" si="12"/>
        <v>0</v>
      </c>
      <c r="Q43" s="11">
        <f t="shared" si="13"/>
        <v>0</v>
      </c>
      <c r="R43" s="11">
        <f t="shared" si="14"/>
        <v>0</v>
      </c>
    </row>
    <row r="44" spans="1:18" x14ac:dyDescent="0.25">
      <c r="A44" s="9">
        <f>IF(Lease!$H$4="Monthly",DATE(YEAR(Yearly!A43),MONTH(Yearly!A43)+1,DAY(Yearly!A43)),IF(Lease!$H$4="Quarterly",DATE(YEAR(Yearly!A43),MONTH(Yearly!A43)+3,DAY(Yearly!A43)),DATE(YEAR(Yearly!A43)+1,MONTH(Yearly!A43),DAY(Yearly!A43))))</f>
        <v>56311</v>
      </c>
      <c r="B44" s="9">
        <f t="shared" si="2"/>
        <v>56309</v>
      </c>
      <c r="C44" s="9">
        <f t="shared" si="15"/>
        <v>56339</v>
      </c>
      <c r="D44" s="3">
        <f t="shared" si="16"/>
        <v>31</v>
      </c>
      <c r="E44" s="4">
        <f>Lease!K54</f>
        <v>0</v>
      </c>
      <c r="F44" s="3">
        <f t="shared" si="17"/>
        <v>0</v>
      </c>
      <c r="G44" s="11">
        <f t="shared" si="3"/>
        <v>0</v>
      </c>
      <c r="H44" s="11">
        <f t="shared" si="4"/>
        <v>0</v>
      </c>
      <c r="I44" s="11">
        <f t="shared" si="5"/>
        <v>0</v>
      </c>
      <c r="J44" s="11">
        <f t="shared" si="6"/>
        <v>0</v>
      </c>
      <c r="K44" s="11">
        <f t="shared" si="7"/>
        <v>0</v>
      </c>
      <c r="L44" s="11">
        <f t="shared" si="8"/>
        <v>0</v>
      </c>
      <c r="M44" s="11">
        <f t="shared" si="9"/>
        <v>0</v>
      </c>
      <c r="N44" s="11">
        <f t="shared" si="10"/>
        <v>0</v>
      </c>
      <c r="O44" s="11">
        <f t="shared" si="11"/>
        <v>0</v>
      </c>
      <c r="P44" s="11">
        <f t="shared" si="12"/>
        <v>0</v>
      </c>
      <c r="Q44" s="11">
        <f t="shared" si="13"/>
        <v>0</v>
      </c>
      <c r="R44" s="11">
        <f t="shared" si="14"/>
        <v>0</v>
      </c>
    </row>
    <row r="45" spans="1:18" x14ac:dyDescent="0.25">
      <c r="A45" s="9">
        <f>IF(Lease!$H$4="Monthly",DATE(YEAR(Yearly!A44),MONTH(Yearly!A44)+1,DAY(Yearly!A44)),IF(Lease!$H$4="Quarterly",DATE(YEAR(Yearly!A44),MONTH(Yearly!A44)+3,DAY(Yearly!A44)),DATE(YEAR(Yearly!A44)+1,MONTH(Yearly!A44),DAY(Yearly!A44))))</f>
        <v>56676</v>
      </c>
      <c r="B45" s="9">
        <f t="shared" si="2"/>
        <v>56674</v>
      </c>
      <c r="C45" s="9">
        <f t="shared" si="15"/>
        <v>56704</v>
      </c>
      <c r="D45" s="3">
        <f t="shared" si="16"/>
        <v>31</v>
      </c>
      <c r="E45" s="4">
        <f>Lease!K55</f>
        <v>0</v>
      </c>
      <c r="F45" s="3">
        <f t="shared" si="17"/>
        <v>0</v>
      </c>
      <c r="G45" s="11">
        <f t="shared" si="3"/>
        <v>0</v>
      </c>
      <c r="H45" s="11">
        <f t="shared" si="4"/>
        <v>0</v>
      </c>
      <c r="I45" s="11">
        <f t="shared" si="5"/>
        <v>0</v>
      </c>
      <c r="J45" s="11">
        <f t="shared" si="6"/>
        <v>0</v>
      </c>
      <c r="K45" s="11">
        <f t="shared" si="7"/>
        <v>0</v>
      </c>
      <c r="L45" s="11">
        <f t="shared" si="8"/>
        <v>0</v>
      </c>
      <c r="M45" s="11">
        <f t="shared" si="9"/>
        <v>0</v>
      </c>
      <c r="N45" s="11">
        <f t="shared" si="10"/>
        <v>0</v>
      </c>
      <c r="O45" s="11">
        <f t="shared" si="11"/>
        <v>0</v>
      </c>
      <c r="P45" s="11">
        <f t="shared" si="12"/>
        <v>0</v>
      </c>
      <c r="Q45" s="11">
        <f t="shared" si="13"/>
        <v>0</v>
      </c>
      <c r="R45" s="11">
        <f t="shared" si="14"/>
        <v>0</v>
      </c>
    </row>
    <row r="46" spans="1:18" x14ac:dyDescent="0.25">
      <c r="A46" s="9">
        <f>IF(Lease!$H$4="Monthly",DATE(YEAR(Yearly!A45),MONTH(Yearly!A45)+1,DAY(Yearly!A45)),IF(Lease!$H$4="Quarterly",DATE(YEAR(Yearly!A45),MONTH(Yearly!A45)+3,DAY(Yearly!A45)),DATE(YEAR(Yearly!A45)+1,MONTH(Yearly!A45),DAY(Yearly!A45))))</f>
        <v>57042</v>
      </c>
      <c r="B46" s="9">
        <f t="shared" si="2"/>
        <v>57040</v>
      </c>
      <c r="C46" s="9">
        <f t="shared" si="15"/>
        <v>57070</v>
      </c>
      <c r="D46" s="3">
        <f t="shared" si="16"/>
        <v>31</v>
      </c>
      <c r="E46" s="4">
        <f>Lease!K56</f>
        <v>0</v>
      </c>
      <c r="F46" s="3">
        <f t="shared" si="17"/>
        <v>0</v>
      </c>
      <c r="G46" s="11">
        <f t="shared" si="3"/>
        <v>0</v>
      </c>
      <c r="H46" s="11">
        <f t="shared" si="4"/>
        <v>0</v>
      </c>
      <c r="I46" s="11">
        <f t="shared" si="5"/>
        <v>0</v>
      </c>
      <c r="J46" s="11">
        <f t="shared" si="6"/>
        <v>0</v>
      </c>
      <c r="K46" s="11">
        <f t="shared" si="7"/>
        <v>0</v>
      </c>
      <c r="L46" s="11">
        <f t="shared" si="8"/>
        <v>0</v>
      </c>
      <c r="M46" s="11">
        <f t="shared" si="9"/>
        <v>0</v>
      </c>
      <c r="N46" s="11">
        <f t="shared" si="10"/>
        <v>0</v>
      </c>
      <c r="O46" s="11">
        <f t="shared" si="11"/>
        <v>0</v>
      </c>
      <c r="P46" s="11">
        <f t="shared" si="12"/>
        <v>0</v>
      </c>
      <c r="Q46" s="11">
        <f t="shared" si="13"/>
        <v>0</v>
      </c>
      <c r="R46" s="11">
        <f t="shared" si="14"/>
        <v>0</v>
      </c>
    </row>
    <row r="47" spans="1:18" x14ac:dyDescent="0.25">
      <c r="A47" s="9">
        <f>IF(Lease!$H$4="Monthly",DATE(YEAR(Yearly!A46),MONTH(Yearly!A46)+1,DAY(Yearly!A46)),IF(Lease!$H$4="Quarterly",DATE(YEAR(Yearly!A46),MONTH(Yearly!A46)+3,DAY(Yearly!A46)),DATE(YEAR(Yearly!A46)+1,MONTH(Yearly!A46),DAY(Yearly!A46))))</f>
        <v>57407</v>
      </c>
      <c r="B47" s="9">
        <f t="shared" si="2"/>
        <v>57405</v>
      </c>
      <c r="C47" s="9">
        <f t="shared" si="15"/>
        <v>57435</v>
      </c>
      <c r="D47" s="3">
        <f t="shared" si="16"/>
        <v>31</v>
      </c>
      <c r="E47" s="4">
        <f>Lease!K57</f>
        <v>0</v>
      </c>
      <c r="F47" s="3">
        <f t="shared" si="17"/>
        <v>0</v>
      </c>
      <c r="G47" s="11">
        <f t="shared" si="3"/>
        <v>0</v>
      </c>
      <c r="H47" s="11">
        <f t="shared" si="4"/>
        <v>0</v>
      </c>
      <c r="I47" s="11">
        <f t="shared" si="5"/>
        <v>0</v>
      </c>
      <c r="J47" s="11">
        <f t="shared" si="6"/>
        <v>0</v>
      </c>
      <c r="K47" s="11">
        <f t="shared" si="7"/>
        <v>0</v>
      </c>
      <c r="L47" s="11">
        <f t="shared" si="8"/>
        <v>0</v>
      </c>
      <c r="M47" s="11">
        <f t="shared" si="9"/>
        <v>0</v>
      </c>
      <c r="N47" s="11">
        <f t="shared" si="10"/>
        <v>0</v>
      </c>
      <c r="O47" s="11">
        <f t="shared" si="11"/>
        <v>0</v>
      </c>
      <c r="P47" s="11">
        <f t="shared" si="12"/>
        <v>0</v>
      </c>
      <c r="Q47" s="11">
        <f t="shared" si="13"/>
        <v>0</v>
      </c>
      <c r="R47" s="11">
        <f t="shared" si="14"/>
        <v>0</v>
      </c>
    </row>
    <row r="48" spans="1:18" x14ac:dyDescent="0.25">
      <c r="A48" s="9">
        <f>IF(Lease!$H$4="Monthly",DATE(YEAR(Yearly!A47),MONTH(Yearly!A47)+1,DAY(Yearly!A47)),IF(Lease!$H$4="Quarterly",DATE(YEAR(Yearly!A47),MONTH(Yearly!A47)+3,DAY(Yearly!A47)),DATE(YEAR(Yearly!A47)+1,MONTH(Yearly!A47),DAY(Yearly!A47))))</f>
        <v>57772</v>
      </c>
      <c r="B48" s="9">
        <f t="shared" si="2"/>
        <v>57770</v>
      </c>
      <c r="C48" s="9">
        <f t="shared" si="15"/>
        <v>57800</v>
      </c>
      <c r="D48" s="3">
        <f t="shared" si="16"/>
        <v>31</v>
      </c>
      <c r="E48" s="4">
        <f>Lease!K58</f>
        <v>0</v>
      </c>
      <c r="F48" s="3">
        <f t="shared" si="17"/>
        <v>0</v>
      </c>
      <c r="G48" s="11">
        <f t="shared" si="3"/>
        <v>0</v>
      </c>
      <c r="H48" s="11">
        <f t="shared" si="4"/>
        <v>0</v>
      </c>
      <c r="I48" s="11">
        <f t="shared" si="5"/>
        <v>0</v>
      </c>
      <c r="J48" s="11">
        <f t="shared" si="6"/>
        <v>0</v>
      </c>
      <c r="K48" s="11">
        <f t="shared" si="7"/>
        <v>0</v>
      </c>
      <c r="L48" s="11">
        <f t="shared" si="8"/>
        <v>0</v>
      </c>
      <c r="M48" s="11">
        <f t="shared" si="9"/>
        <v>0</v>
      </c>
      <c r="N48" s="11">
        <f t="shared" si="10"/>
        <v>0</v>
      </c>
      <c r="O48" s="11">
        <f t="shared" si="11"/>
        <v>0</v>
      </c>
      <c r="P48" s="11">
        <f t="shared" si="12"/>
        <v>0</v>
      </c>
      <c r="Q48" s="11">
        <f t="shared" si="13"/>
        <v>0</v>
      </c>
      <c r="R48" s="11">
        <f t="shared" si="14"/>
        <v>0</v>
      </c>
    </row>
    <row r="49" spans="1:18" x14ac:dyDescent="0.25">
      <c r="A49" s="9">
        <f>IF(Lease!$H$4="Monthly",DATE(YEAR(Yearly!A48),MONTH(Yearly!A48)+1,DAY(Yearly!A48)),IF(Lease!$H$4="Quarterly",DATE(YEAR(Yearly!A48),MONTH(Yearly!A48)+3,DAY(Yearly!A48)),DATE(YEAR(Yearly!A48)+1,MONTH(Yearly!A48),DAY(Yearly!A48))))</f>
        <v>58137</v>
      </c>
      <c r="B49" s="9">
        <f t="shared" si="2"/>
        <v>58135</v>
      </c>
      <c r="C49" s="9">
        <f t="shared" si="15"/>
        <v>58165</v>
      </c>
      <c r="D49" s="3">
        <f t="shared" si="16"/>
        <v>31</v>
      </c>
      <c r="E49" s="4">
        <f>Lease!K59</f>
        <v>0</v>
      </c>
      <c r="F49" s="3">
        <f t="shared" si="17"/>
        <v>0</v>
      </c>
      <c r="G49" s="11">
        <f t="shared" si="3"/>
        <v>0</v>
      </c>
      <c r="H49" s="11">
        <f t="shared" si="4"/>
        <v>0</v>
      </c>
      <c r="I49" s="11">
        <f t="shared" si="5"/>
        <v>0</v>
      </c>
      <c r="J49" s="11">
        <f t="shared" si="6"/>
        <v>0</v>
      </c>
      <c r="K49" s="11">
        <f t="shared" si="7"/>
        <v>0</v>
      </c>
      <c r="L49" s="11">
        <f t="shared" si="8"/>
        <v>0</v>
      </c>
      <c r="M49" s="11">
        <f t="shared" si="9"/>
        <v>0</v>
      </c>
      <c r="N49" s="11">
        <f t="shared" si="10"/>
        <v>0</v>
      </c>
      <c r="O49" s="11">
        <f t="shared" si="11"/>
        <v>0</v>
      </c>
      <c r="P49" s="11">
        <f t="shared" si="12"/>
        <v>0</v>
      </c>
      <c r="Q49" s="11">
        <f t="shared" si="13"/>
        <v>0</v>
      </c>
      <c r="R49" s="11">
        <f t="shared" si="14"/>
        <v>0</v>
      </c>
    </row>
    <row r="50" spans="1:18" x14ac:dyDescent="0.25">
      <c r="A50" s="9">
        <f>IF(Lease!$H$4="Monthly",DATE(YEAR(Yearly!A49),MONTH(Yearly!A49)+1,DAY(Yearly!A49)),IF(Lease!$H$4="Quarterly",DATE(YEAR(Yearly!A49),MONTH(Yearly!A49)+3,DAY(Yearly!A49)),DATE(YEAR(Yearly!A49)+1,MONTH(Yearly!A49),DAY(Yearly!A49))))</f>
        <v>58503</v>
      </c>
      <c r="B50" s="9">
        <f t="shared" si="2"/>
        <v>58501</v>
      </c>
      <c r="C50" s="9">
        <f t="shared" si="15"/>
        <v>58531</v>
      </c>
      <c r="D50" s="3">
        <f t="shared" si="16"/>
        <v>31</v>
      </c>
      <c r="E50" s="4">
        <f>Lease!K60</f>
        <v>0</v>
      </c>
      <c r="F50" s="3">
        <f t="shared" si="17"/>
        <v>0</v>
      </c>
      <c r="G50" s="11">
        <f t="shared" si="3"/>
        <v>0</v>
      </c>
      <c r="H50" s="11">
        <f t="shared" si="4"/>
        <v>0</v>
      </c>
      <c r="I50" s="11">
        <f t="shared" si="5"/>
        <v>0</v>
      </c>
      <c r="J50" s="11">
        <f t="shared" si="6"/>
        <v>0</v>
      </c>
      <c r="K50" s="11">
        <f t="shared" si="7"/>
        <v>0</v>
      </c>
      <c r="L50" s="11">
        <f t="shared" si="8"/>
        <v>0</v>
      </c>
      <c r="M50" s="11">
        <f t="shared" si="9"/>
        <v>0</v>
      </c>
      <c r="N50" s="11">
        <f t="shared" si="10"/>
        <v>0</v>
      </c>
      <c r="O50" s="11">
        <f t="shared" si="11"/>
        <v>0</v>
      </c>
      <c r="P50" s="11">
        <f t="shared" si="12"/>
        <v>0</v>
      </c>
      <c r="Q50" s="11">
        <f t="shared" si="13"/>
        <v>0</v>
      </c>
      <c r="R50" s="11">
        <f t="shared" si="14"/>
        <v>0</v>
      </c>
    </row>
    <row r="51" spans="1:18" x14ac:dyDescent="0.25">
      <c r="A51" s="9">
        <f>IF(Lease!$H$4="Monthly",DATE(YEAR(Yearly!A50),MONTH(Yearly!A50)+1,DAY(Yearly!A50)),IF(Lease!$H$4="Quarterly",DATE(YEAR(Yearly!A50),MONTH(Yearly!A50)+3,DAY(Yearly!A50)),DATE(YEAR(Yearly!A50)+1,MONTH(Yearly!A50),DAY(Yearly!A50))))</f>
        <v>58868</v>
      </c>
      <c r="B51" s="9">
        <f t="shared" si="2"/>
        <v>58866</v>
      </c>
      <c r="C51" s="9">
        <f t="shared" si="15"/>
        <v>58896</v>
      </c>
      <c r="D51" s="3">
        <f t="shared" si="16"/>
        <v>31</v>
      </c>
      <c r="E51" s="4">
        <f>Lease!K61</f>
        <v>0</v>
      </c>
      <c r="F51" s="3">
        <f t="shared" si="17"/>
        <v>0</v>
      </c>
      <c r="G51" s="11">
        <f t="shared" si="3"/>
        <v>0</v>
      </c>
      <c r="H51" s="11">
        <f t="shared" si="4"/>
        <v>0</v>
      </c>
      <c r="I51" s="11">
        <f t="shared" si="5"/>
        <v>0</v>
      </c>
      <c r="J51" s="11">
        <f t="shared" si="6"/>
        <v>0</v>
      </c>
      <c r="K51" s="11">
        <f t="shared" si="7"/>
        <v>0</v>
      </c>
      <c r="L51" s="11">
        <f t="shared" si="8"/>
        <v>0</v>
      </c>
      <c r="M51" s="11">
        <f t="shared" si="9"/>
        <v>0</v>
      </c>
      <c r="N51" s="11">
        <f t="shared" si="10"/>
        <v>0</v>
      </c>
      <c r="O51" s="11">
        <f t="shared" si="11"/>
        <v>0</v>
      </c>
      <c r="P51" s="11">
        <f t="shared" si="12"/>
        <v>0</v>
      </c>
      <c r="Q51" s="11">
        <f t="shared" si="13"/>
        <v>0</v>
      </c>
      <c r="R51" s="11">
        <f t="shared" si="14"/>
        <v>0</v>
      </c>
    </row>
    <row r="52" spans="1:18" x14ac:dyDescent="0.25">
      <c r="A52" s="9">
        <f>IF(Lease!$H$4="Monthly",DATE(YEAR(Yearly!A51),MONTH(Yearly!A51)+1,DAY(Yearly!A51)),IF(Lease!$H$4="Quarterly",DATE(YEAR(Yearly!A51),MONTH(Yearly!A51)+3,DAY(Yearly!A51)),DATE(YEAR(Yearly!A51)+1,MONTH(Yearly!A51),DAY(Yearly!A51))))</f>
        <v>59233</v>
      </c>
      <c r="B52" s="9">
        <f t="shared" si="2"/>
        <v>59231</v>
      </c>
      <c r="C52" s="9">
        <f t="shared" si="15"/>
        <v>59261</v>
      </c>
      <c r="D52" s="3">
        <f t="shared" si="16"/>
        <v>31</v>
      </c>
      <c r="E52" s="4">
        <f>Lease!K62</f>
        <v>0</v>
      </c>
      <c r="F52" s="3">
        <f t="shared" si="17"/>
        <v>0</v>
      </c>
      <c r="G52" s="11">
        <f t="shared" si="3"/>
        <v>0</v>
      </c>
      <c r="H52" s="11">
        <f t="shared" si="4"/>
        <v>0</v>
      </c>
      <c r="I52" s="11">
        <f t="shared" si="5"/>
        <v>0</v>
      </c>
      <c r="J52" s="11">
        <f t="shared" si="6"/>
        <v>0</v>
      </c>
      <c r="K52" s="11">
        <f t="shared" si="7"/>
        <v>0</v>
      </c>
      <c r="L52" s="11">
        <f t="shared" si="8"/>
        <v>0</v>
      </c>
      <c r="M52" s="11">
        <f t="shared" si="9"/>
        <v>0</v>
      </c>
      <c r="N52" s="11">
        <f t="shared" si="10"/>
        <v>0</v>
      </c>
      <c r="O52" s="11">
        <f t="shared" si="11"/>
        <v>0</v>
      </c>
      <c r="P52" s="11">
        <f t="shared" si="12"/>
        <v>0</v>
      </c>
      <c r="Q52" s="11">
        <f t="shared" si="13"/>
        <v>0</v>
      </c>
      <c r="R52" s="11">
        <f t="shared" si="14"/>
        <v>0</v>
      </c>
    </row>
    <row r="53" spans="1:18" x14ac:dyDescent="0.25">
      <c r="A53" s="9">
        <f>IF(Lease!$H$4="Monthly",DATE(YEAR(Yearly!A52),MONTH(Yearly!A52)+1,DAY(Yearly!A52)),IF(Lease!$H$4="Quarterly",DATE(YEAR(Yearly!A52),MONTH(Yearly!A52)+3,DAY(Yearly!A52)),DATE(YEAR(Yearly!A52)+1,MONTH(Yearly!A52),DAY(Yearly!A52))))</f>
        <v>59598</v>
      </c>
      <c r="B53" s="9">
        <f t="shared" si="2"/>
        <v>59596</v>
      </c>
      <c r="C53" s="9">
        <f t="shared" si="15"/>
        <v>59626</v>
      </c>
      <c r="D53" s="3">
        <f t="shared" si="16"/>
        <v>31</v>
      </c>
      <c r="E53" s="4">
        <f>Lease!K63</f>
        <v>0</v>
      </c>
      <c r="F53" s="3">
        <f t="shared" si="17"/>
        <v>0</v>
      </c>
      <c r="G53" s="11">
        <f t="shared" si="3"/>
        <v>0</v>
      </c>
      <c r="H53" s="11">
        <f t="shared" si="4"/>
        <v>0</v>
      </c>
      <c r="I53" s="11">
        <f t="shared" si="5"/>
        <v>0</v>
      </c>
      <c r="J53" s="11">
        <f t="shared" si="6"/>
        <v>0</v>
      </c>
      <c r="K53" s="11">
        <f t="shared" si="7"/>
        <v>0</v>
      </c>
      <c r="L53" s="11">
        <f t="shared" si="8"/>
        <v>0</v>
      </c>
      <c r="M53" s="11">
        <f t="shared" si="9"/>
        <v>0</v>
      </c>
      <c r="N53" s="11">
        <f t="shared" si="10"/>
        <v>0</v>
      </c>
      <c r="O53" s="11">
        <f t="shared" si="11"/>
        <v>0</v>
      </c>
      <c r="P53" s="11">
        <f t="shared" si="12"/>
        <v>0</v>
      </c>
      <c r="Q53" s="11">
        <f t="shared" si="13"/>
        <v>0</v>
      </c>
      <c r="R53" s="11">
        <f t="shared" si="14"/>
        <v>0</v>
      </c>
    </row>
    <row r="54" spans="1:18" x14ac:dyDescent="0.25">
      <c r="A54" s="9">
        <f>IF(Lease!$H$4="Monthly",DATE(YEAR(Yearly!A53),MONTH(Yearly!A53)+1,DAY(Yearly!A53)),IF(Lease!$H$4="Quarterly",DATE(YEAR(Yearly!A53),MONTH(Yearly!A53)+3,DAY(Yearly!A53)),DATE(YEAR(Yearly!A53)+1,MONTH(Yearly!A53),DAY(Yearly!A53))))</f>
        <v>59964</v>
      </c>
      <c r="B54" s="9">
        <f t="shared" si="2"/>
        <v>59962</v>
      </c>
      <c r="C54" s="9">
        <f t="shared" si="15"/>
        <v>59992</v>
      </c>
      <c r="D54" s="3">
        <f t="shared" si="16"/>
        <v>31</v>
      </c>
      <c r="E54" s="4">
        <f>Lease!K64</f>
        <v>0</v>
      </c>
      <c r="F54" s="3">
        <f t="shared" si="17"/>
        <v>0</v>
      </c>
      <c r="G54" s="11">
        <f t="shared" si="3"/>
        <v>0</v>
      </c>
      <c r="H54" s="11">
        <f t="shared" si="4"/>
        <v>0</v>
      </c>
      <c r="I54" s="11">
        <f t="shared" si="5"/>
        <v>0</v>
      </c>
      <c r="J54" s="11">
        <f t="shared" si="6"/>
        <v>0</v>
      </c>
      <c r="K54" s="11">
        <f t="shared" si="7"/>
        <v>0</v>
      </c>
      <c r="L54" s="11">
        <f t="shared" si="8"/>
        <v>0</v>
      </c>
      <c r="M54" s="11">
        <f t="shared" si="9"/>
        <v>0</v>
      </c>
      <c r="N54" s="11">
        <f t="shared" si="10"/>
        <v>0</v>
      </c>
      <c r="O54" s="11">
        <f t="shared" si="11"/>
        <v>0</v>
      </c>
      <c r="P54" s="11">
        <f t="shared" si="12"/>
        <v>0</v>
      </c>
      <c r="Q54" s="11">
        <f t="shared" si="13"/>
        <v>0</v>
      </c>
      <c r="R54" s="11">
        <f t="shared" si="14"/>
        <v>0</v>
      </c>
    </row>
    <row r="55" spans="1:18" x14ac:dyDescent="0.25">
      <c r="A55" s="9">
        <f>IF(Lease!$H$4="Monthly",DATE(YEAR(Yearly!A54),MONTH(Yearly!A54)+1,DAY(Yearly!A54)),IF(Lease!$H$4="Quarterly",DATE(YEAR(Yearly!A54),MONTH(Yearly!A54)+3,DAY(Yearly!A54)),DATE(YEAR(Yearly!A54)+1,MONTH(Yearly!A54),DAY(Yearly!A54))))</f>
        <v>60329</v>
      </c>
      <c r="B55" s="9">
        <f t="shared" si="2"/>
        <v>60327</v>
      </c>
      <c r="C55" s="9">
        <f t="shared" si="15"/>
        <v>60357</v>
      </c>
      <c r="D55" s="3">
        <f t="shared" si="16"/>
        <v>31</v>
      </c>
      <c r="E55" s="4">
        <f>Lease!K65</f>
        <v>0</v>
      </c>
      <c r="F55" s="3">
        <f t="shared" si="17"/>
        <v>0</v>
      </c>
      <c r="G55" s="11">
        <f t="shared" si="3"/>
        <v>0</v>
      </c>
      <c r="H55" s="11">
        <f t="shared" si="4"/>
        <v>0</v>
      </c>
      <c r="I55" s="11">
        <f t="shared" si="5"/>
        <v>0</v>
      </c>
      <c r="J55" s="11">
        <f t="shared" si="6"/>
        <v>0</v>
      </c>
      <c r="K55" s="11">
        <f t="shared" si="7"/>
        <v>0</v>
      </c>
      <c r="L55" s="11">
        <f t="shared" si="8"/>
        <v>0</v>
      </c>
      <c r="M55" s="11">
        <f t="shared" si="9"/>
        <v>0</v>
      </c>
      <c r="N55" s="11">
        <f t="shared" si="10"/>
        <v>0</v>
      </c>
      <c r="O55" s="11">
        <f t="shared" si="11"/>
        <v>0</v>
      </c>
      <c r="P55" s="11">
        <f t="shared" si="12"/>
        <v>0</v>
      </c>
      <c r="Q55" s="11">
        <f t="shared" si="13"/>
        <v>0</v>
      </c>
      <c r="R55" s="11">
        <f t="shared" si="14"/>
        <v>0</v>
      </c>
    </row>
    <row r="56" spans="1:18" x14ac:dyDescent="0.25">
      <c r="A56" s="9">
        <f>IF(Lease!$H$4="Monthly",DATE(YEAR(Yearly!A55),MONTH(Yearly!A55)+1,DAY(Yearly!A55)),IF(Lease!$H$4="Quarterly",DATE(YEAR(Yearly!A55),MONTH(Yearly!A55)+3,DAY(Yearly!A55)),DATE(YEAR(Yearly!A55)+1,MONTH(Yearly!A55),DAY(Yearly!A55))))</f>
        <v>60694</v>
      </c>
      <c r="B56" s="9">
        <f t="shared" si="2"/>
        <v>60692</v>
      </c>
      <c r="C56" s="9">
        <f t="shared" si="15"/>
        <v>60722</v>
      </c>
      <c r="D56" s="3">
        <f t="shared" si="16"/>
        <v>31</v>
      </c>
      <c r="E56" s="4">
        <f>Lease!K66</f>
        <v>0</v>
      </c>
      <c r="F56" s="3">
        <f t="shared" si="17"/>
        <v>0</v>
      </c>
      <c r="G56" s="11">
        <f t="shared" si="3"/>
        <v>0</v>
      </c>
      <c r="H56" s="11">
        <f t="shared" si="4"/>
        <v>0</v>
      </c>
      <c r="I56" s="11">
        <f t="shared" si="5"/>
        <v>0</v>
      </c>
      <c r="J56" s="11">
        <f t="shared" si="6"/>
        <v>0</v>
      </c>
      <c r="K56" s="11">
        <f t="shared" si="7"/>
        <v>0</v>
      </c>
      <c r="L56" s="11">
        <f t="shared" si="8"/>
        <v>0</v>
      </c>
      <c r="M56" s="11">
        <f t="shared" si="9"/>
        <v>0</v>
      </c>
      <c r="N56" s="11">
        <f t="shared" si="10"/>
        <v>0</v>
      </c>
      <c r="O56" s="11">
        <f t="shared" si="11"/>
        <v>0</v>
      </c>
      <c r="P56" s="11">
        <f t="shared" si="12"/>
        <v>0</v>
      </c>
      <c r="Q56" s="11">
        <f t="shared" si="13"/>
        <v>0</v>
      </c>
      <c r="R56" s="11">
        <f t="shared" si="14"/>
        <v>0</v>
      </c>
    </row>
    <row r="57" spans="1:18" x14ac:dyDescent="0.25">
      <c r="A57" s="9">
        <f>IF(Lease!$H$4="Monthly",DATE(YEAR(Yearly!A56),MONTH(Yearly!A56)+1,DAY(Yearly!A56)),IF(Lease!$H$4="Quarterly",DATE(YEAR(Yearly!A56),MONTH(Yearly!A56)+3,DAY(Yearly!A56)),DATE(YEAR(Yearly!A56)+1,MONTH(Yearly!A56),DAY(Yearly!A56))))</f>
        <v>61059</v>
      </c>
      <c r="B57" s="9">
        <f t="shared" si="2"/>
        <v>61057</v>
      </c>
      <c r="C57" s="9">
        <f t="shared" si="15"/>
        <v>61087</v>
      </c>
      <c r="D57" s="3">
        <f t="shared" si="16"/>
        <v>31</v>
      </c>
      <c r="E57" s="4">
        <f>Lease!K67</f>
        <v>0</v>
      </c>
      <c r="F57" s="3">
        <f t="shared" si="17"/>
        <v>0</v>
      </c>
      <c r="G57" s="11">
        <f t="shared" si="3"/>
        <v>0</v>
      </c>
      <c r="H57" s="11">
        <f t="shared" si="4"/>
        <v>0</v>
      </c>
      <c r="I57" s="11">
        <f t="shared" si="5"/>
        <v>0</v>
      </c>
      <c r="J57" s="11">
        <f t="shared" si="6"/>
        <v>0</v>
      </c>
      <c r="K57" s="11">
        <f t="shared" si="7"/>
        <v>0</v>
      </c>
      <c r="L57" s="11">
        <f t="shared" si="8"/>
        <v>0</v>
      </c>
      <c r="M57" s="11">
        <f t="shared" si="9"/>
        <v>0</v>
      </c>
      <c r="N57" s="11">
        <f t="shared" si="10"/>
        <v>0</v>
      </c>
      <c r="O57" s="11">
        <f t="shared" si="11"/>
        <v>0</v>
      </c>
      <c r="P57" s="11">
        <f t="shared" si="12"/>
        <v>0</v>
      </c>
      <c r="Q57" s="11">
        <f t="shared" si="13"/>
        <v>0</v>
      </c>
      <c r="R57" s="11">
        <f t="shared" si="14"/>
        <v>0</v>
      </c>
    </row>
    <row r="58" spans="1:18" x14ac:dyDescent="0.25">
      <c r="A58" s="9">
        <f>IF(Lease!$H$4="Monthly",DATE(YEAR(Yearly!A57),MONTH(Yearly!A57)+1,DAY(Yearly!A57)),IF(Lease!$H$4="Quarterly",DATE(YEAR(Yearly!A57),MONTH(Yearly!A57)+3,DAY(Yearly!A57)),DATE(YEAR(Yearly!A57)+1,MONTH(Yearly!A57),DAY(Yearly!A57))))</f>
        <v>61425</v>
      </c>
      <c r="B58" s="9">
        <f t="shared" si="2"/>
        <v>61423</v>
      </c>
      <c r="C58" s="9">
        <f t="shared" si="15"/>
        <v>61453</v>
      </c>
      <c r="D58" s="3">
        <f t="shared" si="16"/>
        <v>31</v>
      </c>
      <c r="E58" s="4">
        <f>Lease!K68</f>
        <v>0</v>
      </c>
      <c r="F58" s="3">
        <f t="shared" si="17"/>
        <v>0</v>
      </c>
      <c r="G58" s="11">
        <f t="shared" si="3"/>
        <v>0</v>
      </c>
      <c r="H58" s="11">
        <f t="shared" si="4"/>
        <v>0</v>
      </c>
      <c r="I58" s="11">
        <f t="shared" si="5"/>
        <v>0</v>
      </c>
      <c r="J58" s="11">
        <f t="shared" si="6"/>
        <v>0</v>
      </c>
      <c r="K58" s="11">
        <f t="shared" si="7"/>
        <v>0</v>
      </c>
      <c r="L58" s="11">
        <f t="shared" si="8"/>
        <v>0</v>
      </c>
      <c r="M58" s="11">
        <f t="shared" si="9"/>
        <v>0</v>
      </c>
      <c r="N58" s="11">
        <f t="shared" si="10"/>
        <v>0</v>
      </c>
      <c r="O58" s="11">
        <f t="shared" si="11"/>
        <v>0</v>
      </c>
      <c r="P58" s="11">
        <f t="shared" si="12"/>
        <v>0</v>
      </c>
      <c r="Q58" s="11">
        <f t="shared" si="13"/>
        <v>0</v>
      </c>
      <c r="R58" s="11">
        <f t="shared" si="14"/>
        <v>0</v>
      </c>
    </row>
    <row r="59" spans="1:18" x14ac:dyDescent="0.25">
      <c r="A59" s="9">
        <f>IF(Lease!$H$4="Monthly",DATE(YEAR(Yearly!A58),MONTH(Yearly!A58)+1,DAY(Yearly!A58)),IF(Lease!$H$4="Quarterly",DATE(YEAR(Yearly!A58),MONTH(Yearly!A58)+3,DAY(Yearly!A58)),DATE(YEAR(Yearly!A58)+1,MONTH(Yearly!A58),DAY(Yearly!A58))))</f>
        <v>61790</v>
      </c>
      <c r="B59" s="9">
        <f t="shared" si="2"/>
        <v>61788</v>
      </c>
      <c r="C59" s="9">
        <f t="shared" si="15"/>
        <v>61818</v>
      </c>
      <c r="D59" s="3">
        <f t="shared" si="16"/>
        <v>31</v>
      </c>
      <c r="E59" s="4">
        <f>Lease!K69</f>
        <v>0</v>
      </c>
      <c r="F59" s="3">
        <f t="shared" si="17"/>
        <v>0</v>
      </c>
      <c r="G59" s="11">
        <f t="shared" si="3"/>
        <v>0</v>
      </c>
      <c r="H59" s="11">
        <f t="shared" si="4"/>
        <v>0</v>
      </c>
      <c r="I59" s="11">
        <f t="shared" si="5"/>
        <v>0</v>
      </c>
      <c r="J59" s="11">
        <f t="shared" si="6"/>
        <v>0</v>
      </c>
      <c r="K59" s="11">
        <f t="shared" si="7"/>
        <v>0</v>
      </c>
      <c r="L59" s="11">
        <f t="shared" si="8"/>
        <v>0</v>
      </c>
      <c r="M59" s="11">
        <f t="shared" si="9"/>
        <v>0</v>
      </c>
      <c r="N59" s="11">
        <f t="shared" si="10"/>
        <v>0</v>
      </c>
      <c r="O59" s="11">
        <f t="shared" si="11"/>
        <v>0</v>
      </c>
      <c r="P59" s="11">
        <f t="shared" si="12"/>
        <v>0</v>
      </c>
      <c r="Q59" s="11">
        <f t="shared" si="13"/>
        <v>0</v>
      </c>
      <c r="R59" s="11">
        <f t="shared" si="14"/>
        <v>0</v>
      </c>
    </row>
    <row r="60" spans="1:18" x14ac:dyDescent="0.25">
      <c r="A60" s="9">
        <f>IF(Lease!$H$4="Monthly",DATE(YEAR(Yearly!A59),MONTH(Yearly!A59)+1,DAY(Yearly!A59)),IF(Lease!$H$4="Quarterly",DATE(YEAR(Yearly!A59),MONTH(Yearly!A59)+3,DAY(Yearly!A59)),DATE(YEAR(Yearly!A59)+1,MONTH(Yearly!A59),DAY(Yearly!A59))))</f>
        <v>62155</v>
      </c>
      <c r="B60" s="9">
        <f t="shared" si="2"/>
        <v>62153</v>
      </c>
      <c r="C60" s="9">
        <f t="shared" si="15"/>
        <v>62183</v>
      </c>
      <c r="D60" s="3">
        <f t="shared" si="16"/>
        <v>31</v>
      </c>
      <c r="E60" s="4">
        <f>Lease!K70</f>
        <v>0</v>
      </c>
      <c r="F60" s="3">
        <f t="shared" si="17"/>
        <v>0</v>
      </c>
      <c r="G60" s="11">
        <f t="shared" si="3"/>
        <v>0</v>
      </c>
      <c r="H60" s="11">
        <f t="shared" si="4"/>
        <v>0</v>
      </c>
      <c r="I60" s="11">
        <f t="shared" si="5"/>
        <v>0</v>
      </c>
      <c r="J60" s="11">
        <f t="shared" si="6"/>
        <v>0</v>
      </c>
      <c r="K60" s="11">
        <f t="shared" si="7"/>
        <v>0</v>
      </c>
      <c r="L60" s="11">
        <f t="shared" si="8"/>
        <v>0</v>
      </c>
      <c r="M60" s="11">
        <f t="shared" si="9"/>
        <v>0</v>
      </c>
      <c r="N60" s="11">
        <f t="shared" si="10"/>
        <v>0</v>
      </c>
      <c r="O60" s="11">
        <f t="shared" si="11"/>
        <v>0</v>
      </c>
      <c r="P60" s="11">
        <f t="shared" si="12"/>
        <v>0</v>
      </c>
      <c r="Q60" s="11">
        <f t="shared" si="13"/>
        <v>0</v>
      </c>
      <c r="R60" s="11">
        <f t="shared" si="14"/>
        <v>0</v>
      </c>
    </row>
    <row r="61" spans="1:18" x14ac:dyDescent="0.25">
      <c r="A61" s="9">
        <f>IF(Lease!$H$4="Monthly",DATE(YEAR(Yearly!A60),MONTH(Yearly!A60)+1,DAY(Yearly!A60)),IF(Lease!$H$4="Quarterly",DATE(YEAR(Yearly!A60),MONTH(Yearly!A60)+3,DAY(Yearly!A60)),DATE(YEAR(Yearly!A60)+1,MONTH(Yearly!A60),DAY(Yearly!A60))))</f>
        <v>62520</v>
      </c>
      <c r="B61" s="9">
        <f t="shared" si="2"/>
        <v>62518</v>
      </c>
      <c r="C61" s="9">
        <f t="shared" si="15"/>
        <v>62548</v>
      </c>
      <c r="D61" s="3">
        <f t="shared" si="16"/>
        <v>31</v>
      </c>
      <c r="E61" s="4">
        <f>Lease!K71</f>
        <v>0</v>
      </c>
      <c r="F61" s="3">
        <f t="shared" si="17"/>
        <v>0</v>
      </c>
      <c r="G61" s="11">
        <f t="shared" si="3"/>
        <v>0</v>
      </c>
      <c r="H61" s="11">
        <f t="shared" si="4"/>
        <v>0</v>
      </c>
      <c r="I61" s="11">
        <f t="shared" si="5"/>
        <v>0</v>
      </c>
      <c r="J61" s="11">
        <f t="shared" si="6"/>
        <v>0</v>
      </c>
      <c r="K61" s="11">
        <f t="shared" si="7"/>
        <v>0</v>
      </c>
      <c r="L61" s="11">
        <f t="shared" si="8"/>
        <v>0</v>
      </c>
      <c r="M61" s="11">
        <f t="shared" si="9"/>
        <v>0</v>
      </c>
      <c r="N61" s="11">
        <f t="shared" si="10"/>
        <v>0</v>
      </c>
      <c r="O61" s="11">
        <f t="shared" si="11"/>
        <v>0</v>
      </c>
      <c r="P61" s="11">
        <f t="shared" si="12"/>
        <v>0</v>
      </c>
      <c r="Q61" s="11">
        <f t="shared" si="13"/>
        <v>0</v>
      </c>
      <c r="R61" s="11">
        <f t="shared" si="14"/>
        <v>0</v>
      </c>
    </row>
    <row r="62" spans="1:18" x14ac:dyDescent="0.25">
      <c r="A62" s="9">
        <f>IF(Lease!$H$4="Monthly",DATE(YEAR(Yearly!A61),MONTH(Yearly!A61)+1,DAY(Yearly!A61)),IF(Lease!$H$4="Quarterly",DATE(YEAR(Yearly!A61),MONTH(Yearly!A61)+3,DAY(Yearly!A61)),DATE(YEAR(Yearly!A61)+1,MONTH(Yearly!A61),DAY(Yearly!A61))))</f>
        <v>62886</v>
      </c>
      <c r="B62" s="9">
        <f t="shared" si="2"/>
        <v>62884</v>
      </c>
      <c r="C62" s="9">
        <f t="shared" si="15"/>
        <v>62914</v>
      </c>
      <c r="D62" s="3">
        <f t="shared" si="16"/>
        <v>31</v>
      </c>
      <c r="E62" s="4">
        <f>Lease!K72</f>
        <v>0</v>
      </c>
      <c r="F62" s="3">
        <f t="shared" si="17"/>
        <v>0</v>
      </c>
      <c r="G62" s="11">
        <f t="shared" si="3"/>
        <v>0</v>
      </c>
      <c r="H62" s="11">
        <f t="shared" si="4"/>
        <v>0</v>
      </c>
      <c r="I62" s="11">
        <f t="shared" si="5"/>
        <v>0</v>
      </c>
      <c r="J62" s="11">
        <f t="shared" si="6"/>
        <v>0</v>
      </c>
      <c r="K62" s="11">
        <f t="shared" si="7"/>
        <v>0</v>
      </c>
      <c r="L62" s="11">
        <f t="shared" si="8"/>
        <v>0</v>
      </c>
      <c r="M62" s="11">
        <f t="shared" si="9"/>
        <v>0</v>
      </c>
      <c r="N62" s="11">
        <f t="shared" si="10"/>
        <v>0</v>
      </c>
      <c r="O62" s="11">
        <f t="shared" si="11"/>
        <v>0</v>
      </c>
      <c r="P62" s="11">
        <f t="shared" si="12"/>
        <v>0</v>
      </c>
      <c r="Q62" s="11">
        <f t="shared" si="13"/>
        <v>0</v>
      </c>
      <c r="R62" s="11">
        <f t="shared" si="14"/>
        <v>0</v>
      </c>
    </row>
    <row r="63" spans="1:18" x14ac:dyDescent="0.25">
      <c r="A63" s="9">
        <f>IF(Lease!$H$4="Monthly",DATE(YEAR(Yearly!A62),MONTH(Yearly!A62)+1,DAY(Yearly!A62)),IF(Lease!$H$4="Quarterly",DATE(YEAR(Yearly!A62),MONTH(Yearly!A62)+3,DAY(Yearly!A62)),DATE(YEAR(Yearly!A62)+1,MONTH(Yearly!A62),DAY(Yearly!A62))))</f>
        <v>63251</v>
      </c>
      <c r="B63" s="9">
        <f t="shared" si="2"/>
        <v>63249</v>
      </c>
      <c r="C63" s="9">
        <f t="shared" si="15"/>
        <v>63279</v>
      </c>
      <c r="D63" s="3">
        <f t="shared" si="16"/>
        <v>31</v>
      </c>
      <c r="E63" s="4">
        <f>Lease!K73</f>
        <v>0</v>
      </c>
      <c r="F63" s="3">
        <f t="shared" si="17"/>
        <v>0</v>
      </c>
      <c r="G63" s="11">
        <f t="shared" si="3"/>
        <v>0</v>
      </c>
      <c r="H63" s="11">
        <f t="shared" si="4"/>
        <v>0</v>
      </c>
      <c r="I63" s="11">
        <f t="shared" si="5"/>
        <v>0</v>
      </c>
      <c r="J63" s="11">
        <f t="shared" si="6"/>
        <v>0</v>
      </c>
      <c r="K63" s="11">
        <f t="shared" si="7"/>
        <v>0</v>
      </c>
      <c r="L63" s="11">
        <f t="shared" si="8"/>
        <v>0</v>
      </c>
      <c r="M63" s="11">
        <f t="shared" si="9"/>
        <v>0</v>
      </c>
      <c r="N63" s="11">
        <f t="shared" si="10"/>
        <v>0</v>
      </c>
      <c r="O63" s="11">
        <f t="shared" si="11"/>
        <v>0</v>
      </c>
      <c r="P63" s="11">
        <f t="shared" si="12"/>
        <v>0</v>
      </c>
      <c r="Q63" s="11">
        <f t="shared" si="13"/>
        <v>0</v>
      </c>
      <c r="R63" s="11">
        <f t="shared" si="14"/>
        <v>0</v>
      </c>
    </row>
    <row r="64" spans="1:18" x14ac:dyDescent="0.25">
      <c r="A64" s="9">
        <f>IF(Lease!$H$4="Monthly",DATE(YEAR(Yearly!A63),MONTH(Yearly!A63)+1,DAY(Yearly!A63)),IF(Lease!$H$4="Quarterly",DATE(YEAR(Yearly!A63),MONTH(Yearly!A63)+3,DAY(Yearly!A63)),DATE(YEAR(Yearly!A63)+1,MONTH(Yearly!A63),DAY(Yearly!A63))))</f>
        <v>63616</v>
      </c>
      <c r="B64" s="9">
        <f t="shared" si="2"/>
        <v>63614</v>
      </c>
      <c r="C64" s="9">
        <f t="shared" si="15"/>
        <v>63644</v>
      </c>
      <c r="D64" s="3">
        <f t="shared" si="16"/>
        <v>31</v>
      </c>
      <c r="E64" s="4">
        <f>Lease!K74</f>
        <v>0</v>
      </c>
      <c r="F64" s="3">
        <f t="shared" si="17"/>
        <v>0</v>
      </c>
      <c r="G64" s="11">
        <f t="shared" si="3"/>
        <v>0</v>
      </c>
      <c r="H64" s="11">
        <f t="shared" si="4"/>
        <v>0</v>
      </c>
      <c r="I64" s="11">
        <f t="shared" si="5"/>
        <v>0</v>
      </c>
      <c r="J64" s="11">
        <f t="shared" si="6"/>
        <v>0</v>
      </c>
      <c r="K64" s="11">
        <f t="shared" si="7"/>
        <v>0</v>
      </c>
      <c r="L64" s="11">
        <f t="shared" si="8"/>
        <v>0</v>
      </c>
      <c r="M64" s="11">
        <f t="shared" si="9"/>
        <v>0</v>
      </c>
      <c r="N64" s="11">
        <f t="shared" si="10"/>
        <v>0</v>
      </c>
      <c r="O64" s="11">
        <f t="shared" si="11"/>
        <v>0</v>
      </c>
      <c r="P64" s="11">
        <f t="shared" si="12"/>
        <v>0</v>
      </c>
      <c r="Q64" s="11">
        <f t="shared" si="13"/>
        <v>0</v>
      </c>
      <c r="R64" s="11">
        <f t="shared" si="14"/>
        <v>0</v>
      </c>
    </row>
    <row r="65" spans="1:18" x14ac:dyDescent="0.25">
      <c r="A65" s="9">
        <f>IF(Lease!$H$4="Monthly",DATE(YEAR(Yearly!A64),MONTH(Yearly!A64)+1,DAY(Yearly!A64)),IF(Lease!$H$4="Quarterly",DATE(YEAR(Yearly!A64),MONTH(Yearly!A64)+3,DAY(Yearly!A64)),DATE(YEAR(Yearly!A64)+1,MONTH(Yearly!A64),DAY(Yearly!A64))))</f>
        <v>63981</v>
      </c>
      <c r="B65" s="9">
        <f t="shared" si="2"/>
        <v>63979</v>
      </c>
      <c r="C65" s="9">
        <f t="shared" si="15"/>
        <v>64009</v>
      </c>
      <c r="D65" s="3">
        <f t="shared" si="16"/>
        <v>31</v>
      </c>
      <c r="E65" s="4">
        <f>Lease!K75</f>
        <v>0</v>
      </c>
      <c r="F65" s="3">
        <f t="shared" si="17"/>
        <v>0</v>
      </c>
      <c r="G65" s="11">
        <f t="shared" si="3"/>
        <v>0</v>
      </c>
      <c r="H65" s="11">
        <f t="shared" si="4"/>
        <v>0</v>
      </c>
      <c r="I65" s="11">
        <f t="shared" si="5"/>
        <v>0</v>
      </c>
      <c r="J65" s="11">
        <f t="shared" si="6"/>
        <v>0</v>
      </c>
      <c r="K65" s="11">
        <f t="shared" si="7"/>
        <v>0</v>
      </c>
      <c r="L65" s="11">
        <f t="shared" si="8"/>
        <v>0</v>
      </c>
      <c r="M65" s="11">
        <f t="shared" si="9"/>
        <v>0</v>
      </c>
      <c r="N65" s="11">
        <f t="shared" si="10"/>
        <v>0</v>
      </c>
      <c r="O65" s="11">
        <f t="shared" si="11"/>
        <v>0</v>
      </c>
      <c r="P65" s="11">
        <f t="shared" si="12"/>
        <v>0</v>
      </c>
      <c r="Q65" s="11">
        <f t="shared" si="13"/>
        <v>0</v>
      </c>
      <c r="R65" s="11">
        <f t="shared" si="14"/>
        <v>0</v>
      </c>
    </row>
    <row r="66" spans="1:18" x14ac:dyDescent="0.25">
      <c r="A66" s="9">
        <f>IF(Lease!$H$4="Monthly",DATE(YEAR(Yearly!A65),MONTH(Yearly!A65)+1,DAY(Yearly!A65)),IF(Lease!$H$4="Quarterly",DATE(YEAR(Yearly!A65),MONTH(Yearly!A65)+3,DAY(Yearly!A65)),DATE(YEAR(Yearly!A65)+1,MONTH(Yearly!A65),DAY(Yearly!A65))))</f>
        <v>64347</v>
      </c>
      <c r="B66" s="9">
        <f t="shared" si="2"/>
        <v>64345</v>
      </c>
      <c r="C66" s="9">
        <f t="shared" si="15"/>
        <v>64375</v>
      </c>
      <c r="D66" s="3">
        <f t="shared" si="16"/>
        <v>31</v>
      </c>
      <c r="E66" s="4">
        <f>Lease!K76</f>
        <v>0</v>
      </c>
      <c r="F66" s="3">
        <f t="shared" si="17"/>
        <v>0</v>
      </c>
      <c r="G66" s="11">
        <f t="shared" si="3"/>
        <v>0</v>
      </c>
      <c r="H66" s="11">
        <f t="shared" si="4"/>
        <v>0</v>
      </c>
      <c r="I66" s="11">
        <f t="shared" si="5"/>
        <v>0</v>
      </c>
      <c r="J66" s="11">
        <f t="shared" si="6"/>
        <v>0</v>
      </c>
      <c r="K66" s="11">
        <f t="shared" si="7"/>
        <v>0</v>
      </c>
      <c r="L66" s="11">
        <f t="shared" si="8"/>
        <v>0</v>
      </c>
      <c r="M66" s="11">
        <f t="shared" si="9"/>
        <v>0</v>
      </c>
      <c r="N66" s="11">
        <f t="shared" si="10"/>
        <v>0</v>
      </c>
      <c r="O66" s="11">
        <f t="shared" si="11"/>
        <v>0</v>
      </c>
      <c r="P66" s="11">
        <f t="shared" si="12"/>
        <v>0</v>
      </c>
      <c r="Q66" s="11">
        <f t="shared" si="13"/>
        <v>0</v>
      </c>
      <c r="R66" s="11">
        <f t="shared" si="14"/>
        <v>0</v>
      </c>
    </row>
    <row r="67" spans="1:18" x14ac:dyDescent="0.25">
      <c r="A67" s="9">
        <f>IF(Lease!$H$4="Monthly",DATE(YEAR(Yearly!A66),MONTH(Yearly!A66)+1,DAY(Yearly!A66)),IF(Lease!$H$4="Quarterly",DATE(YEAR(Yearly!A66),MONTH(Yearly!A66)+3,DAY(Yearly!A66)),DATE(YEAR(Yearly!A66)+1,MONTH(Yearly!A66),DAY(Yearly!A66))))</f>
        <v>64712</v>
      </c>
      <c r="B67" s="9">
        <f t="shared" si="2"/>
        <v>64710</v>
      </c>
      <c r="C67" s="9">
        <f t="shared" si="15"/>
        <v>64740</v>
      </c>
      <c r="D67" s="3">
        <f t="shared" si="16"/>
        <v>31</v>
      </c>
      <c r="E67" s="4">
        <f>Lease!K77</f>
        <v>0</v>
      </c>
      <c r="F67" s="3">
        <f t="shared" si="17"/>
        <v>0</v>
      </c>
      <c r="G67" s="11">
        <f t="shared" si="3"/>
        <v>0</v>
      </c>
      <c r="H67" s="11">
        <f t="shared" si="4"/>
        <v>0</v>
      </c>
      <c r="I67" s="11">
        <f t="shared" si="5"/>
        <v>0</v>
      </c>
      <c r="J67" s="11">
        <f t="shared" si="6"/>
        <v>0</v>
      </c>
      <c r="K67" s="11">
        <f t="shared" si="7"/>
        <v>0</v>
      </c>
      <c r="L67" s="11">
        <f t="shared" si="8"/>
        <v>0</v>
      </c>
      <c r="M67" s="11">
        <f t="shared" si="9"/>
        <v>0</v>
      </c>
      <c r="N67" s="11">
        <f t="shared" si="10"/>
        <v>0</v>
      </c>
      <c r="O67" s="11">
        <f t="shared" si="11"/>
        <v>0</v>
      </c>
      <c r="P67" s="11">
        <f t="shared" si="12"/>
        <v>0</v>
      </c>
      <c r="Q67" s="11">
        <f t="shared" si="13"/>
        <v>0</v>
      </c>
      <c r="R67" s="11">
        <f t="shared" si="14"/>
        <v>0</v>
      </c>
    </row>
    <row r="68" spans="1:18" x14ac:dyDescent="0.25">
      <c r="A68" s="9">
        <f>IF(Lease!$H$4="Monthly",DATE(YEAR(Yearly!A67),MONTH(Yearly!A67)+1,DAY(Yearly!A67)),IF(Lease!$H$4="Quarterly",DATE(YEAR(Yearly!A67),MONTH(Yearly!A67)+3,DAY(Yearly!A67)),DATE(YEAR(Yearly!A67)+1,MONTH(Yearly!A67),DAY(Yearly!A67))))</f>
        <v>65077</v>
      </c>
      <c r="B68" s="9">
        <f t="shared" si="2"/>
        <v>65075</v>
      </c>
      <c r="C68" s="9">
        <f t="shared" si="15"/>
        <v>65105</v>
      </c>
      <c r="D68" s="3">
        <f t="shared" si="16"/>
        <v>31</v>
      </c>
      <c r="E68" s="4">
        <f>Lease!K78</f>
        <v>0</v>
      </c>
      <c r="F68" s="3">
        <f t="shared" si="17"/>
        <v>0</v>
      </c>
      <c r="G68" s="11">
        <f t="shared" si="3"/>
        <v>0</v>
      </c>
      <c r="H68" s="11">
        <f t="shared" si="4"/>
        <v>0</v>
      </c>
      <c r="I68" s="11">
        <f t="shared" si="5"/>
        <v>0</v>
      </c>
      <c r="J68" s="11">
        <f t="shared" si="6"/>
        <v>0</v>
      </c>
      <c r="K68" s="11">
        <f t="shared" si="7"/>
        <v>0</v>
      </c>
      <c r="L68" s="11">
        <f t="shared" si="8"/>
        <v>0</v>
      </c>
      <c r="M68" s="11">
        <f t="shared" si="9"/>
        <v>0</v>
      </c>
      <c r="N68" s="11">
        <f t="shared" si="10"/>
        <v>0</v>
      </c>
      <c r="O68" s="11">
        <f t="shared" si="11"/>
        <v>0</v>
      </c>
      <c r="P68" s="11">
        <f t="shared" si="12"/>
        <v>0</v>
      </c>
      <c r="Q68" s="11">
        <f t="shared" si="13"/>
        <v>0</v>
      </c>
      <c r="R68" s="11">
        <f t="shared" si="14"/>
        <v>0</v>
      </c>
    </row>
    <row r="69" spans="1:18" x14ac:dyDescent="0.25">
      <c r="A69" s="9">
        <f>IF(Lease!$H$4="Monthly",DATE(YEAR(Yearly!A68),MONTH(Yearly!A68)+1,DAY(Yearly!A68)),IF(Lease!$H$4="Quarterly",DATE(YEAR(Yearly!A68),MONTH(Yearly!A68)+3,DAY(Yearly!A68)),DATE(YEAR(Yearly!A68)+1,MONTH(Yearly!A68),DAY(Yearly!A68))))</f>
        <v>65442</v>
      </c>
      <c r="B69" s="9">
        <f t="shared" si="2"/>
        <v>65440</v>
      </c>
      <c r="C69" s="9">
        <f t="shared" si="15"/>
        <v>65470</v>
      </c>
      <c r="D69" s="3">
        <f t="shared" si="16"/>
        <v>31</v>
      </c>
      <c r="E69" s="4">
        <f>Lease!K79</f>
        <v>0</v>
      </c>
      <c r="F69" s="3">
        <f t="shared" si="17"/>
        <v>0</v>
      </c>
      <c r="G69" s="11">
        <f t="shared" si="3"/>
        <v>0</v>
      </c>
      <c r="H69" s="11">
        <f t="shared" si="4"/>
        <v>0</v>
      </c>
      <c r="I69" s="11">
        <f t="shared" si="5"/>
        <v>0</v>
      </c>
      <c r="J69" s="11">
        <f t="shared" si="6"/>
        <v>0</v>
      </c>
      <c r="K69" s="11">
        <f t="shared" si="7"/>
        <v>0</v>
      </c>
      <c r="L69" s="11">
        <f t="shared" si="8"/>
        <v>0</v>
      </c>
      <c r="M69" s="11">
        <f t="shared" si="9"/>
        <v>0</v>
      </c>
      <c r="N69" s="11">
        <f t="shared" si="10"/>
        <v>0</v>
      </c>
      <c r="O69" s="11">
        <f t="shared" si="11"/>
        <v>0</v>
      </c>
      <c r="P69" s="11">
        <f t="shared" si="12"/>
        <v>0</v>
      </c>
      <c r="Q69" s="11">
        <f t="shared" si="13"/>
        <v>0</v>
      </c>
      <c r="R69" s="11">
        <f t="shared" si="14"/>
        <v>0</v>
      </c>
    </row>
    <row r="70" spans="1:18" x14ac:dyDescent="0.25">
      <c r="A70" s="9">
        <f>IF(Lease!$H$4="Monthly",DATE(YEAR(Yearly!A69),MONTH(Yearly!A69)+1,DAY(Yearly!A69)),IF(Lease!$H$4="Quarterly",DATE(YEAR(Yearly!A69),MONTH(Yearly!A69)+3,DAY(Yearly!A69)),DATE(YEAR(Yearly!A69)+1,MONTH(Yearly!A69),DAY(Yearly!A69))))</f>
        <v>65808</v>
      </c>
      <c r="B70" s="9">
        <f t="shared" ref="B70:B133" si="18">EOMONTH(A70,-1)+1</f>
        <v>65806</v>
      </c>
      <c r="C70" s="9">
        <f t="shared" si="15"/>
        <v>65836</v>
      </c>
      <c r="D70" s="3">
        <f t="shared" si="16"/>
        <v>31</v>
      </c>
      <c r="E70" s="4">
        <f>Lease!K80</f>
        <v>0</v>
      </c>
      <c r="F70" s="3">
        <f t="shared" si="17"/>
        <v>0</v>
      </c>
      <c r="G70" s="11">
        <f t="shared" ref="G70:G133" si="19">$E71/($A71-$A70+1)*((((EOMONTH(DATE(YEAR($A70),MONTH($A70)+G$4,DAY($A70)),0)))-DATE(YEAR($A70),MONTH(EOMONTH($A70,-1)+G$4)+G$4,1))+1)</f>
        <v>0</v>
      </c>
      <c r="H70" s="11">
        <f t="shared" ref="H70:H133" si="20">$E71/($A71-$A70+1)*((((EOMONTH(DATE(YEAR($A70),MONTH($A70)+H$4,DAY($A70)),0)))-DATE(YEAR($A70),MONTH(EOMONTH($A70,-1)+H$4)+H$4,1))+1)</f>
        <v>0</v>
      </c>
      <c r="I70" s="11">
        <f t="shared" ref="I70:I133" si="21">$E71/($A71-$A70+1)*((((EOMONTH(DATE(YEAR($A70),MONTH($A70)+I$4,DAY($A70)),0)))-DATE(YEAR($A70),MONTH(EOMONTH($A70,-1)+I$4)+I$4,1))+1)</f>
        <v>0</v>
      </c>
      <c r="J70" s="11">
        <f t="shared" ref="J70:J133" si="22">$E71/($A71-$A70+1)*((((EOMONTH(DATE(YEAR($A70),MONTH($A70)+J$4,DAY($A70)),0)))-DATE(YEAR($A70),MONTH(EOMONTH($A70,-1)+J$4)+J$4,1))+1)</f>
        <v>0</v>
      </c>
      <c r="K70" s="11">
        <f t="shared" ref="K70:K133" si="23">$E71/($A71-$A70+1)*((((EOMONTH(DATE(YEAR($A70),MONTH($A70)+K$4,DAY($A70)),0)))-DATE(YEAR($A70),MONTH(EOMONTH($A70,-1)+K$4)+K$4,1))+1)</f>
        <v>0</v>
      </c>
      <c r="L70" s="11">
        <f t="shared" ref="L70:L133" si="24">$E71/($A71-$A70+1)*((((EOMONTH(DATE(YEAR($A70),MONTH($A70)+L$4,DAY($A70)),0)))-DATE(YEAR($A70),MONTH(EOMONTH($A70,-1)+L$4)+L$4,1))+1)</f>
        <v>0</v>
      </c>
      <c r="M70" s="11">
        <f t="shared" ref="M70:M133" si="25">$E71/($A71-$A70+1)*((((EOMONTH(DATE(YEAR($A70),MONTH($A70)+M$4,DAY($A70)),0)))-DATE(YEAR($A70),MONTH(EOMONTH($A70,-1)+M$4)+M$4,1))+1)</f>
        <v>0</v>
      </c>
      <c r="N70" s="11">
        <f t="shared" ref="N70:N133" si="26">$E71/($A71-$A70+1)*((((EOMONTH(DATE(YEAR($A70),MONTH($A70)+N$4,DAY($A70)),0)))-DATE(YEAR($A70),MONTH(EOMONTH($A70,-1)+N$4)+N$4,1))+1)</f>
        <v>0</v>
      </c>
      <c r="O70" s="11">
        <f t="shared" ref="O70:O133" si="27">$E71/($A71-$A70+1)*((((EOMONTH(DATE(YEAR($A70),MONTH($A70)+O$4,DAY($A70)),0)))-DATE(YEAR($A70),MONTH(EOMONTH($A70,-1)+O$4)+O$4,1))+1)</f>
        <v>0</v>
      </c>
      <c r="P70" s="11">
        <f t="shared" ref="P70:P133" si="28">$E71/($A71-$A70+1)*((((EOMONTH(DATE(YEAR($A70),MONTH($A70)+P$4,DAY($A70)),0)))-DATE(YEAR($A70),MONTH(EOMONTH($A70,-1)+P$4)+P$4,1))+1)</f>
        <v>0</v>
      </c>
      <c r="Q70" s="11">
        <f t="shared" ref="Q70:Q133" si="29">$E71/($A71-$A70+1)*((((EOMONTH(DATE(YEAR($A70),MONTH($A70)+Q$4,DAY($A70)),0)))-DATE(YEAR($A70),MONTH(EOMONTH($A70,-1)+Q$4)+Q$4,1))+1)</f>
        <v>0</v>
      </c>
      <c r="R70" s="11">
        <f t="shared" ref="R70:R133" si="30">$E71/($A71-$A70+1)*IF((((EOMONTH(DATE(YEAR($A70),MONTH($A70)+R$4,DAY($A70)),0))))&lt;$A70,$A70-DATE(YEAR($A70),MONTH(EOMONTH($A70,-1)+R$4)+R$4,1)+1,$A70-1-EOMONTH($A70,-1)+1)</f>
        <v>0</v>
      </c>
    </row>
    <row r="71" spans="1:18" x14ac:dyDescent="0.25">
      <c r="A71" s="9">
        <f>IF(Lease!$H$4="Monthly",DATE(YEAR(Yearly!A70),MONTH(Yearly!A70)+1,DAY(Yearly!A70)),IF(Lease!$H$4="Quarterly",DATE(YEAR(Yearly!A70),MONTH(Yearly!A70)+3,DAY(Yearly!A70)),DATE(YEAR(Yearly!A70)+1,MONTH(Yearly!A70),DAY(Yearly!A70))))</f>
        <v>66173</v>
      </c>
      <c r="B71" s="9">
        <f t="shared" si="18"/>
        <v>66171</v>
      </c>
      <c r="C71" s="9">
        <f t="shared" ref="C71:C134" si="31">EOMONTH(A71,0)</f>
        <v>66201</v>
      </c>
      <c r="D71" s="3">
        <f t="shared" ref="D71:D134" si="32">C71-B71+1</f>
        <v>31</v>
      </c>
      <c r="E71" s="4">
        <f>Lease!K81</f>
        <v>0</v>
      </c>
      <c r="F71" s="3">
        <f t="shared" si="17"/>
        <v>0</v>
      </c>
      <c r="G71" s="11">
        <f t="shared" si="19"/>
        <v>0</v>
      </c>
      <c r="H71" s="11">
        <f t="shared" si="20"/>
        <v>0</v>
      </c>
      <c r="I71" s="11">
        <f t="shared" si="21"/>
        <v>0</v>
      </c>
      <c r="J71" s="11">
        <f t="shared" si="22"/>
        <v>0</v>
      </c>
      <c r="K71" s="11">
        <f t="shared" si="23"/>
        <v>0</v>
      </c>
      <c r="L71" s="11">
        <f t="shared" si="24"/>
        <v>0</v>
      </c>
      <c r="M71" s="11">
        <f t="shared" si="25"/>
        <v>0</v>
      </c>
      <c r="N71" s="11">
        <f t="shared" si="26"/>
        <v>0</v>
      </c>
      <c r="O71" s="11">
        <f t="shared" si="27"/>
        <v>0</v>
      </c>
      <c r="P71" s="11">
        <f t="shared" si="28"/>
        <v>0</v>
      </c>
      <c r="Q71" s="11">
        <f t="shared" si="29"/>
        <v>0</v>
      </c>
      <c r="R71" s="11">
        <f t="shared" si="30"/>
        <v>0</v>
      </c>
    </row>
    <row r="72" spans="1:18" x14ac:dyDescent="0.25">
      <c r="A72" s="9">
        <f>IF(Lease!$H$4="Monthly",DATE(YEAR(Yearly!A71),MONTH(Yearly!A71)+1,DAY(Yearly!A71)),IF(Lease!$H$4="Quarterly",DATE(YEAR(Yearly!A71),MONTH(Yearly!A71)+3,DAY(Yearly!A71)),DATE(YEAR(Yearly!A71)+1,MONTH(Yearly!A71),DAY(Yearly!A71))))</f>
        <v>66538</v>
      </c>
      <c r="B72" s="9">
        <f t="shared" si="18"/>
        <v>66536</v>
      </c>
      <c r="C72" s="9">
        <f t="shared" si="31"/>
        <v>66566</v>
      </c>
      <c r="D72" s="3">
        <f t="shared" si="32"/>
        <v>31</v>
      </c>
      <c r="E72" s="4">
        <f>Lease!K82</f>
        <v>0</v>
      </c>
      <c r="F72" s="3">
        <f t="shared" ref="F72:F135" si="33">E73/(A73-A72+1)*(EOMONTH(A72,0)-A72+1)+R71</f>
        <v>0</v>
      </c>
      <c r="G72" s="11">
        <f t="shared" si="19"/>
        <v>0</v>
      </c>
      <c r="H72" s="11">
        <f t="shared" si="20"/>
        <v>0</v>
      </c>
      <c r="I72" s="11">
        <f t="shared" si="21"/>
        <v>0</v>
      </c>
      <c r="J72" s="11">
        <f t="shared" si="22"/>
        <v>0</v>
      </c>
      <c r="K72" s="11">
        <f t="shared" si="23"/>
        <v>0</v>
      </c>
      <c r="L72" s="11">
        <f t="shared" si="24"/>
        <v>0</v>
      </c>
      <c r="M72" s="11">
        <f t="shared" si="25"/>
        <v>0</v>
      </c>
      <c r="N72" s="11">
        <f t="shared" si="26"/>
        <v>0</v>
      </c>
      <c r="O72" s="11">
        <f t="shared" si="27"/>
        <v>0</v>
      </c>
      <c r="P72" s="11">
        <f t="shared" si="28"/>
        <v>0</v>
      </c>
      <c r="Q72" s="11">
        <f t="shared" si="29"/>
        <v>0</v>
      </c>
      <c r="R72" s="11">
        <f t="shared" si="30"/>
        <v>0</v>
      </c>
    </row>
    <row r="73" spans="1:18" x14ac:dyDescent="0.25">
      <c r="A73" s="9">
        <f>IF(Lease!$H$4="Monthly",DATE(YEAR(Yearly!A72),MONTH(Yearly!A72)+1,DAY(Yearly!A72)),IF(Lease!$H$4="Quarterly",DATE(YEAR(Yearly!A72),MONTH(Yearly!A72)+3,DAY(Yearly!A72)),DATE(YEAR(Yearly!A72)+1,MONTH(Yearly!A72),DAY(Yearly!A72))))</f>
        <v>66903</v>
      </c>
      <c r="B73" s="9">
        <f t="shared" si="18"/>
        <v>66901</v>
      </c>
      <c r="C73" s="9">
        <f t="shared" si="31"/>
        <v>66931</v>
      </c>
      <c r="D73" s="3">
        <f t="shared" si="32"/>
        <v>31</v>
      </c>
      <c r="E73" s="4">
        <f>Lease!K83</f>
        <v>0</v>
      </c>
      <c r="F73" s="3">
        <f t="shared" si="33"/>
        <v>0</v>
      </c>
      <c r="G73" s="11">
        <f t="shared" si="19"/>
        <v>0</v>
      </c>
      <c r="H73" s="11">
        <f t="shared" si="20"/>
        <v>0</v>
      </c>
      <c r="I73" s="11">
        <f t="shared" si="21"/>
        <v>0</v>
      </c>
      <c r="J73" s="11">
        <f t="shared" si="22"/>
        <v>0</v>
      </c>
      <c r="K73" s="11">
        <f t="shared" si="23"/>
        <v>0</v>
      </c>
      <c r="L73" s="11">
        <f t="shared" si="24"/>
        <v>0</v>
      </c>
      <c r="M73" s="11">
        <f t="shared" si="25"/>
        <v>0</v>
      </c>
      <c r="N73" s="11">
        <f t="shared" si="26"/>
        <v>0</v>
      </c>
      <c r="O73" s="11">
        <f t="shared" si="27"/>
        <v>0</v>
      </c>
      <c r="P73" s="11">
        <f t="shared" si="28"/>
        <v>0</v>
      </c>
      <c r="Q73" s="11">
        <f t="shared" si="29"/>
        <v>0</v>
      </c>
      <c r="R73" s="11">
        <f t="shared" si="30"/>
        <v>0</v>
      </c>
    </row>
    <row r="74" spans="1:18" x14ac:dyDescent="0.25">
      <c r="A74" s="9">
        <f>IF(Lease!$H$4="Monthly",DATE(YEAR(Yearly!A73),MONTH(Yearly!A73)+1,DAY(Yearly!A73)),IF(Lease!$H$4="Quarterly",DATE(YEAR(Yearly!A73),MONTH(Yearly!A73)+3,DAY(Yearly!A73)),DATE(YEAR(Yearly!A73)+1,MONTH(Yearly!A73),DAY(Yearly!A73))))</f>
        <v>67269</v>
      </c>
      <c r="B74" s="9">
        <f t="shared" si="18"/>
        <v>67267</v>
      </c>
      <c r="C74" s="9">
        <f t="shared" si="31"/>
        <v>67297</v>
      </c>
      <c r="D74" s="3">
        <f t="shared" si="32"/>
        <v>31</v>
      </c>
      <c r="E74" s="4">
        <f>Lease!K84</f>
        <v>0</v>
      </c>
      <c r="F74" s="3">
        <f t="shared" si="33"/>
        <v>0</v>
      </c>
      <c r="G74" s="11">
        <f t="shared" si="19"/>
        <v>0</v>
      </c>
      <c r="H74" s="11">
        <f t="shared" si="20"/>
        <v>0</v>
      </c>
      <c r="I74" s="11">
        <f t="shared" si="21"/>
        <v>0</v>
      </c>
      <c r="J74" s="11">
        <f t="shared" si="22"/>
        <v>0</v>
      </c>
      <c r="K74" s="11">
        <f t="shared" si="23"/>
        <v>0</v>
      </c>
      <c r="L74" s="11">
        <f t="shared" si="24"/>
        <v>0</v>
      </c>
      <c r="M74" s="11">
        <f t="shared" si="25"/>
        <v>0</v>
      </c>
      <c r="N74" s="11">
        <f t="shared" si="26"/>
        <v>0</v>
      </c>
      <c r="O74" s="11">
        <f t="shared" si="27"/>
        <v>0</v>
      </c>
      <c r="P74" s="11">
        <f t="shared" si="28"/>
        <v>0</v>
      </c>
      <c r="Q74" s="11">
        <f t="shared" si="29"/>
        <v>0</v>
      </c>
      <c r="R74" s="11">
        <f t="shared" si="30"/>
        <v>0</v>
      </c>
    </row>
    <row r="75" spans="1:18" x14ac:dyDescent="0.25">
      <c r="A75" s="9">
        <f>IF(Lease!$H$4="Monthly",DATE(YEAR(Yearly!A74),MONTH(Yearly!A74)+1,DAY(Yearly!A74)),IF(Lease!$H$4="Quarterly",DATE(YEAR(Yearly!A74),MONTH(Yearly!A74)+3,DAY(Yearly!A74)),DATE(YEAR(Yearly!A74)+1,MONTH(Yearly!A74),DAY(Yearly!A74))))</f>
        <v>67634</v>
      </c>
      <c r="B75" s="9">
        <f t="shared" si="18"/>
        <v>67632</v>
      </c>
      <c r="C75" s="9">
        <f t="shared" si="31"/>
        <v>67662</v>
      </c>
      <c r="D75" s="3">
        <f t="shared" si="32"/>
        <v>31</v>
      </c>
      <c r="E75" s="4">
        <f>Lease!K85</f>
        <v>0</v>
      </c>
      <c r="F75" s="3">
        <f t="shared" si="33"/>
        <v>0</v>
      </c>
      <c r="G75" s="11">
        <f t="shared" si="19"/>
        <v>0</v>
      </c>
      <c r="H75" s="11">
        <f t="shared" si="20"/>
        <v>0</v>
      </c>
      <c r="I75" s="11">
        <f t="shared" si="21"/>
        <v>0</v>
      </c>
      <c r="J75" s="11">
        <f t="shared" si="22"/>
        <v>0</v>
      </c>
      <c r="K75" s="11">
        <f t="shared" si="23"/>
        <v>0</v>
      </c>
      <c r="L75" s="11">
        <f t="shared" si="24"/>
        <v>0</v>
      </c>
      <c r="M75" s="11">
        <f t="shared" si="25"/>
        <v>0</v>
      </c>
      <c r="N75" s="11">
        <f t="shared" si="26"/>
        <v>0</v>
      </c>
      <c r="O75" s="11">
        <f t="shared" si="27"/>
        <v>0</v>
      </c>
      <c r="P75" s="11">
        <f t="shared" si="28"/>
        <v>0</v>
      </c>
      <c r="Q75" s="11">
        <f t="shared" si="29"/>
        <v>0</v>
      </c>
      <c r="R75" s="11">
        <f t="shared" si="30"/>
        <v>0</v>
      </c>
    </row>
    <row r="76" spans="1:18" x14ac:dyDescent="0.25">
      <c r="A76" s="9">
        <f>IF(Lease!$H$4="Monthly",DATE(YEAR(Yearly!A75),MONTH(Yearly!A75)+1,DAY(Yearly!A75)),IF(Lease!$H$4="Quarterly",DATE(YEAR(Yearly!A75),MONTH(Yearly!A75)+3,DAY(Yearly!A75)),DATE(YEAR(Yearly!A75)+1,MONTH(Yearly!A75),DAY(Yearly!A75))))</f>
        <v>67999</v>
      </c>
      <c r="B76" s="9">
        <f t="shared" si="18"/>
        <v>67997</v>
      </c>
      <c r="C76" s="9">
        <f t="shared" si="31"/>
        <v>68027</v>
      </c>
      <c r="D76" s="3">
        <f t="shared" si="32"/>
        <v>31</v>
      </c>
      <c r="E76" s="4">
        <f>Lease!K86</f>
        <v>0</v>
      </c>
      <c r="F76" s="3">
        <f t="shared" si="33"/>
        <v>0</v>
      </c>
      <c r="G76" s="11">
        <f t="shared" si="19"/>
        <v>0</v>
      </c>
      <c r="H76" s="11">
        <f t="shared" si="20"/>
        <v>0</v>
      </c>
      <c r="I76" s="11">
        <f t="shared" si="21"/>
        <v>0</v>
      </c>
      <c r="J76" s="11">
        <f t="shared" si="22"/>
        <v>0</v>
      </c>
      <c r="K76" s="11">
        <f t="shared" si="23"/>
        <v>0</v>
      </c>
      <c r="L76" s="11">
        <f t="shared" si="24"/>
        <v>0</v>
      </c>
      <c r="M76" s="11">
        <f t="shared" si="25"/>
        <v>0</v>
      </c>
      <c r="N76" s="11">
        <f t="shared" si="26"/>
        <v>0</v>
      </c>
      <c r="O76" s="11">
        <f t="shared" si="27"/>
        <v>0</v>
      </c>
      <c r="P76" s="11">
        <f t="shared" si="28"/>
        <v>0</v>
      </c>
      <c r="Q76" s="11">
        <f t="shared" si="29"/>
        <v>0</v>
      </c>
      <c r="R76" s="11">
        <f t="shared" si="30"/>
        <v>0</v>
      </c>
    </row>
    <row r="77" spans="1:18" x14ac:dyDescent="0.25">
      <c r="A77" s="9">
        <f>IF(Lease!$H$4="Monthly",DATE(YEAR(Yearly!A76),MONTH(Yearly!A76)+1,DAY(Yearly!A76)),IF(Lease!$H$4="Quarterly",DATE(YEAR(Yearly!A76),MONTH(Yearly!A76)+3,DAY(Yearly!A76)),DATE(YEAR(Yearly!A76)+1,MONTH(Yearly!A76),DAY(Yearly!A76))))</f>
        <v>68364</v>
      </c>
      <c r="B77" s="9">
        <f t="shared" si="18"/>
        <v>68362</v>
      </c>
      <c r="C77" s="9">
        <f t="shared" si="31"/>
        <v>68392</v>
      </c>
      <c r="D77" s="3">
        <f t="shared" si="32"/>
        <v>31</v>
      </c>
      <c r="E77" s="4">
        <f>Lease!K87</f>
        <v>0</v>
      </c>
      <c r="F77" s="3">
        <f t="shared" si="33"/>
        <v>0</v>
      </c>
      <c r="G77" s="11">
        <f t="shared" si="19"/>
        <v>0</v>
      </c>
      <c r="H77" s="11">
        <f t="shared" si="20"/>
        <v>0</v>
      </c>
      <c r="I77" s="11">
        <f t="shared" si="21"/>
        <v>0</v>
      </c>
      <c r="J77" s="11">
        <f t="shared" si="22"/>
        <v>0</v>
      </c>
      <c r="K77" s="11">
        <f t="shared" si="23"/>
        <v>0</v>
      </c>
      <c r="L77" s="11">
        <f t="shared" si="24"/>
        <v>0</v>
      </c>
      <c r="M77" s="11">
        <f t="shared" si="25"/>
        <v>0</v>
      </c>
      <c r="N77" s="11">
        <f t="shared" si="26"/>
        <v>0</v>
      </c>
      <c r="O77" s="11">
        <f t="shared" si="27"/>
        <v>0</v>
      </c>
      <c r="P77" s="11">
        <f t="shared" si="28"/>
        <v>0</v>
      </c>
      <c r="Q77" s="11">
        <f t="shared" si="29"/>
        <v>0</v>
      </c>
      <c r="R77" s="11">
        <f t="shared" si="30"/>
        <v>0</v>
      </c>
    </row>
    <row r="78" spans="1:18" x14ac:dyDescent="0.25">
      <c r="A78" s="9">
        <f>IF(Lease!$H$4="Monthly",DATE(YEAR(Yearly!A77),MONTH(Yearly!A77)+1,DAY(Yearly!A77)),IF(Lease!$H$4="Quarterly",DATE(YEAR(Yearly!A77),MONTH(Yearly!A77)+3,DAY(Yearly!A77)),DATE(YEAR(Yearly!A77)+1,MONTH(Yearly!A77),DAY(Yearly!A77))))</f>
        <v>68730</v>
      </c>
      <c r="B78" s="9">
        <f t="shared" si="18"/>
        <v>68728</v>
      </c>
      <c r="C78" s="9">
        <f t="shared" si="31"/>
        <v>68758</v>
      </c>
      <c r="D78" s="3">
        <f t="shared" si="32"/>
        <v>31</v>
      </c>
      <c r="E78" s="4">
        <f>Lease!K88</f>
        <v>0</v>
      </c>
      <c r="F78" s="3">
        <f t="shared" si="33"/>
        <v>0</v>
      </c>
      <c r="G78" s="11">
        <f t="shared" si="19"/>
        <v>0</v>
      </c>
      <c r="H78" s="11">
        <f t="shared" si="20"/>
        <v>0</v>
      </c>
      <c r="I78" s="11">
        <f t="shared" si="21"/>
        <v>0</v>
      </c>
      <c r="J78" s="11">
        <f t="shared" si="22"/>
        <v>0</v>
      </c>
      <c r="K78" s="11">
        <f t="shared" si="23"/>
        <v>0</v>
      </c>
      <c r="L78" s="11">
        <f t="shared" si="24"/>
        <v>0</v>
      </c>
      <c r="M78" s="11">
        <f t="shared" si="25"/>
        <v>0</v>
      </c>
      <c r="N78" s="11">
        <f t="shared" si="26"/>
        <v>0</v>
      </c>
      <c r="O78" s="11">
        <f t="shared" si="27"/>
        <v>0</v>
      </c>
      <c r="P78" s="11">
        <f t="shared" si="28"/>
        <v>0</v>
      </c>
      <c r="Q78" s="11">
        <f t="shared" si="29"/>
        <v>0</v>
      </c>
      <c r="R78" s="11">
        <f t="shared" si="30"/>
        <v>0</v>
      </c>
    </row>
    <row r="79" spans="1:18" x14ac:dyDescent="0.25">
      <c r="A79" s="9">
        <f>IF(Lease!$H$4="Monthly",DATE(YEAR(Yearly!A78),MONTH(Yearly!A78)+1,DAY(Yearly!A78)),IF(Lease!$H$4="Quarterly",DATE(YEAR(Yearly!A78),MONTH(Yearly!A78)+3,DAY(Yearly!A78)),DATE(YEAR(Yearly!A78)+1,MONTH(Yearly!A78),DAY(Yearly!A78))))</f>
        <v>69095</v>
      </c>
      <c r="B79" s="9">
        <f t="shared" si="18"/>
        <v>69093</v>
      </c>
      <c r="C79" s="9">
        <f t="shared" si="31"/>
        <v>69123</v>
      </c>
      <c r="D79" s="3">
        <f t="shared" si="32"/>
        <v>31</v>
      </c>
      <c r="E79" s="4">
        <f>Lease!K89</f>
        <v>0</v>
      </c>
      <c r="F79" s="3">
        <f t="shared" si="33"/>
        <v>0</v>
      </c>
      <c r="G79" s="11">
        <f t="shared" si="19"/>
        <v>0</v>
      </c>
      <c r="H79" s="11">
        <f t="shared" si="20"/>
        <v>0</v>
      </c>
      <c r="I79" s="11">
        <f t="shared" si="21"/>
        <v>0</v>
      </c>
      <c r="J79" s="11">
        <f t="shared" si="22"/>
        <v>0</v>
      </c>
      <c r="K79" s="11">
        <f t="shared" si="23"/>
        <v>0</v>
      </c>
      <c r="L79" s="11">
        <f t="shared" si="24"/>
        <v>0</v>
      </c>
      <c r="M79" s="11">
        <f t="shared" si="25"/>
        <v>0</v>
      </c>
      <c r="N79" s="11">
        <f t="shared" si="26"/>
        <v>0</v>
      </c>
      <c r="O79" s="11">
        <f t="shared" si="27"/>
        <v>0</v>
      </c>
      <c r="P79" s="11">
        <f t="shared" si="28"/>
        <v>0</v>
      </c>
      <c r="Q79" s="11">
        <f t="shared" si="29"/>
        <v>0</v>
      </c>
      <c r="R79" s="11">
        <f t="shared" si="30"/>
        <v>0</v>
      </c>
    </row>
    <row r="80" spans="1:18" x14ac:dyDescent="0.25">
      <c r="A80" s="9">
        <f>IF(Lease!$H$4="Monthly",DATE(YEAR(Yearly!A79),MONTH(Yearly!A79)+1,DAY(Yearly!A79)),IF(Lease!$H$4="Quarterly",DATE(YEAR(Yearly!A79),MONTH(Yearly!A79)+3,DAY(Yearly!A79)),DATE(YEAR(Yearly!A79)+1,MONTH(Yearly!A79),DAY(Yearly!A79))))</f>
        <v>69460</v>
      </c>
      <c r="B80" s="9">
        <f t="shared" si="18"/>
        <v>69458</v>
      </c>
      <c r="C80" s="9">
        <f t="shared" si="31"/>
        <v>69488</v>
      </c>
      <c r="D80" s="3">
        <f t="shared" si="32"/>
        <v>31</v>
      </c>
      <c r="E80" s="4">
        <f>Lease!K90</f>
        <v>0</v>
      </c>
      <c r="F80" s="3">
        <f t="shared" si="33"/>
        <v>0</v>
      </c>
      <c r="G80" s="11">
        <f t="shared" si="19"/>
        <v>0</v>
      </c>
      <c r="H80" s="11">
        <f t="shared" si="20"/>
        <v>0</v>
      </c>
      <c r="I80" s="11">
        <f t="shared" si="21"/>
        <v>0</v>
      </c>
      <c r="J80" s="11">
        <f t="shared" si="22"/>
        <v>0</v>
      </c>
      <c r="K80" s="11">
        <f t="shared" si="23"/>
        <v>0</v>
      </c>
      <c r="L80" s="11">
        <f t="shared" si="24"/>
        <v>0</v>
      </c>
      <c r="M80" s="11">
        <f t="shared" si="25"/>
        <v>0</v>
      </c>
      <c r="N80" s="11">
        <f t="shared" si="26"/>
        <v>0</v>
      </c>
      <c r="O80" s="11">
        <f t="shared" si="27"/>
        <v>0</v>
      </c>
      <c r="P80" s="11">
        <f t="shared" si="28"/>
        <v>0</v>
      </c>
      <c r="Q80" s="11">
        <f t="shared" si="29"/>
        <v>0</v>
      </c>
      <c r="R80" s="11">
        <f t="shared" si="30"/>
        <v>0</v>
      </c>
    </row>
    <row r="81" spans="1:18" x14ac:dyDescent="0.25">
      <c r="A81" s="9">
        <f>IF(Lease!$H$4="Monthly",DATE(YEAR(Yearly!A80),MONTH(Yearly!A80)+1,DAY(Yearly!A80)),IF(Lease!$H$4="Quarterly",DATE(YEAR(Yearly!A80),MONTH(Yearly!A80)+3,DAY(Yearly!A80)),DATE(YEAR(Yearly!A80)+1,MONTH(Yearly!A80),DAY(Yearly!A80))))</f>
        <v>69825</v>
      </c>
      <c r="B81" s="9">
        <f t="shared" si="18"/>
        <v>69823</v>
      </c>
      <c r="C81" s="9">
        <f t="shared" si="31"/>
        <v>69853</v>
      </c>
      <c r="D81" s="3">
        <f t="shared" si="32"/>
        <v>31</v>
      </c>
      <c r="E81" s="4">
        <f>Lease!K91</f>
        <v>0</v>
      </c>
      <c r="F81" s="3">
        <f t="shared" si="33"/>
        <v>0</v>
      </c>
      <c r="G81" s="11">
        <f t="shared" si="19"/>
        <v>0</v>
      </c>
      <c r="H81" s="11">
        <f t="shared" si="20"/>
        <v>0</v>
      </c>
      <c r="I81" s="11">
        <f t="shared" si="21"/>
        <v>0</v>
      </c>
      <c r="J81" s="11">
        <f t="shared" si="22"/>
        <v>0</v>
      </c>
      <c r="K81" s="11">
        <f t="shared" si="23"/>
        <v>0</v>
      </c>
      <c r="L81" s="11">
        <f t="shared" si="24"/>
        <v>0</v>
      </c>
      <c r="M81" s="11">
        <f t="shared" si="25"/>
        <v>0</v>
      </c>
      <c r="N81" s="11">
        <f t="shared" si="26"/>
        <v>0</v>
      </c>
      <c r="O81" s="11">
        <f t="shared" si="27"/>
        <v>0</v>
      </c>
      <c r="P81" s="11">
        <f t="shared" si="28"/>
        <v>0</v>
      </c>
      <c r="Q81" s="11">
        <f t="shared" si="29"/>
        <v>0</v>
      </c>
      <c r="R81" s="11">
        <f t="shared" si="30"/>
        <v>0</v>
      </c>
    </row>
    <row r="82" spans="1:18" x14ac:dyDescent="0.25">
      <c r="A82" s="9">
        <f>IF(Lease!$H$4="Monthly",DATE(YEAR(Yearly!A81),MONTH(Yearly!A81)+1,DAY(Yearly!A81)),IF(Lease!$H$4="Quarterly",DATE(YEAR(Yearly!A81),MONTH(Yearly!A81)+3,DAY(Yearly!A81)),DATE(YEAR(Yearly!A81)+1,MONTH(Yearly!A81),DAY(Yearly!A81))))</f>
        <v>70191</v>
      </c>
      <c r="B82" s="9">
        <f t="shared" si="18"/>
        <v>70189</v>
      </c>
      <c r="C82" s="9">
        <f t="shared" si="31"/>
        <v>70219</v>
      </c>
      <c r="D82" s="3">
        <f t="shared" si="32"/>
        <v>31</v>
      </c>
      <c r="E82" s="4">
        <f>Lease!K92</f>
        <v>0</v>
      </c>
      <c r="F82" s="3">
        <f t="shared" si="33"/>
        <v>0</v>
      </c>
      <c r="G82" s="11">
        <f t="shared" si="19"/>
        <v>0</v>
      </c>
      <c r="H82" s="11">
        <f t="shared" si="20"/>
        <v>0</v>
      </c>
      <c r="I82" s="11">
        <f t="shared" si="21"/>
        <v>0</v>
      </c>
      <c r="J82" s="11">
        <f t="shared" si="22"/>
        <v>0</v>
      </c>
      <c r="K82" s="11">
        <f t="shared" si="23"/>
        <v>0</v>
      </c>
      <c r="L82" s="11">
        <f t="shared" si="24"/>
        <v>0</v>
      </c>
      <c r="M82" s="11">
        <f t="shared" si="25"/>
        <v>0</v>
      </c>
      <c r="N82" s="11">
        <f t="shared" si="26"/>
        <v>0</v>
      </c>
      <c r="O82" s="11">
        <f t="shared" si="27"/>
        <v>0</v>
      </c>
      <c r="P82" s="11">
        <f t="shared" si="28"/>
        <v>0</v>
      </c>
      <c r="Q82" s="11">
        <f t="shared" si="29"/>
        <v>0</v>
      </c>
      <c r="R82" s="11">
        <f t="shared" si="30"/>
        <v>0</v>
      </c>
    </row>
    <row r="83" spans="1:18" x14ac:dyDescent="0.25">
      <c r="A83" s="9">
        <f>IF(Lease!$H$4="Monthly",DATE(YEAR(Yearly!A82),MONTH(Yearly!A82)+1,DAY(Yearly!A82)),IF(Lease!$H$4="Quarterly",DATE(YEAR(Yearly!A82),MONTH(Yearly!A82)+3,DAY(Yearly!A82)),DATE(YEAR(Yearly!A82)+1,MONTH(Yearly!A82),DAY(Yearly!A82))))</f>
        <v>70556</v>
      </c>
      <c r="B83" s="9">
        <f t="shared" si="18"/>
        <v>70554</v>
      </c>
      <c r="C83" s="9">
        <f t="shared" si="31"/>
        <v>70584</v>
      </c>
      <c r="D83" s="3">
        <f t="shared" si="32"/>
        <v>31</v>
      </c>
      <c r="E83" s="4">
        <f>Lease!K93</f>
        <v>0</v>
      </c>
      <c r="F83" s="3">
        <f t="shared" si="33"/>
        <v>0</v>
      </c>
      <c r="G83" s="11">
        <f t="shared" si="19"/>
        <v>0</v>
      </c>
      <c r="H83" s="11">
        <f t="shared" si="20"/>
        <v>0</v>
      </c>
      <c r="I83" s="11">
        <f t="shared" si="21"/>
        <v>0</v>
      </c>
      <c r="J83" s="11">
        <f t="shared" si="22"/>
        <v>0</v>
      </c>
      <c r="K83" s="11">
        <f t="shared" si="23"/>
        <v>0</v>
      </c>
      <c r="L83" s="11">
        <f t="shared" si="24"/>
        <v>0</v>
      </c>
      <c r="M83" s="11">
        <f t="shared" si="25"/>
        <v>0</v>
      </c>
      <c r="N83" s="11">
        <f t="shared" si="26"/>
        <v>0</v>
      </c>
      <c r="O83" s="11">
        <f t="shared" si="27"/>
        <v>0</v>
      </c>
      <c r="P83" s="11">
        <f t="shared" si="28"/>
        <v>0</v>
      </c>
      <c r="Q83" s="11">
        <f t="shared" si="29"/>
        <v>0</v>
      </c>
      <c r="R83" s="11">
        <f t="shared" si="30"/>
        <v>0</v>
      </c>
    </row>
    <row r="84" spans="1:18" x14ac:dyDescent="0.25">
      <c r="A84" s="9">
        <f>IF(Lease!$H$4="Monthly",DATE(YEAR(Yearly!A83),MONTH(Yearly!A83)+1,DAY(Yearly!A83)),IF(Lease!$H$4="Quarterly",DATE(YEAR(Yearly!A83),MONTH(Yearly!A83)+3,DAY(Yearly!A83)),DATE(YEAR(Yearly!A83)+1,MONTH(Yearly!A83),DAY(Yearly!A83))))</f>
        <v>70921</v>
      </c>
      <c r="B84" s="9">
        <f t="shared" si="18"/>
        <v>70919</v>
      </c>
      <c r="C84" s="9">
        <f t="shared" si="31"/>
        <v>70949</v>
      </c>
      <c r="D84" s="3">
        <f t="shared" si="32"/>
        <v>31</v>
      </c>
      <c r="E84" s="4">
        <f>Lease!K94</f>
        <v>0</v>
      </c>
      <c r="F84" s="3">
        <f t="shared" si="33"/>
        <v>0</v>
      </c>
      <c r="G84" s="11">
        <f t="shared" si="19"/>
        <v>0</v>
      </c>
      <c r="H84" s="11">
        <f t="shared" si="20"/>
        <v>0</v>
      </c>
      <c r="I84" s="11">
        <f t="shared" si="21"/>
        <v>0</v>
      </c>
      <c r="J84" s="11">
        <f t="shared" si="22"/>
        <v>0</v>
      </c>
      <c r="K84" s="11">
        <f t="shared" si="23"/>
        <v>0</v>
      </c>
      <c r="L84" s="11">
        <f t="shared" si="24"/>
        <v>0</v>
      </c>
      <c r="M84" s="11">
        <f t="shared" si="25"/>
        <v>0</v>
      </c>
      <c r="N84" s="11">
        <f t="shared" si="26"/>
        <v>0</v>
      </c>
      <c r="O84" s="11">
        <f t="shared" si="27"/>
        <v>0</v>
      </c>
      <c r="P84" s="11">
        <f t="shared" si="28"/>
        <v>0</v>
      </c>
      <c r="Q84" s="11">
        <f t="shared" si="29"/>
        <v>0</v>
      </c>
      <c r="R84" s="11">
        <f t="shared" si="30"/>
        <v>0</v>
      </c>
    </row>
    <row r="85" spans="1:18" x14ac:dyDescent="0.25">
      <c r="A85" s="9">
        <f>IF(Lease!$H$4="Monthly",DATE(YEAR(Yearly!A84),MONTH(Yearly!A84)+1,DAY(Yearly!A84)),IF(Lease!$H$4="Quarterly",DATE(YEAR(Yearly!A84),MONTH(Yearly!A84)+3,DAY(Yearly!A84)),DATE(YEAR(Yearly!A84)+1,MONTH(Yearly!A84),DAY(Yearly!A84))))</f>
        <v>71286</v>
      </c>
      <c r="B85" s="9">
        <f t="shared" si="18"/>
        <v>71284</v>
      </c>
      <c r="C85" s="9">
        <f t="shared" si="31"/>
        <v>71314</v>
      </c>
      <c r="D85" s="3">
        <f t="shared" si="32"/>
        <v>31</v>
      </c>
      <c r="E85" s="4">
        <f>Lease!K95</f>
        <v>0</v>
      </c>
      <c r="F85" s="3">
        <f t="shared" si="33"/>
        <v>0</v>
      </c>
      <c r="G85" s="11">
        <f t="shared" si="19"/>
        <v>0</v>
      </c>
      <c r="H85" s="11">
        <f t="shared" si="20"/>
        <v>0</v>
      </c>
      <c r="I85" s="11">
        <f t="shared" si="21"/>
        <v>0</v>
      </c>
      <c r="J85" s="11">
        <f t="shared" si="22"/>
        <v>0</v>
      </c>
      <c r="K85" s="11">
        <f t="shared" si="23"/>
        <v>0</v>
      </c>
      <c r="L85" s="11">
        <f t="shared" si="24"/>
        <v>0</v>
      </c>
      <c r="M85" s="11">
        <f t="shared" si="25"/>
        <v>0</v>
      </c>
      <c r="N85" s="11">
        <f t="shared" si="26"/>
        <v>0</v>
      </c>
      <c r="O85" s="11">
        <f t="shared" si="27"/>
        <v>0</v>
      </c>
      <c r="P85" s="11">
        <f t="shared" si="28"/>
        <v>0</v>
      </c>
      <c r="Q85" s="11">
        <f t="shared" si="29"/>
        <v>0</v>
      </c>
      <c r="R85" s="11">
        <f t="shared" si="30"/>
        <v>0</v>
      </c>
    </row>
    <row r="86" spans="1:18" x14ac:dyDescent="0.25">
      <c r="A86" s="9">
        <f>IF(Lease!$H$4="Monthly",DATE(YEAR(Yearly!A85),MONTH(Yearly!A85)+1,DAY(Yearly!A85)),IF(Lease!$H$4="Quarterly",DATE(YEAR(Yearly!A85),MONTH(Yearly!A85)+3,DAY(Yearly!A85)),DATE(YEAR(Yearly!A85)+1,MONTH(Yearly!A85),DAY(Yearly!A85))))</f>
        <v>71652</v>
      </c>
      <c r="B86" s="9">
        <f t="shared" si="18"/>
        <v>71650</v>
      </c>
      <c r="C86" s="9">
        <f t="shared" si="31"/>
        <v>71680</v>
      </c>
      <c r="D86" s="3">
        <f t="shared" si="32"/>
        <v>31</v>
      </c>
      <c r="E86" s="4">
        <f>Lease!K96</f>
        <v>0</v>
      </c>
      <c r="F86" s="3">
        <f t="shared" si="33"/>
        <v>0</v>
      </c>
      <c r="G86" s="11">
        <f t="shared" si="19"/>
        <v>0</v>
      </c>
      <c r="H86" s="11">
        <f t="shared" si="20"/>
        <v>0</v>
      </c>
      <c r="I86" s="11">
        <f t="shared" si="21"/>
        <v>0</v>
      </c>
      <c r="J86" s="11">
        <f t="shared" si="22"/>
        <v>0</v>
      </c>
      <c r="K86" s="11">
        <f t="shared" si="23"/>
        <v>0</v>
      </c>
      <c r="L86" s="11">
        <f t="shared" si="24"/>
        <v>0</v>
      </c>
      <c r="M86" s="11">
        <f t="shared" si="25"/>
        <v>0</v>
      </c>
      <c r="N86" s="11">
        <f t="shared" si="26"/>
        <v>0</v>
      </c>
      <c r="O86" s="11">
        <f t="shared" si="27"/>
        <v>0</v>
      </c>
      <c r="P86" s="11">
        <f t="shared" si="28"/>
        <v>0</v>
      </c>
      <c r="Q86" s="11">
        <f t="shared" si="29"/>
        <v>0</v>
      </c>
      <c r="R86" s="11">
        <f t="shared" si="30"/>
        <v>0</v>
      </c>
    </row>
    <row r="87" spans="1:18" x14ac:dyDescent="0.25">
      <c r="A87" s="9">
        <f>IF(Lease!$H$4="Monthly",DATE(YEAR(Yearly!A86),MONTH(Yearly!A86)+1,DAY(Yearly!A86)),IF(Lease!$H$4="Quarterly",DATE(YEAR(Yearly!A86),MONTH(Yearly!A86)+3,DAY(Yearly!A86)),DATE(YEAR(Yearly!A86)+1,MONTH(Yearly!A86),DAY(Yearly!A86))))</f>
        <v>72017</v>
      </c>
      <c r="B87" s="9">
        <f t="shared" si="18"/>
        <v>72015</v>
      </c>
      <c r="C87" s="9">
        <f t="shared" si="31"/>
        <v>72045</v>
      </c>
      <c r="D87" s="3">
        <f t="shared" si="32"/>
        <v>31</v>
      </c>
      <c r="E87" s="4">
        <f>Lease!K97</f>
        <v>0</v>
      </c>
      <c r="F87" s="3">
        <f t="shared" si="33"/>
        <v>0</v>
      </c>
      <c r="G87" s="11">
        <f t="shared" si="19"/>
        <v>0</v>
      </c>
      <c r="H87" s="11">
        <f t="shared" si="20"/>
        <v>0</v>
      </c>
      <c r="I87" s="11">
        <f t="shared" si="21"/>
        <v>0</v>
      </c>
      <c r="J87" s="11">
        <f t="shared" si="22"/>
        <v>0</v>
      </c>
      <c r="K87" s="11">
        <f t="shared" si="23"/>
        <v>0</v>
      </c>
      <c r="L87" s="11">
        <f t="shared" si="24"/>
        <v>0</v>
      </c>
      <c r="M87" s="11">
        <f t="shared" si="25"/>
        <v>0</v>
      </c>
      <c r="N87" s="11">
        <f t="shared" si="26"/>
        <v>0</v>
      </c>
      <c r="O87" s="11">
        <f t="shared" si="27"/>
        <v>0</v>
      </c>
      <c r="P87" s="11">
        <f t="shared" si="28"/>
        <v>0</v>
      </c>
      <c r="Q87" s="11">
        <f t="shared" si="29"/>
        <v>0</v>
      </c>
      <c r="R87" s="11">
        <f t="shared" si="30"/>
        <v>0</v>
      </c>
    </row>
    <row r="88" spans="1:18" x14ac:dyDescent="0.25">
      <c r="A88" s="9">
        <f>IF(Lease!$H$4="Monthly",DATE(YEAR(Yearly!A87),MONTH(Yearly!A87)+1,DAY(Yearly!A87)),IF(Lease!$H$4="Quarterly",DATE(YEAR(Yearly!A87),MONTH(Yearly!A87)+3,DAY(Yearly!A87)),DATE(YEAR(Yearly!A87)+1,MONTH(Yearly!A87),DAY(Yearly!A87))))</f>
        <v>72382</v>
      </c>
      <c r="B88" s="9">
        <f t="shared" si="18"/>
        <v>72380</v>
      </c>
      <c r="C88" s="9">
        <f t="shared" si="31"/>
        <v>72410</v>
      </c>
      <c r="D88" s="3">
        <f t="shared" si="32"/>
        <v>31</v>
      </c>
      <c r="E88" s="4">
        <f>Lease!K98</f>
        <v>0</v>
      </c>
      <c r="F88" s="3">
        <f t="shared" si="33"/>
        <v>0</v>
      </c>
      <c r="G88" s="11">
        <f t="shared" si="19"/>
        <v>0</v>
      </c>
      <c r="H88" s="11">
        <f t="shared" si="20"/>
        <v>0</v>
      </c>
      <c r="I88" s="11">
        <f t="shared" si="21"/>
        <v>0</v>
      </c>
      <c r="J88" s="11">
        <f t="shared" si="22"/>
        <v>0</v>
      </c>
      <c r="K88" s="11">
        <f t="shared" si="23"/>
        <v>0</v>
      </c>
      <c r="L88" s="11">
        <f t="shared" si="24"/>
        <v>0</v>
      </c>
      <c r="M88" s="11">
        <f t="shared" si="25"/>
        <v>0</v>
      </c>
      <c r="N88" s="11">
        <f t="shared" si="26"/>
        <v>0</v>
      </c>
      <c r="O88" s="11">
        <f t="shared" si="27"/>
        <v>0</v>
      </c>
      <c r="P88" s="11">
        <f t="shared" si="28"/>
        <v>0</v>
      </c>
      <c r="Q88" s="11">
        <f t="shared" si="29"/>
        <v>0</v>
      </c>
      <c r="R88" s="11">
        <f t="shared" si="30"/>
        <v>0</v>
      </c>
    </row>
    <row r="89" spans="1:18" x14ac:dyDescent="0.25">
      <c r="A89" s="9">
        <f>IF(Lease!$H$4="Monthly",DATE(YEAR(Yearly!A88),MONTH(Yearly!A88)+1,DAY(Yearly!A88)),IF(Lease!$H$4="Quarterly",DATE(YEAR(Yearly!A88),MONTH(Yearly!A88)+3,DAY(Yearly!A88)),DATE(YEAR(Yearly!A88)+1,MONTH(Yearly!A88),DAY(Yearly!A88))))</f>
        <v>72747</v>
      </c>
      <c r="B89" s="9">
        <f t="shared" si="18"/>
        <v>72745</v>
      </c>
      <c r="C89" s="9">
        <f t="shared" si="31"/>
        <v>72775</v>
      </c>
      <c r="D89" s="3">
        <f t="shared" si="32"/>
        <v>31</v>
      </c>
      <c r="E89" s="4">
        <f>Lease!K99</f>
        <v>0</v>
      </c>
      <c r="F89" s="3">
        <f t="shared" si="33"/>
        <v>0</v>
      </c>
      <c r="G89" s="11">
        <f t="shared" si="19"/>
        <v>0</v>
      </c>
      <c r="H89" s="11">
        <f t="shared" si="20"/>
        <v>0</v>
      </c>
      <c r="I89" s="11">
        <f t="shared" si="21"/>
        <v>0</v>
      </c>
      <c r="J89" s="11">
        <f t="shared" si="22"/>
        <v>0</v>
      </c>
      <c r="K89" s="11">
        <f t="shared" si="23"/>
        <v>0</v>
      </c>
      <c r="L89" s="11">
        <f t="shared" si="24"/>
        <v>0</v>
      </c>
      <c r="M89" s="11">
        <f t="shared" si="25"/>
        <v>0</v>
      </c>
      <c r="N89" s="11">
        <f t="shared" si="26"/>
        <v>0</v>
      </c>
      <c r="O89" s="11">
        <f t="shared" si="27"/>
        <v>0</v>
      </c>
      <c r="P89" s="11">
        <f t="shared" si="28"/>
        <v>0</v>
      </c>
      <c r="Q89" s="11">
        <f t="shared" si="29"/>
        <v>0</v>
      </c>
      <c r="R89" s="11">
        <f t="shared" si="30"/>
        <v>0</v>
      </c>
    </row>
    <row r="90" spans="1:18" x14ac:dyDescent="0.25">
      <c r="A90" s="9">
        <f>IF(Lease!$H$4="Monthly",DATE(YEAR(Yearly!A89),MONTH(Yearly!A89)+1,DAY(Yearly!A89)),IF(Lease!$H$4="Quarterly",DATE(YEAR(Yearly!A89),MONTH(Yearly!A89)+3,DAY(Yearly!A89)),DATE(YEAR(Yearly!A89)+1,MONTH(Yearly!A89),DAY(Yearly!A89))))</f>
        <v>73112</v>
      </c>
      <c r="B90" s="9">
        <f t="shared" si="18"/>
        <v>73110</v>
      </c>
      <c r="C90" s="9">
        <f t="shared" si="31"/>
        <v>73140</v>
      </c>
      <c r="D90" s="3">
        <f t="shared" si="32"/>
        <v>31</v>
      </c>
      <c r="E90" s="4">
        <f>Lease!K100</f>
        <v>0</v>
      </c>
      <c r="F90" s="3">
        <f t="shared" si="33"/>
        <v>0</v>
      </c>
      <c r="G90" s="11">
        <f t="shared" si="19"/>
        <v>0</v>
      </c>
      <c r="H90" s="11">
        <f t="shared" si="20"/>
        <v>0</v>
      </c>
      <c r="I90" s="11">
        <f t="shared" si="21"/>
        <v>0</v>
      </c>
      <c r="J90" s="11">
        <f t="shared" si="22"/>
        <v>0</v>
      </c>
      <c r="K90" s="11">
        <f t="shared" si="23"/>
        <v>0</v>
      </c>
      <c r="L90" s="11">
        <f t="shared" si="24"/>
        <v>0</v>
      </c>
      <c r="M90" s="11">
        <f t="shared" si="25"/>
        <v>0</v>
      </c>
      <c r="N90" s="11">
        <f t="shared" si="26"/>
        <v>0</v>
      </c>
      <c r="O90" s="11">
        <f t="shared" si="27"/>
        <v>0</v>
      </c>
      <c r="P90" s="11">
        <f t="shared" si="28"/>
        <v>0</v>
      </c>
      <c r="Q90" s="11">
        <f t="shared" si="29"/>
        <v>0</v>
      </c>
      <c r="R90" s="11">
        <f t="shared" si="30"/>
        <v>0</v>
      </c>
    </row>
    <row r="91" spans="1:18" x14ac:dyDescent="0.25">
      <c r="A91" s="9">
        <f>IF(Lease!$H$4="Monthly",DATE(YEAR(Yearly!A90),MONTH(Yearly!A90)+1,DAY(Yearly!A90)),IF(Lease!$H$4="Quarterly",DATE(YEAR(Yearly!A90),MONTH(Yearly!A90)+3,DAY(Yearly!A90)),DATE(YEAR(Yearly!A90)+1,MONTH(Yearly!A90),DAY(Yearly!A90))))</f>
        <v>73477</v>
      </c>
      <c r="B91" s="9">
        <f t="shared" si="18"/>
        <v>73475</v>
      </c>
      <c r="C91" s="9">
        <f t="shared" si="31"/>
        <v>73505</v>
      </c>
      <c r="D91" s="3">
        <f t="shared" si="32"/>
        <v>31</v>
      </c>
      <c r="E91" s="4">
        <f>Lease!K101</f>
        <v>0</v>
      </c>
      <c r="F91" s="3">
        <f t="shared" si="33"/>
        <v>0</v>
      </c>
      <c r="G91" s="11">
        <f t="shared" si="19"/>
        <v>0</v>
      </c>
      <c r="H91" s="11">
        <f t="shared" si="20"/>
        <v>0</v>
      </c>
      <c r="I91" s="11">
        <f t="shared" si="21"/>
        <v>0</v>
      </c>
      <c r="J91" s="11">
        <f t="shared" si="22"/>
        <v>0</v>
      </c>
      <c r="K91" s="11">
        <f t="shared" si="23"/>
        <v>0</v>
      </c>
      <c r="L91" s="11">
        <f t="shared" si="24"/>
        <v>0</v>
      </c>
      <c r="M91" s="11">
        <f t="shared" si="25"/>
        <v>0</v>
      </c>
      <c r="N91" s="11">
        <f t="shared" si="26"/>
        <v>0</v>
      </c>
      <c r="O91" s="11">
        <f t="shared" si="27"/>
        <v>0</v>
      </c>
      <c r="P91" s="11">
        <f t="shared" si="28"/>
        <v>0</v>
      </c>
      <c r="Q91" s="11">
        <f t="shared" si="29"/>
        <v>0</v>
      </c>
      <c r="R91" s="11">
        <f t="shared" si="30"/>
        <v>0</v>
      </c>
    </row>
    <row r="92" spans="1:18" x14ac:dyDescent="0.25">
      <c r="A92" s="9">
        <f>IF(Lease!$H$4="Monthly",DATE(YEAR(Yearly!A91),MONTH(Yearly!A91)+1,DAY(Yearly!A91)),IF(Lease!$H$4="Quarterly",DATE(YEAR(Yearly!A91),MONTH(Yearly!A91)+3,DAY(Yearly!A91)),DATE(YEAR(Yearly!A91)+1,MONTH(Yearly!A91),DAY(Yearly!A91))))</f>
        <v>73842</v>
      </c>
      <c r="B92" s="9">
        <f t="shared" si="18"/>
        <v>73840</v>
      </c>
      <c r="C92" s="9">
        <f t="shared" si="31"/>
        <v>73870</v>
      </c>
      <c r="D92" s="3">
        <f t="shared" si="32"/>
        <v>31</v>
      </c>
      <c r="E92" s="4">
        <f>Lease!K102</f>
        <v>0</v>
      </c>
      <c r="F92" s="3">
        <f t="shared" si="33"/>
        <v>0</v>
      </c>
      <c r="G92" s="11">
        <f t="shared" si="19"/>
        <v>0</v>
      </c>
      <c r="H92" s="11">
        <f t="shared" si="20"/>
        <v>0</v>
      </c>
      <c r="I92" s="11">
        <f t="shared" si="21"/>
        <v>0</v>
      </c>
      <c r="J92" s="11">
        <f t="shared" si="22"/>
        <v>0</v>
      </c>
      <c r="K92" s="11">
        <f t="shared" si="23"/>
        <v>0</v>
      </c>
      <c r="L92" s="11">
        <f t="shared" si="24"/>
        <v>0</v>
      </c>
      <c r="M92" s="11">
        <f t="shared" si="25"/>
        <v>0</v>
      </c>
      <c r="N92" s="11">
        <f t="shared" si="26"/>
        <v>0</v>
      </c>
      <c r="O92" s="11">
        <f t="shared" si="27"/>
        <v>0</v>
      </c>
      <c r="P92" s="11">
        <f t="shared" si="28"/>
        <v>0</v>
      </c>
      <c r="Q92" s="11">
        <f t="shared" si="29"/>
        <v>0</v>
      </c>
      <c r="R92" s="11">
        <f t="shared" si="30"/>
        <v>0</v>
      </c>
    </row>
    <row r="93" spans="1:18" x14ac:dyDescent="0.25">
      <c r="A93" s="9">
        <f>IF(Lease!$H$4="Monthly",DATE(YEAR(Yearly!A92),MONTH(Yearly!A92)+1,DAY(Yearly!A92)),IF(Lease!$H$4="Quarterly",DATE(YEAR(Yearly!A92),MONTH(Yearly!A92)+3,DAY(Yearly!A92)),DATE(YEAR(Yearly!A92)+1,MONTH(Yearly!A92),DAY(Yearly!A92))))</f>
        <v>74207</v>
      </c>
      <c r="B93" s="9">
        <f t="shared" si="18"/>
        <v>74205</v>
      </c>
      <c r="C93" s="9">
        <f t="shared" si="31"/>
        <v>74235</v>
      </c>
      <c r="D93" s="3">
        <f t="shared" si="32"/>
        <v>31</v>
      </c>
      <c r="E93" s="4">
        <f>Lease!K103</f>
        <v>0</v>
      </c>
      <c r="F93" s="3">
        <f t="shared" si="33"/>
        <v>0</v>
      </c>
      <c r="G93" s="11">
        <f t="shared" si="19"/>
        <v>0</v>
      </c>
      <c r="H93" s="11">
        <f t="shared" si="20"/>
        <v>0</v>
      </c>
      <c r="I93" s="11">
        <f t="shared" si="21"/>
        <v>0</v>
      </c>
      <c r="J93" s="11">
        <f t="shared" si="22"/>
        <v>0</v>
      </c>
      <c r="K93" s="11">
        <f t="shared" si="23"/>
        <v>0</v>
      </c>
      <c r="L93" s="11">
        <f t="shared" si="24"/>
        <v>0</v>
      </c>
      <c r="M93" s="11">
        <f t="shared" si="25"/>
        <v>0</v>
      </c>
      <c r="N93" s="11">
        <f t="shared" si="26"/>
        <v>0</v>
      </c>
      <c r="O93" s="11">
        <f t="shared" si="27"/>
        <v>0</v>
      </c>
      <c r="P93" s="11">
        <f t="shared" si="28"/>
        <v>0</v>
      </c>
      <c r="Q93" s="11">
        <f t="shared" si="29"/>
        <v>0</v>
      </c>
      <c r="R93" s="11">
        <f t="shared" si="30"/>
        <v>0</v>
      </c>
    </row>
    <row r="94" spans="1:18" x14ac:dyDescent="0.25">
      <c r="A94" s="9">
        <f>IF(Lease!$H$4="Monthly",DATE(YEAR(Yearly!A93),MONTH(Yearly!A93)+1,DAY(Yearly!A93)),IF(Lease!$H$4="Quarterly",DATE(YEAR(Yearly!A93),MONTH(Yearly!A93)+3,DAY(Yearly!A93)),DATE(YEAR(Yearly!A93)+1,MONTH(Yearly!A93),DAY(Yearly!A93))))</f>
        <v>74573</v>
      </c>
      <c r="B94" s="9">
        <f t="shared" si="18"/>
        <v>74571</v>
      </c>
      <c r="C94" s="9">
        <f t="shared" si="31"/>
        <v>74601</v>
      </c>
      <c r="D94" s="3">
        <f t="shared" si="32"/>
        <v>31</v>
      </c>
      <c r="E94" s="4">
        <f>Lease!K104</f>
        <v>0</v>
      </c>
      <c r="F94" s="3">
        <f t="shared" si="33"/>
        <v>0</v>
      </c>
      <c r="G94" s="11">
        <f t="shared" si="19"/>
        <v>0</v>
      </c>
      <c r="H94" s="11">
        <f t="shared" si="20"/>
        <v>0</v>
      </c>
      <c r="I94" s="11">
        <f t="shared" si="21"/>
        <v>0</v>
      </c>
      <c r="J94" s="11">
        <f t="shared" si="22"/>
        <v>0</v>
      </c>
      <c r="K94" s="11">
        <f t="shared" si="23"/>
        <v>0</v>
      </c>
      <c r="L94" s="11">
        <f t="shared" si="24"/>
        <v>0</v>
      </c>
      <c r="M94" s="11">
        <f t="shared" si="25"/>
        <v>0</v>
      </c>
      <c r="N94" s="11">
        <f t="shared" si="26"/>
        <v>0</v>
      </c>
      <c r="O94" s="11">
        <f t="shared" si="27"/>
        <v>0</v>
      </c>
      <c r="P94" s="11">
        <f t="shared" si="28"/>
        <v>0</v>
      </c>
      <c r="Q94" s="11">
        <f t="shared" si="29"/>
        <v>0</v>
      </c>
      <c r="R94" s="11">
        <f t="shared" si="30"/>
        <v>0</v>
      </c>
    </row>
    <row r="95" spans="1:18" x14ac:dyDescent="0.25">
      <c r="A95" s="9">
        <f>IF(Lease!$H$4="Monthly",DATE(YEAR(Yearly!A94),MONTH(Yearly!A94)+1,DAY(Yearly!A94)),IF(Lease!$H$4="Quarterly",DATE(YEAR(Yearly!A94),MONTH(Yearly!A94)+3,DAY(Yearly!A94)),DATE(YEAR(Yearly!A94)+1,MONTH(Yearly!A94),DAY(Yearly!A94))))</f>
        <v>74938</v>
      </c>
      <c r="B95" s="9">
        <f t="shared" si="18"/>
        <v>74936</v>
      </c>
      <c r="C95" s="9">
        <f t="shared" si="31"/>
        <v>74966</v>
      </c>
      <c r="D95" s="3">
        <f t="shared" si="32"/>
        <v>31</v>
      </c>
      <c r="E95" s="4">
        <f>Lease!K105</f>
        <v>0</v>
      </c>
      <c r="F95" s="3">
        <f t="shared" si="33"/>
        <v>0</v>
      </c>
      <c r="G95" s="11">
        <f t="shared" si="19"/>
        <v>0</v>
      </c>
      <c r="H95" s="11">
        <f t="shared" si="20"/>
        <v>0</v>
      </c>
      <c r="I95" s="11">
        <f t="shared" si="21"/>
        <v>0</v>
      </c>
      <c r="J95" s="11">
        <f t="shared" si="22"/>
        <v>0</v>
      </c>
      <c r="K95" s="11">
        <f t="shared" si="23"/>
        <v>0</v>
      </c>
      <c r="L95" s="11">
        <f t="shared" si="24"/>
        <v>0</v>
      </c>
      <c r="M95" s="11">
        <f t="shared" si="25"/>
        <v>0</v>
      </c>
      <c r="N95" s="11">
        <f t="shared" si="26"/>
        <v>0</v>
      </c>
      <c r="O95" s="11">
        <f t="shared" si="27"/>
        <v>0</v>
      </c>
      <c r="P95" s="11">
        <f t="shared" si="28"/>
        <v>0</v>
      </c>
      <c r="Q95" s="11">
        <f t="shared" si="29"/>
        <v>0</v>
      </c>
      <c r="R95" s="11">
        <f t="shared" si="30"/>
        <v>0</v>
      </c>
    </row>
    <row r="96" spans="1:18" x14ac:dyDescent="0.25">
      <c r="A96" s="9">
        <f>IF(Lease!$H$4="Monthly",DATE(YEAR(Yearly!A95),MONTH(Yearly!A95)+1,DAY(Yearly!A95)),IF(Lease!$H$4="Quarterly",DATE(YEAR(Yearly!A95),MONTH(Yearly!A95)+3,DAY(Yearly!A95)),DATE(YEAR(Yearly!A95)+1,MONTH(Yearly!A95),DAY(Yearly!A95))))</f>
        <v>75303</v>
      </c>
      <c r="B96" s="9">
        <f t="shared" si="18"/>
        <v>75301</v>
      </c>
      <c r="C96" s="9">
        <f t="shared" si="31"/>
        <v>75331</v>
      </c>
      <c r="D96" s="3">
        <f t="shared" si="32"/>
        <v>31</v>
      </c>
      <c r="E96" s="4">
        <f>Lease!K106</f>
        <v>0</v>
      </c>
      <c r="F96" s="3">
        <f t="shared" si="33"/>
        <v>0</v>
      </c>
      <c r="G96" s="11">
        <f t="shared" si="19"/>
        <v>0</v>
      </c>
      <c r="H96" s="11">
        <f t="shared" si="20"/>
        <v>0</v>
      </c>
      <c r="I96" s="11">
        <f t="shared" si="21"/>
        <v>0</v>
      </c>
      <c r="J96" s="11">
        <f t="shared" si="22"/>
        <v>0</v>
      </c>
      <c r="K96" s="11">
        <f t="shared" si="23"/>
        <v>0</v>
      </c>
      <c r="L96" s="11">
        <f t="shared" si="24"/>
        <v>0</v>
      </c>
      <c r="M96" s="11">
        <f t="shared" si="25"/>
        <v>0</v>
      </c>
      <c r="N96" s="11">
        <f t="shared" si="26"/>
        <v>0</v>
      </c>
      <c r="O96" s="11">
        <f t="shared" si="27"/>
        <v>0</v>
      </c>
      <c r="P96" s="11">
        <f t="shared" si="28"/>
        <v>0</v>
      </c>
      <c r="Q96" s="11">
        <f t="shared" si="29"/>
        <v>0</v>
      </c>
      <c r="R96" s="11">
        <f t="shared" si="30"/>
        <v>0</v>
      </c>
    </row>
    <row r="97" spans="1:18" x14ac:dyDescent="0.25">
      <c r="A97" s="9">
        <f>IF(Lease!$H$4="Monthly",DATE(YEAR(Yearly!A96),MONTH(Yearly!A96)+1,DAY(Yearly!A96)),IF(Lease!$H$4="Quarterly",DATE(YEAR(Yearly!A96),MONTH(Yearly!A96)+3,DAY(Yearly!A96)),DATE(YEAR(Yearly!A96)+1,MONTH(Yearly!A96),DAY(Yearly!A96))))</f>
        <v>75668</v>
      </c>
      <c r="B97" s="9">
        <f t="shared" si="18"/>
        <v>75666</v>
      </c>
      <c r="C97" s="9">
        <f t="shared" si="31"/>
        <v>75696</v>
      </c>
      <c r="D97" s="3">
        <f t="shared" si="32"/>
        <v>31</v>
      </c>
      <c r="E97" s="4">
        <f>Lease!K107</f>
        <v>0</v>
      </c>
      <c r="F97" s="3">
        <f t="shared" si="33"/>
        <v>0</v>
      </c>
      <c r="G97" s="11">
        <f t="shared" si="19"/>
        <v>0</v>
      </c>
      <c r="H97" s="11">
        <f t="shared" si="20"/>
        <v>0</v>
      </c>
      <c r="I97" s="11">
        <f t="shared" si="21"/>
        <v>0</v>
      </c>
      <c r="J97" s="11">
        <f t="shared" si="22"/>
        <v>0</v>
      </c>
      <c r="K97" s="11">
        <f t="shared" si="23"/>
        <v>0</v>
      </c>
      <c r="L97" s="11">
        <f t="shared" si="24"/>
        <v>0</v>
      </c>
      <c r="M97" s="11">
        <f t="shared" si="25"/>
        <v>0</v>
      </c>
      <c r="N97" s="11">
        <f t="shared" si="26"/>
        <v>0</v>
      </c>
      <c r="O97" s="11">
        <f t="shared" si="27"/>
        <v>0</v>
      </c>
      <c r="P97" s="11">
        <f t="shared" si="28"/>
        <v>0</v>
      </c>
      <c r="Q97" s="11">
        <f t="shared" si="29"/>
        <v>0</v>
      </c>
      <c r="R97" s="11">
        <f t="shared" si="30"/>
        <v>0</v>
      </c>
    </row>
    <row r="98" spans="1:18" x14ac:dyDescent="0.25">
      <c r="A98" s="9">
        <f>IF(Lease!$H$4="Monthly",DATE(YEAR(Yearly!A97),MONTH(Yearly!A97)+1,DAY(Yearly!A97)),IF(Lease!$H$4="Quarterly",DATE(YEAR(Yearly!A97),MONTH(Yearly!A97)+3,DAY(Yearly!A97)),DATE(YEAR(Yearly!A97)+1,MONTH(Yearly!A97),DAY(Yearly!A97))))</f>
        <v>76034</v>
      </c>
      <c r="B98" s="9">
        <f t="shared" si="18"/>
        <v>76032</v>
      </c>
      <c r="C98" s="9">
        <f t="shared" si="31"/>
        <v>76062</v>
      </c>
      <c r="D98" s="3">
        <f t="shared" si="32"/>
        <v>31</v>
      </c>
      <c r="E98" s="4">
        <f>Lease!K108</f>
        <v>0</v>
      </c>
      <c r="F98" s="3">
        <f t="shared" si="33"/>
        <v>0</v>
      </c>
      <c r="G98" s="11">
        <f t="shared" si="19"/>
        <v>0</v>
      </c>
      <c r="H98" s="11">
        <f t="shared" si="20"/>
        <v>0</v>
      </c>
      <c r="I98" s="11">
        <f t="shared" si="21"/>
        <v>0</v>
      </c>
      <c r="J98" s="11">
        <f t="shared" si="22"/>
        <v>0</v>
      </c>
      <c r="K98" s="11">
        <f t="shared" si="23"/>
        <v>0</v>
      </c>
      <c r="L98" s="11">
        <f t="shared" si="24"/>
        <v>0</v>
      </c>
      <c r="M98" s="11">
        <f t="shared" si="25"/>
        <v>0</v>
      </c>
      <c r="N98" s="11">
        <f t="shared" si="26"/>
        <v>0</v>
      </c>
      <c r="O98" s="11">
        <f t="shared" si="27"/>
        <v>0</v>
      </c>
      <c r="P98" s="11">
        <f t="shared" si="28"/>
        <v>0</v>
      </c>
      <c r="Q98" s="11">
        <f t="shared" si="29"/>
        <v>0</v>
      </c>
      <c r="R98" s="11">
        <f t="shared" si="30"/>
        <v>0</v>
      </c>
    </row>
    <row r="99" spans="1:18" x14ac:dyDescent="0.25">
      <c r="A99" s="9">
        <f>IF(Lease!$H$4="Monthly",DATE(YEAR(Yearly!A98),MONTH(Yearly!A98)+1,DAY(Yearly!A98)),IF(Lease!$H$4="Quarterly",DATE(YEAR(Yearly!A98),MONTH(Yearly!A98)+3,DAY(Yearly!A98)),DATE(YEAR(Yearly!A98)+1,MONTH(Yearly!A98),DAY(Yearly!A98))))</f>
        <v>76399</v>
      </c>
      <c r="B99" s="9">
        <f t="shared" si="18"/>
        <v>76397</v>
      </c>
      <c r="C99" s="9">
        <f t="shared" si="31"/>
        <v>76427</v>
      </c>
      <c r="D99" s="3">
        <f t="shared" si="32"/>
        <v>31</v>
      </c>
      <c r="E99" s="4">
        <f>Lease!K109</f>
        <v>0</v>
      </c>
      <c r="F99" s="3">
        <f t="shared" si="33"/>
        <v>0</v>
      </c>
      <c r="G99" s="11">
        <f t="shared" si="19"/>
        <v>0</v>
      </c>
      <c r="H99" s="11">
        <f t="shared" si="20"/>
        <v>0</v>
      </c>
      <c r="I99" s="11">
        <f t="shared" si="21"/>
        <v>0</v>
      </c>
      <c r="J99" s="11">
        <f t="shared" si="22"/>
        <v>0</v>
      </c>
      <c r="K99" s="11">
        <f t="shared" si="23"/>
        <v>0</v>
      </c>
      <c r="L99" s="11">
        <f t="shared" si="24"/>
        <v>0</v>
      </c>
      <c r="M99" s="11">
        <f t="shared" si="25"/>
        <v>0</v>
      </c>
      <c r="N99" s="11">
        <f t="shared" si="26"/>
        <v>0</v>
      </c>
      <c r="O99" s="11">
        <f t="shared" si="27"/>
        <v>0</v>
      </c>
      <c r="P99" s="11">
        <f t="shared" si="28"/>
        <v>0</v>
      </c>
      <c r="Q99" s="11">
        <f t="shared" si="29"/>
        <v>0</v>
      </c>
      <c r="R99" s="11">
        <f t="shared" si="30"/>
        <v>0</v>
      </c>
    </row>
    <row r="100" spans="1:18" x14ac:dyDescent="0.25">
      <c r="A100" s="9">
        <f>IF(Lease!$H$4="Monthly",DATE(YEAR(Yearly!A99),MONTH(Yearly!A99)+1,DAY(Yearly!A99)),IF(Lease!$H$4="Quarterly",DATE(YEAR(Yearly!A99),MONTH(Yearly!A99)+3,DAY(Yearly!A99)),DATE(YEAR(Yearly!A99)+1,MONTH(Yearly!A99),DAY(Yearly!A99))))</f>
        <v>76764</v>
      </c>
      <c r="B100" s="9">
        <f t="shared" si="18"/>
        <v>76762</v>
      </c>
      <c r="C100" s="9">
        <f t="shared" si="31"/>
        <v>76792</v>
      </c>
      <c r="D100" s="3">
        <f t="shared" si="32"/>
        <v>31</v>
      </c>
      <c r="E100" s="4">
        <f>Lease!K110</f>
        <v>0</v>
      </c>
      <c r="F100" s="3">
        <f t="shared" si="33"/>
        <v>0</v>
      </c>
      <c r="G100" s="11">
        <f t="shared" si="19"/>
        <v>0</v>
      </c>
      <c r="H100" s="11">
        <f t="shared" si="20"/>
        <v>0</v>
      </c>
      <c r="I100" s="11">
        <f t="shared" si="21"/>
        <v>0</v>
      </c>
      <c r="J100" s="11">
        <f t="shared" si="22"/>
        <v>0</v>
      </c>
      <c r="K100" s="11">
        <f t="shared" si="23"/>
        <v>0</v>
      </c>
      <c r="L100" s="11">
        <f t="shared" si="24"/>
        <v>0</v>
      </c>
      <c r="M100" s="11">
        <f t="shared" si="25"/>
        <v>0</v>
      </c>
      <c r="N100" s="11">
        <f t="shared" si="26"/>
        <v>0</v>
      </c>
      <c r="O100" s="11">
        <f t="shared" si="27"/>
        <v>0</v>
      </c>
      <c r="P100" s="11">
        <f t="shared" si="28"/>
        <v>0</v>
      </c>
      <c r="Q100" s="11">
        <f t="shared" si="29"/>
        <v>0</v>
      </c>
      <c r="R100" s="11">
        <f t="shared" si="30"/>
        <v>0</v>
      </c>
    </row>
    <row r="101" spans="1:18" x14ac:dyDescent="0.25">
      <c r="A101" s="9">
        <f>IF(Lease!$H$4="Monthly",DATE(YEAR(Yearly!A100),MONTH(Yearly!A100)+1,DAY(Yearly!A100)),IF(Lease!$H$4="Quarterly",DATE(YEAR(Yearly!A100),MONTH(Yearly!A100)+3,DAY(Yearly!A100)),DATE(YEAR(Yearly!A100)+1,MONTH(Yearly!A100),DAY(Yearly!A100))))</f>
        <v>77129</v>
      </c>
      <c r="B101" s="9">
        <f t="shared" si="18"/>
        <v>77127</v>
      </c>
      <c r="C101" s="9">
        <f t="shared" si="31"/>
        <v>77157</v>
      </c>
      <c r="D101" s="3">
        <f t="shared" si="32"/>
        <v>31</v>
      </c>
      <c r="E101" s="4">
        <f>Lease!K111</f>
        <v>0</v>
      </c>
      <c r="F101" s="3">
        <f t="shared" si="33"/>
        <v>0</v>
      </c>
      <c r="G101" s="11">
        <f t="shared" si="19"/>
        <v>0</v>
      </c>
      <c r="H101" s="11">
        <f t="shared" si="20"/>
        <v>0</v>
      </c>
      <c r="I101" s="11">
        <f t="shared" si="21"/>
        <v>0</v>
      </c>
      <c r="J101" s="11">
        <f t="shared" si="22"/>
        <v>0</v>
      </c>
      <c r="K101" s="11">
        <f t="shared" si="23"/>
        <v>0</v>
      </c>
      <c r="L101" s="11">
        <f t="shared" si="24"/>
        <v>0</v>
      </c>
      <c r="M101" s="11">
        <f t="shared" si="25"/>
        <v>0</v>
      </c>
      <c r="N101" s="11">
        <f t="shared" si="26"/>
        <v>0</v>
      </c>
      <c r="O101" s="11">
        <f t="shared" si="27"/>
        <v>0</v>
      </c>
      <c r="P101" s="11">
        <f t="shared" si="28"/>
        <v>0</v>
      </c>
      <c r="Q101" s="11">
        <f t="shared" si="29"/>
        <v>0</v>
      </c>
      <c r="R101" s="11">
        <f t="shared" si="30"/>
        <v>0</v>
      </c>
    </row>
    <row r="102" spans="1:18" x14ac:dyDescent="0.25">
      <c r="A102" s="9">
        <f>IF(Lease!$H$4="Monthly",DATE(YEAR(Yearly!A101),MONTH(Yearly!A101)+1,DAY(Yearly!A101)),IF(Lease!$H$4="Quarterly",DATE(YEAR(Yearly!A101),MONTH(Yearly!A101)+3,DAY(Yearly!A101)),DATE(YEAR(Yearly!A101)+1,MONTH(Yearly!A101),DAY(Yearly!A101))))</f>
        <v>77495</v>
      </c>
      <c r="B102" s="9">
        <f t="shared" si="18"/>
        <v>77493</v>
      </c>
      <c r="C102" s="9">
        <f t="shared" si="31"/>
        <v>77523</v>
      </c>
      <c r="D102" s="3">
        <f t="shared" si="32"/>
        <v>31</v>
      </c>
      <c r="E102" s="4">
        <f>Lease!K112</f>
        <v>0</v>
      </c>
      <c r="F102" s="3">
        <f t="shared" si="33"/>
        <v>0</v>
      </c>
      <c r="G102" s="11">
        <f t="shared" si="19"/>
        <v>0</v>
      </c>
      <c r="H102" s="11">
        <f t="shared" si="20"/>
        <v>0</v>
      </c>
      <c r="I102" s="11">
        <f t="shared" si="21"/>
        <v>0</v>
      </c>
      <c r="J102" s="11">
        <f t="shared" si="22"/>
        <v>0</v>
      </c>
      <c r="K102" s="11">
        <f t="shared" si="23"/>
        <v>0</v>
      </c>
      <c r="L102" s="11">
        <f t="shared" si="24"/>
        <v>0</v>
      </c>
      <c r="M102" s="11">
        <f t="shared" si="25"/>
        <v>0</v>
      </c>
      <c r="N102" s="11">
        <f t="shared" si="26"/>
        <v>0</v>
      </c>
      <c r="O102" s="11">
        <f t="shared" si="27"/>
        <v>0</v>
      </c>
      <c r="P102" s="11">
        <f t="shared" si="28"/>
        <v>0</v>
      </c>
      <c r="Q102" s="11">
        <f t="shared" si="29"/>
        <v>0</v>
      </c>
      <c r="R102" s="11">
        <f t="shared" si="30"/>
        <v>0</v>
      </c>
    </row>
    <row r="103" spans="1:18" x14ac:dyDescent="0.25">
      <c r="A103" s="9">
        <f>IF(Lease!$H$4="Monthly",DATE(YEAR(Yearly!A102),MONTH(Yearly!A102)+1,DAY(Yearly!A102)),IF(Lease!$H$4="Quarterly",DATE(YEAR(Yearly!A102),MONTH(Yearly!A102)+3,DAY(Yearly!A102)),DATE(YEAR(Yearly!A102)+1,MONTH(Yearly!A102),DAY(Yearly!A102))))</f>
        <v>77860</v>
      </c>
      <c r="B103" s="9">
        <f t="shared" si="18"/>
        <v>77858</v>
      </c>
      <c r="C103" s="9">
        <f t="shared" si="31"/>
        <v>77888</v>
      </c>
      <c r="D103" s="3">
        <f t="shared" si="32"/>
        <v>31</v>
      </c>
      <c r="E103" s="4">
        <f>Lease!K113</f>
        <v>0</v>
      </c>
      <c r="F103" s="3">
        <f t="shared" si="33"/>
        <v>0</v>
      </c>
      <c r="G103" s="11">
        <f t="shared" si="19"/>
        <v>0</v>
      </c>
      <c r="H103" s="11">
        <f t="shared" si="20"/>
        <v>0</v>
      </c>
      <c r="I103" s="11">
        <f t="shared" si="21"/>
        <v>0</v>
      </c>
      <c r="J103" s="11">
        <f t="shared" si="22"/>
        <v>0</v>
      </c>
      <c r="K103" s="11">
        <f t="shared" si="23"/>
        <v>0</v>
      </c>
      <c r="L103" s="11">
        <f t="shared" si="24"/>
        <v>0</v>
      </c>
      <c r="M103" s="11">
        <f t="shared" si="25"/>
        <v>0</v>
      </c>
      <c r="N103" s="11">
        <f t="shared" si="26"/>
        <v>0</v>
      </c>
      <c r="O103" s="11">
        <f t="shared" si="27"/>
        <v>0</v>
      </c>
      <c r="P103" s="11">
        <f t="shared" si="28"/>
        <v>0</v>
      </c>
      <c r="Q103" s="11">
        <f t="shared" si="29"/>
        <v>0</v>
      </c>
      <c r="R103" s="11">
        <f t="shared" si="30"/>
        <v>0</v>
      </c>
    </row>
    <row r="104" spans="1:18" x14ac:dyDescent="0.25">
      <c r="A104" s="9">
        <f>IF(Lease!$H$4="Monthly",DATE(YEAR(Yearly!A103),MONTH(Yearly!A103)+1,DAY(Yearly!A103)),IF(Lease!$H$4="Quarterly",DATE(YEAR(Yearly!A103),MONTH(Yearly!A103)+3,DAY(Yearly!A103)),DATE(YEAR(Yearly!A103)+1,MONTH(Yearly!A103),DAY(Yearly!A103))))</f>
        <v>78225</v>
      </c>
      <c r="B104" s="9">
        <f t="shared" si="18"/>
        <v>78223</v>
      </c>
      <c r="C104" s="9">
        <f t="shared" si="31"/>
        <v>78253</v>
      </c>
      <c r="D104" s="3">
        <f t="shared" si="32"/>
        <v>31</v>
      </c>
      <c r="E104" s="4">
        <f>Lease!K114</f>
        <v>0</v>
      </c>
      <c r="F104" s="3">
        <f t="shared" si="33"/>
        <v>0</v>
      </c>
      <c r="G104" s="11">
        <f t="shared" si="19"/>
        <v>0</v>
      </c>
      <c r="H104" s="11">
        <f t="shared" si="20"/>
        <v>0</v>
      </c>
      <c r="I104" s="11">
        <f t="shared" si="21"/>
        <v>0</v>
      </c>
      <c r="J104" s="11">
        <f t="shared" si="22"/>
        <v>0</v>
      </c>
      <c r="K104" s="11">
        <f t="shared" si="23"/>
        <v>0</v>
      </c>
      <c r="L104" s="11">
        <f t="shared" si="24"/>
        <v>0</v>
      </c>
      <c r="M104" s="11">
        <f t="shared" si="25"/>
        <v>0</v>
      </c>
      <c r="N104" s="11">
        <f t="shared" si="26"/>
        <v>0</v>
      </c>
      <c r="O104" s="11">
        <f t="shared" si="27"/>
        <v>0</v>
      </c>
      <c r="P104" s="11">
        <f t="shared" si="28"/>
        <v>0</v>
      </c>
      <c r="Q104" s="11">
        <f t="shared" si="29"/>
        <v>0</v>
      </c>
      <c r="R104" s="11">
        <f t="shared" si="30"/>
        <v>0</v>
      </c>
    </row>
    <row r="105" spans="1:18" x14ac:dyDescent="0.25">
      <c r="A105" s="9">
        <f>IF(Lease!$H$4="Monthly",DATE(YEAR(Yearly!A104),MONTH(Yearly!A104)+1,DAY(Yearly!A104)),IF(Lease!$H$4="Quarterly",DATE(YEAR(Yearly!A104),MONTH(Yearly!A104)+3,DAY(Yearly!A104)),DATE(YEAR(Yearly!A104)+1,MONTH(Yearly!A104),DAY(Yearly!A104))))</f>
        <v>78590</v>
      </c>
      <c r="B105" s="9">
        <f t="shared" si="18"/>
        <v>78588</v>
      </c>
      <c r="C105" s="9">
        <f t="shared" si="31"/>
        <v>78618</v>
      </c>
      <c r="D105" s="3">
        <f t="shared" si="32"/>
        <v>31</v>
      </c>
      <c r="E105" s="4">
        <f>Lease!K115</f>
        <v>0</v>
      </c>
      <c r="F105" s="3">
        <f t="shared" si="33"/>
        <v>0</v>
      </c>
      <c r="G105" s="11">
        <f t="shared" si="19"/>
        <v>0</v>
      </c>
      <c r="H105" s="11">
        <f t="shared" si="20"/>
        <v>0</v>
      </c>
      <c r="I105" s="11">
        <f t="shared" si="21"/>
        <v>0</v>
      </c>
      <c r="J105" s="11">
        <f t="shared" si="22"/>
        <v>0</v>
      </c>
      <c r="K105" s="11">
        <f t="shared" si="23"/>
        <v>0</v>
      </c>
      <c r="L105" s="11">
        <f t="shared" si="24"/>
        <v>0</v>
      </c>
      <c r="M105" s="11">
        <f t="shared" si="25"/>
        <v>0</v>
      </c>
      <c r="N105" s="11">
        <f t="shared" si="26"/>
        <v>0</v>
      </c>
      <c r="O105" s="11">
        <f t="shared" si="27"/>
        <v>0</v>
      </c>
      <c r="P105" s="11">
        <f t="shared" si="28"/>
        <v>0</v>
      </c>
      <c r="Q105" s="11">
        <f t="shared" si="29"/>
        <v>0</v>
      </c>
      <c r="R105" s="11">
        <f t="shared" si="30"/>
        <v>0</v>
      </c>
    </row>
    <row r="106" spans="1:18" x14ac:dyDescent="0.25">
      <c r="A106" s="9">
        <f>IF(Lease!$H$4="Monthly",DATE(YEAR(Yearly!A105),MONTH(Yearly!A105)+1,DAY(Yearly!A105)),IF(Lease!$H$4="Quarterly",DATE(YEAR(Yearly!A105),MONTH(Yearly!A105)+3,DAY(Yearly!A105)),DATE(YEAR(Yearly!A105)+1,MONTH(Yearly!A105),DAY(Yearly!A105))))</f>
        <v>78956</v>
      </c>
      <c r="B106" s="9">
        <f t="shared" si="18"/>
        <v>78954</v>
      </c>
      <c r="C106" s="9">
        <f t="shared" si="31"/>
        <v>78984</v>
      </c>
      <c r="D106" s="3">
        <f t="shared" si="32"/>
        <v>31</v>
      </c>
      <c r="E106" s="4">
        <f>Lease!K116</f>
        <v>0</v>
      </c>
      <c r="F106" s="3">
        <f t="shared" si="33"/>
        <v>0</v>
      </c>
      <c r="G106" s="11">
        <f t="shared" si="19"/>
        <v>0</v>
      </c>
      <c r="H106" s="11">
        <f t="shared" si="20"/>
        <v>0</v>
      </c>
      <c r="I106" s="11">
        <f t="shared" si="21"/>
        <v>0</v>
      </c>
      <c r="J106" s="11">
        <f t="shared" si="22"/>
        <v>0</v>
      </c>
      <c r="K106" s="11">
        <f t="shared" si="23"/>
        <v>0</v>
      </c>
      <c r="L106" s="11">
        <f t="shared" si="24"/>
        <v>0</v>
      </c>
      <c r="M106" s="11">
        <f t="shared" si="25"/>
        <v>0</v>
      </c>
      <c r="N106" s="11">
        <f t="shared" si="26"/>
        <v>0</v>
      </c>
      <c r="O106" s="11">
        <f t="shared" si="27"/>
        <v>0</v>
      </c>
      <c r="P106" s="11">
        <f t="shared" si="28"/>
        <v>0</v>
      </c>
      <c r="Q106" s="11">
        <f t="shared" si="29"/>
        <v>0</v>
      </c>
      <c r="R106" s="11">
        <f t="shared" si="30"/>
        <v>0</v>
      </c>
    </row>
    <row r="107" spans="1:18" x14ac:dyDescent="0.25">
      <c r="A107" s="9">
        <f>IF(Lease!$H$4="Monthly",DATE(YEAR(Yearly!A106),MONTH(Yearly!A106)+1,DAY(Yearly!A106)),IF(Lease!$H$4="Quarterly",DATE(YEAR(Yearly!A106),MONTH(Yearly!A106)+3,DAY(Yearly!A106)),DATE(YEAR(Yearly!A106)+1,MONTH(Yearly!A106),DAY(Yearly!A106))))</f>
        <v>79321</v>
      </c>
      <c r="B107" s="9">
        <f t="shared" si="18"/>
        <v>79319</v>
      </c>
      <c r="C107" s="9">
        <f t="shared" si="31"/>
        <v>79349</v>
      </c>
      <c r="D107" s="3">
        <f t="shared" si="32"/>
        <v>31</v>
      </c>
      <c r="E107" s="4">
        <f>Lease!K117</f>
        <v>0</v>
      </c>
      <c r="F107" s="3">
        <f t="shared" si="33"/>
        <v>0</v>
      </c>
      <c r="G107" s="11">
        <f t="shared" si="19"/>
        <v>0</v>
      </c>
      <c r="H107" s="11">
        <f t="shared" si="20"/>
        <v>0</v>
      </c>
      <c r="I107" s="11">
        <f t="shared" si="21"/>
        <v>0</v>
      </c>
      <c r="J107" s="11">
        <f t="shared" si="22"/>
        <v>0</v>
      </c>
      <c r="K107" s="11">
        <f t="shared" si="23"/>
        <v>0</v>
      </c>
      <c r="L107" s="11">
        <f t="shared" si="24"/>
        <v>0</v>
      </c>
      <c r="M107" s="11">
        <f t="shared" si="25"/>
        <v>0</v>
      </c>
      <c r="N107" s="11">
        <f t="shared" si="26"/>
        <v>0</v>
      </c>
      <c r="O107" s="11">
        <f t="shared" si="27"/>
        <v>0</v>
      </c>
      <c r="P107" s="11">
        <f t="shared" si="28"/>
        <v>0</v>
      </c>
      <c r="Q107" s="11">
        <f t="shared" si="29"/>
        <v>0</v>
      </c>
      <c r="R107" s="11">
        <f t="shared" si="30"/>
        <v>0</v>
      </c>
    </row>
    <row r="108" spans="1:18" x14ac:dyDescent="0.25">
      <c r="A108" s="9">
        <f>IF(Lease!$H$4="Monthly",DATE(YEAR(Yearly!A107),MONTH(Yearly!A107)+1,DAY(Yearly!A107)),IF(Lease!$H$4="Quarterly",DATE(YEAR(Yearly!A107),MONTH(Yearly!A107)+3,DAY(Yearly!A107)),DATE(YEAR(Yearly!A107)+1,MONTH(Yearly!A107),DAY(Yearly!A107))))</f>
        <v>79686</v>
      </c>
      <c r="B108" s="9">
        <f t="shared" si="18"/>
        <v>79684</v>
      </c>
      <c r="C108" s="9">
        <f t="shared" si="31"/>
        <v>79714</v>
      </c>
      <c r="D108" s="3">
        <f t="shared" si="32"/>
        <v>31</v>
      </c>
      <c r="E108" s="4">
        <f>Lease!K118</f>
        <v>0</v>
      </c>
      <c r="F108" s="3">
        <f t="shared" si="33"/>
        <v>0</v>
      </c>
      <c r="G108" s="11">
        <f t="shared" si="19"/>
        <v>0</v>
      </c>
      <c r="H108" s="11">
        <f t="shared" si="20"/>
        <v>0</v>
      </c>
      <c r="I108" s="11">
        <f t="shared" si="21"/>
        <v>0</v>
      </c>
      <c r="J108" s="11">
        <f t="shared" si="22"/>
        <v>0</v>
      </c>
      <c r="K108" s="11">
        <f t="shared" si="23"/>
        <v>0</v>
      </c>
      <c r="L108" s="11">
        <f t="shared" si="24"/>
        <v>0</v>
      </c>
      <c r="M108" s="11">
        <f t="shared" si="25"/>
        <v>0</v>
      </c>
      <c r="N108" s="11">
        <f t="shared" si="26"/>
        <v>0</v>
      </c>
      <c r="O108" s="11">
        <f t="shared" si="27"/>
        <v>0</v>
      </c>
      <c r="P108" s="11">
        <f t="shared" si="28"/>
        <v>0</v>
      </c>
      <c r="Q108" s="11">
        <f t="shared" si="29"/>
        <v>0</v>
      </c>
      <c r="R108" s="11">
        <f t="shared" si="30"/>
        <v>0</v>
      </c>
    </row>
    <row r="109" spans="1:18" x14ac:dyDescent="0.25">
      <c r="A109" s="9">
        <f>IF(Lease!$H$4="Monthly",DATE(YEAR(Yearly!A108),MONTH(Yearly!A108)+1,DAY(Yearly!A108)),IF(Lease!$H$4="Quarterly",DATE(YEAR(Yearly!A108),MONTH(Yearly!A108)+3,DAY(Yearly!A108)),DATE(YEAR(Yearly!A108)+1,MONTH(Yearly!A108),DAY(Yearly!A108))))</f>
        <v>80051</v>
      </c>
      <c r="B109" s="9">
        <f t="shared" si="18"/>
        <v>80049</v>
      </c>
      <c r="C109" s="9">
        <f t="shared" si="31"/>
        <v>80079</v>
      </c>
      <c r="D109" s="3">
        <f t="shared" si="32"/>
        <v>31</v>
      </c>
      <c r="E109" s="4">
        <f>Lease!K119</f>
        <v>0</v>
      </c>
      <c r="F109" s="3">
        <f t="shared" si="33"/>
        <v>0</v>
      </c>
      <c r="G109" s="11">
        <f t="shared" si="19"/>
        <v>0</v>
      </c>
      <c r="H109" s="11">
        <f t="shared" si="20"/>
        <v>0</v>
      </c>
      <c r="I109" s="11">
        <f t="shared" si="21"/>
        <v>0</v>
      </c>
      <c r="J109" s="11">
        <f t="shared" si="22"/>
        <v>0</v>
      </c>
      <c r="K109" s="11">
        <f t="shared" si="23"/>
        <v>0</v>
      </c>
      <c r="L109" s="11">
        <f t="shared" si="24"/>
        <v>0</v>
      </c>
      <c r="M109" s="11">
        <f t="shared" si="25"/>
        <v>0</v>
      </c>
      <c r="N109" s="11">
        <f t="shared" si="26"/>
        <v>0</v>
      </c>
      <c r="O109" s="11">
        <f t="shared" si="27"/>
        <v>0</v>
      </c>
      <c r="P109" s="11">
        <f t="shared" si="28"/>
        <v>0</v>
      </c>
      <c r="Q109" s="11">
        <f t="shared" si="29"/>
        <v>0</v>
      </c>
      <c r="R109" s="11">
        <f t="shared" si="30"/>
        <v>0</v>
      </c>
    </row>
    <row r="110" spans="1:18" x14ac:dyDescent="0.25">
      <c r="A110" s="9">
        <f>IF(Lease!$H$4="Monthly",DATE(YEAR(Yearly!A109),MONTH(Yearly!A109)+1,DAY(Yearly!A109)),IF(Lease!$H$4="Quarterly",DATE(YEAR(Yearly!A109),MONTH(Yearly!A109)+3,DAY(Yearly!A109)),DATE(YEAR(Yearly!A109)+1,MONTH(Yearly!A109),DAY(Yearly!A109))))</f>
        <v>80417</v>
      </c>
      <c r="B110" s="9">
        <f t="shared" si="18"/>
        <v>80415</v>
      </c>
      <c r="C110" s="9">
        <f t="shared" si="31"/>
        <v>80445</v>
      </c>
      <c r="D110" s="3">
        <f t="shared" si="32"/>
        <v>31</v>
      </c>
      <c r="E110" s="4">
        <f>Lease!K120</f>
        <v>0</v>
      </c>
      <c r="F110" s="3">
        <f t="shared" si="33"/>
        <v>0</v>
      </c>
      <c r="G110" s="11">
        <f t="shared" si="19"/>
        <v>0</v>
      </c>
      <c r="H110" s="11">
        <f t="shared" si="20"/>
        <v>0</v>
      </c>
      <c r="I110" s="11">
        <f t="shared" si="21"/>
        <v>0</v>
      </c>
      <c r="J110" s="11">
        <f t="shared" si="22"/>
        <v>0</v>
      </c>
      <c r="K110" s="11">
        <f t="shared" si="23"/>
        <v>0</v>
      </c>
      <c r="L110" s="11">
        <f t="shared" si="24"/>
        <v>0</v>
      </c>
      <c r="M110" s="11">
        <f t="shared" si="25"/>
        <v>0</v>
      </c>
      <c r="N110" s="11">
        <f t="shared" si="26"/>
        <v>0</v>
      </c>
      <c r="O110" s="11">
        <f t="shared" si="27"/>
        <v>0</v>
      </c>
      <c r="P110" s="11">
        <f t="shared" si="28"/>
        <v>0</v>
      </c>
      <c r="Q110" s="11">
        <f t="shared" si="29"/>
        <v>0</v>
      </c>
      <c r="R110" s="11">
        <f t="shared" si="30"/>
        <v>0</v>
      </c>
    </row>
    <row r="111" spans="1:18" x14ac:dyDescent="0.25">
      <c r="A111" s="9">
        <f>IF(Lease!$H$4="Monthly",DATE(YEAR(Yearly!A110),MONTH(Yearly!A110)+1,DAY(Yearly!A110)),IF(Lease!$H$4="Quarterly",DATE(YEAR(Yearly!A110),MONTH(Yearly!A110)+3,DAY(Yearly!A110)),DATE(YEAR(Yearly!A110)+1,MONTH(Yearly!A110),DAY(Yearly!A110))))</f>
        <v>80782</v>
      </c>
      <c r="B111" s="9">
        <f t="shared" si="18"/>
        <v>80780</v>
      </c>
      <c r="C111" s="9">
        <f t="shared" si="31"/>
        <v>80810</v>
      </c>
      <c r="D111" s="3">
        <f t="shared" si="32"/>
        <v>31</v>
      </c>
      <c r="E111" s="4">
        <f>Lease!K121</f>
        <v>0</v>
      </c>
      <c r="F111" s="3">
        <f t="shared" si="33"/>
        <v>0</v>
      </c>
      <c r="G111" s="11">
        <f t="shared" si="19"/>
        <v>0</v>
      </c>
      <c r="H111" s="11">
        <f t="shared" si="20"/>
        <v>0</v>
      </c>
      <c r="I111" s="11">
        <f t="shared" si="21"/>
        <v>0</v>
      </c>
      <c r="J111" s="11">
        <f t="shared" si="22"/>
        <v>0</v>
      </c>
      <c r="K111" s="11">
        <f t="shared" si="23"/>
        <v>0</v>
      </c>
      <c r="L111" s="11">
        <f t="shared" si="24"/>
        <v>0</v>
      </c>
      <c r="M111" s="11">
        <f t="shared" si="25"/>
        <v>0</v>
      </c>
      <c r="N111" s="11">
        <f t="shared" si="26"/>
        <v>0</v>
      </c>
      <c r="O111" s="11">
        <f t="shared" si="27"/>
        <v>0</v>
      </c>
      <c r="P111" s="11">
        <f t="shared" si="28"/>
        <v>0</v>
      </c>
      <c r="Q111" s="11">
        <f t="shared" si="29"/>
        <v>0</v>
      </c>
      <c r="R111" s="11">
        <f t="shared" si="30"/>
        <v>0</v>
      </c>
    </row>
    <row r="112" spans="1:18" x14ac:dyDescent="0.25">
      <c r="A112" s="9">
        <f>IF(Lease!$H$4="Monthly",DATE(YEAR(Yearly!A111),MONTH(Yearly!A111)+1,DAY(Yearly!A111)),IF(Lease!$H$4="Quarterly",DATE(YEAR(Yearly!A111),MONTH(Yearly!A111)+3,DAY(Yearly!A111)),DATE(YEAR(Yearly!A111)+1,MONTH(Yearly!A111),DAY(Yearly!A111))))</f>
        <v>81147</v>
      </c>
      <c r="B112" s="9">
        <f t="shared" si="18"/>
        <v>81145</v>
      </c>
      <c r="C112" s="9">
        <f t="shared" si="31"/>
        <v>81175</v>
      </c>
      <c r="D112" s="3">
        <f t="shared" si="32"/>
        <v>31</v>
      </c>
      <c r="E112" s="4">
        <f>Lease!K122</f>
        <v>0</v>
      </c>
      <c r="F112" s="3">
        <f t="shared" si="33"/>
        <v>0</v>
      </c>
      <c r="G112" s="11">
        <f t="shared" si="19"/>
        <v>0</v>
      </c>
      <c r="H112" s="11">
        <f t="shared" si="20"/>
        <v>0</v>
      </c>
      <c r="I112" s="11">
        <f t="shared" si="21"/>
        <v>0</v>
      </c>
      <c r="J112" s="11">
        <f t="shared" si="22"/>
        <v>0</v>
      </c>
      <c r="K112" s="11">
        <f t="shared" si="23"/>
        <v>0</v>
      </c>
      <c r="L112" s="11">
        <f t="shared" si="24"/>
        <v>0</v>
      </c>
      <c r="M112" s="11">
        <f t="shared" si="25"/>
        <v>0</v>
      </c>
      <c r="N112" s="11">
        <f t="shared" si="26"/>
        <v>0</v>
      </c>
      <c r="O112" s="11">
        <f t="shared" si="27"/>
        <v>0</v>
      </c>
      <c r="P112" s="11">
        <f t="shared" si="28"/>
        <v>0</v>
      </c>
      <c r="Q112" s="11">
        <f t="shared" si="29"/>
        <v>0</v>
      </c>
      <c r="R112" s="11">
        <f t="shared" si="30"/>
        <v>0</v>
      </c>
    </row>
    <row r="113" spans="1:18" x14ac:dyDescent="0.25">
      <c r="A113" s="9">
        <f>IF(Lease!$H$4="Monthly",DATE(YEAR(Yearly!A112),MONTH(Yearly!A112)+1,DAY(Yearly!A112)),IF(Lease!$H$4="Quarterly",DATE(YEAR(Yearly!A112),MONTH(Yearly!A112)+3,DAY(Yearly!A112)),DATE(YEAR(Yearly!A112)+1,MONTH(Yearly!A112),DAY(Yearly!A112))))</f>
        <v>81512</v>
      </c>
      <c r="B113" s="9">
        <f t="shared" si="18"/>
        <v>81510</v>
      </c>
      <c r="C113" s="9">
        <f t="shared" si="31"/>
        <v>81540</v>
      </c>
      <c r="D113" s="3">
        <f t="shared" si="32"/>
        <v>31</v>
      </c>
      <c r="E113" s="4">
        <f>Lease!K123</f>
        <v>0</v>
      </c>
      <c r="F113" s="3">
        <f t="shared" si="33"/>
        <v>0</v>
      </c>
      <c r="G113" s="11">
        <f t="shared" si="19"/>
        <v>0</v>
      </c>
      <c r="H113" s="11">
        <f t="shared" si="20"/>
        <v>0</v>
      </c>
      <c r="I113" s="11">
        <f t="shared" si="21"/>
        <v>0</v>
      </c>
      <c r="J113" s="11">
        <f t="shared" si="22"/>
        <v>0</v>
      </c>
      <c r="K113" s="11">
        <f t="shared" si="23"/>
        <v>0</v>
      </c>
      <c r="L113" s="11">
        <f t="shared" si="24"/>
        <v>0</v>
      </c>
      <c r="M113" s="11">
        <f t="shared" si="25"/>
        <v>0</v>
      </c>
      <c r="N113" s="11">
        <f t="shared" si="26"/>
        <v>0</v>
      </c>
      <c r="O113" s="11">
        <f t="shared" si="27"/>
        <v>0</v>
      </c>
      <c r="P113" s="11">
        <f t="shared" si="28"/>
        <v>0</v>
      </c>
      <c r="Q113" s="11">
        <f t="shared" si="29"/>
        <v>0</v>
      </c>
      <c r="R113" s="11">
        <f t="shared" si="30"/>
        <v>0</v>
      </c>
    </row>
    <row r="114" spans="1:18" x14ac:dyDescent="0.25">
      <c r="A114" s="9">
        <f>IF(Lease!$H$4="Monthly",DATE(YEAR(Yearly!A113),MONTH(Yearly!A113)+1,DAY(Yearly!A113)),IF(Lease!$H$4="Quarterly",DATE(YEAR(Yearly!A113),MONTH(Yearly!A113)+3,DAY(Yearly!A113)),DATE(YEAR(Yearly!A113)+1,MONTH(Yearly!A113),DAY(Yearly!A113))))</f>
        <v>81878</v>
      </c>
      <c r="B114" s="9">
        <f t="shared" si="18"/>
        <v>81876</v>
      </c>
      <c r="C114" s="9">
        <f t="shared" si="31"/>
        <v>81906</v>
      </c>
      <c r="D114" s="3">
        <f t="shared" si="32"/>
        <v>31</v>
      </c>
      <c r="E114" s="4">
        <f>Lease!K124</f>
        <v>0</v>
      </c>
      <c r="F114" s="3">
        <f t="shared" si="33"/>
        <v>0</v>
      </c>
      <c r="G114" s="11">
        <f t="shared" si="19"/>
        <v>0</v>
      </c>
      <c r="H114" s="11">
        <f t="shared" si="20"/>
        <v>0</v>
      </c>
      <c r="I114" s="11">
        <f t="shared" si="21"/>
        <v>0</v>
      </c>
      <c r="J114" s="11">
        <f t="shared" si="22"/>
        <v>0</v>
      </c>
      <c r="K114" s="11">
        <f t="shared" si="23"/>
        <v>0</v>
      </c>
      <c r="L114" s="11">
        <f t="shared" si="24"/>
        <v>0</v>
      </c>
      <c r="M114" s="11">
        <f t="shared" si="25"/>
        <v>0</v>
      </c>
      <c r="N114" s="11">
        <f t="shared" si="26"/>
        <v>0</v>
      </c>
      <c r="O114" s="11">
        <f t="shared" si="27"/>
        <v>0</v>
      </c>
      <c r="P114" s="11">
        <f t="shared" si="28"/>
        <v>0</v>
      </c>
      <c r="Q114" s="11">
        <f t="shared" si="29"/>
        <v>0</v>
      </c>
      <c r="R114" s="11">
        <f t="shared" si="30"/>
        <v>0</v>
      </c>
    </row>
    <row r="115" spans="1:18" x14ac:dyDescent="0.25">
      <c r="A115" s="9">
        <f>IF(Lease!$H$4="Monthly",DATE(YEAR(Yearly!A114),MONTH(Yearly!A114)+1,DAY(Yearly!A114)),IF(Lease!$H$4="Quarterly",DATE(YEAR(Yearly!A114),MONTH(Yearly!A114)+3,DAY(Yearly!A114)),DATE(YEAR(Yearly!A114)+1,MONTH(Yearly!A114),DAY(Yearly!A114))))</f>
        <v>82243</v>
      </c>
      <c r="B115" s="9">
        <f t="shared" si="18"/>
        <v>82241</v>
      </c>
      <c r="C115" s="9">
        <f t="shared" si="31"/>
        <v>82271</v>
      </c>
      <c r="D115" s="3">
        <f t="shared" si="32"/>
        <v>31</v>
      </c>
      <c r="E115" s="4">
        <f>Lease!K125</f>
        <v>0</v>
      </c>
      <c r="F115" s="3">
        <f t="shared" si="33"/>
        <v>0</v>
      </c>
      <c r="G115" s="11">
        <f t="shared" si="19"/>
        <v>0</v>
      </c>
      <c r="H115" s="11">
        <f t="shared" si="20"/>
        <v>0</v>
      </c>
      <c r="I115" s="11">
        <f t="shared" si="21"/>
        <v>0</v>
      </c>
      <c r="J115" s="11">
        <f t="shared" si="22"/>
        <v>0</v>
      </c>
      <c r="K115" s="11">
        <f t="shared" si="23"/>
        <v>0</v>
      </c>
      <c r="L115" s="11">
        <f t="shared" si="24"/>
        <v>0</v>
      </c>
      <c r="M115" s="11">
        <f t="shared" si="25"/>
        <v>0</v>
      </c>
      <c r="N115" s="11">
        <f t="shared" si="26"/>
        <v>0</v>
      </c>
      <c r="O115" s="11">
        <f t="shared" si="27"/>
        <v>0</v>
      </c>
      <c r="P115" s="11">
        <f t="shared" si="28"/>
        <v>0</v>
      </c>
      <c r="Q115" s="11">
        <f t="shared" si="29"/>
        <v>0</v>
      </c>
      <c r="R115" s="11">
        <f t="shared" si="30"/>
        <v>0</v>
      </c>
    </row>
    <row r="116" spans="1:18" x14ac:dyDescent="0.25">
      <c r="A116" s="9">
        <f>IF(Lease!$H$4="Monthly",DATE(YEAR(Yearly!A115),MONTH(Yearly!A115)+1,DAY(Yearly!A115)),IF(Lease!$H$4="Quarterly",DATE(YEAR(Yearly!A115),MONTH(Yearly!A115)+3,DAY(Yearly!A115)),DATE(YEAR(Yearly!A115)+1,MONTH(Yearly!A115),DAY(Yearly!A115))))</f>
        <v>82608</v>
      </c>
      <c r="B116" s="9">
        <f t="shared" si="18"/>
        <v>82606</v>
      </c>
      <c r="C116" s="9">
        <f t="shared" si="31"/>
        <v>82636</v>
      </c>
      <c r="D116" s="3">
        <f t="shared" si="32"/>
        <v>31</v>
      </c>
      <c r="E116" s="4">
        <f>Lease!K126</f>
        <v>0</v>
      </c>
      <c r="F116" s="3">
        <f t="shared" si="33"/>
        <v>0</v>
      </c>
      <c r="G116" s="11">
        <f t="shared" si="19"/>
        <v>0</v>
      </c>
      <c r="H116" s="11">
        <f t="shared" si="20"/>
        <v>0</v>
      </c>
      <c r="I116" s="11">
        <f t="shared" si="21"/>
        <v>0</v>
      </c>
      <c r="J116" s="11">
        <f t="shared" si="22"/>
        <v>0</v>
      </c>
      <c r="K116" s="11">
        <f t="shared" si="23"/>
        <v>0</v>
      </c>
      <c r="L116" s="11">
        <f t="shared" si="24"/>
        <v>0</v>
      </c>
      <c r="M116" s="11">
        <f t="shared" si="25"/>
        <v>0</v>
      </c>
      <c r="N116" s="11">
        <f t="shared" si="26"/>
        <v>0</v>
      </c>
      <c r="O116" s="11">
        <f t="shared" si="27"/>
        <v>0</v>
      </c>
      <c r="P116" s="11">
        <f t="shared" si="28"/>
        <v>0</v>
      </c>
      <c r="Q116" s="11">
        <f t="shared" si="29"/>
        <v>0</v>
      </c>
      <c r="R116" s="11">
        <f t="shared" si="30"/>
        <v>0</v>
      </c>
    </row>
    <row r="117" spans="1:18" x14ac:dyDescent="0.25">
      <c r="A117" s="9">
        <f>IF(Lease!$H$4="Monthly",DATE(YEAR(Yearly!A116),MONTH(Yearly!A116)+1,DAY(Yearly!A116)),IF(Lease!$H$4="Quarterly",DATE(YEAR(Yearly!A116),MONTH(Yearly!A116)+3,DAY(Yearly!A116)),DATE(YEAR(Yearly!A116)+1,MONTH(Yearly!A116),DAY(Yearly!A116))))</f>
        <v>82973</v>
      </c>
      <c r="B117" s="9">
        <f t="shared" si="18"/>
        <v>82971</v>
      </c>
      <c r="C117" s="9">
        <f t="shared" si="31"/>
        <v>83001</v>
      </c>
      <c r="D117" s="3">
        <f t="shared" si="32"/>
        <v>31</v>
      </c>
      <c r="E117" s="4">
        <f>Lease!K127</f>
        <v>0</v>
      </c>
      <c r="F117" s="3">
        <f t="shared" si="33"/>
        <v>0</v>
      </c>
      <c r="G117" s="11">
        <f t="shared" si="19"/>
        <v>0</v>
      </c>
      <c r="H117" s="11">
        <f t="shared" si="20"/>
        <v>0</v>
      </c>
      <c r="I117" s="11">
        <f t="shared" si="21"/>
        <v>0</v>
      </c>
      <c r="J117" s="11">
        <f t="shared" si="22"/>
        <v>0</v>
      </c>
      <c r="K117" s="11">
        <f t="shared" si="23"/>
        <v>0</v>
      </c>
      <c r="L117" s="11">
        <f t="shared" si="24"/>
        <v>0</v>
      </c>
      <c r="M117" s="11">
        <f t="shared" si="25"/>
        <v>0</v>
      </c>
      <c r="N117" s="11">
        <f t="shared" si="26"/>
        <v>0</v>
      </c>
      <c r="O117" s="11">
        <f t="shared" si="27"/>
        <v>0</v>
      </c>
      <c r="P117" s="11">
        <f t="shared" si="28"/>
        <v>0</v>
      </c>
      <c r="Q117" s="11">
        <f t="shared" si="29"/>
        <v>0</v>
      </c>
      <c r="R117" s="11">
        <f t="shared" si="30"/>
        <v>0</v>
      </c>
    </row>
    <row r="118" spans="1:18" x14ac:dyDescent="0.25">
      <c r="A118" s="9">
        <f>IF(Lease!$H$4="Monthly",DATE(YEAR(Yearly!A117),MONTH(Yearly!A117)+1,DAY(Yearly!A117)),IF(Lease!$H$4="Quarterly",DATE(YEAR(Yearly!A117),MONTH(Yearly!A117)+3,DAY(Yearly!A117)),DATE(YEAR(Yearly!A117)+1,MONTH(Yearly!A117),DAY(Yearly!A117))))</f>
        <v>83339</v>
      </c>
      <c r="B118" s="9">
        <f t="shared" si="18"/>
        <v>83337</v>
      </c>
      <c r="C118" s="9">
        <f t="shared" si="31"/>
        <v>83367</v>
      </c>
      <c r="D118" s="3">
        <f t="shared" si="32"/>
        <v>31</v>
      </c>
      <c r="E118" s="4">
        <f>Lease!K128</f>
        <v>0</v>
      </c>
      <c r="F118" s="3">
        <f t="shared" si="33"/>
        <v>0</v>
      </c>
      <c r="G118" s="11">
        <f t="shared" si="19"/>
        <v>0</v>
      </c>
      <c r="H118" s="11">
        <f t="shared" si="20"/>
        <v>0</v>
      </c>
      <c r="I118" s="11">
        <f t="shared" si="21"/>
        <v>0</v>
      </c>
      <c r="J118" s="11">
        <f t="shared" si="22"/>
        <v>0</v>
      </c>
      <c r="K118" s="11">
        <f t="shared" si="23"/>
        <v>0</v>
      </c>
      <c r="L118" s="11">
        <f t="shared" si="24"/>
        <v>0</v>
      </c>
      <c r="M118" s="11">
        <f t="shared" si="25"/>
        <v>0</v>
      </c>
      <c r="N118" s="11">
        <f t="shared" si="26"/>
        <v>0</v>
      </c>
      <c r="O118" s="11">
        <f t="shared" si="27"/>
        <v>0</v>
      </c>
      <c r="P118" s="11">
        <f t="shared" si="28"/>
        <v>0</v>
      </c>
      <c r="Q118" s="11">
        <f t="shared" si="29"/>
        <v>0</v>
      </c>
      <c r="R118" s="11">
        <f t="shared" si="30"/>
        <v>0</v>
      </c>
    </row>
    <row r="119" spans="1:18" x14ac:dyDescent="0.25">
      <c r="A119" s="9">
        <f>IF(Lease!$H$4="Monthly",DATE(YEAR(Yearly!A118),MONTH(Yearly!A118)+1,DAY(Yearly!A118)),IF(Lease!$H$4="Quarterly",DATE(YEAR(Yearly!A118),MONTH(Yearly!A118)+3,DAY(Yearly!A118)),DATE(YEAR(Yearly!A118)+1,MONTH(Yearly!A118),DAY(Yearly!A118))))</f>
        <v>83704</v>
      </c>
      <c r="B119" s="9">
        <f t="shared" si="18"/>
        <v>83702</v>
      </c>
      <c r="C119" s="9">
        <f t="shared" si="31"/>
        <v>83732</v>
      </c>
      <c r="D119" s="3">
        <f t="shared" si="32"/>
        <v>31</v>
      </c>
      <c r="E119" s="4">
        <f>Lease!K129</f>
        <v>0</v>
      </c>
      <c r="F119" s="3">
        <f t="shared" si="33"/>
        <v>0</v>
      </c>
      <c r="G119" s="11">
        <f t="shared" si="19"/>
        <v>0</v>
      </c>
      <c r="H119" s="11">
        <f t="shared" si="20"/>
        <v>0</v>
      </c>
      <c r="I119" s="11">
        <f t="shared" si="21"/>
        <v>0</v>
      </c>
      <c r="J119" s="11">
        <f t="shared" si="22"/>
        <v>0</v>
      </c>
      <c r="K119" s="11">
        <f t="shared" si="23"/>
        <v>0</v>
      </c>
      <c r="L119" s="11">
        <f t="shared" si="24"/>
        <v>0</v>
      </c>
      <c r="M119" s="11">
        <f t="shared" si="25"/>
        <v>0</v>
      </c>
      <c r="N119" s="11">
        <f t="shared" si="26"/>
        <v>0</v>
      </c>
      <c r="O119" s="11">
        <f t="shared" si="27"/>
        <v>0</v>
      </c>
      <c r="P119" s="11">
        <f t="shared" si="28"/>
        <v>0</v>
      </c>
      <c r="Q119" s="11">
        <f t="shared" si="29"/>
        <v>0</v>
      </c>
      <c r="R119" s="11">
        <f t="shared" si="30"/>
        <v>0</v>
      </c>
    </row>
    <row r="120" spans="1:18" x14ac:dyDescent="0.25">
      <c r="A120" s="9">
        <f>IF(Lease!$H$4="Monthly",DATE(YEAR(Yearly!A119),MONTH(Yearly!A119)+1,DAY(Yearly!A119)),IF(Lease!$H$4="Quarterly",DATE(YEAR(Yearly!A119),MONTH(Yearly!A119)+3,DAY(Yearly!A119)),DATE(YEAR(Yearly!A119)+1,MONTH(Yearly!A119),DAY(Yearly!A119))))</f>
        <v>84069</v>
      </c>
      <c r="B120" s="9">
        <f t="shared" si="18"/>
        <v>84067</v>
      </c>
      <c r="C120" s="9">
        <f t="shared" si="31"/>
        <v>84097</v>
      </c>
      <c r="D120" s="3">
        <f t="shared" si="32"/>
        <v>31</v>
      </c>
      <c r="E120" s="4">
        <f>Lease!K130</f>
        <v>0</v>
      </c>
      <c r="F120" s="3">
        <f t="shared" si="33"/>
        <v>0</v>
      </c>
      <c r="G120" s="11">
        <f t="shared" si="19"/>
        <v>0</v>
      </c>
      <c r="H120" s="11">
        <f t="shared" si="20"/>
        <v>0</v>
      </c>
      <c r="I120" s="11">
        <f t="shared" si="21"/>
        <v>0</v>
      </c>
      <c r="J120" s="11">
        <f t="shared" si="22"/>
        <v>0</v>
      </c>
      <c r="K120" s="11">
        <f t="shared" si="23"/>
        <v>0</v>
      </c>
      <c r="L120" s="11">
        <f t="shared" si="24"/>
        <v>0</v>
      </c>
      <c r="M120" s="11">
        <f t="shared" si="25"/>
        <v>0</v>
      </c>
      <c r="N120" s="11">
        <f t="shared" si="26"/>
        <v>0</v>
      </c>
      <c r="O120" s="11">
        <f t="shared" si="27"/>
        <v>0</v>
      </c>
      <c r="P120" s="11">
        <f t="shared" si="28"/>
        <v>0</v>
      </c>
      <c r="Q120" s="11">
        <f t="shared" si="29"/>
        <v>0</v>
      </c>
      <c r="R120" s="11">
        <f t="shared" si="30"/>
        <v>0</v>
      </c>
    </row>
    <row r="121" spans="1:18" x14ac:dyDescent="0.25">
      <c r="A121" s="9">
        <f>IF(Lease!$H$4="Monthly",DATE(YEAR(Yearly!A120),MONTH(Yearly!A120)+1,DAY(Yearly!A120)),IF(Lease!$H$4="Quarterly",DATE(YEAR(Yearly!A120),MONTH(Yearly!A120)+3,DAY(Yearly!A120)),DATE(YEAR(Yearly!A120)+1,MONTH(Yearly!A120),DAY(Yearly!A120))))</f>
        <v>84434</v>
      </c>
      <c r="B121" s="9">
        <f t="shared" si="18"/>
        <v>84432</v>
      </c>
      <c r="C121" s="9">
        <f t="shared" si="31"/>
        <v>84462</v>
      </c>
      <c r="D121" s="3">
        <f t="shared" si="32"/>
        <v>31</v>
      </c>
      <c r="E121" s="4">
        <f>Lease!K131</f>
        <v>0</v>
      </c>
      <c r="F121" s="3">
        <f t="shared" si="33"/>
        <v>0</v>
      </c>
      <c r="G121" s="11">
        <f t="shared" si="19"/>
        <v>0</v>
      </c>
      <c r="H121" s="11">
        <f t="shared" si="20"/>
        <v>0</v>
      </c>
      <c r="I121" s="11">
        <f t="shared" si="21"/>
        <v>0</v>
      </c>
      <c r="J121" s="11">
        <f t="shared" si="22"/>
        <v>0</v>
      </c>
      <c r="K121" s="11">
        <f t="shared" si="23"/>
        <v>0</v>
      </c>
      <c r="L121" s="11">
        <f t="shared" si="24"/>
        <v>0</v>
      </c>
      <c r="M121" s="11">
        <f t="shared" si="25"/>
        <v>0</v>
      </c>
      <c r="N121" s="11">
        <f t="shared" si="26"/>
        <v>0</v>
      </c>
      <c r="O121" s="11">
        <f t="shared" si="27"/>
        <v>0</v>
      </c>
      <c r="P121" s="11">
        <f t="shared" si="28"/>
        <v>0</v>
      </c>
      <c r="Q121" s="11">
        <f t="shared" si="29"/>
        <v>0</v>
      </c>
      <c r="R121" s="11">
        <f t="shared" si="30"/>
        <v>0</v>
      </c>
    </row>
    <row r="122" spans="1:18" x14ac:dyDescent="0.25">
      <c r="A122" s="9">
        <f>IF(Lease!$H$4="Monthly",DATE(YEAR(Yearly!A121),MONTH(Yearly!A121)+1,DAY(Yearly!A121)),IF(Lease!$H$4="Quarterly",DATE(YEAR(Yearly!A121),MONTH(Yearly!A121)+3,DAY(Yearly!A121)),DATE(YEAR(Yearly!A121)+1,MONTH(Yearly!A121),DAY(Yearly!A121))))</f>
        <v>84800</v>
      </c>
      <c r="B122" s="9">
        <f t="shared" si="18"/>
        <v>84798</v>
      </c>
      <c r="C122" s="9">
        <f t="shared" si="31"/>
        <v>84828</v>
      </c>
      <c r="D122" s="3">
        <f t="shared" si="32"/>
        <v>31</v>
      </c>
      <c r="E122" s="4">
        <f>Lease!K132</f>
        <v>0</v>
      </c>
      <c r="F122" s="3">
        <f t="shared" si="33"/>
        <v>0</v>
      </c>
      <c r="G122" s="11">
        <f t="shared" si="19"/>
        <v>0</v>
      </c>
      <c r="H122" s="11">
        <f t="shared" si="20"/>
        <v>0</v>
      </c>
      <c r="I122" s="11">
        <f t="shared" si="21"/>
        <v>0</v>
      </c>
      <c r="J122" s="11">
        <f t="shared" si="22"/>
        <v>0</v>
      </c>
      <c r="K122" s="11">
        <f t="shared" si="23"/>
        <v>0</v>
      </c>
      <c r="L122" s="11">
        <f t="shared" si="24"/>
        <v>0</v>
      </c>
      <c r="M122" s="11">
        <f t="shared" si="25"/>
        <v>0</v>
      </c>
      <c r="N122" s="11">
        <f t="shared" si="26"/>
        <v>0</v>
      </c>
      <c r="O122" s="11">
        <f t="shared" si="27"/>
        <v>0</v>
      </c>
      <c r="P122" s="11">
        <f t="shared" si="28"/>
        <v>0</v>
      </c>
      <c r="Q122" s="11">
        <f t="shared" si="29"/>
        <v>0</v>
      </c>
      <c r="R122" s="11">
        <f t="shared" si="30"/>
        <v>0</v>
      </c>
    </row>
    <row r="123" spans="1:18" x14ac:dyDescent="0.25">
      <c r="A123" s="9">
        <f>IF(Lease!$H$4="Monthly",DATE(YEAR(Yearly!A122),MONTH(Yearly!A122)+1,DAY(Yearly!A122)),IF(Lease!$H$4="Quarterly",DATE(YEAR(Yearly!A122),MONTH(Yearly!A122)+3,DAY(Yearly!A122)),DATE(YEAR(Yearly!A122)+1,MONTH(Yearly!A122),DAY(Yearly!A122))))</f>
        <v>85165</v>
      </c>
      <c r="B123" s="9">
        <f t="shared" si="18"/>
        <v>85163</v>
      </c>
      <c r="C123" s="9">
        <f t="shared" si="31"/>
        <v>85193</v>
      </c>
      <c r="D123" s="3">
        <f t="shared" si="32"/>
        <v>31</v>
      </c>
      <c r="E123" s="4">
        <f>Lease!K133</f>
        <v>0</v>
      </c>
      <c r="F123" s="3">
        <f t="shared" si="33"/>
        <v>0</v>
      </c>
      <c r="G123" s="11">
        <f t="shared" si="19"/>
        <v>0</v>
      </c>
      <c r="H123" s="11">
        <f t="shared" si="20"/>
        <v>0</v>
      </c>
      <c r="I123" s="11">
        <f t="shared" si="21"/>
        <v>0</v>
      </c>
      <c r="J123" s="11">
        <f t="shared" si="22"/>
        <v>0</v>
      </c>
      <c r="K123" s="11">
        <f t="shared" si="23"/>
        <v>0</v>
      </c>
      <c r="L123" s="11">
        <f t="shared" si="24"/>
        <v>0</v>
      </c>
      <c r="M123" s="11">
        <f t="shared" si="25"/>
        <v>0</v>
      </c>
      <c r="N123" s="11">
        <f t="shared" si="26"/>
        <v>0</v>
      </c>
      <c r="O123" s="11">
        <f t="shared" si="27"/>
        <v>0</v>
      </c>
      <c r="P123" s="11">
        <f t="shared" si="28"/>
        <v>0</v>
      </c>
      <c r="Q123" s="11">
        <f t="shared" si="29"/>
        <v>0</v>
      </c>
      <c r="R123" s="11">
        <f t="shared" si="30"/>
        <v>0</v>
      </c>
    </row>
    <row r="124" spans="1:18" x14ac:dyDescent="0.25">
      <c r="A124" s="9">
        <f>IF(Lease!$H$4="Monthly",DATE(YEAR(Yearly!A123),MONTH(Yearly!A123)+1,DAY(Yearly!A123)),IF(Lease!$H$4="Quarterly",DATE(YEAR(Yearly!A123),MONTH(Yearly!A123)+3,DAY(Yearly!A123)),DATE(YEAR(Yearly!A123)+1,MONTH(Yearly!A123),DAY(Yearly!A123))))</f>
        <v>85530</v>
      </c>
      <c r="B124" s="9">
        <f t="shared" si="18"/>
        <v>85528</v>
      </c>
      <c r="C124" s="9">
        <f t="shared" si="31"/>
        <v>85558</v>
      </c>
      <c r="D124" s="3">
        <f t="shared" si="32"/>
        <v>31</v>
      </c>
      <c r="E124" s="4">
        <f>Lease!K134</f>
        <v>0</v>
      </c>
      <c r="F124" s="3">
        <f t="shared" si="33"/>
        <v>0</v>
      </c>
      <c r="G124" s="11">
        <f t="shared" si="19"/>
        <v>0</v>
      </c>
      <c r="H124" s="11">
        <f t="shared" si="20"/>
        <v>0</v>
      </c>
      <c r="I124" s="11">
        <f t="shared" si="21"/>
        <v>0</v>
      </c>
      <c r="J124" s="11">
        <f t="shared" si="22"/>
        <v>0</v>
      </c>
      <c r="K124" s="11">
        <f t="shared" si="23"/>
        <v>0</v>
      </c>
      <c r="L124" s="11">
        <f t="shared" si="24"/>
        <v>0</v>
      </c>
      <c r="M124" s="11">
        <f t="shared" si="25"/>
        <v>0</v>
      </c>
      <c r="N124" s="11">
        <f t="shared" si="26"/>
        <v>0</v>
      </c>
      <c r="O124" s="11">
        <f t="shared" si="27"/>
        <v>0</v>
      </c>
      <c r="P124" s="11">
        <f t="shared" si="28"/>
        <v>0</v>
      </c>
      <c r="Q124" s="11">
        <f t="shared" si="29"/>
        <v>0</v>
      </c>
      <c r="R124" s="11">
        <f t="shared" si="30"/>
        <v>0</v>
      </c>
    </row>
    <row r="125" spans="1:18" x14ac:dyDescent="0.25">
      <c r="A125" s="9">
        <f>IF(Lease!$H$4="Monthly",DATE(YEAR(Yearly!A124),MONTH(Yearly!A124)+1,DAY(Yearly!A124)),IF(Lease!$H$4="Quarterly",DATE(YEAR(Yearly!A124),MONTH(Yearly!A124)+3,DAY(Yearly!A124)),DATE(YEAR(Yearly!A124)+1,MONTH(Yearly!A124),DAY(Yearly!A124))))</f>
        <v>85895</v>
      </c>
      <c r="B125" s="9">
        <f t="shared" si="18"/>
        <v>85893</v>
      </c>
      <c r="C125" s="9">
        <f t="shared" si="31"/>
        <v>85923</v>
      </c>
      <c r="D125" s="3">
        <f t="shared" si="32"/>
        <v>31</v>
      </c>
      <c r="E125" s="4">
        <f>Lease!K135</f>
        <v>0</v>
      </c>
      <c r="F125" s="3">
        <f t="shared" si="33"/>
        <v>0</v>
      </c>
      <c r="G125" s="11">
        <f t="shared" si="19"/>
        <v>0</v>
      </c>
      <c r="H125" s="11">
        <f t="shared" si="20"/>
        <v>0</v>
      </c>
      <c r="I125" s="11">
        <f t="shared" si="21"/>
        <v>0</v>
      </c>
      <c r="J125" s="11">
        <f t="shared" si="22"/>
        <v>0</v>
      </c>
      <c r="K125" s="11">
        <f t="shared" si="23"/>
        <v>0</v>
      </c>
      <c r="L125" s="11">
        <f t="shared" si="24"/>
        <v>0</v>
      </c>
      <c r="M125" s="11">
        <f t="shared" si="25"/>
        <v>0</v>
      </c>
      <c r="N125" s="11">
        <f t="shared" si="26"/>
        <v>0</v>
      </c>
      <c r="O125" s="11">
        <f t="shared" si="27"/>
        <v>0</v>
      </c>
      <c r="P125" s="11">
        <f t="shared" si="28"/>
        <v>0</v>
      </c>
      <c r="Q125" s="11">
        <f t="shared" si="29"/>
        <v>0</v>
      </c>
      <c r="R125" s="11">
        <f t="shared" si="30"/>
        <v>0</v>
      </c>
    </row>
    <row r="126" spans="1:18" x14ac:dyDescent="0.25">
      <c r="A126" s="9">
        <f>IF(Lease!$H$4="Monthly",DATE(YEAR(Yearly!A125),MONTH(Yearly!A125)+1,DAY(Yearly!A125)),IF(Lease!$H$4="Quarterly",DATE(YEAR(Yearly!A125),MONTH(Yearly!A125)+3,DAY(Yearly!A125)),DATE(YEAR(Yearly!A125)+1,MONTH(Yearly!A125),DAY(Yearly!A125))))</f>
        <v>86261</v>
      </c>
      <c r="B126" s="9">
        <f t="shared" si="18"/>
        <v>86259</v>
      </c>
      <c r="C126" s="9">
        <f t="shared" si="31"/>
        <v>86289</v>
      </c>
      <c r="D126" s="3">
        <f t="shared" si="32"/>
        <v>31</v>
      </c>
      <c r="E126" s="4">
        <f>Lease!K136</f>
        <v>0</v>
      </c>
      <c r="F126" s="3">
        <f t="shared" si="33"/>
        <v>0</v>
      </c>
      <c r="G126" s="11">
        <f t="shared" si="19"/>
        <v>0</v>
      </c>
      <c r="H126" s="11">
        <f t="shared" si="20"/>
        <v>0</v>
      </c>
      <c r="I126" s="11">
        <f t="shared" si="21"/>
        <v>0</v>
      </c>
      <c r="J126" s="11">
        <f t="shared" si="22"/>
        <v>0</v>
      </c>
      <c r="K126" s="11">
        <f t="shared" si="23"/>
        <v>0</v>
      </c>
      <c r="L126" s="11">
        <f t="shared" si="24"/>
        <v>0</v>
      </c>
      <c r="M126" s="11">
        <f t="shared" si="25"/>
        <v>0</v>
      </c>
      <c r="N126" s="11">
        <f t="shared" si="26"/>
        <v>0</v>
      </c>
      <c r="O126" s="11">
        <f t="shared" si="27"/>
        <v>0</v>
      </c>
      <c r="P126" s="11">
        <f t="shared" si="28"/>
        <v>0</v>
      </c>
      <c r="Q126" s="11">
        <f t="shared" si="29"/>
        <v>0</v>
      </c>
      <c r="R126" s="11">
        <f t="shared" si="30"/>
        <v>0</v>
      </c>
    </row>
    <row r="127" spans="1:18" x14ac:dyDescent="0.25">
      <c r="A127" s="9">
        <f>IF(Lease!$H$4="Monthly",DATE(YEAR(Yearly!A126),MONTH(Yearly!A126)+1,DAY(Yearly!A126)),IF(Lease!$H$4="Quarterly",DATE(YEAR(Yearly!A126),MONTH(Yearly!A126)+3,DAY(Yearly!A126)),DATE(YEAR(Yearly!A126)+1,MONTH(Yearly!A126),DAY(Yearly!A126))))</f>
        <v>86626</v>
      </c>
      <c r="B127" s="9">
        <f t="shared" si="18"/>
        <v>86624</v>
      </c>
      <c r="C127" s="9">
        <f t="shared" si="31"/>
        <v>86654</v>
      </c>
      <c r="D127" s="3">
        <f t="shared" si="32"/>
        <v>31</v>
      </c>
      <c r="E127" s="4">
        <f>Lease!K137</f>
        <v>0</v>
      </c>
      <c r="F127" s="3">
        <f t="shared" si="33"/>
        <v>0</v>
      </c>
      <c r="G127" s="11">
        <f t="shared" si="19"/>
        <v>0</v>
      </c>
      <c r="H127" s="11">
        <f t="shared" si="20"/>
        <v>0</v>
      </c>
      <c r="I127" s="11">
        <f t="shared" si="21"/>
        <v>0</v>
      </c>
      <c r="J127" s="11">
        <f t="shared" si="22"/>
        <v>0</v>
      </c>
      <c r="K127" s="11">
        <f t="shared" si="23"/>
        <v>0</v>
      </c>
      <c r="L127" s="11">
        <f t="shared" si="24"/>
        <v>0</v>
      </c>
      <c r="M127" s="11">
        <f t="shared" si="25"/>
        <v>0</v>
      </c>
      <c r="N127" s="11">
        <f t="shared" si="26"/>
        <v>0</v>
      </c>
      <c r="O127" s="11">
        <f t="shared" si="27"/>
        <v>0</v>
      </c>
      <c r="P127" s="11">
        <f t="shared" si="28"/>
        <v>0</v>
      </c>
      <c r="Q127" s="11">
        <f t="shared" si="29"/>
        <v>0</v>
      </c>
      <c r="R127" s="11">
        <f t="shared" si="30"/>
        <v>0</v>
      </c>
    </row>
    <row r="128" spans="1:18" x14ac:dyDescent="0.25">
      <c r="A128" s="9">
        <f>IF(Lease!$H$4="Monthly",DATE(YEAR(Yearly!A127),MONTH(Yearly!A127)+1,DAY(Yearly!A127)),IF(Lease!$H$4="Quarterly",DATE(YEAR(Yearly!A127),MONTH(Yearly!A127)+3,DAY(Yearly!A127)),DATE(YEAR(Yearly!A127)+1,MONTH(Yearly!A127),DAY(Yearly!A127))))</f>
        <v>86991</v>
      </c>
      <c r="B128" s="9">
        <f t="shared" si="18"/>
        <v>86989</v>
      </c>
      <c r="C128" s="9">
        <f t="shared" si="31"/>
        <v>87019</v>
      </c>
      <c r="D128" s="3">
        <f t="shared" si="32"/>
        <v>31</v>
      </c>
      <c r="E128" s="4">
        <f>Lease!K138</f>
        <v>0</v>
      </c>
      <c r="F128" s="3">
        <f t="shared" si="33"/>
        <v>0</v>
      </c>
      <c r="G128" s="11">
        <f t="shared" si="19"/>
        <v>0</v>
      </c>
      <c r="H128" s="11">
        <f t="shared" si="20"/>
        <v>0</v>
      </c>
      <c r="I128" s="11">
        <f t="shared" si="21"/>
        <v>0</v>
      </c>
      <c r="J128" s="11">
        <f t="shared" si="22"/>
        <v>0</v>
      </c>
      <c r="K128" s="11">
        <f t="shared" si="23"/>
        <v>0</v>
      </c>
      <c r="L128" s="11">
        <f t="shared" si="24"/>
        <v>0</v>
      </c>
      <c r="M128" s="11">
        <f t="shared" si="25"/>
        <v>0</v>
      </c>
      <c r="N128" s="11">
        <f t="shared" si="26"/>
        <v>0</v>
      </c>
      <c r="O128" s="11">
        <f t="shared" si="27"/>
        <v>0</v>
      </c>
      <c r="P128" s="11">
        <f t="shared" si="28"/>
        <v>0</v>
      </c>
      <c r="Q128" s="11">
        <f t="shared" si="29"/>
        <v>0</v>
      </c>
      <c r="R128" s="11">
        <f t="shared" si="30"/>
        <v>0</v>
      </c>
    </row>
    <row r="129" spans="1:18" x14ac:dyDescent="0.25">
      <c r="A129" s="9">
        <f>IF(Lease!$H$4="Monthly",DATE(YEAR(Yearly!A128),MONTH(Yearly!A128)+1,DAY(Yearly!A128)),IF(Lease!$H$4="Quarterly",DATE(YEAR(Yearly!A128),MONTH(Yearly!A128)+3,DAY(Yearly!A128)),DATE(YEAR(Yearly!A128)+1,MONTH(Yearly!A128),DAY(Yearly!A128))))</f>
        <v>87356</v>
      </c>
      <c r="B129" s="9">
        <f t="shared" si="18"/>
        <v>87354</v>
      </c>
      <c r="C129" s="9">
        <f t="shared" si="31"/>
        <v>87384</v>
      </c>
      <c r="D129" s="3">
        <f t="shared" si="32"/>
        <v>31</v>
      </c>
      <c r="E129" s="4">
        <f>Lease!K139</f>
        <v>0</v>
      </c>
      <c r="F129" s="3">
        <f t="shared" si="33"/>
        <v>0</v>
      </c>
      <c r="G129" s="11">
        <f t="shared" si="19"/>
        <v>0</v>
      </c>
      <c r="H129" s="11">
        <f t="shared" si="20"/>
        <v>0</v>
      </c>
      <c r="I129" s="11">
        <f t="shared" si="21"/>
        <v>0</v>
      </c>
      <c r="J129" s="11">
        <f t="shared" si="22"/>
        <v>0</v>
      </c>
      <c r="K129" s="11">
        <f t="shared" si="23"/>
        <v>0</v>
      </c>
      <c r="L129" s="11">
        <f t="shared" si="24"/>
        <v>0</v>
      </c>
      <c r="M129" s="11">
        <f t="shared" si="25"/>
        <v>0</v>
      </c>
      <c r="N129" s="11">
        <f t="shared" si="26"/>
        <v>0</v>
      </c>
      <c r="O129" s="11">
        <f t="shared" si="27"/>
        <v>0</v>
      </c>
      <c r="P129" s="11">
        <f t="shared" si="28"/>
        <v>0</v>
      </c>
      <c r="Q129" s="11">
        <f t="shared" si="29"/>
        <v>0</v>
      </c>
      <c r="R129" s="11">
        <f t="shared" si="30"/>
        <v>0</v>
      </c>
    </row>
    <row r="130" spans="1:18" x14ac:dyDescent="0.25">
      <c r="A130" s="9">
        <f>IF(Lease!$H$4="Monthly",DATE(YEAR(Yearly!A129),MONTH(Yearly!A129)+1,DAY(Yearly!A129)),IF(Lease!$H$4="Quarterly",DATE(YEAR(Yearly!A129),MONTH(Yearly!A129)+3,DAY(Yearly!A129)),DATE(YEAR(Yearly!A129)+1,MONTH(Yearly!A129),DAY(Yearly!A129))))</f>
        <v>87722</v>
      </c>
      <c r="B130" s="9">
        <f t="shared" si="18"/>
        <v>87720</v>
      </c>
      <c r="C130" s="9">
        <f t="shared" si="31"/>
        <v>87750</v>
      </c>
      <c r="D130" s="3">
        <f t="shared" si="32"/>
        <v>31</v>
      </c>
      <c r="E130" s="4">
        <f>Lease!K140</f>
        <v>0</v>
      </c>
      <c r="F130" s="3">
        <f t="shared" si="33"/>
        <v>0</v>
      </c>
      <c r="G130" s="11">
        <f t="shared" si="19"/>
        <v>0</v>
      </c>
      <c r="H130" s="11">
        <f t="shared" si="20"/>
        <v>0</v>
      </c>
      <c r="I130" s="11">
        <f t="shared" si="21"/>
        <v>0</v>
      </c>
      <c r="J130" s="11">
        <f t="shared" si="22"/>
        <v>0</v>
      </c>
      <c r="K130" s="11">
        <f t="shared" si="23"/>
        <v>0</v>
      </c>
      <c r="L130" s="11">
        <f t="shared" si="24"/>
        <v>0</v>
      </c>
      <c r="M130" s="11">
        <f t="shared" si="25"/>
        <v>0</v>
      </c>
      <c r="N130" s="11">
        <f t="shared" si="26"/>
        <v>0</v>
      </c>
      <c r="O130" s="11">
        <f t="shared" si="27"/>
        <v>0</v>
      </c>
      <c r="P130" s="11">
        <f t="shared" si="28"/>
        <v>0</v>
      </c>
      <c r="Q130" s="11">
        <f t="shared" si="29"/>
        <v>0</v>
      </c>
      <c r="R130" s="11">
        <f t="shared" si="30"/>
        <v>0</v>
      </c>
    </row>
    <row r="131" spans="1:18" x14ac:dyDescent="0.25">
      <c r="A131" s="9">
        <f>IF(Lease!$H$4="Monthly",DATE(YEAR(Yearly!A130),MONTH(Yearly!A130)+1,DAY(Yearly!A130)),IF(Lease!$H$4="Quarterly",DATE(YEAR(Yearly!A130),MONTH(Yearly!A130)+3,DAY(Yearly!A130)),DATE(YEAR(Yearly!A130)+1,MONTH(Yearly!A130),DAY(Yearly!A130))))</f>
        <v>88087</v>
      </c>
      <c r="B131" s="9">
        <f t="shared" si="18"/>
        <v>88085</v>
      </c>
      <c r="C131" s="9">
        <f t="shared" si="31"/>
        <v>88115</v>
      </c>
      <c r="D131" s="3">
        <f t="shared" si="32"/>
        <v>31</v>
      </c>
      <c r="E131" s="4">
        <f>Lease!K141</f>
        <v>0</v>
      </c>
      <c r="F131" s="3">
        <f t="shared" si="33"/>
        <v>0</v>
      </c>
      <c r="G131" s="11">
        <f t="shared" si="19"/>
        <v>0</v>
      </c>
      <c r="H131" s="11">
        <f t="shared" si="20"/>
        <v>0</v>
      </c>
      <c r="I131" s="11">
        <f t="shared" si="21"/>
        <v>0</v>
      </c>
      <c r="J131" s="11">
        <f t="shared" si="22"/>
        <v>0</v>
      </c>
      <c r="K131" s="11">
        <f t="shared" si="23"/>
        <v>0</v>
      </c>
      <c r="L131" s="11">
        <f t="shared" si="24"/>
        <v>0</v>
      </c>
      <c r="M131" s="11">
        <f t="shared" si="25"/>
        <v>0</v>
      </c>
      <c r="N131" s="11">
        <f t="shared" si="26"/>
        <v>0</v>
      </c>
      <c r="O131" s="11">
        <f t="shared" si="27"/>
        <v>0</v>
      </c>
      <c r="P131" s="11">
        <f t="shared" si="28"/>
        <v>0</v>
      </c>
      <c r="Q131" s="11">
        <f t="shared" si="29"/>
        <v>0</v>
      </c>
      <c r="R131" s="11">
        <f t="shared" si="30"/>
        <v>0</v>
      </c>
    </row>
    <row r="132" spans="1:18" x14ac:dyDescent="0.25">
      <c r="A132" s="9">
        <f>IF(Lease!$H$4="Monthly",DATE(YEAR(Yearly!A131),MONTH(Yearly!A131)+1,DAY(Yearly!A131)),IF(Lease!$H$4="Quarterly",DATE(YEAR(Yearly!A131),MONTH(Yearly!A131)+3,DAY(Yearly!A131)),DATE(YEAR(Yearly!A131)+1,MONTH(Yearly!A131),DAY(Yearly!A131))))</f>
        <v>88452</v>
      </c>
      <c r="B132" s="9">
        <f t="shared" si="18"/>
        <v>88450</v>
      </c>
      <c r="C132" s="9">
        <f t="shared" si="31"/>
        <v>88480</v>
      </c>
      <c r="D132" s="3">
        <f t="shared" si="32"/>
        <v>31</v>
      </c>
      <c r="E132" s="4">
        <f>Lease!K142</f>
        <v>0</v>
      </c>
      <c r="F132" s="3">
        <f t="shared" si="33"/>
        <v>0</v>
      </c>
      <c r="G132" s="11">
        <f t="shared" si="19"/>
        <v>0</v>
      </c>
      <c r="H132" s="11">
        <f t="shared" si="20"/>
        <v>0</v>
      </c>
      <c r="I132" s="11">
        <f t="shared" si="21"/>
        <v>0</v>
      </c>
      <c r="J132" s="11">
        <f t="shared" si="22"/>
        <v>0</v>
      </c>
      <c r="K132" s="11">
        <f t="shared" si="23"/>
        <v>0</v>
      </c>
      <c r="L132" s="11">
        <f t="shared" si="24"/>
        <v>0</v>
      </c>
      <c r="M132" s="11">
        <f t="shared" si="25"/>
        <v>0</v>
      </c>
      <c r="N132" s="11">
        <f t="shared" si="26"/>
        <v>0</v>
      </c>
      <c r="O132" s="11">
        <f t="shared" si="27"/>
        <v>0</v>
      </c>
      <c r="P132" s="11">
        <f t="shared" si="28"/>
        <v>0</v>
      </c>
      <c r="Q132" s="11">
        <f t="shared" si="29"/>
        <v>0</v>
      </c>
      <c r="R132" s="11">
        <f t="shared" si="30"/>
        <v>0</v>
      </c>
    </row>
    <row r="133" spans="1:18" x14ac:dyDescent="0.25">
      <c r="A133" s="9">
        <f>IF(Lease!$H$4="Monthly",DATE(YEAR(Yearly!A132),MONTH(Yearly!A132)+1,DAY(Yearly!A132)),IF(Lease!$H$4="Quarterly",DATE(YEAR(Yearly!A132),MONTH(Yearly!A132)+3,DAY(Yearly!A132)),DATE(YEAR(Yearly!A132)+1,MONTH(Yearly!A132),DAY(Yearly!A132))))</f>
        <v>88817</v>
      </c>
      <c r="B133" s="9">
        <f t="shared" si="18"/>
        <v>88815</v>
      </c>
      <c r="C133" s="9">
        <f t="shared" si="31"/>
        <v>88845</v>
      </c>
      <c r="D133" s="3">
        <f t="shared" si="32"/>
        <v>31</v>
      </c>
      <c r="E133" s="4">
        <f>Lease!K143</f>
        <v>0</v>
      </c>
      <c r="F133" s="3">
        <f t="shared" si="33"/>
        <v>0</v>
      </c>
      <c r="G133" s="11">
        <f t="shared" si="19"/>
        <v>0</v>
      </c>
      <c r="H133" s="11">
        <f t="shared" si="20"/>
        <v>0</v>
      </c>
      <c r="I133" s="11">
        <f t="shared" si="21"/>
        <v>0</v>
      </c>
      <c r="J133" s="11">
        <f t="shared" si="22"/>
        <v>0</v>
      </c>
      <c r="K133" s="11">
        <f t="shared" si="23"/>
        <v>0</v>
      </c>
      <c r="L133" s="11">
        <f t="shared" si="24"/>
        <v>0</v>
      </c>
      <c r="M133" s="11">
        <f t="shared" si="25"/>
        <v>0</v>
      </c>
      <c r="N133" s="11">
        <f t="shared" si="26"/>
        <v>0</v>
      </c>
      <c r="O133" s="11">
        <f t="shared" si="27"/>
        <v>0</v>
      </c>
      <c r="P133" s="11">
        <f t="shared" si="28"/>
        <v>0</v>
      </c>
      <c r="Q133" s="11">
        <f t="shared" si="29"/>
        <v>0</v>
      </c>
      <c r="R133" s="11">
        <f t="shared" si="30"/>
        <v>0</v>
      </c>
    </row>
    <row r="134" spans="1:18" x14ac:dyDescent="0.25">
      <c r="A134" s="9">
        <f>IF(Lease!$H$4="Monthly",DATE(YEAR(Yearly!A133),MONTH(Yearly!A133)+1,DAY(Yearly!A133)),IF(Lease!$H$4="Quarterly",DATE(YEAR(Yearly!A133),MONTH(Yearly!A133)+3,DAY(Yearly!A133)),DATE(YEAR(Yearly!A133)+1,MONTH(Yearly!A133),DAY(Yearly!A133))))</f>
        <v>89183</v>
      </c>
      <c r="B134" s="9">
        <f t="shared" ref="B134:B197" si="34">EOMONTH(A134,-1)+1</f>
        <v>89181</v>
      </c>
      <c r="C134" s="9">
        <f t="shared" si="31"/>
        <v>89211</v>
      </c>
      <c r="D134" s="3">
        <f t="shared" si="32"/>
        <v>31</v>
      </c>
      <c r="E134" s="4">
        <f>Lease!K144</f>
        <v>0</v>
      </c>
      <c r="F134" s="3">
        <f t="shared" si="33"/>
        <v>0</v>
      </c>
      <c r="G134" s="11">
        <f t="shared" ref="G134:G197" si="35">$E135/($A135-$A134+1)*((((EOMONTH(DATE(YEAR($A134),MONTH($A134)+G$4,DAY($A134)),0)))-DATE(YEAR($A134),MONTH(EOMONTH($A134,-1)+G$4)+G$4,1))+1)</f>
        <v>0</v>
      </c>
      <c r="H134" s="11">
        <f t="shared" ref="H134:H197" si="36">$E135/($A135-$A134+1)*((((EOMONTH(DATE(YEAR($A134),MONTH($A134)+H$4,DAY($A134)),0)))-DATE(YEAR($A134),MONTH(EOMONTH($A134,-1)+H$4)+H$4,1))+1)</f>
        <v>0</v>
      </c>
      <c r="I134" s="11">
        <f t="shared" ref="I134:I197" si="37">$E135/($A135-$A134+1)*((((EOMONTH(DATE(YEAR($A134),MONTH($A134)+I$4,DAY($A134)),0)))-DATE(YEAR($A134),MONTH(EOMONTH($A134,-1)+I$4)+I$4,1))+1)</f>
        <v>0</v>
      </c>
      <c r="J134" s="11">
        <f t="shared" ref="J134:J197" si="38">$E135/($A135-$A134+1)*((((EOMONTH(DATE(YEAR($A134),MONTH($A134)+J$4,DAY($A134)),0)))-DATE(YEAR($A134),MONTH(EOMONTH($A134,-1)+J$4)+J$4,1))+1)</f>
        <v>0</v>
      </c>
      <c r="K134" s="11">
        <f t="shared" ref="K134:K197" si="39">$E135/($A135-$A134+1)*((((EOMONTH(DATE(YEAR($A134),MONTH($A134)+K$4,DAY($A134)),0)))-DATE(YEAR($A134),MONTH(EOMONTH($A134,-1)+K$4)+K$4,1))+1)</f>
        <v>0</v>
      </c>
      <c r="L134" s="11">
        <f t="shared" ref="L134:L197" si="40">$E135/($A135-$A134+1)*((((EOMONTH(DATE(YEAR($A134),MONTH($A134)+L$4,DAY($A134)),0)))-DATE(YEAR($A134),MONTH(EOMONTH($A134,-1)+L$4)+L$4,1))+1)</f>
        <v>0</v>
      </c>
      <c r="M134" s="11">
        <f t="shared" ref="M134:M197" si="41">$E135/($A135-$A134+1)*((((EOMONTH(DATE(YEAR($A134),MONTH($A134)+M$4,DAY($A134)),0)))-DATE(YEAR($A134),MONTH(EOMONTH($A134,-1)+M$4)+M$4,1))+1)</f>
        <v>0</v>
      </c>
      <c r="N134" s="11">
        <f t="shared" ref="N134:N197" si="42">$E135/($A135-$A134+1)*((((EOMONTH(DATE(YEAR($A134),MONTH($A134)+N$4,DAY($A134)),0)))-DATE(YEAR($A134),MONTH(EOMONTH($A134,-1)+N$4)+N$4,1))+1)</f>
        <v>0</v>
      </c>
      <c r="O134" s="11">
        <f t="shared" ref="O134:O197" si="43">$E135/($A135-$A134+1)*((((EOMONTH(DATE(YEAR($A134),MONTH($A134)+O$4,DAY($A134)),0)))-DATE(YEAR($A134),MONTH(EOMONTH($A134,-1)+O$4)+O$4,1))+1)</f>
        <v>0</v>
      </c>
      <c r="P134" s="11">
        <f t="shared" ref="P134:P197" si="44">$E135/($A135-$A134+1)*((((EOMONTH(DATE(YEAR($A134),MONTH($A134)+P$4,DAY($A134)),0)))-DATE(YEAR($A134),MONTH(EOMONTH($A134,-1)+P$4)+P$4,1))+1)</f>
        <v>0</v>
      </c>
      <c r="Q134" s="11">
        <f t="shared" ref="Q134:Q197" si="45">$E135/($A135-$A134+1)*((((EOMONTH(DATE(YEAR($A134),MONTH($A134)+Q$4,DAY($A134)),0)))-DATE(YEAR($A134),MONTH(EOMONTH($A134,-1)+Q$4)+Q$4,1))+1)</f>
        <v>0</v>
      </c>
      <c r="R134" s="11">
        <f t="shared" ref="R134:R197" si="46">$E135/($A135-$A134+1)*IF((((EOMONTH(DATE(YEAR($A134),MONTH($A134)+R$4,DAY($A134)),0))))&lt;$A134,$A134-DATE(YEAR($A134),MONTH(EOMONTH($A134,-1)+R$4)+R$4,1)+1,$A134-1-EOMONTH($A134,-1)+1)</f>
        <v>0</v>
      </c>
    </row>
    <row r="135" spans="1:18" x14ac:dyDescent="0.25">
      <c r="A135" s="9">
        <f>IF(Lease!$H$4="Monthly",DATE(YEAR(Yearly!A134),MONTH(Yearly!A134)+1,DAY(Yearly!A134)),IF(Lease!$H$4="Quarterly",DATE(YEAR(Yearly!A134),MONTH(Yearly!A134)+3,DAY(Yearly!A134)),DATE(YEAR(Yearly!A134)+1,MONTH(Yearly!A134),DAY(Yearly!A134))))</f>
        <v>89548</v>
      </c>
      <c r="B135" s="9">
        <f t="shared" si="34"/>
        <v>89546</v>
      </c>
      <c r="C135" s="9">
        <f t="shared" ref="C135:C198" si="47">EOMONTH(A135,0)</f>
        <v>89576</v>
      </c>
      <c r="D135" s="3">
        <f t="shared" ref="D135:D198" si="48">C135-B135+1</f>
        <v>31</v>
      </c>
      <c r="E135" s="4">
        <f>Lease!K145</f>
        <v>0</v>
      </c>
      <c r="F135" s="3">
        <f t="shared" si="33"/>
        <v>0</v>
      </c>
      <c r="G135" s="11">
        <f t="shared" si="35"/>
        <v>0</v>
      </c>
      <c r="H135" s="11">
        <f t="shared" si="36"/>
        <v>0</v>
      </c>
      <c r="I135" s="11">
        <f t="shared" si="37"/>
        <v>0</v>
      </c>
      <c r="J135" s="11">
        <f t="shared" si="38"/>
        <v>0</v>
      </c>
      <c r="K135" s="11">
        <f t="shared" si="39"/>
        <v>0</v>
      </c>
      <c r="L135" s="11">
        <f t="shared" si="40"/>
        <v>0</v>
      </c>
      <c r="M135" s="11">
        <f t="shared" si="41"/>
        <v>0</v>
      </c>
      <c r="N135" s="11">
        <f t="shared" si="42"/>
        <v>0</v>
      </c>
      <c r="O135" s="11">
        <f t="shared" si="43"/>
        <v>0</v>
      </c>
      <c r="P135" s="11">
        <f t="shared" si="44"/>
        <v>0</v>
      </c>
      <c r="Q135" s="11">
        <f t="shared" si="45"/>
        <v>0</v>
      </c>
      <c r="R135" s="11">
        <f t="shared" si="46"/>
        <v>0</v>
      </c>
    </row>
    <row r="136" spans="1:18" x14ac:dyDescent="0.25">
      <c r="A136" s="9">
        <f>IF(Lease!$H$4="Monthly",DATE(YEAR(Yearly!A135),MONTH(Yearly!A135)+1,DAY(Yearly!A135)),IF(Lease!$H$4="Quarterly",DATE(YEAR(Yearly!A135),MONTH(Yearly!A135)+3,DAY(Yearly!A135)),DATE(YEAR(Yearly!A135)+1,MONTH(Yearly!A135),DAY(Yearly!A135))))</f>
        <v>89913</v>
      </c>
      <c r="B136" s="9">
        <f t="shared" si="34"/>
        <v>89911</v>
      </c>
      <c r="C136" s="9">
        <f t="shared" si="47"/>
        <v>89941</v>
      </c>
      <c r="D136" s="3">
        <f t="shared" si="48"/>
        <v>31</v>
      </c>
      <c r="E136" s="4">
        <f>Lease!K146</f>
        <v>0</v>
      </c>
      <c r="F136" s="3">
        <f t="shared" ref="F136:F199" si="49">E137/(A137-A136+1)*(EOMONTH(A136,0)-A136+1)+R135</f>
        <v>0</v>
      </c>
      <c r="G136" s="11">
        <f t="shared" si="35"/>
        <v>0</v>
      </c>
      <c r="H136" s="11">
        <f t="shared" si="36"/>
        <v>0</v>
      </c>
      <c r="I136" s="11">
        <f t="shared" si="37"/>
        <v>0</v>
      </c>
      <c r="J136" s="11">
        <f t="shared" si="38"/>
        <v>0</v>
      </c>
      <c r="K136" s="11">
        <f t="shared" si="39"/>
        <v>0</v>
      </c>
      <c r="L136" s="11">
        <f t="shared" si="40"/>
        <v>0</v>
      </c>
      <c r="M136" s="11">
        <f t="shared" si="41"/>
        <v>0</v>
      </c>
      <c r="N136" s="11">
        <f t="shared" si="42"/>
        <v>0</v>
      </c>
      <c r="O136" s="11">
        <f t="shared" si="43"/>
        <v>0</v>
      </c>
      <c r="P136" s="11">
        <f t="shared" si="44"/>
        <v>0</v>
      </c>
      <c r="Q136" s="11">
        <f t="shared" si="45"/>
        <v>0</v>
      </c>
      <c r="R136" s="11">
        <f t="shared" si="46"/>
        <v>0</v>
      </c>
    </row>
    <row r="137" spans="1:18" x14ac:dyDescent="0.25">
      <c r="A137" s="9">
        <f>IF(Lease!$H$4="Monthly",DATE(YEAR(Yearly!A136),MONTH(Yearly!A136)+1,DAY(Yearly!A136)),IF(Lease!$H$4="Quarterly",DATE(YEAR(Yearly!A136),MONTH(Yearly!A136)+3,DAY(Yearly!A136)),DATE(YEAR(Yearly!A136)+1,MONTH(Yearly!A136),DAY(Yearly!A136))))</f>
        <v>90278</v>
      </c>
      <c r="B137" s="9">
        <f t="shared" si="34"/>
        <v>90276</v>
      </c>
      <c r="C137" s="9">
        <f t="shared" si="47"/>
        <v>90306</v>
      </c>
      <c r="D137" s="3">
        <f t="shared" si="48"/>
        <v>31</v>
      </c>
      <c r="E137" s="4">
        <f>Lease!K147</f>
        <v>0</v>
      </c>
      <c r="F137" s="3">
        <f t="shared" si="49"/>
        <v>0</v>
      </c>
      <c r="G137" s="11">
        <f t="shared" si="35"/>
        <v>0</v>
      </c>
      <c r="H137" s="11">
        <f t="shared" si="36"/>
        <v>0</v>
      </c>
      <c r="I137" s="11">
        <f t="shared" si="37"/>
        <v>0</v>
      </c>
      <c r="J137" s="11">
        <f t="shared" si="38"/>
        <v>0</v>
      </c>
      <c r="K137" s="11">
        <f t="shared" si="39"/>
        <v>0</v>
      </c>
      <c r="L137" s="11">
        <f t="shared" si="40"/>
        <v>0</v>
      </c>
      <c r="M137" s="11">
        <f t="shared" si="41"/>
        <v>0</v>
      </c>
      <c r="N137" s="11">
        <f t="shared" si="42"/>
        <v>0</v>
      </c>
      <c r="O137" s="11">
        <f t="shared" si="43"/>
        <v>0</v>
      </c>
      <c r="P137" s="11">
        <f t="shared" si="44"/>
        <v>0</v>
      </c>
      <c r="Q137" s="11">
        <f t="shared" si="45"/>
        <v>0</v>
      </c>
      <c r="R137" s="11">
        <f t="shared" si="46"/>
        <v>0</v>
      </c>
    </row>
    <row r="138" spans="1:18" x14ac:dyDescent="0.25">
      <c r="A138" s="9">
        <f>IF(Lease!$H$4="Monthly",DATE(YEAR(Yearly!A137),MONTH(Yearly!A137)+1,DAY(Yearly!A137)),IF(Lease!$H$4="Quarterly",DATE(YEAR(Yearly!A137),MONTH(Yearly!A137)+3,DAY(Yearly!A137)),DATE(YEAR(Yearly!A137)+1,MONTH(Yearly!A137),DAY(Yearly!A137))))</f>
        <v>90644</v>
      </c>
      <c r="B138" s="9">
        <f t="shared" si="34"/>
        <v>90642</v>
      </c>
      <c r="C138" s="9">
        <f t="shared" si="47"/>
        <v>90672</v>
      </c>
      <c r="D138" s="3">
        <f t="shared" si="48"/>
        <v>31</v>
      </c>
      <c r="E138" s="4">
        <f>Lease!K148</f>
        <v>0</v>
      </c>
      <c r="F138" s="3">
        <f t="shared" si="49"/>
        <v>0</v>
      </c>
      <c r="G138" s="11">
        <f t="shared" si="35"/>
        <v>0</v>
      </c>
      <c r="H138" s="11">
        <f t="shared" si="36"/>
        <v>0</v>
      </c>
      <c r="I138" s="11">
        <f t="shared" si="37"/>
        <v>0</v>
      </c>
      <c r="J138" s="11">
        <f t="shared" si="38"/>
        <v>0</v>
      </c>
      <c r="K138" s="11">
        <f t="shared" si="39"/>
        <v>0</v>
      </c>
      <c r="L138" s="11">
        <f t="shared" si="40"/>
        <v>0</v>
      </c>
      <c r="M138" s="11">
        <f t="shared" si="41"/>
        <v>0</v>
      </c>
      <c r="N138" s="11">
        <f t="shared" si="42"/>
        <v>0</v>
      </c>
      <c r="O138" s="11">
        <f t="shared" si="43"/>
        <v>0</v>
      </c>
      <c r="P138" s="11">
        <f t="shared" si="44"/>
        <v>0</v>
      </c>
      <c r="Q138" s="11">
        <f t="shared" si="45"/>
        <v>0</v>
      </c>
      <c r="R138" s="11">
        <f t="shared" si="46"/>
        <v>0</v>
      </c>
    </row>
    <row r="139" spans="1:18" x14ac:dyDescent="0.25">
      <c r="A139" s="9">
        <f>IF(Lease!$H$4="Monthly",DATE(YEAR(Yearly!A138),MONTH(Yearly!A138)+1,DAY(Yearly!A138)),IF(Lease!$H$4="Quarterly",DATE(YEAR(Yearly!A138),MONTH(Yearly!A138)+3,DAY(Yearly!A138)),DATE(YEAR(Yearly!A138)+1,MONTH(Yearly!A138),DAY(Yearly!A138))))</f>
        <v>91009</v>
      </c>
      <c r="B139" s="9">
        <f t="shared" si="34"/>
        <v>91007</v>
      </c>
      <c r="C139" s="9">
        <f t="shared" si="47"/>
        <v>91037</v>
      </c>
      <c r="D139" s="3">
        <f t="shared" si="48"/>
        <v>31</v>
      </c>
      <c r="E139" s="4">
        <f>Lease!K149</f>
        <v>0</v>
      </c>
      <c r="F139" s="3">
        <f t="shared" si="49"/>
        <v>0</v>
      </c>
      <c r="G139" s="11">
        <f t="shared" si="35"/>
        <v>0</v>
      </c>
      <c r="H139" s="11">
        <f t="shared" si="36"/>
        <v>0</v>
      </c>
      <c r="I139" s="11">
        <f t="shared" si="37"/>
        <v>0</v>
      </c>
      <c r="J139" s="11">
        <f t="shared" si="38"/>
        <v>0</v>
      </c>
      <c r="K139" s="11">
        <f t="shared" si="39"/>
        <v>0</v>
      </c>
      <c r="L139" s="11">
        <f t="shared" si="40"/>
        <v>0</v>
      </c>
      <c r="M139" s="11">
        <f t="shared" si="41"/>
        <v>0</v>
      </c>
      <c r="N139" s="11">
        <f t="shared" si="42"/>
        <v>0</v>
      </c>
      <c r="O139" s="11">
        <f t="shared" si="43"/>
        <v>0</v>
      </c>
      <c r="P139" s="11">
        <f t="shared" si="44"/>
        <v>0</v>
      </c>
      <c r="Q139" s="11">
        <f t="shared" si="45"/>
        <v>0</v>
      </c>
      <c r="R139" s="11">
        <f t="shared" si="46"/>
        <v>0</v>
      </c>
    </row>
    <row r="140" spans="1:18" x14ac:dyDescent="0.25">
      <c r="A140" s="9">
        <f>IF(Lease!$H$4="Monthly",DATE(YEAR(Yearly!A139),MONTH(Yearly!A139)+1,DAY(Yearly!A139)),IF(Lease!$H$4="Quarterly",DATE(YEAR(Yearly!A139),MONTH(Yearly!A139)+3,DAY(Yearly!A139)),DATE(YEAR(Yearly!A139)+1,MONTH(Yearly!A139),DAY(Yearly!A139))))</f>
        <v>91374</v>
      </c>
      <c r="B140" s="9">
        <f t="shared" si="34"/>
        <v>91372</v>
      </c>
      <c r="C140" s="9">
        <f t="shared" si="47"/>
        <v>91402</v>
      </c>
      <c r="D140" s="3">
        <f t="shared" si="48"/>
        <v>31</v>
      </c>
      <c r="E140" s="4">
        <f>Lease!K150</f>
        <v>0</v>
      </c>
      <c r="F140" s="3">
        <f t="shared" si="49"/>
        <v>0</v>
      </c>
      <c r="G140" s="11">
        <f t="shared" si="35"/>
        <v>0</v>
      </c>
      <c r="H140" s="11">
        <f t="shared" si="36"/>
        <v>0</v>
      </c>
      <c r="I140" s="11">
        <f t="shared" si="37"/>
        <v>0</v>
      </c>
      <c r="J140" s="11">
        <f t="shared" si="38"/>
        <v>0</v>
      </c>
      <c r="K140" s="11">
        <f t="shared" si="39"/>
        <v>0</v>
      </c>
      <c r="L140" s="11">
        <f t="shared" si="40"/>
        <v>0</v>
      </c>
      <c r="M140" s="11">
        <f t="shared" si="41"/>
        <v>0</v>
      </c>
      <c r="N140" s="11">
        <f t="shared" si="42"/>
        <v>0</v>
      </c>
      <c r="O140" s="11">
        <f t="shared" si="43"/>
        <v>0</v>
      </c>
      <c r="P140" s="11">
        <f t="shared" si="44"/>
        <v>0</v>
      </c>
      <c r="Q140" s="11">
        <f t="shared" si="45"/>
        <v>0</v>
      </c>
      <c r="R140" s="11">
        <f t="shared" si="46"/>
        <v>0</v>
      </c>
    </row>
    <row r="141" spans="1:18" x14ac:dyDescent="0.25">
      <c r="A141" s="9">
        <f>IF(Lease!$H$4="Monthly",DATE(YEAR(Yearly!A140),MONTH(Yearly!A140)+1,DAY(Yearly!A140)),IF(Lease!$H$4="Quarterly",DATE(YEAR(Yearly!A140),MONTH(Yearly!A140)+3,DAY(Yearly!A140)),DATE(YEAR(Yearly!A140)+1,MONTH(Yearly!A140),DAY(Yearly!A140))))</f>
        <v>91739</v>
      </c>
      <c r="B141" s="9">
        <f t="shared" si="34"/>
        <v>91737</v>
      </c>
      <c r="C141" s="9">
        <f t="shared" si="47"/>
        <v>91767</v>
      </c>
      <c r="D141" s="3">
        <f t="shared" si="48"/>
        <v>31</v>
      </c>
      <c r="E141" s="4">
        <f>Lease!K151</f>
        <v>0</v>
      </c>
      <c r="F141" s="3">
        <f t="shared" si="49"/>
        <v>0</v>
      </c>
      <c r="G141" s="11">
        <f t="shared" si="35"/>
        <v>0</v>
      </c>
      <c r="H141" s="11">
        <f t="shared" si="36"/>
        <v>0</v>
      </c>
      <c r="I141" s="11">
        <f t="shared" si="37"/>
        <v>0</v>
      </c>
      <c r="J141" s="11">
        <f t="shared" si="38"/>
        <v>0</v>
      </c>
      <c r="K141" s="11">
        <f t="shared" si="39"/>
        <v>0</v>
      </c>
      <c r="L141" s="11">
        <f t="shared" si="40"/>
        <v>0</v>
      </c>
      <c r="M141" s="11">
        <f t="shared" si="41"/>
        <v>0</v>
      </c>
      <c r="N141" s="11">
        <f t="shared" si="42"/>
        <v>0</v>
      </c>
      <c r="O141" s="11">
        <f t="shared" si="43"/>
        <v>0</v>
      </c>
      <c r="P141" s="11">
        <f t="shared" si="44"/>
        <v>0</v>
      </c>
      <c r="Q141" s="11">
        <f t="shared" si="45"/>
        <v>0</v>
      </c>
      <c r="R141" s="11">
        <f t="shared" si="46"/>
        <v>0</v>
      </c>
    </row>
    <row r="142" spans="1:18" x14ac:dyDescent="0.25">
      <c r="A142" s="9">
        <f>IF(Lease!$H$4="Monthly",DATE(YEAR(Yearly!A141),MONTH(Yearly!A141)+1,DAY(Yearly!A141)),IF(Lease!$H$4="Quarterly",DATE(YEAR(Yearly!A141),MONTH(Yearly!A141)+3,DAY(Yearly!A141)),DATE(YEAR(Yearly!A141)+1,MONTH(Yearly!A141),DAY(Yearly!A141))))</f>
        <v>92105</v>
      </c>
      <c r="B142" s="9">
        <f t="shared" si="34"/>
        <v>92103</v>
      </c>
      <c r="C142" s="9">
        <f t="shared" si="47"/>
        <v>92133</v>
      </c>
      <c r="D142" s="3">
        <f t="shared" si="48"/>
        <v>31</v>
      </c>
      <c r="E142" s="4">
        <f>Lease!K152</f>
        <v>0</v>
      </c>
      <c r="F142" s="3">
        <f t="shared" si="49"/>
        <v>0</v>
      </c>
      <c r="G142" s="11">
        <f t="shared" si="35"/>
        <v>0</v>
      </c>
      <c r="H142" s="11">
        <f t="shared" si="36"/>
        <v>0</v>
      </c>
      <c r="I142" s="11">
        <f t="shared" si="37"/>
        <v>0</v>
      </c>
      <c r="J142" s="11">
        <f t="shared" si="38"/>
        <v>0</v>
      </c>
      <c r="K142" s="11">
        <f t="shared" si="39"/>
        <v>0</v>
      </c>
      <c r="L142" s="11">
        <f t="shared" si="40"/>
        <v>0</v>
      </c>
      <c r="M142" s="11">
        <f t="shared" si="41"/>
        <v>0</v>
      </c>
      <c r="N142" s="11">
        <f t="shared" si="42"/>
        <v>0</v>
      </c>
      <c r="O142" s="11">
        <f t="shared" si="43"/>
        <v>0</v>
      </c>
      <c r="P142" s="11">
        <f t="shared" si="44"/>
        <v>0</v>
      </c>
      <c r="Q142" s="11">
        <f t="shared" si="45"/>
        <v>0</v>
      </c>
      <c r="R142" s="11">
        <f t="shared" si="46"/>
        <v>0</v>
      </c>
    </row>
    <row r="143" spans="1:18" x14ac:dyDescent="0.25">
      <c r="A143" s="9">
        <f>IF(Lease!$H$4="Monthly",DATE(YEAR(Yearly!A142),MONTH(Yearly!A142)+1,DAY(Yearly!A142)),IF(Lease!$H$4="Quarterly",DATE(YEAR(Yearly!A142),MONTH(Yearly!A142)+3,DAY(Yearly!A142)),DATE(YEAR(Yearly!A142)+1,MONTH(Yearly!A142),DAY(Yearly!A142))))</f>
        <v>92470</v>
      </c>
      <c r="B143" s="9">
        <f t="shared" si="34"/>
        <v>92468</v>
      </c>
      <c r="C143" s="9">
        <f t="shared" si="47"/>
        <v>92498</v>
      </c>
      <c r="D143" s="3">
        <f t="shared" si="48"/>
        <v>31</v>
      </c>
      <c r="E143" s="4">
        <f>Lease!K153</f>
        <v>0</v>
      </c>
      <c r="F143" s="3">
        <f t="shared" si="49"/>
        <v>0</v>
      </c>
      <c r="G143" s="11">
        <f t="shared" si="35"/>
        <v>0</v>
      </c>
      <c r="H143" s="11">
        <f t="shared" si="36"/>
        <v>0</v>
      </c>
      <c r="I143" s="11">
        <f t="shared" si="37"/>
        <v>0</v>
      </c>
      <c r="J143" s="11">
        <f t="shared" si="38"/>
        <v>0</v>
      </c>
      <c r="K143" s="11">
        <f t="shared" si="39"/>
        <v>0</v>
      </c>
      <c r="L143" s="11">
        <f t="shared" si="40"/>
        <v>0</v>
      </c>
      <c r="M143" s="11">
        <f t="shared" si="41"/>
        <v>0</v>
      </c>
      <c r="N143" s="11">
        <f t="shared" si="42"/>
        <v>0</v>
      </c>
      <c r="O143" s="11">
        <f t="shared" si="43"/>
        <v>0</v>
      </c>
      <c r="P143" s="11">
        <f t="shared" si="44"/>
        <v>0</v>
      </c>
      <c r="Q143" s="11">
        <f t="shared" si="45"/>
        <v>0</v>
      </c>
      <c r="R143" s="11">
        <f t="shared" si="46"/>
        <v>0</v>
      </c>
    </row>
    <row r="144" spans="1:18" x14ac:dyDescent="0.25">
      <c r="A144" s="9">
        <f>IF(Lease!$H$4="Monthly",DATE(YEAR(Yearly!A143),MONTH(Yearly!A143)+1,DAY(Yearly!A143)),IF(Lease!$H$4="Quarterly",DATE(YEAR(Yearly!A143),MONTH(Yearly!A143)+3,DAY(Yearly!A143)),DATE(YEAR(Yearly!A143)+1,MONTH(Yearly!A143),DAY(Yearly!A143))))</f>
        <v>92835</v>
      </c>
      <c r="B144" s="9">
        <f t="shared" si="34"/>
        <v>92833</v>
      </c>
      <c r="C144" s="9">
        <f t="shared" si="47"/>
        <v>92863</v>
      </c>
      <c r="D144" s="3">
        <f t="shared" si="48"/>
        <v>31</v>
      </c>
      <c r="E144" s="4">
        <f>Lease!K154</f>
        <v>0</v>
      </c>
      <c r="F144" s="3">
        <f t="shared" si="49"/>
        <v>0</v>
      </c>
      <c r="G144" s="11">
        <f t="shared" si="35"/>
        <v>0</v>
      </c>
      <c r="H144" s="11">
        <f t="shared" si="36"/>
        <v>0</v>
      </c>
      <c r="I144" s="11">
        <f t="shared" si="37"/>
        <v>0</v>
      </c>
      <c r="J144" s="11">
        <f t="shared" si="38"/>
        <v>0</v>
      </c>
      <c r="K144" s="11">
        <f t="shared" si="39"/>
        <v>0</v>
      </c>
      <c r="L144" s="11">
        <f t="shared" si="40"/>
        <v>0</v>
      </c>
      <c r="M144" s="11">
        <f t="shared" si="41"/>
        <v>0</v>
      </c>
      <c r="N144" s="11">
        <f t="shared" si="42"/>
        <v>0</v>
      </c>
      <c r="O144" s="11">
        <f t="shared" si="43"/>
        <v>0</v>
      </c>
      <c r="P144" s="11">
        <f t="shared" si="44"/>
        <v>0</v>
      </c>
      <c r="Q144" s="11">
        <f t="shared" si="45"/>
        <v>0</v>
      </c>
      <c r="R144" s="11">
        <f t="shared" si="46"/>
        <v>0</v>
      </c>
    </row>
    <row r="145" spans="1:18" x14ac:dyDescent="0.25">
      <c r="A145" s="9">
        <f>IF(Lease!$H$4="Monthly",DATE(YEAR(Yearly!A144),MONTH(Yearly!A144)+1,DAY(Yearly!A144)),IF(Lease!$H$4="Quarterly",DATE(YEAR(Yearly!A144),MONTH(Yearly!A144)+3,DAY(Yearly!A144)),DATE(YEAR(Yearly!A144)+1,MONTH(Yearly!A144),DAY(Yearly!A144))))</f>
        <v>93200</v>
      </c>
      <c r="B145" s="9">
        <f t="shared" si="34"/>
        <v>93198</v>
      </c>
      <c r="C145" s="9">
        <f t="shared" si="47"/>
        <v>93228</v>
      </c>
      <c r="D145" s="3">
        <f t="shared" si="48"/>
        <v>31</v>
      </c>
      <c r="E145" s="4">
        <f>Lease!K155</f>
        <v>0</v>
      </c>
      <c r="F145" s="3">
        <f t="shared" si="49"/>
        <v>0</v>
      </c>
      <c r="G145" s="11">
        <f t="shared" si="35"/>
        <v>0</v>
      </c>
      <c r="H145" s="11">
        <f t="shared" si="36"/>
        <v>0</v>
      </c>
      <c r="I145" s="11">
        <f t="shared" si="37"/>
        <v>0</v>
      </c>
      <c r="J145" s="11">
        <f t="shared" si="38"/>
        <v>0</v>
      </c>
      <c r="K145" s="11">
        <f t="shared" si="39"/>
        <v>0</v>
      </c>
      <c r="L145" s="11">
        <f t="shared" si="40"/>
        <v>0</v>
      </c>
      <c r="M145" s="11">
        <f t="shared" si="41"/>
        <v>0</v>
      </c>
      <c r="N145" s="11">
        <f t="shared" si="42"/>
        <v>0</v>
      </c>
      <c r="O145" s="11">
        <f t="shared" si="43"/>
        <v>0</v>
      </c>
      <c r="P145" s="11">
        <f t="shared" si="44"/>
        <v>0</v>
      </c>
      <c r="Q145" s="11">
        <f t="shared" si="45"/>
        <v>0</v>
      </c>
      <c r="R145" s="11">
        <f t="shared" si="46"/>
        <v>0</v>
      </c>
    </row>
    <row r="146" spans="1:18" x14ac:dyDescent="0.25">
      <c r="A146" s="9">
        <f>IF(Lease!$H$4="Monthly",DATE(YEAR(Yearly!A145),MONTH(Yearly!A145)+1,DAY(Yearly!A145)),IF(Lease!$H$4="Quarterly",DATE(YEAR(Yearly!A145),MONTH(Yearly!A145)+3,DAY(Yearly!A145)),DATE(YEAR(Yearly!A145)+1,MONTH(Yearly!A145),DAY(Yearly!A145))))</f>
        <v>93566</v>
      </c>
      <c r="B146" s="9">
        <f t="shared" si="34"/>
        <v>93564</v>
      </c>
      <c r="C146" s="9">
        <f t="shared" si="47"/>
        <v>93594</v>
      </c>
      <c r="D146" s="3">
        <f t="shared" si="48"/>
        <v>31</v>
      </c>
      <c r="E146" s="4">
        <f>Lease!K156</f>
        <v>0</v>
      </c>
      <c r="F146" s="3">
        <f t="shared" si="49"/>
        <v>0</v>
      </c>
      <c r="G146" s="11">
        <f t="shared" si="35"/>
        <v>0</v>
      </c>
      <c r="H146" s="11">
        <f t="shared" si="36"/>
        <v>0</v>
      </c>
      <c r="I146" s="11">
        <f t="shared" si="37"/>
        <v>0</v>
      </c>
      <c r="J146" s="11">
        <f t="shared" si="38"/>
        <v>0</v>
      </c>
      <c r="K146" s="11">
        <f t="shared" si="39"/>
        <v>0</v>
      </c>
      <c r="L146" s="11">
        <f t="shared" si="40"/>
        <v>0</v>
      </c>
      <c r="M146" s="11">
        <f t="shared" si="41"/>
        <v>0</v>
      </c>
      <c r="N146" s="11">
        <f t="shared" si="42"/>
        <v>0</v>
      </c>
      <c r="O146" s="11">
        <f t="shared" si="43"/>
        <v>0</v>
      </c>
      <c r="P146" s="11">
        <f t="shared" si="44"/>
        <v>0</v>
      </c>
      <c r="Q146" s="11">
        <f t="shared" si="45"/>
        <v>0</v>
      </c>
      <c r="R146" s="11">
        <f t="shared" si="46"/>
        <v>0</v>
      </c>
    </row>
    <row r="147" spans="1:18" x14ac:dyDescent="0.25">
      <c r="A147" s="9">
        <f>IF(Lease!$H$4="Monthly",DATE(YEAR(Yearly!A146),MONTH(Yearly!A146)+1,DAY(Yearly!A146)),IF(Lease!$H$4="Quarterly",DATE(YEAR(Yearly!A146),MONTH(Yearly!A146)+3,DAY(Yearly!A146)),DATE(YEAR(Yearly!A146)+1,MONTH(Yearly!A146),DAY(Yearly!A146))))</f>
        <v>93931</v>
      </c>
      <c r="B147" s="9">
        <f t="shared" si="34"/>
        <v>93929</v>
      </c>
      <c r="C147" s="9">
        <f t="shared" si="47"/>
        <v>93959</v>
      </c>
      <c r="D147" s="3">
        <f t="shared" si="48"/>
        <v>31</v>
      </c>
      <c r="E147" s="4">
        <f>Lease!K157</f>
        <v>0</v>
      </c>
      <c r="F147" s="3">
        <f t="shared" si="49"/>
        <v>0</v>
      </c>
      <c r="G147" s="11">
        <f t="shared" si="35"/>
        <v>0</v>
      </c>
      <c r="H147" s="11">
        <f t="shared" si="36"/>
        <v>0</v>
      </c>
      <c r="I147" s="11">
        <f t="shared" si="37"/>
        <v>0</v>
      </c>
      <c r="J147" s="11">
        <f t="shared" si="38"/>
        <v>0</v>
      </c>
      <c r="K147" s="11">
        <f t="shared" si="39"/>
        <v>0</v>
      </c>
      <c r="L147" s="11">
        <f t="shared" si="40"/>
        <v>0</v>
      </c>
      <c r="M147" s="11">
        <f t="shared" si="41"/>
        <v>0</v>
      </c>
      <c r="N147" s="11">
        <f t="shared" si="42"/>
        <v>0</v>
      </c>
      <c r="O147" s="11">
        <f t="shared" si="43"/>
        <v>0</v>
      </c>
      <c r="P147" s="11">
        <f t="shared" si="44"/>
        <v>0</v>
      </c>
      <c r="Q147" s="11">
        <f t="shared" si="45"/>
        <v>0</v>
      </c>
      <c r="R147" s="11">
        <f t="shared" si="46"/>
        <v>0</v>
      </c>
    </row>
    <row r="148" spans="1:18" x14ac:dyDescent="0.25">
      <c r="A148" s="9">
        <f>IF(Lease!$H$4="Monthly",DATE(YEAR(Yearly!A147),MONTH(Yearly!A147)+1,DAY(Yearly!A147)),IF(Lease!$H$4="Quarterly",DATE(YEAR(Yearly!A147),MONTH(Yearly!A147)+3,DAY(Yearly!A147)),DATE(YEAR(Yearly!A147)+1,MONTH(Yearly!A147),DAY(Yearly!A147))))</f>
        <v>94296</v>
      </c>
      <c r="B148" s="9">
        <f t="shared" si="34"/>
        <v>94294</v>
      </c>
      <c r="C148" s="9">
        <f t="shared" si="47"/>
        <v>94324</v>
      </c>
      <c r="D148" s="3">
        <f t="shared" si="48"/>
        <v>31</v>
      </c>
      <c r="E148" s="4">
        <f>Lease!K158</f>
        <v>0</v>
      </c>
      <c r="F148" s="3">
        <f t="shared" si="49"/>
        <v>0</v>
      </c>
      <c r="G148" s="11">
        <f t="shared" si="35"/>
        <v>0</v>
      </c>
      <c r="H148" s="11">
        <f t="shared" si="36"/>
        <v>0</v>
      </c>
      <c r="I148" s="11">
        <f t="shared" si="37"/>
        <v>0</v>
      </c>
      <c r="J148" s="11">
        <f t="shared" si="38"/>
        <v>0</v>
      </c>
      <c r="K148" s="11">
        <f t="shared" si="39"/>
        <v>0</v>
      </c>
      <c r="L148" s="11">
        <f t="shared" si="40"/>
        <v>0</v>
      </c>
      <c r="M148" s="11">
        <f t="shared" si="41"/>
        <v>0</v>
      </c>
      <c r="N148" s="11">
        <f t="shared" si="42"/>
        <v>0</v>
      </c>
      <c r="O148" s="11">
        <f t="shared" si="43"/>
        <v>0</v>
      </c>
      <c r="P148" s="11">
        <f t="shared" si="44"/>
        <v>0</v>
      </c>
      <c r="Q148" s="11">
        <f t="shared" si="45"/>
        <v>0</v>
      </c>
      <c r="R148" s="11">
        <f t="shared" si="46"/>
        <v>0</v>
      </c>
    </row>
    <row r="149" spans="1:18" x14ac:dyDescent="0.25">
      <c r="A149" s="9">
        <f>IF(Lease!$H$4="Monthly",DATE(YEAR(Yearly!A148),MONTH(Yearly!A148)+1,DAY(Yearly!A148)),IF(Lease!$H$4="Quarterly",DATE(YEAR(Yearly!A148),MONTH(Yearly!A148)+3,DAY(Yearly!A148)),DATE(YEAR(Yearly!A148)+1,MONTH(Yearly!A148),DAY(Yearly!A148))))</f>
        <v>94661</v>
      </c>
      <c r="B149" s="9">
        <f t="shared" si="34"/>
        <v>94659</v>
      </c>
      <c r="C149" s="9">
        <f t="shared" si="47"/>
        <v>94689</v>
      </c>
      <c r="D149" s="3">
        <f t="shared" si="48"/>
        <v>31</v>
      </c>
      <c r="E149" s="4">
        <f>Lease!K159</f>
        <v>0</v>
      </c>
      <c r="F149" s="3">
        <f t="shared" si="49"/>
        <v>0</v>
      </c>
      <c r="G149" s="11">
        <f t="shared" si="35"/>
        <v>0</v>
      </c>
      <c r="H149" s="11">
        <f t="shared" si="36"/>
        <v>0</v>
      </c>
      <c r="I149" s="11">
        <f t="shared" si="37"/>
        <v>0</v>
      </c>
      <c r="J149" s="11">
        <f t="shared" si="38"/>
        <v>0</v>
      </c>
      <c r="K149" s="11">
        <f t="shared" si="39"/>
        <v>0</v>
      </c>
      <c r="L149" s="11">
        <f t="shared" si="40"/>
        <v>0</v>
      </c>
      <c r="M149" s="11">
        <f t="shared" si="41"/>
        <v>0</v>
      </c>
      <c r="N149" s="11">
        <f t="shared" si="42"/>
        <v>0</v>
      </c>
      <c r="O149" s="11">
        <f t="shared" si="43"/>
        <v>0</v>
      </c>
      <c r="P149" s="11">
        <f t="shared" si="44"/>
        <v>0</v>
      </c>
      <c r="Q149" s="11">
        <f t="shared" si="45"/>
        <v>0</v>
      </c>
      <c r="R149" s="11">
        <f t="shared" si="46"/>
        <v>0</v>
      </c>
    </row>
    <row r="150" spans="1:18" x14ac:dyDescent="0.25">
      <c r="A150" s="9">
        <f>IF(Lease!$H$4="Monthly",DATE(YEAR(Yearly!A149),MONTH(Yearly!A149)+1,DAY(Yearly!A149)),IF(Lease!$H$4="Quarterly",DATE(YEAR(Yearly!A149),MONTH(Yearly!A149)+3,DAY(Yearly!A149)),DATE(YEAR(Yearly!A149)+1,MONTH(Yearly!A149),DAY(Yearly!A149))))</f>
        <v>95027</v>
      </c>
      <c r="B150" s="9">
        <f t="shared" si="34"/>
        <v>95025</v>
      </c>
      <c r="C150" s="9">
        <f t="shared" si="47"/>
        <v>95055</v>
      </c>
      <c r="D150" s="3">
        <f t="shared" si="48"/>
        <v>31</v>
      </c>
      <c r="E150" s="4">
        <f>Lease!K160</f>
        <v>0</v>
      </c>
      <c r="F150" s="3">
        <f t="shared" si="49"/>
        <v>0</v>
      </c>
      <c r="G150" s="11">
        <f t="shared" si="35"/>
        <v>0</v>
      </c>
      <c r="H150" s="11">
        <f t="shared" si="36"/>
        <v>0</v>
      </c>
      <c r="I150" s="11">
        <f t="shared" si="37"/>
        <v>0</v>
      </c>
      <c r="J150" s="11">
        <f t="shared" si="38"/>
        <v>0</v>
      </c>
      <c r="K150" s="11">
        <f t="shared" si="39"/>
        <v>0</v>
      </c>
      <c r="L150" s="11">
        <f t="shared" si="40"/>
        <v>0</v>
      </c>
      <c r="M150" s="11">
        <f t="shared" si="41"/>
        <v>0</v>
      </c>
      <c r="N150" s="11">
        <f t="shared" si="42"/>
        <v>0</v>
      </c>
      <c r="O150" s="11">
        <f t="shared" si="43"/>
        <v>0</v>
      </c>
      <c r="P150" s="11">
        <f t="shared" si="44"/>
        <v>0</v>
      </c>
      <c r="Q150" s="11">
        <f t="shared" si="45"/>
        <v>0</v>
      </c>
      <c r="R150" s="11">
        <f t="shared" si="46"/>
        <v>0</v>
      </c>
    </row>
    <row r="151" spans="1:18" x14ac:dyDescent="0.25">
      <c r="A151" s="9">
        <f>IF(Lease!$H$4="Monthly",DATE(YEAR(Yearly!A150),MONTH(Yearly!A150)+1,DAY(Yearly!A150)),IF(Lease!$H$4="Quarterly",DATE(YEAR(Yearly!A150),MONTH(Yearly!A150)+3,DAY(Yearly!A150)),DATE(YEAR(Yearly!A150)+1,MONTH(Yearly!A150),DAY(Yearly!A150))))</f>
        <v>95392</v>
      </c>
      <c r="B151" s="9">
        <f t="shared" si="34"/>
        <v>95390</v>
      </c>
      <c r="C151" s="9">
        <f t="shared" si="47"/>
        <v>95420</v>
      </c>
      <c r="D151" s="3">
        <f t="shared" si="48"/>
        <v>31</v>
      </c>
      <c r="E151" s="4">
        <f>Lease!K161</f>
        <v>0</v>
      </c>
      <c r="F151" s="3">
        <f t="shared" si="49"/>
        <v>0</v>
      </c>
      <c r="G151" s="11">
        <f t="shared" si="35"/>
        <v>0</v>
      </c>
      <c r="H151" s="11">
        <f t="shared" si="36"/>
        <v>0</v>
      </c>
      <c r="I151" s="11">
        <f t="shared" si="37"/>
        <v>0</v>
      </c>
      <c r="J151" s="11">
        <f t="shared" si="38"/>
        <v>0</v>
      </c>
      <c r="K151" s="11">
        <f t="shared" si="39"/>
        <v>0</v>
      </c>
      <c r="L151" s="11">
        <f t="shared" si="40"/>
        <v>0</v>
      </c>
      <c r="M151" s="11">
        <f t="shared" si="41"/>
        <v>0</v>
      </c>
      <c r="N151" s="11">
        <f t="shared" si="42"/>
        <v>0</v>
      </c>
      <c r="O151" s="11">
        <f t="shared" si="43"/>
        <v>0</v>
      </c>
      <c r="P151" s="11">
        <f t="shared" si="44"/>
        <v>0</v>
      </c>
      <c r="Q151" s="11">
        <f t="shared" si="45"/>
        <v>0</v>
      </c>
      <c r="R151" s="11">
        <f t="shared" si="46"/>
        <v>0</v>
      </c>
    </row>
    <row r="152" spans="1:18" x14ac:dyDescent="0.25">
      <c r="A152" s="9">
        <f>IF(Lease!$H$4="Monthly",DATE(YEAR(Yearly!A151),MONTH(Yearly!A151)+1,DAY(Yearly!A151)),IF(Lease!$H$4="Quarterly",DATE(YEAR(Yearly!A151),MONTH(Yearly!A151)+3,DAY(Yearly!A151)),DATE(YEAR(Yearly!A151)+1,MONTH(Yearly!A151),DAY(Yearly!A151))))</f>
        <v>95757</v>
      </c>
      <c r="B152" s="9">
        <f t="shared" si="34"/>
        <v>95755</v>
      </c>
      <c r="C152" s="9">
        <f t="shared" si="47"/>
        <v>95785</v>
      </c>
      <c r="D152" s="3">
        <f t="shared" si="48"/>
        <v>31</v>
      </c>
      <c r="E152" s="4">
        <f>Lease!K162</f>
        <v>0</v>
      </c>
      <c r="F152" s="3">
        <f t="shared" si="49"/>
        <v>0</v>
      </c>
      <c r="G152" s="11">
        <f t="shared" si="35"/>
        <v>0</v>
      </c>
      <c r="H152" s="11">
        <f t="shared" si="36"/>
        <v>0</v>
      </c>
      <c r="I152" s="11">
        <f t="shared" si="37"/>
        <v>0</v>
      </c>
      <c r="J152" s="11">
        <f t="shared" si="38"/>
        <v>0</v>
      </c>
      <c r="K152" s="11">
        <f t="shared" si="39"/>
        <v>0</v>
      </c>
      <c r="L152" s="11">
        <f t="shared" si="40"/>
        <v>0</v>
      </c>
      <c r="M152" s="11">
        <f t="shared" si="41"/>
        <v>0</v>
      </c>
      <c r="N152" s="11">
        <f t="shared" si="42"/>
        <v>0</v>
      </c>
      <c r="O152" s="11">
        <f t="shared" si="43"/>
        <v>0</v>
      </c>
      <c r="P152" s="11">
        <f t="shared" si="44"/>
        <v>0</v>
      </c>
      <c r="Q152" s="11">
        <f t="shared" si="45"/>
        <v>0</v>
      </c>
      <c r="R152" s="11">
        <f t="shared" si="46"/>
        <v>0</v>
      </c>
    </row>
    <row r="153" spans="1:18" x14ac:dyDescent="0.25">
      <c r="A153" s="9">
        <f>IF(Lease!$H$4="Monthly",DATE(YEAR(Yearly!A152),MONTH(Yearly!A152)+1,DAY(Yearly!A152)),IF(Lease!$H$4="Quarterly",DATE(YEAR(Yearly!A152),MONTH(Yearly!A152)+3,DAY(Yearly!A152)),DATE(YEAR(Yearly!A152)+1,MONTH(Yearly!A152),DAY(Yearly!A152))))</f>
        <v>96122</v>
      </c>
      <c r="B153" s="9">
        <f t="shared" si="34"/>
        <v>96120</v>
      </c>
      <c r="C153" s="9">
        <f t="shared" si="47"/>
        <v>96150</v>
      </c>
      <c r="D153" s="3">
        <f t="shared" si="48"/>
        <v>31</v>
      </c>
      <c r="E153" s="4">
        <f>Lease!K163</f>
        <v>0</v>
      </c>
      <c r="F153" s="3">
        <f t="shared" si="49"/>
        <v>0</v>
      </c>
      <c r="G153" s="11">
        <f t="shared" si="35"/>
        <v>0</v>
      </c>
      <c r="H153" s="11">
        <f t="shared" si="36"/>
        <v>0</v>
      </c>
      <c r="I153" s="11">
        <f t="shared" si="37"/>
        <v>0</v>
      </c>
      <c r="J153" s="11">
        <f t="shared" si="38"/>
        <v>0</v>
      </c>
      <c r="K153" s="11">
        <f t="shared" si="39"/>
        <v>0</v>
      </c>
      <c r="L153" s="11">
        <f t="shared" si="40"/>
        <v>0</v>
      </c>
      <c r="M153" s="11">
        <f t="shared" si="41"/>
        <v>0</v>
      </c>
      <c r="N153" s="11">
        <f t="shared" si="42"/>
        <v>0</v>
      </c>
      <c r="O153" s="11">
        <f t="shared" si="43"/>
        <v>0</v>
      </c>
      <c r="P153" s="11">
        <f t="shared" si="44"/>
        <v>0</v>
      </c>
      <c r="Q153" s="11">
        <f t="shared" si="45"/>
        <v>0</v>
      </c>
      <c r="R153" s="11">
        <f t="shared" si="46"/>
        <v>0</v>
      </c>
    </row>
    <row r="154" spans="1:18" x14ac:dyDescent="0.25">
      <c r="A154" s="9">
        <f>IF(Lease!$H$4="Monthly",DATE(YEAR(Yearly!A153),MONTH(Yearly!A153)+1,DAY(Yearly!A153)),IF(Lease!$H$4="Quarterly",DATE(YEAR(Yearly!A153),MONTH(Yearly!A153)+3,DAY(Yearly!A153)),DATE(YEAR(Yearly!A153)+1,MONTH(Yearly!A153),DAY(Yearly!A153))))</f>
        <v>96488</v>
      </c>
      <c r="B154" s="9">
        <f t="shared" si="34"/>
        <v>96486</v>
      </c>
      <c r="C154" s="9">
        <f t="shared" si="47"/>
        <v>96516</v>
      </c>
      <c r="D154" s="3">
        <f t="shared" si="48"/>
        <v>31</v>
      </c>
      <c r="E154" s="4">
        <f>Lease!K164</f>
        <v>0</v>
      </c>
      <c r="F154" s="3">
        <f t="shared" si="49"/>
        <v>0</v>
      </c>
      <c r="G154" s="11">
        <f t="shared" si="35"/>
        <v>0</v>
      </c>
      <c r="H154" s="11">
        <f t="shared" si="36"/>
        <v>0</v>
      </c>
      <c r="I154" s="11">
        <f t="shared" si="37"/>
        <v>0</v>
      </c>
      <c r="J154" s="11">
        <f t="shared" si="38"/>
        <v>0</v>
      </c>
      <c r="K154" s="11">
        <f t="shared" si="39"/>
        <v>0</v>
      </c>
      <c r="L154" s="11">
        <f t="shared" si="40"/>
        <v>0</v>
      </c>
      <c r="M154" s="11">
        <f t="shared" si="41"/>
        <v>0</v>
      </c>
      <c r="N154" s="11">
        <f t="shared" si="42"/>
        <v>0</v>
      </c>
      <c r="O154" s="11">
        <f t="shared" si="43"/>
        <v>0</v>
      </c>
      <c r="P154" s="11">
        <f t="shared" si="44"/>
        <v>0</v>
      </c>
      <c r="Q154" s="11">
        <f t="shared" si="45"/>
        <v>0</v>
      </c>
      <c r="R154" s="11">
        <f t="shared" si="46"/>
        <v>0</v>
      </c>
    </row>
    <row r="155" spans="1:18" x14ac:dyDescent="0.25">
      <c r="A155" s="9">
        <f>IF(Lease!$H$4="Monthly",DATE(YEAR(Yearly!A154),MONTH(Yearly!A154)+1,DAY(Yearly!A154)),IF(Lease!$H$4="Quarterly",DATE(YEAR(Yearly!A154),MONTH(Yearly!A154)+3,DAY(Yearly!A154)),DATE(YEAR(Yearly!A154)+1,MONTH(Yearly!A154),DAY(Yearly!A154))))</f>
        <v>96853</v>
      </c>
      <c r="B155" s="9">
        <f t="shared" si="34"/>
        <v>96851</v>
      </c>
      <c r="C155" s="9">
        <f t="shared" si="47"/>
        <v>96881</v>
      </c>
      <c r="D155" s="3">
        <f t="shared" si="48"/>
        <v>31</v>
      </c>
      <c r="E155" s="4">
        <f>Lease!K165</f>
        <v>0</v>
      </c>
      <c r="F155" s="3">
        <f t="shared" si="49"/>
        <v>0</v>
      </c>
      <c r="G155" s="11">
        <f t="shared" si="35"/>
        <v>0</v>
      </c>
      <c r="H155" s="11">
        <f t="shared" si="36"/>
        <v>0</v>
      </c>
      <c r="I155" s="11">
        <f t="shared" si="37"/>
        <v>0</v>
      </c>
      <c r="J155" s="11">
        <f t="shared" si="38"/>
        <v>0</v>
      </c>
      <c r="K155" s="11">
        <f t="shared" si="39"/>
        <v>0</v>
      </c>
      <c r="L155" s="11">
        <f t="shared" si="40"/>
        <v>0</v>
      </c>
      <c r="M155" s="11">
        <f t="shared" si="41"/>
        <v>0</v>
      </c>
      <c r="N155" s="11">
        <f t="shared" si="42"/>
        <v>0</v>
      </c>
      <c r="O155" s="11">
        <f t="shared" si="43"/>
        <v>0</v>
      </c>
      <c r="P155" s="11">
        <f t="shared" si="44"/>
        <v>0</v>
      </c>
      <c r="Q155" s="11">
        <f t="shared" si="45"/>
        <v>0</v>
      </c>
      <c r="R155" s="11">
        <f t="shared" si="46"/>
        <v>0</v>
      </c>
    </row>
    <row r="156" spans="1:18" x14ac:dyDescent="0.25">
      <c r="A156" s="9">
        <f>IF(Lease!$H$4="Monthly",DATE(YEAR(Yearly!A155),MONTH(Yearly!A155)+1,DAY(Yearly!A155)),IF(Lease!$H$4="Quarterly",DATE(YEAR(Yearly!A155),MONTH(Yearly!A155)+3,DAY(Yearly!A155)),DATE(YEAR(Yearly!A155)+1,MONTH(Yearly!A155),DAY(Yearly!A155))))</f>
        <v>97218</v>
      </c>
      <c r="B156" s="9">
        <f t="shared" si="34"/>
        <v>97216</v>
      </c>
      <c r="C156" s="9">
        <f t="shared" si="47"/>
        <v>97246</v>
      </c>
      <c r="D156" s="3">
        <f t="shared" si="48"/>
        <v>31</v>
      </c>
      <c r="E156" s="4">
        <f>Lease!K166</f>
        <v>0</v>
      </c>
      <c r="F156" s="3">
        <f t="shared" si="49"/>
        <v>0</v>
      </c>
      <c r="G156" s="11">
        <f t="shared" si="35"/>
        <v>0</v>
      </c>
      <c r="H156" s="11">
        <f t="shared" si="36"/>
        <v>0</v>
      </c>
      <c r="I156" s="11">
        <f t="shared" si="37"/>
        <v>0</v>
      </c>
      <c r="J156" s="11">
        <f t="shared" si="38"/>
        <v>0</v>
      </c>
      <c r="K156" s="11">
        <f t="shared" si="39"/>
        <v>0</v>
      </c>
      <c r="L156" s="11">
        <f t="shared" si="40"/>
        <v>0</v>
      </c>
      <c r="M156" s="11">
        <f t="shared" si="41"/>
        <v>0</v>
      </c>
      <c r="N156" s="11">
        <f t="shared" si="42"/>
        <v>0</v>
      </c>
      <c r="O156" s="11">
        <f t="shared" si="43"/>
        <v>0</v>
      </c>
      <c r="P156" s="11">
        <f t="shared" si="44"/>
        <v>0</v>
      </c>
      <c r="Q156" s="11">
        <f t="shared" si="45"/>
        <v>0</v>
      </c>
      <c r="R156" s="11">
        <f t="shared" si="46"/>
        <v>0</v>
      </c>
    </row>
    <row r="157" spans="1:18" x14ac:dyDescent="0.25">
      <c r="A157" s="9">
        <f>IF(Lease!$H$4="Monthly",DATE(YEAR(Yearly!A156),MONTH(Yearly!A156)+1,DAY(Yearly!A156)),IF(Lease!$H$4="Quarterly",DATE(YEAR(Yearly!A156),MONTH(Yearly!A156)+3,DAY(Yearly!A156)),DATE(YEAR(Yearly!A156)+1,MONTH(Yearly!A156),DAY(Yearly!A156))))</f>
        <v>97583</v>
      </c>
      <c r="B157" s="9">
        <f t="shared" si="34"/>
        <v>97581</v>
      </c>
      <c r="C157" s="9">
        <f t="shared" si="47"/>
        <v>97611</v>
      </c>
      <c r="D157" s="3">
        <f t="shared" si="48"/>
        <v>31</v>
      </c>
      <c r="E157" s="4">
        <f>Lease!K167</f>
        <v>0</v>
      </c>
      <c r="F157" s="3">
        <f t="shared" si="49"/>
        <v>0</v>
      </c>
      <c r="G157" s="11">
        <f t="shared" si="35"/>
        <v>0</v>
      </c>
      <c r="H157" s="11">
        <f t="shared" si="36"/>
        <v>0</v>
      </c>
      <c r="I157" s="11">
        <f t="shared" si="37"/>
        <v>0</v>
      </c>
      <c r="J157" s="11">
        <f t="shared" si="38"/>
        <v>0</v>
      </c>
      <c r="K157" s="11">
        <f t="shared" si="39"/>
        <v>0</v>
      </c>
      <c r="L157" s="11">
        <f t="shared" si="40"/>
        <v>0</v>
      </c>
      <c r="M157" s="11">
        <f t="shared" si="41"/>
        <v>0</v>
      </c>
      <c r="N157" s="11">
        <f t="shared" si="42"/>
        <v>0</v>
      </c>
      <c r="O157" s="11">
        <f t="shared" si="43"/>
        <v>0</v>
      </c>
      <c r="P157" s="11">
        <f t="shared" si="44"/>
        <v>0</v>
      </c>
      <c r="Q157" s="11">
        <f t="shared" si="45"/>
        <v>0</v>
      </c>
      <c r="R157" s="11">
        <f t="shared" si="46"/>
        <v>0</v>
      </c>
    </row>
    <row r="158" spans="1:18" x14ac:dyDescent="0.25">
      <c r="A158" s="9">
        <f>IF(Lease!$H$4="Monthly",DATE(YEAR(Yearly!A157),MONTH(Yearly!A157)+1,DAY(Yearly!A157)),IF(Lease!$H$4="Quarterly",DATE(YEAR(Yearly!A157),MONTH(Yearly!A157)+3,DAY(Yearly!A157)),DATE(YEAR(Yearly!A157)+1,MONTH(Yearly!A157),DAY(Yearly!A157))))</f>
        <v>97949</v>
      </c>
      <c r="B158" s="9">
        <f t="shared" si="34"/>
        <v>97947</v>
      </c>
      <c r="C158" s="9">
        <f t="shared" si="47"/>
        <v>97977</v>
      </c>
      <c r="D158" s="3">
        <f t="shared" si="48"/>
        <v>31</v>
      </c>
      <c r="E158" s="4">
        <f>Lease!K168</f>
        <v>0</v>
      </c>
      <c r="F158" s="3">
        <f t="shared" si="49"/>
        <v>0</v>
      </c>
      <c r="G158" s="11">
        <f t="shared" si="35"/>
        <v>0</v>
      </c>
      <c r="H158" s="11">
        <f t="shared" si="36"/>
        <v>0</v>
      </c>
      <c r="I158" s="11">
        <f t="shared" si="37"/>
        <v>0</v>
      </c>
      <c r="J158" s="11">
        <f t="shared" si="38"/>
        <v>0</v>
      </c>
      <c r="K158" s="11">
        <f t="shared" si="39"/>
        <v>0</v>
      </c>
      <c r="L158" s="11">
        <f t="shared" si="40"/>
        <v>0</v>
      </c>
      <c r="M158" s="11">
        <f t="shared" si="41"/>
        <v>0</v>
      </c>
      <c r="N158" s="11">
        <f t="shared" si="42"/>
        <v>0</v>
      </c>
      <c r="O158" s="11">
        <f t="shared" si="43"/>
        <v>0</v>
      </c>
      <c r="P158" s="11">
        <f t="shared" si="44"/>
        <v>0</v>
      </c>
      <c r="Q158" s="11">
        <f t="shared" si="45"/>
        <v>0</v>
      </c>
      <c r="R158" s="11">
        <f t="shared" si="46"/>
        <v>0</v>
      </c>
    </row>
    <row r="159" spans="1:18" x14ac:dyDescent="0.25">
      <c r="A159" s="9">
        <f>IF(Lease!$H$4="Monthly",DATE(YEAR(Yearly!A158),MONTH(Yearly!A158)+1,DAY(Yearly!A158)),IF(Lease!$H$4="Quarterly",DATE(YEAR(Yearly!A158),MONTH(Yearly!A158)+3,DAY(Yearly!A158)),DATE(YEAR(Yearly!A158)+1,MONTH(Yearly!A158),DAY(Yearly!A158))))</f>
        <v>98314</v>
      </c>
      <c r="B159" s="9">
        <f t="shared" si="34"/>
        <v>98312</v>
      </c>
      <c r="C159" s="9">
        <f t="shared" si="47"/>
        <v>98342</v>
      </c>
      <c r="D159" s="3">
        <f t="shared" si="48"/>
        <v>31</v>
      </c>
      <c r="E159" s="4">
        <f>Lease!K169</f>
        <v>0</v>
      </c>
      <c r="F159" s="3">
        <f t="shared" si="49"/>
        <v>0</v>
      </c>
      <c r="G159" s="11">
        <f t="shared" si="35"/>
        <v>0</v>
      </c>
      <c r="H159" s="11">
        <f t="shared" si="36"/>
        <v>0</v>
      </c>
      <c r="I159" s="11">
        <f t="shared" si="37"/>
        <v>0</v>
      </c>
      <c r="J159" s="11">
        <f t="shared" si="38"/>
        <v>0</v>
      </c>
      <c r="K159" s="11">
        <f t="shared" si="39"/>
        <v>0</v>
      </c>
      <c r="L159" s="11">
        <f t="shared" si="40"/>
        <v>0</v>
      </c>
      <c r="M159" s="11">
        <f t="shared" si="41"/>
        <v>0</v>
      </c>
      <c r="N159" s="11">
        <f t="shared" si="42"/>
        <v>0</v>
      </c>
      <c r="O159" s="11">
        <f t="shared" si="43"/>
        <v>0</v>
      </c>
      <c r="P159" s="11">
        <f t="shared" si="44"/>
        <v>0</v>
      </c>
      <c r="Q159" s="11">
        <f t="shared" si="45"/>
        <v>0</v>
      </c>
      <c r="R159" s="11">
        <f t="shared" si="46"/>
        <v>0</v>
      </c>
    </row>
    <row r="160" spans="1:18" x14ac:dyDescent="0.25">
      <c r="A160" s="9">
        <f>IF(Lease!$H$4="Monthly",DATE(YEAR(Yearly!A159),MONTH(Yearly!A159)+1,DAY(Yearly!A159)),IF(Lease!$H$4="Quarterly",DATE(YEAR(Yearly!A159),MONTH(Yearly!A159)+3,DAY(Yearly!A159)),DATE(YEAR(Yearly!A159)+1,MONTH(Yearly!A159),DAY(Yearly!A159))))</f>
        <v>98679</v>
      </c>
      <c r="B160" s="9">
        <f t="shared" si="34"/>
        <v>98677</v>
      </c>
      <c r="C160" s="9">
        <f t="shared" si="47"/>
        <v>98707</v>
      </c>
      <c r="D160" s="3">
        <f t="shared" si="48"/>
        <v>31</v>
      </c>
      <c r="E160" s="4">
        <f>Lease!K170</f>
        <v>0</v>
      </c>
      <c r="F160" s="3">
        <f t="shared" si="49"/>
        <v>0</v>
      </c>
      <c r="G160" s="11">
        <f t="shared" si="35"/>
        <v>0</v>
      </c>
      <c r="H160" s="11">
        <f t="shared" si="36"/>
        <v>0</v>
      </c>
      <c r="I160" s="11">
        <f t="shared" si="37"/>
        <v>0</v>
      </c>
      <c r="J160" s="11">
        <f t="shared" si="38"/>
        <v>0</v>
      </c>
      <c r="K160" s="11">
        <f t="shared" si="39"/>
        <v>0</v>
      </c>
      <c r="L160" s="11">
        <f t="shared" si="40"/>
        <v>0</v>
      </c>
      <c r="M160" s="11">
        <f t="shared" si="41"/>
        <v>0</v>
      </c>
      <c r="N160" s="11">
        <f t="shared" si="42"/>
        <v>0</v>
      </c>
      <c r="O160" s="11">
        <f t="shared" si="43"/>
        <v>0</v>
      </c>
      <c r="P160" s="11">
        <f t="shared" si="44"/>
        <v>0</v>
      </c>
      <c r="Q160" s="11">
        <f t="shared" si="45"/>
        <v>0</v>
      </c>
      <c r="R160" s="11">
        <f t="shared" si="46"/>
        <v>0</v>
      </c>
    </row>
    <row r="161" spans="1:18" x14ac:dyDescent="0.25">
      <c r="A161" s="9">
        <f>IF(Lease!$H$4="Monthly",DATE(YEAR(Yearly!A160),MONTH(Yearly!A160)+1,DAY(Yearly!A160)),IF(Lease!$H$4="Quarterly",DATE(YEAR(Yearly!A160),MONTH(Yearly!A160)+3,DAY(Yearly!A160)),DATE(YEAR(Yearly!A160)+1,MONTH(Yearly!A160),DAY(Yearly!A160))))</f>
        <v>99044</v>
      </c>
      <c r="B161" s="9">
        <f t="shared" si="34"/>
        <v>99042</v>
      </c>
      <c r="C161" s="9">
        <f t="shared" si="47"/>
        <v>99072</v>
      </c>
      <c r="D161" s="3">
        <f t="shared" si="48"/>
        <v>31</v>
      </c>
      <c r="E161" s="4">
        <f>Lease!K171</f>
        <v>0</v>
      </c>
      <c r="F161" s="3">
        <f t="shared" si="49"/>
        <v>0</v>
      </c>
      <c r="G161" s="11">
        <f t="shared" si="35"/>
        <v>0</v>
      </c>
      <c r="H161" s="11">
        <f t="shared" si="36"/>
        <v>0</v>
      </c>
      <c r="I161" s="11">
        <f t="shared" si="37"/>
        <v>0</v>
      </c>
      <c r="J161" s="11">
        <f t="shared" si="38"/>
        <v>0</v>
      </c>
      <c r="K161" s="11">
        <f t="shared" si="39"/>
        <v>0</v>
      </c>
      <c r="L161" s="11">
        <f t="shared" si="40"/>
        <v>0</v>
      </c>
      <c r="M161" s="11">
        <f t="shared" si="41"/>
        <v>0</v>
      </c>
      <c r="N161" s="11">
        <f t="shared" si="42"/>
        <v>0</v>
      </c>
      <c r="O161" s="11">
        <f t="shared" si="43"/>
        <v>0</v>
      </c>
      <c r="P161" s="11">
        <f t="shared" si="44"/>
        <v>0</v>
      </c>
      <c r="Q161" s="11">
        <f t="shared" si="45"/>
        <v>0</v>
      </c>
      <c r="R161" s="11">
        <f t="shared" si="46"/>
        <v>0</v>
      </c>
    </row>
    <row r="162" spans="1:18" x14ac:dyDescent="0.25">
      <c r="A162" s="9">
        <f>IF(Lease!$H$4="Monthly",DATE(YEAR(Yearly!A161),MONTH(Yearly!A161)+1,DAY(Yearly!A161)),IF(Lease!$H$4="Quarterly",DATE(YEAR(Yearly!A161),MONTH(Yearly!A161)+3,DAY(Yearly!A161)),DATE(YEAR(Yearly!A161)+1,MONTH(Yearly!A161),DAY(Yearly!A161))))</f>
        <v>99410</v>
      </c>
      <c r="B162" s="9">
        <f t="shared" si="34"/>
        <v>99408</v>
      </c>
      <c r="C162" s="9">
        <f t="shared" si="47"/>
        <v>99438</v>
      </c>
      <c r="D162" s="3">
        <f t="shared" si="48"/>
        <v>31</v>
      </c>
      <c r="E162" s="4">
        <f>Lease!K172</f>
        <v>0</v>
      </c>
      <c r="F162" s="3">
        <f t="shared" si="49"/>
        <v>0</v>
      </c>
      <c r="G162" s="11">
        <f t="shared" si="35"/>
        <v>0</v>
      </c>
      <c r="H162" s="11">
        <f t="shared" si="36"/>
        <v>0</v>
      </c>
      <c r="I162" s="11">
        <f t="shared" si="37"/>
        <v>0</v>
      </c>
      <c r="J162" s="11">
        <f t="shared" si="38"/>
        <v>0</v>
      </c>
      <c r="K162" s="11">
        <f t="shared" si="39"/>
        <v>0</v>
      </c>
      <c r="L162" s="11">
        <f t="shared" si="40"/>
        <v>0</v>
      </c>
      <c r="M162" s="11">
        <f t="shared" si="41"/>
        <v>0</v>
      </c>
      <c r="N162" s="11">
        <f t="shared" si="42"/>
        <v>0</v>
      </c>
      <c r="O162" s="11">
        <f t="shared" si="43"/>
        <v>0</v>
      </c>
      <c r="P162" s="11">
        <f t="shared" si="44"/>
        <v>0</v>
      </c>
      <c r="Q162" s="11">
        <f t="shared" si="45"/>
        <v>0</v>
      </c>
      <c r="R162" s="11">
        <f t="shared" si="46"/>
        <v>0</v>
      </c>
    </row>
    <row r="163" spans="1:18" x14ac:dyDescent="0.25">
      <c r="A163" s="9">
        <f>IF(Lease!$H$4="Monthly",DATE(YEAR(Yearly!A162),MONTH(Yearly!A162)+1,DAY(Yearly!A162)),IF(Lease!$H$4="Quarterly",DATE(YEAR(Yearly!A162),MONTH(Yearly!A162)+3,DAY(Yearly!A162)),DATE(YEAR(Yearly!A162)+1,MONTH(Yearly!A162),DAY(Yearly!A162))))</f>
        <v>99775</v>
      </c>
      <c r="B163" s="9">
        <f t="shared" si="34"/>
        <v>99773</v>
      </c>
      <c r="C163" s="9">
        <f t="shared" si="47"/>
        <v>99803</v>
      </c>
      <c r="D163" s="3">
        <f t="shared" si="48"/>
        <v>31</v>
      </c>
      <c r="E163" s="4">
        <f>Lease!K173</f>
        <v>0</v>
      </c>
      <c r="F163" s="3">
        <f t="shared" si="49"/>
        <v>0</v>
      </c>
      <c r="G163" s="11">
        <f t="shared" si="35"/>
        <v>0</v>
      </c>
      <c r="H163" s="11">
        <f t="shared" si="36"/>
        <v>0</v>
      </c>
      <c r="I163" s="11">
        <f t="shared" si="37"/>
        <v>0</v>
      </c>
      <c r="J163" s="11">
        <f t="shared" si="38"/>
        <v>0</v>
      </c>
      <c r="K163" s="11">
        <f t="shared" si="39"/>
        <v>0</v>
      </c>
      <c r="L163" s="11">
        <f t="shared" si="40"/>
        <v>0</v>
      </c>
      <c r="M163" s="11">
        <f t="shared" si="41"/>
        <v>0</v>
      </c>
      <c r="N163" s="11">
        <f t="shared" si="42"/>
        <v>0</v>
      </c>
      <c r="O163" s="11">
        <f t="shared" si="43"/>
        <v>0</v>
      </c>
      <c r="P163" s="11">
        <f t="shared" si="44"/>
        <v>0</v>
      </c>
      <c r="Q163" s="11">
        <f t="shared" si="45"/>
        <v>0</v>
      </c>
      <c r="R163" s="11">
        <f t="shared" si="46"/>
        <v>0</v>
      </c>
    </row>
    <row r="164" spans="1:18" x14ac:dyDescent="0.25">
      <c r="A164" s="9">
        <f>IF(Lease!$H$4="Monthly",DATE(YEAR(Yearly!A163),MONTH(Yearly!A163)+1,DAY(Yearly!A163)),IF(Lease!$H$4="Quarterly",DATE(YEAR(Yearly!A163),MONTH(Yearly!A163)+3,DAY(Yearly!A163)),DATE(YEAR(Yearly!A163)+1,MONTH(Yearly!A163),DAY(Yearly!A163))))</f>
        <v>100140</v>
      </c>
      <c r="B164" s="9">
        <f t="shared" si="34"/>
        <v>100138</v>
      </c>
      <c r="C164" s="9">
        <f t="shared" si="47"/>
        <v>100168</v>
      </c>
      <c r="D164" s="3">
        <f t="shared" si="48"/>
        <v>31</v>
      </c>
      <c r="E164" s="4">
        <f>Lease!K174</f>
        <v>0</v>
      </c>
      <c r="F164" s="3">
        <f t="shared" si="49"/>
        <v>0</v>
      </c>
      <c r="G164" s="11">
        <f t="shared" si="35"/>
        <v>0</v>
      </c>
      <c r="H164" s="11">
        <f t="shared" si="36"/>
        <v>0</v>
      </c>
      <c r="I164" s="11">
        <f t="shared" si="37"/>
        <v>0</v>
      </c>
      <c r="J164" s="11">
        <f t="shared" si="38"/>
        <v>0</v>
      </c>
      <c r="K164" s="11">
        <f t="shared" si="39"/>
        <v>0</v>
      </c>
      <c r="L164" s="11">
        <f t="shared" si="40"/>
        <v>0</v>
      </c>
      <c r="M164" s="11">
        <f t="shared" si="41"/>
        <v>0</v>
      </c>
      <c r="N164" s="11">
        <f t="shared" si="42"/>
        <v>0</v>
      </c>
      <c r="O164" s="11">
        <f t="shared" si="43"/>
        <v>0</v>
      </c>
      <c r="P164" s="11">
        <f t="shared" si="44"/>
        <v>0</v>
      </c>
      <c r="Q164" s="11">
        <f t="shared" si="45"/>
        <v>0</v>
      </c>
      <c r="R164" s="11">
        <f t="shared" si="46"/>
        <v>0</v>
      </c>
    </row>
    <row r="165" spans="1:18" x14ac:dyDescent="0.25">
      <c r="A165" s="9">
        <f>IF(Lease!$H$4="Monthly",DATE(YEAR(Yearly!A164),MONTH(Yearly!A164)+1,DAY(Yearly!A164)),IF(Lease!$H$4="Quarterly",DATE(YEAR(Yearly!A164),MONTH(Yearly!A164)+3,DAY(Yearly!A164)),DATE(YEAR(Yearly!A164)+1,MONTH(Yearly!A164),DAY(Yearly!A164))))</f>
        <v>100505</v>
      </c>
      <c r="B165" s="9">
        <f t="shared" si="34"/>
        <v>100503</v>
      </c>
      <c r="C165" s="9">
        <f t="shared" si="47"/>
        <v>100533</v>
      </c>
      <c r="D165" s="3">
        <f t="shared" si="48"/>
        <v>31</v>
      </c>
      <c r="E165" s="4">
        <f>Lease!K175</f>
        <v>0</v>
      </c>
      <c r="F165" s="3">
        <f t="shared" si="49"/>
        <v>0</v>
      </c>
      <c r="G165" s="11">
        <f t="shared" si="35"/>
        <v>0</v>
      </c>
      <c r="H165" s="11">
        <f t="shared" si="36"/>
        <v>0</v>
      </c>
      <c r="I165" s="11">
        <f t="shared" si="37"/>
        <v>0</v>
      </c>
      <c r="J165" s="11">
        <f t="shared" si="38"/>
        <v>0</v>
      </c>
      <c r="K165" s="11">
        <f t="shared" si="39"/>
        <v>0</v>
      </c>
      <c r="L165" s="11">
        <f t="shared" si="40"/>
        <v>0</v>
      </c>
      <c r="M165" s="11">
        <f t="shared" si="41"/>
        <v>0</v>
      </c>
      <c r="N165" s="11">
        <f t="shared" si="42"/>
        <v>0</v>
      </c>
      <c r="O165" s="11">
        <f t="shared" si="43"/>
        <v>0</v>
      </c>
      <c r="P165" s="11">
        <f t="shared" si="44"/>
        <v>0</v>
      </c>
      <c r="Q165" s="11">
        <f t="shared" si="45"/>
        <v>0</v>
      </c>
      <c r="R165" s="11">
        <f t="shared" si="46"/>
        <v>0</v>
      </c>
    </row>
    <row r="166" spans="1:18" x14ac:dyDescent="0.25">
      <c r="A166" s="9">
        <f>IF(Lease!$H$4="Monthly",DATE(YEAR(Yearly!A165),MONTH(Yearly!A165)+1,DAY(Yearly!A165)),IF(Lease!$H$4="Quarterly",DATE(YEAR(Yearly!A165),MONTH(Yearly!A165)+3,DAY(Yearly!A165)),DATE(YEAR(Yearly!A165)+1,MONTH(Yearly!A165),DAY(Yearly!A165))))</f>
        <v>100871</v>
      </c>
      <c r="B166" s="9">
        <f t="shared" si="34"/>
        <v>100869</v>
      </c>
      <c r="C166" s="9">
        <f t="shared" si="47"/>
        <v>100899</v>
      </c>
      <c r="D166" s="3">
        <f t="shared" si="48"/>
        <v>31</v>
      </c>
      <c r="E166" s="4">
        <f>Lease!K176</f>
        <v>0</v>
      </c>
      <c r="F166" s="3">
        <f t="shared" si="49"/>
        <v>0</v>
      </c>
      <c r="G166" s="11">
        <f t="shared" si="35"/>
        <v>0</v>
      </c>
      <c r="H166" s="11">
        <f t="shared" si="36"/>
        <v>0</v>
      </c>
      <c r="I166" s="11">
        <f t="shared" si="37"/>
        <v>0</v>
      </c>
      <c r="J166" s="11">
        <f t="shared" si="38"/>
        <v>0</v>
      </c>
      <c r="K166" s="11">
        <f t="shared" si="39"/>
        <v>0</v>
      </c>
      <c r="L166" s="11">
        <f t="shared" si="40"/>
        <v>0</v>
      </c>
      <c r="M166" s="11">
        <f t="shared" si="41"/>
        <v>0</v>
      </c>
      <c r="N166" s="11">
        <f t="shared" si="42"/>
        <v>0</v>
      </c>
      <c r="O166" s="11">
        <f t="shared" si="43"/>
        <v>0</v>
      </c>
      <c r="P166" s="11">
        <f t="shared" si="44"/>
        <v>0</v>
      </c>
      <c r="Q166" s="11">
        <f t="shared" si="45"/>
        <v>0</v>
      </c>
      <c r="R166" s="11">
        <f t="shared" si="46"/>
        <v>0</v>
      </c>
    </row>
    <row r="167" spans="1:18" x14ac:dyDescent="0.25">
      <c r="A167" s="9">
        <f>IF(Lease!$H$4="Monthly",DATE(YEAR(Yearly!A166),MONTH(Yearly!A166)+1,DAY(Yearly!A166)),IF(Lease!$H$4="Quarterly",DATE(YEAR(Yearly!A166),MONTH(Yearly!A166)+3,DAY(Yearly!A166)),DATE(YEAR(Yearly!A166)+1,MONTH(Yearly!A166),DAY(Yearly!A166))))</f>
        <v>101236</v>
      </c>
      <c r="B167" s="9">
        <f t="shared" si="34"/>
        <v>101234</v>
      </c>
      <c r="C167" s="9">
        <f t="shared" si="47"/>
        <v>101264</v>
      </c>
      <c r="D167" s="3">
        <f t="shared" si="48"/>
        <v>31</v>
      </c>
      <c r="E167" s="4">
        <f>Lease!K177</f>
        <v>0</v>
      </c>
      <c r="F167" s="3">
        <f t="shared" si="49"/>
        <v>0</v>
      </c>
      <c r="G167" s="11">
        <f t="shared" si="35"/>
        <v>0</v>
      </c>
      <c r="H167" s="11">
        <f t="shared" si="36"/>
        <v>0</v>
      </c>
      <c r="I167" s="11">
        <f t="shared" si="37"/>
        <v>0</v>
      </c>
      <c r="J167" s="11">
        <f t="shared" si="38"/>
        <v>0</v>
      </c>
      <c r="K167" s="11">
        <f t="shared" si="39"/>
        <v>0</v>
      </c>
      <c r="L167" s="11">
        <f t="shared" si="40"/>
        <v>0</v>
      </c>
      <c r="M167" s="11">
        <f t="shared" si="41"/>
        <v>0</v>
      </c>
      <c r="N167" s="11">
        <f t="shared" si="42"/>
        <v>0</v>
      </c>
      <c r="O167" s="11">
        <f t="shared" si="43"/>
        <v>0</v>
      </c>
      <c r="P167" s="11">
        <f t="shared" si="44"/>
        <v>0</v>
      </c>
      <c r="Q167" s="11">
        <f t="shared" si="45"/>
        <v>0</v>
      </c>
      <c r="R167" s="11">
        <f t="shared" si="46"/>
        <v>0</v>
      </c>
    </row>
    <row r="168" spans="1:18" x14ac:dyDescent="0.25">
      <c r="A168" s="9">
        <f>IF(Lease!$H$4="Monthly",DATE(YEAR(Yearly!A167),MONTH(Yearly!A167)+1,DAY(Yearly!A167)),IF(Lease!$H$4="Quarterly",DATE(YEAR(Yearly!A167),MONTH(Yearly!A167)+3,DAY(Yearly!A167)),DATE(YEAR(Yearly!A167)+1,MONTH(Yearly!A167),DAY(Yearly!A167))))</f>
        <v>101601</v>
      </c>
      <c r="B168" s="9">
        <f t="shared" si="34"/>
        <v>101599</v>
      </c>
      <c r="C168" s="9">
        <f t="shared" si="47"/>
        <v>101629</v>
      </c>
      <c r="D168" s="3">
        <f t="shared" si="48"/>
        <v>31</v>
      </c>
      <c r="E168" s="4">
        <f>Lease!K178</f>
        <v>0</v>
      </c>
      <c r="F168" s="3">
        <f t="shared" si="49"/>
        <v>0</v>
      </c>
      <c r="G168" s="11">
        <f t="shared" si="35"/>
        <v>0</v>
      </c>
      <c r="H168" s="11">
        <f t="shared" si="36"/>
        <v>0</v>
      </c>
      <c r="I168" s="11">
        <f t="shared" si="37"/>
        <v>0</v>
      </c>
      <c r="J168" s="11">
        <f t="shared" si="38"/>
        <v>0</v>
      </c>
      <c r="K168" s="11">
        <f t="shared" si="39"/>
        <v>0</v>
      </c>
      <c r="L168" s="11">
        <f t="shared" si="40"/>
        <v>0</v>
      </c>
      <c r="M168" s="11">
        <f t="shared" si="41"/>
        <v>0</v>
      </c>
      <c r="N168" s="11">
        <f t="shared" si="42"/>
        <v>0</v>
      </c>
      <c r="O168" s="11">
        <f t="shared" si="43"/>
        <v>0</v>
      </c>
      <c r="P168" s="11">
        <f t="shared" si="44"/>
        <v>0</v>
      </c>
      <c r="Q168" s="11">
        <f t="shared" si="45"/>
        <v>0</v>
      </c>
      <c r="R168" s="11">
        <f t="shared" si="46"/>
        <v>0</v>
      </c>
    </row>
    <row r="169" spans="1:18" x14ac:dyDescent="0.25">
      <c r="A169" s="9">
        <f>IF(Lease!$H$4="Monthly",DATE(YEAR(Yearly!A168),MONTH(Yearly!A168)+1,DAY(Yearly!A168)),IF(Lease!$H$4="Quarterly",DATE(YEAR(Yearly!A168),MONTH(Yearly!A168)+3,DAY(Yearly!A168)),DATE(YEAR(Yearly!A168)+1,MONTH(Yearly!A168),DAY(Yearly!A168))))</f>
        <v>101966</v>
      </c>
      <c r="B169" s="9">
        <f t="shared" si="34"/>
        <v>101964</v>
      </c>
      <c r="C169" s="9">
        <f t="shared" si="47"/>
        <v>101994</v>
      </c>
      <c r="D169" s="3">
        <f t="shared" si="48"/>
        <v>31</v>
      </c>
      <c r="E169" s="4">
        <f>Lease!K179</f>
        <v>0</v>
      </c>
      <c r="F169" s="3">
        <f t="shared" si="49"/>
        <v>0</v>
      </c>
      <c r="G169" s="11">
        <f t="shared" si="35"/>
        <v>0</v>
      </c>
      <c r="H169" s="11">
        <f t="shared" si="36"/>
        <v>0</v>
      </c>
      <c r="I169" s="11">
        <f t="shared" si="37"/>
        <v>0</v>
      </c>
      <c r="J169" s="11">
        <f t="shared" si="38"/>
        <v>0</v>
      </c>
      <c r="K169" s="11">
        <f t="shared" si="39"/>
        <v>0</v>
      </c>
      <c r="L169" s="11">
        <f t="shared" si="40"/>
        <v>0</v>
      </c>
      <c r="M169" s="11">
        <f t="shared" si="41"/>
        <v>0</v>
      </c>
      <c r="N169" s="11">
        <f t="shared" si="42"/>
        <v>0</v>
      </c>
      <c r="O169" s="11">
        <f t="shared" si="43"/>
        <v>0</v>
      </c>
      <c r="P169" s="11">
        <f t="shared" si="44"/>
        <v>0</v>
      </c>
      <c r="Q169" s="11">
        <f t="shared" si="45"/>
        <v>0</v>
      </c>
      <c r="R169" s="11">
        <f t="shared" si="46"/>
        <v>0</v>
      </c>
    </row>
    <row r="170" spans="1:18" x14ac:dyDescent="0.25">
      <c r="A170" s="9">
        <f>IF(Lease!$H$4="Monthly",DATE(YEAR(Yearly!A169),MONTH(Yearly!A169)+1,DAY(Yearly!A169)),IF(Lease!$H$4="Quarterly",DATE(YEAR(Yearly!A169),MONTH(Yearly!A169)+3,DAY(Yearly!A169)),DATE(YEAR(Yearly!A169)+1,MONTH(Yearly!A169),DAY(Yearly!A169))))</f>
        <v>102332</v>
      </c>
      <c r="B170" s="9">
        <f t="shared" si="34"/>
        <v>102330</v>
      </c>
      <c r="C170" s="9">
        <f t="shared" si="47"/>
        <v>102360</v>
      </c>
      <c r="D170" s="3">
        <f t="shared" si="48"/>
        <v>31</v>
      </c>
      <c r="E170" s="4">
        <f>Lease!K180</f>
        <v>0</v>
      </c>
      <c r="F170" s="3">
        <f t="shared" si="49"/>
        <v>0</v>
      </c>
      <c r="G170" s="11">
        <f t="shared" si="35"/>
        <v>0</v>
      </c>
      <c r="H170" s="11">
        <f t="shared" si="36"/>
        <v>0</v>
      </c>
      <c r="I170" s="11">
        <f t="shared" si="37"/>
        <v>0</v>
      </c>
      <c r="J170" s="11">
        <f t="shared" si="38"/>
        <v>0</v>
      </c>
      <c r="K170" s="11">
        <f t="shared" si="39"/>
        <v>0</v>
      </c>
      <c r="L170" s="11">
        <f t="shared" si="40"/>
        <v>0</v>
      </c>
      <c r="M170" s="11">
        <f t="shared" si="41"/>
        <v>0</v>
      </c>
      <c r="N170" s="11">
        <f t="shared" si="42"/>
        <v>0</v>
      </c>
      <c r="O170" s="11">
        <f t="shared" si="43"/>
        <v>0</v>
      </c>
      <c r="P170" s="11">
        <f t="shared" si="44"/>
        <v>0</v>
      </c>
      <c r="Q170" s="11">
        <f t="shared" si="45"/>
        <v>0</v>
      </c>
      <c r="R170" s="11">
        <f t="shared" si="46"/>
        <v>0</v>
      </c>
    </row>
    <row r="171" spans="1:18" x14ac:dyDescent="0.25">
      <c r="A171" s="9">
        <f>IF(Lease!$H$4="Monthly",DATE(YEAR(Yearly!A170),MONTH(Yearly!A170)+1,DAY(Yearly!A170)),IF(Lease!$H$4="Quarterly",DATE(YEAR(Yearly!A170),MONTH(Yearly!A170)+3,DAY(Yearly!A170)),DATE(YEAR(Yearly!A170)+1,MONTH(Yearly!A170),DAY(Yearly!A170))))</f>
        <v>102697</v>
      </c>
      <c r="B171" s="9">
        <f t="shared" si="34"/>
        <v>102695</v>
      </c>
      <c r="C171" s="9">
        <f t="shared" si="47"/>
        <v>102725</v>
      </c>
      <c r="D171" s="3">
        <f t="shared" si="48"/>
        <v>31</v>
      </c>
      <c r="E171" s="4">
        <f>Lease!K181</f>
        <v>0</v>
      </c>
      <c r="F171" s="3">
        <f t="shared" si="49"/>
        <v>0</v>
      </c>
      <c r="G171" s="11">
        <f t="shared" si="35"/>
        <v>0</v>
      </c>
      <c r="H171" s="11">
        <f t="shared" si="36"/>
        <v>0</v>
      </c>
      <c r="I171" s="11">
        <f t="shared" si="37"/>
        <v>0</v>
      </c>
      <c r="J171" s="11">
        <f t="shared" si="38"/>
        <v>0</v>
      </c>
      <c r="K171" s="11">
        <f t="shared" si="39"/>
        <v>0</v>
      </c>
      <c r="L171" s="11">
        <f t="shared" si="40"/>
        <v>0</v>
      </c>
      <c r="M171" s="11">
        <f t="shared" si="41"/>
        <v>0</v>
      </c>
      <c r="N171" s="11">
        <f t="shared" si="42"/>
        <v>0</v>
      </c>
      <c r="O171" s="11">
        <f t="shared" si="43"/>
        <v>0</v>
      </c>
      <c r="P171" s="11">
        <f t="shared" si="44"/>
        <v>0</v>
      </c>
      <c r="Q171" s="11">
        <f t="shared" si="45"/>
        <v>0</v>
      </c>
      <c r="R171" s="11">
        <f t="shared" si="46"/>
        <v>0</v>
      </c>
    </row>
    <row r="172" spans="1:18" x14ac:dyDescent="0.25">
      <c r="A172" s="9">
        <f>IF(Lease!$H$4="Monthly",DATE(YEAR(Yearly!A171),MONTH(Yearly!A171)+1,DAY(Yearly!A171)),IF(Lease!$H$4="Quarterly",DATE(YEAR(Yearly!A171),MONTH(Yearly!A171)+3,DAY(Yearly!A171)),DATE(YEAR(Yearly!A171)+1,MONTH(Yearly!A171),DAY(Yearly!A171))))</f>
        <v>103062</v>
      </c>
      <c r="B172" s="9">
        <f t="shared" si="34"/>
        <v>103060</v>
      </c>
      <c r="C172" s="9">
        <f t="shared" si="47"/>
        <v>103090</v>
      </c>
      <c r="D172" s="3">
        <f t="shared" si="48"/>
        <v>31</v>
      </c>
      <c r="E172" s="4">
        <f>Lease!K182</f>
        <v>0</v>
      </c>
      <c r="F172" s="3">
        <f t="shared" si="49"/>
        <v>0</v>
      </c>
      <c r="G172" s="11">
        <f t="shared" si="35"/>
        <v>0</v>
      </c>
      <c r="H172" s="11">
        <f t="shared" si="36"/>
        <v>0</v>
      </c>
      <c r="I172" s="11">
        <f t="shared" si="37"/>
        <v>0</v>
      </c>
      <c r="J172" s="11">
        <f t="shared" si="38"/>
        <v>0</v>
      </c>
      <c r="K172" s="11">
        <f t="shared" si="39"/>
        <v>0</v>
      </c>
      <c r="L172" s="11">
        <f t="shared" si="40"/>
        <v>0</v>
      </c>
      <c r="M172" s="11">
        <f t="shared" si="41"/>
        <v>0</v>
      </c>
      <c r="N172" s="11">
        <f t="shared" si="42"/>
        <v>0</v>
      </c>
      <c r="O172" s="11">
        <f t="shared" si="43"/>
        <v>0</v>
      </c>
      <c r="P172" s="11">
        <f t="shared" si="44"/>
        <v>0</v>
      </c>
      <c r="Q172" s="11">
        <f t="shared" si="45"/>
        <v>0</v>
      </c>
      <c r="R172" s="11">
        <f t="shared" si="46"/>
        <v>0</v>
      </c>
    </row>
    <row r="173" spans="1:18" x14ac:dyDescent="0.25">
      <c r="A173" s="9">
        <f>IF(Lease!$H$4="Monthly",DATE(YEAR(Yearly!A172),MONTH(Yearly!A172)+1,DAY(Yearly!A172)),IF(Lease!$H$4="Quarterly",DATE(YEAR(Yearly!A172),MONTH(Yearly!A172)+3,DAY(Yearly!A172)),DATE(YEAR(Yearly!A172)+1,MONTH(Yearly!A172),DAY(Yearly!A172))))</f>
        <v>103427</v>
      </c>
      <c r="B173" s="9">
        <f t="shared" si="34"/>
        <v>103425</v>
      </c>
      <c r="C173" s="9">
        <f t="shared" si="47"/>
        <v>103455</v>
      </c>
      <c r="D173" s="3">
        <f t="shared" si="48"/>
        <v>31</v>
      </c>
      <c r="E173" s="4">
        <f>Lease!K183</f>
        <v>0</v>
      </c>
      <c r="F173" s="3">
        <f t="shared" si="49"/>
        <v>0</v>
      </c>
      <c r="G173" s="11">
        <f t="shared" si="35"/>
        <v>0</v>
      </c>
      <c r="H173" s="11">
        <f t="shared" si="36"/>
        <v>0</v>
      </c>
      <c r="I173" s="11">
        <f t="shared" si="37"/>
        <v>0</v>
      </c>
      <c r="J173" s="11">
        <f t="shared" si="38"/>
        <v>0</v>
      </c>
      <c r="K173" s="11">
        <f t="shared" si="39"/>
        <v>0</v>
      </c>
      <c r="L173" s="11">
        <f t="shared" si="40"/>
        <v>0</v>
      </c>
      <c r="M173" s="11">
        <f t="shared" si="41"/>
        <v>0</v>
      </c>
      <c r="N173" s="11">
        <f t="shared" si="42"/>
        <v>0</v>
      </c>
      <c r="O173" s="11">
        <f t="shared" si="43"/>
        <v>0</v>
      </c>
      <c r="P173" s="11">
        <f t="shared" si="44"/>
        <v>0</v>
      </c>
      <c r="Q173" s="11">
        <f t="shared" si="45"/>
        <v>0</v>
      </c>
      <c r="R173" s="11">
        <f t="shared" si="46"/>
        <v>0</v>
      </c>
    </row>
    <row r="174" spans="1:18" x14ac:dyDescent="0.25">
      <c r="A174" s="9">
        <f>IF(Lease!$H$4="Monthly",DATE(YEAR(Yearly!A173),MONTH(Yearly!A173)+1,DAY(Yearly!A173)),IF(Lease!$H$4="Quarterly",DATE(YEAR(Yearly!A173),MONTH(Yearly!A173)+3,DAY(Yearly!A173)),DATE(YEAR(Yearly!A173)+1,MONTH(Yearly!A173),DAY(Yearly!A173))))</f>
        <v>103793</v>
      </c>
      <c r="B174" s="9">
        <f t="shared" si="34"/>
        <v>103791</v>
      </c>
      <c r="C174" s="9">
        <f t="shared" si="47"/>
        <v>103821</v>
      </c>
      <c r="D174" s="3">
        <f t="shared" si="48"/>
        <v>31</v>
      </c>
      <c r="E174" s="4">
        <f>Lease!K184</f>
        <v>0</v>
      </c>
      <c r="F174" s="3">
        <f t="shared" si="49"/>
        <v>0</v>
      </c>
      <c r="G174" s="11">
        <f t="shared" si="35"/>
        <v>0</v>
      </c>
      <c r="H174" s="11">
        <f t="shared" si="36"/>
        <v>0</v>
      </c>
      <c r="I174" s="11">
        <f t="shared" si="37"/>
        <v>0</v>
      </c>
      <c r="J174" s="11">
        <f t="shared" si="38"/>
        <v>0</v>
      </c>
      <c r="K174" s="11">
        <f t="shared" si="39"/>
        <v>0</v>
      </c>
      <c r="L174" s="11">
        <f t="shared" si="40"/>
        <v>0</v>
      </c>
      <c r="M174" s="11">
        <f t="shared" si="41"/>
        <v>0</v>
      </c>
      <c r="N174" s="11">
        <f t="shared" si="42"/>
        <v>0</v>
      </c>
      <c r="O174" s="11">
        <f t="shared" si="43"/>
        <v>0</v>
      </c>
      <c r="P174" s="11">
        <f t="shared" si="44"/>
        <v>0</v>
      </c>
      <c r="Q174" s="11">
        <f t="shared" si="45"/>
        <v>0</v>
      </c>
      <c r="R174" s="11">
        <f t="shared" si="46"/>
        <v>0</v>
      </c>
    </row>
    <row r="175" spans="1:18" x14ac:dyDescent="0.25">
      <c r="A175" s="9">
        <f>IF(Lease!$H$4="Monthly",DATE(YEAR(Yearly!A174),MONTH(Yearly!A174)+1,DAY(Yearly!A174)),IF(Lease!$H$4="Quarterly",DATE(YEAR(Yearly!A174),MONTH(Yearly!A174)+3,DAY(Yearly!A174)),DATE(YEAR(Yearly!A174)+1,MONTH(Yearly!A174),DAY(Yearly!A174))))</f>
        <v>104158</v>
      </c>
      <c r="B175" s="9">
        <f t="shared" si="34"/>
        <v>104156</v>
      </c>
      <c r="C175" s="9">
        <f t="shared" si="47"/>
        <v>104186</v>
      </c>
      <c r="D175" s="3">
        <f t="shared" si="48"/>
        <v>31</v>
      </c>
      <c r="E175" s="4">
        <f>Lease!K185</f>
        <v>0</v>
      </c>
      <c r="F175" s="3">
        <f t="shared" si="49"/>
        <v>0</v>
      </c>
      <c r="G175" s="11">
        <f t="shared" si="35"/>
        <v>0</v>
      </c>
      <c r="H175" s="11">
        <f t="shared" si="36"/>
        <v>0</v>
      </c>
      <c r="I175" s="11">
        <f t="shared" si="37"/>
        <v>0</v>
      </c>
      <c r="J175" s="11">
        <f t="shared" si="38"/>
        <v>0</v>
      </c>
      <c r="K175" s="11">
        <f t="shared" si="39"/>
        <v>0</v>
      </c>
      <c r="L175" s="11">
        <f t="shared" si="40"/>
        <v>0</v>
      </c>
      <c r="M175" s="11">
        <f t="shared" si="41"/>
        <v>0</v>
      </c>
      <c r="N175" s="11">
        <f t="shared" si="42"/>
        <v>0</v>
      </c>
      <c r="O175" s="11">
        <f t="shared" si="43"/>
        <v>0</v>
      </c>
      <c r="P175" s="11">
        <f t="shared" si="44"/>
        <v>0</v>
      </c>
      <c r="Q175" s="11">
        <f t="shared" si="45"/>
        <v>0</v>
      </c>
      <c r="R175" s="11">
        <f t="shared" si="46"/>
        <v>0</v>
      </c>
    </row>
    <row r="176" spans="1:18" x14ac:dyDescent="0.25">
      <c r="A176" s="9">
        <f>IF(Lease!$H$4="Monthly",DATE(YEAR(Yearly!A175),MONTH(Yearly!A175)+1,DAY(Yearly!A175)),IF(Lease!$H$4="Quarterly",DATE(YEAR(Yearly!A175),MONTH(Yearly!A175)+3,DAY(Yearly!A175)),DATE(YEAR(Yearly!A175)+1,MONTH(Yearly!A175),DAY(Yearly!A175))))</f>
        <v>104523</v>
      </c>
      <c r="B176" s="9">
        <f t="shared" si="34"/>
        <v>104521</v>
      </c>
      <c r="C176" s="9">
        <f t="shared" si="47"/>
        <v>104551</v>
      </c>
      <c r="D176" s="3">
        <f t="shared" si="48"/>
        <v>31</v>
      </c>
      <c r="E176" s="4">
        <f>Lease!K186</f>
        <v>0</v>
      </c>
      <c r="F176" s="3">
        <f t="shared" si="49"/>
        <v>0</v>
      </c>
      <c r="G176" s="11">
        <f t="shared" si="35"/>
        <v>0</v>
      </c>
      <c r="H176" s="11">
        <f t="shared" si="36"/>
        <v>0</v>
      </c>
      <c r="I176" s="11">
        <f t="shared" si="37"/>
        <v>0</v>
      </c>
      <c r="J176" s="11">
        <f t="shared" si="38"/>
        <v>0</v>
      </c>
      <c r="K176" s="11">
        <f t="shared" si="39"/>
        <v>0</v>
      </c>
      <c r="L176" s="11">
        <f t="shared" si="40"/>
        <v>0</v>
      </c>
      <c r="M176" s="11">
        <f t="shared" si="41"/>
        <v>0</v>
      </c>
      <c r="N176" s="11">
        <f t="shared" si="42"/>
        <v>0</v>
      </c>
      <c r="O176" s="11">
        <f t="shared" si="43"/>
        <v>0</v>
      </c>
      <c r="P176" s="11">
        <f t="shared" si="44"/>
        <v>0</v>
      </c>
      <c r="Q176" s="11">
        <f t="shared" si="45"/>
        <v>0</v>
      </c>
      <c r="R176" s="11">
        <f t="shared" si="46"/>
        <v>0</v>
      </c>
    </row>
    <row r="177" spans="1:18" x14ac:dyDescent="0.25">
      <c r="A177" s="9">
        <f>IF(Lease!$H$4="Monthly",DATE(YEAR(Yearly!A176),MONTH(Yearly!A176)+1,DAY(Yearly!A176)),IF(Lease!$H$4="Quarterly",DATE(YEAR(Yearly!A176),MONTH(Yearly!A176)+3,DAY(Yearly!A176)),DATE(YEAR(Yearly!A176)+1,MONTH(Yearly!A176),DAY(Yearly!A176))))</f>
        <v>104888</v>
      </c>
      <c r="B177" s="9">
        <f t="shared" si="34"/>
        <v>104886</v>
      </c>
      <c r="C177" s="9">
        <f t="shared" si="47"/>
        <v>104916</v>
      </c>
      <c r="D177" s="3">
        <f t="shared" si="48"/>
        <v>31</v>
      </c>
      <c r="E177" s="4">
        <f>Lease!K187</f>
        <v>0</v>
      </c>
      <c r="F177" s="3">
        <f t="shared" si="49"/>
        <v>0</v>
      </c>
      <c r="G177" s="11">
        <f t="shared" si="35"/>
        <v>0</v>
      </c>
      <c r="H177" s="11">
        <f t="shared" si="36"/>
        <v>0</v>
      </c>
      <c r="I177" s="11">
        <f t="shared" si="37"/>
        <v>0</v>
      </c>
      <c r="J177" s="11">
        <f t="shared" si="38"/>
        <v>0</v>
      </c>
      <c r="K177" s="11">
        <f t="shared" si="39"/>
        <v>0</v>
      </c>
      <c r="L177" s="11">
        <f t="shared" si="40"/>
        <v>0</v>
      </c>
      <c r="M177" s="11">
        <f t="shared" si="41"/>
        <v>0</v>
      </c>
      <c r="N177" s="11">
        <f t="shared" si="42"/>
        <v>0</v>
      </c>
      <c r="O177" s="11">
        <f t="shared" si="43"/>
        <v>0</v>
      </c>
      <c r="P177" s="11">
        <f t="shared" si="44"/>
        <v>0</v>
      </c>
      <c r="Q177" s="11">
        <f t="shared" si="45"/>
        <v>0</v>
      </c>
      <c r="R177" s="11">
        <f t="shared" si="46"/>
        <v>0</v>
      </c>
    </row>
    <row r="178" spans="1:18" x14ac:dyDescent="0.25">
      <c r="A178" s="9">
        <f>IF(Lease!$H$4="Monthly",DATE(YEAR(Yearly!A177),MONTH(Yearly!A177)+1,DAY(Yearly!A177)),IF(Lease!$H$4="Quarterly",DATE(YEAR(Yearly!A177),MONTH(Yearly!A177)+3,DAY(Yearly!A177)),DATE(YEAR(Yearly!A177)+1,MONTH(Yearly!A177),DAY(Yearly!A177))))</f>
        <v>105254</v>
      </c>
      <c r="B178" s="9">
        <f t="shared" si="34"/>
        <v>105252</v>
      </c>
      <c r="C178" s="9">
        <f t="shared" si="47"/>
        <v>105282</v>
      </c>
      <c r="D178" s="3">
        <f t="shared" si="48"/>
        <v>31</v>
      </c>
      <c r="E178" s="4">
        <f>Lease!K188</f>
        <v>0</v>
      </c>
      <c r="F178" s="3">
        <f t="shared" si="49"/>
        <v>0</v>
      </c>
      <c r="G178" s="11">
        <f t="shared" si="35"/>
        <v>0</v>
      </c>
      <c r="H178" s="11">
        <f t="shared" si="36"/>
        <v>0</v>
      </c>
      <c r="I178" s="11">
        <f t="shared" si="37"/>
        <v>0</v>
      </c>
      <c r="J178" s="11">
        <f t="shared" si="38"/>
        <v>0</v>
      </c>
      <c r="K178" s="11">
        <f t="shared" si="39"/>
        <v>0</v>
      </c>
      <c r="L178" s="11">
        <f t="shared" si="40"/>
        <v>0</v>
      </c>
      <c r="M178" s="11">
        <f t="shared" si="41"/>
        <v>0</v>
      </c>
      <c r="N178" s="11">
        <f t="shared" si="42"/>
        <v>0</v>
      </c>
      <c r="O178" s="11">
        <f t="shared" si="43"/>
        <v>0</v>
      </c>
      <c r="P178" s="11">
        <f t="shared" si="44"/>
        <v>0</v>
      </c>
      <c r="Q178" s="11">
        <f t="shared" si="45"/>
        <v>0</v>
      </c>
      <c r="R178" s="11">
        <f t="shared" si="46"/>
        <v>0</v>
      </c>
    </row>
    <row r="179" spans="1:18" x14ac:dyDescent="0.25">
      <c r="A179" s="9">
        <f>IF(Lease!$H$4="Monthly",DATE(YEAR(Yearly!A178),MONTH(Yearly!A178)+1,DAY(Yearly!A178)),IF(Lease!$H$4="Quarterly",DATE(YEAR(Yearly!A178),MONTH(Yearly!A178)+3,DAY(Yearly!A178)),DATE(YEAR(Yearly!A178)+1,MONTH(Yearly!A178),DAY(Yearly!A178))))</f>
        <v>105619</v>
      </c>
      <c r="B179" s="9">
        <f t="shared" si="34"/>
        <v>105617</v>
      </c>
      <c r="C179" s="9">
        <f t="shared" si="47"/>
        <v>105647</v>
      </c>
      <c r="D179" s="3">
        <f t="shared" si="48"/>
        <v>31</v>
      </c>
      <c r="E179" s="4">
        <f>Lease!K189</f>
        <v>0</v>
      </c>
      <c r="F179" s="3">
        <f t="shared" si="49"/>
        <v>0</v>
      </c>
      <c r="G179" s="11">
        <f t="shared" si="35"/>
        <v>0</v>
      </c>
      <c r="H179" s="11">
        <f t="shared" si="36"/>
        <v>0</v>
      </c>
      <c r="I179" s="11">
        <f t="shared" si="37"/>
        <v>0</v>
      </c>
      <c r="J179" s="11">
        <f t="shared" si="38"/>
        <v>0</v>
      </c>
      <c r="K179" s="11">
        <f t="shared" si="39"/>
        <v>0</v>
      </c>
      <c r="L179" s="11">
        <f t="shared" si="40"/>
        <v>0</v>
      </c>
      <c r="M179" s="11">
        <f t="shared" si="41"/>
        <v>0</v>
      </c>
      <c r="N179" s="11">
        <f t="shared" si="42"/>
        <v>0</v>
      </c>
      <c r="O179" s="11">
        <f t="shared" si="43"/>
        <v>0</v>
      </c>
      <c r="P179" s="11">
        <f t="shared" si="44"/>
        <v>0</v>
      </c>
      <c r="Q179" s="11">
        <f t="shared" si="45"/>
        <v>0</v>
      </c>
      <c r="R179" s="11">
        <f t="shared" si="46"/>
        <v>0</v>
      </c>
    </row>
    <row r="180" spans="1:18" x14ac:dyDescent="0.25">
      <c r="A180" s="9">
        <f>IF(Lease!$H$4="Monthly",DATE(YEAR(Yearly!A179),MONTH(Yearly!A179)+1,DAY(Yearly!A179)),IF(Lease!$H$4="Quarterly",DATE(YEAR(Yearly!A179),MONTH(Yearly!A179)+3,DAY(Yearly!A179)),DATE(YEAR(Yearly!A179)+1,MONTH(Yearly!A179),DAY(Yearly!A179))))</f>
        <v>105984</v>
      </c>
      <c r="B180" s="9">
        <f t="shared" si="34"/>
        <v>105982</v>
      </c>
      <c r="C180" s="9">
        <f t="shared" si="47"/>
        <v>106012</v>
      </c>
      <c r="D180" s="3">
        <f t="shared" si="48"/>
        <v>31</v>
      </c>
      <c r="E180" s="4">
        <f>Lease!K190</f>
        <v>0</v>
      </c>
      <c r="F180" s="3">
        <f t="shared" si="49"/>
        <v>0</v>
      </c>
      <c r="G180" s="11">
        <f t="shared" si="35"/>
        <v>0</v>
      </c>
      <c r="H180" s="11">
        <f t="shared" si="36"/>
        <v>0</v>
      </c>
      <c r="I180" s="11">
        <f t="shared" si="37"/>
        <v>0</v>
      </c>
      <c r="J180" s="11">
        <f t="shared" si="38"/>
        <v>0</v>
      </c>
      <c r="K180" s="11">
        <f t="shared" si="39"/>
        <v>0</v>
      </c>
      <c r="L180" s="11">
        <f t="shared" si="40"/>
        <v>0</v>
      </c>
      <c r="M180" s="11">
        <f t="shared" si="41"/>
        <v>0</v>
      </c>
      <c r="N180" s="11">
        <f t="shared" si="42"/>
        <v>0</v>
      </c>
      <c r="O180" s="11">
        <f t="shared" si="43"/>
        <v>0</v>
      </c>
      <c r="P180" s="11">
        <f t="shared" si="44"/>
        <v>0</v>
      </c>
      <c r="Q180" s="11">
        <f t="shared" si="45"/>
        <v>0</v>
      </c>
      <c r="R180" s="11">
        <f t="shared" si="46"/>
        <v>0</v>
      </c>
    </row>
    <row r="181" spans="1:18" x14ac:dyDescent="0.25">
      <c r="A181" s="9">
        <f>IF(Lease!$H$4="Monthly",DATE(YEAR(Yearly!A180),MONTH(Yearly!A180)+1,DAY(Yearly!A180)),IF(Lease!$H$4="Quarterly",DATE(YEAR(Yearly!A180),MONTH(Yearly!A180)+3,DAY(Yearly!A180)),DATE(YEAR(Yearly!A180)+1,MONTH(Yearly!A180),DAY(Yearly!A180))))</f>
        <v>106349</v>
      </c>
      <c r="B181" s="9">
        <f t="shared" si="34"/>
        <v>106347</v>
      </c>
      <c r="C181" s="9">
        <f t="shared" si="47"/>
        <v>106377</v>
      </c>
      <c r="D181" s="3">
        <f t="shared" si="48"/>
        <v>31</v>
      </c>
      <c r="E181" s="4">
        <f>Lease!K191</f>
        <v>0</v>
      </c>
      <c r="F181" s="3">
        <f t="shared" si="49"/>
        <v>0</v>
      </c>
      <c r="G181" s="11">
        <f t="shared" si="35"/>
        <v>0</v>
      </c>
      <c r="H181" s="11">
        <f t="shared" si="36"/>
        <v>0</v>
      </c>
      <c r="I181" s="11">
        <f t="shared" si="37"/>
        <v>0</v>
      </c>
      <c r="J181" s="11">
        <f t="shared" si="38"/>
        <v>0</v>
      </c>
      <c r="K181" s="11">
        <f t="shared" si="39"/>
        <v>0</v>
      </c>
      <c r="L181" s="11">
        <f t="shared" si="40"/>
        <v>0</v>
      </c>
      <c r="M181" s="11">
        <f t="shared" si="41"/>
        <v>0</v>
      </c>
      <c r="N181" s="11">
        <f t="shared" si="42"/>
        <v>0</v>
      </c>
      <c r="O181" s="11">
        <f t="shared" si="43"/>
        <v>0</v>
      </c>
      <c r="P181" s="11">
        <f t="shared" si="44"/>
        <v>0</v>
      </c>
      <c r="Q181" s="11">
        <f t="shared" si="45"/>
        <v>0</v>
      </c>
      <c r="R181" s="11">
        <f t="shared" si="46"/>
        <v>0</v>
      </c>
    </row>
    <row r="182" spans="1:18" x14ac:dyDescent="0.25">
      <c r="A182" s="9">
        <f>IF(Lease!$H$4="Monthly",DATE(YEAR(Yearly!A181),MONTH(Yearly!A181)+1,DAY(Yearly!A181)),IF(Lease!$H$4="Quarterly",DATE(YEAR(Yearly!A181),MONTH(Yearly!A181)+3,DAY(Yearly!A181)),DATE(YEAR(Yearly!A181)+1,MONTH(Yearly!A181),DAY(Yearly!A181))))</f>
        <v>106715</v>
      </c>
      <c r="B182" s="9">
        <f t="shared" si="34"/>
        <v>106713</v>
      </c>
      <c r="C182" s="9">
        <f t="shared" si="47"/>
        <v>106743</v>
      </c>
      <c r="D182" s="3">
        <f t="shared" si="48"/>
        <v>31</v>
      </c>
      <c r="E182" s="4">
        <f>Lease!K192</f>
        <v>0</v>
      </c>
      <c r="F182" s="3">
        <f t="shared" si="49"/>
        <v>0</v>
      </c>
      <c r="G182" s="11">
        <f t="shared" si="35"/>
        <v>0</v>
      </c>
      <c r="H182" s="11">
        <f t="shared" si="36"/>
        <v>0</v>
      </c>
      <c r="I182" s="11">
        <f t="shared" si="37"/>
        <v>0</v>
      </c>
      <c r="J182" s="11">
        <f t="shared" si="38"/>
        <v>0</v>
      </c>
      <c r="K182" s="11">
        <f t="shared" si="39"/>
        <v>0</v>
      </c>
      <c r="L182" s="11">
        <f t="shared" si="40"/>
        <v>0</v>
      </c>
      <c r="M182" s="11">
        <f t="shared" si="41"/>
        <v>0</v>
      </c>
      <c r="N182" s="11">
        <f t="shared" si="42"/>
        <v>0</v>
      </c>
      <c r="O182" s="11">
        <f t="shared" si="43"/>
        <v>0</v>
      </c>
      <c r="P182" s="11">
        <f t="shared" si="44"/>
        <v>0</v>
      </c>
      <c r="Q182" s="11">
        <f t="shared" si="45"/>
        <v>0</v>
      </c>
      <c r="R182" s="11">
        <f t="shared" si="46"/>
        <v>0</v>
      </c>
    </row>
    <row r="183" spans="1:18" x14ac:dyDescent="0.25">
      <c r="A183" s="9">
        <f>IF(Lease!$H$4="Monthly",DATE(YEAR(Yearly!A182),MONTH(Yearly!A182)+1,DAY(Yearly!A182)),IF(Lease!$H$4="Quarterly",DATE(YEAR(Yearly!A182),MONTH(Yearly!A182)+3,DAY(Yearly!A182)),DATE(YEAR(Yearly!A182)+1,MONTH(Yearly!A182),DAY(Yearly!A182))))</f>
        <v>107080</v>
      </c>
      <c r="B183" s="9">
        <f t="shared" si="34"/>
        <v>107078</v>
      </c>
      <c r="C183" s="9">
        <f t="shared" si="47"/>
        <v>107108</v>
      </c>
      <c r="D183" s="3">
        <f t="shared" si="48"/>
        <v>31</v>
      </c>
      <c r="E183" s="4">
        <f>Lease!K193</f>
        <v>0</v>
      </c>
      <c r="F183" s="3">
        <f t="shared" si="49"/>
        <v>0</v>
      </c>
      <c r="G183" s="11">
        <f t="shared" si="35"/>
        <v>0</v>
      </c>
      <c r="H183" s="11">
        <f t="shared" si="36"/>
        <v>0</v>
      </c>
      <c r="I183" s="11">
        <f t="shared" si="37"/>
        <v>0</v>
      </c>
      <c r="J183" s="11">
        <f t="shared" si="38"/>
        <v>0</v>
      </c>
      <c r="K183" s="11">
        <f t="shared" si="39"/>
        <v>0</v>
      </c>
      <c r="L183" s="11">
        <f t="shared" si="40"/>
        <v>0</v>
      </c>
      <c r="M183" s="11">
        <f t="shared" si="41"/>
        <v>0</v>
      </c>
      <c r="N183" s="11">
        <f t="shared" si="42"/>
        <v>0</v>
      </c>
      <c r="O183" s="11">
        <f t="shared" si="43"/>
        <v>0</v>
      </c>
      <c r="P183" s="11">
        <f t="shared" si="44"/>
        <v>0</v>
      </c>
      <c r="Q183" s="11">
        <f t="shared" si="45"/>
        <v>0</v>
      </c>
      <c r="R183" s="11">
        <f t="shared" si="46"/>
        <v>0</v>
      </c>
    </row>
    <row r="184" spans="1:18" x14ac:dyDescent="0.25">
      <c r="A184" s="9">
        <f>IF(Lease!$H$4="Monthly",DATE(YEAR(Yearly!A183),MONTH(Yearly!A183)+1,DAY(Yearly!A183)),IF(Lease!$H$4="Quarterly",DATE(YEAR(Yearly!A183),MONTH(Yearly!A183)+3,DAY(Yearly!A183)),DATE(YEAR(Yearly!A183)+1,MONTH(Yearly!A183),DAY(Yearly!A183))))</f>
        <v>107445</v>
      </c>
      <c r="B184" s="9">
        <f t="shared" si="34"/>
        <v>107443</v>
      </c>
      <c r="C184" s="9">
        <f t="shared" si="47"/>
        <v>107473</v>
      </c>
      <c r="D184" s="3">
        <f t="shared" si="48"/>
        <v>31</v>
      </c>
      <c r="E184" s="4">
        <f>Lease!K194</f>
        <v>0</v>
      </c>
      <c r="F184" s="3">
        <f t="shared" si="49"/>
        <v>0</v>
      </c>
      <c r="G184" s="11">
        <f t="shared" si="35"/>
        <v>0</v>
      </c>
      <c r="H184" s="11">
        <f t="shared" si="36"/>
        <v>0</v>
      </c>
      <c r="I184" s="11">
        <f t="shared" si="37"/>
        <v>0</v>
      </c>
      <c r="J184" s="11">
        <f t="shared" si="38"/>
        <v>0</v>
      </c>
      <c r="K184" s="11">
        <f t="shared" si="39"/>
        <v>0</v>
      </c>
      <c r="L184" s="11">
        <f t="shared" si="40"/>
        <v>0</v>
      </c>
      <c r="M184" s="11">
        <f t="shared" si="41"/>
        <v>0</v>
      </c>
      <c r="N184" s="11">
        <f t="shared" si="42"/>
        <v>0</v>
      </c>
      <c r="O184" s="11">
        <f t="shared" si="43"/>
        <v>0</v>
      </c>
      <c r="P184" s="11">
        <f t="shared" si="44"/>
        <v>0</v>
      </c>
      <c r="Q184" s="11">
        <f t="shared" si="45"/>
        <v>0</v>
      </c>
      <c r="R184" s="11">
        <f t="shared" si="46"/>
        <v>0</v>
      </c>
    </row>
    <row r="185" spans="1:18" x14ac:dyDescent="0.25">
      <c r="A185" s="9">
        <f>IF(Lease!$H$4="Monthly",DATE(YEAR(Yearly!A184),MONTH(Yearly!A184)+1,DAY(Yearly!A184)),IF(Lease!$H$4="Quarterly",DATE(YEAR(Yearly!A184),MONTH(Yearly!A184)+3,DAY(Yearly!A184)),DATE(YEAR(Yearly!A184)+1,MONTH(Yearly!A184),DAY(Yearly!A184))))</f>
        <v>107810</v>
      </c>
      <c r="B185" s="9">
        <f t="shared" si="34"/>
        <v>107808</v>
      </c>
      <c r="C185" s="9">
        <f t="shared" si="47"/>
        <v>107838</v>
      </c>
      <c r="D185" s="3">
        <f t="shared" si="48"/>
        <v>31</v>
      </c>
      <c r="E185" s="4">
        <f>Lease!K195</f>
        <v>0</v>
      </c>
      <c r="F185" s="3">
        <f t="shared" si="49"/>
        <v>0</v>
      </c>
      <c r="G185" s="11">
        <f t="shared" si="35"/>
        <v>0</v>
      </c>
      <c r="H185" s="11">
        <f t="shared" si="36"/>
        <v>0</v>
      </c>
      <c r="I185" s="11">
        <f t="shared" si="37"/>
        <v>0</v>
      </c>
      <c r="J185" s="11">
        <f t="shared" si="38"/>
        <v>0</v>
      </c>
      <c r="K185" s="11">
        <f t="shared" si="39"/>
        <v>0</v>
      </c>
      <c r="L185" s="11">
        <f t="shared" si="40"/>
        <v>0</v>
      </c>
      <c r="M185" s="11">
        <f t="shared" si="41"/>
        <v>0</v>
      </c>
      <c r="N185" s="11">
        <f t="shared" si="42"/>
        <v>0</v>
      </c>
      <c r="O185" s="11">
        <f t="shared" si="43"/>
        <v>0</v>
      </c>
      <c r="P185" s="11">
        <f t="shared" si="44"/>
        <v>0</v>
      </c>
      <c r="Q185" s="11">
        <f t="shared" si="45"/>
        <v>0</v>
      </c>
      <c r="R185" s="11">
        <f t="shared" si="46"/>
        <v>0</v>
      </c>
    </row>
    <row r="186" spans="1:18" x14ac:dyDescent="0.25">
      <c r="A186" s="9">
        <f>IF(Lease!$H$4="Monthly",DATE(YEAR(Yearly!A185),MONTH(Yearly!A185)+1,DAY(Yearly!A185)),IF(Lease!$H$4="Quarterly",DATE(YEAR(Yearly!A185),MONTH(Yearly!A185)+3,DAY(Yearly!A185)),DATE(YEAR(Yearly!A185)+1,MONTH(Yearly!A185),DAY(Yearly!A185))))</f>
        <v>108176</v>
      </c>
      <c r="B186" s="9">
        <f t="shared" si="34"/>
        <v>108174</v>
      </c>
      <c r="C186" s="9">
        <f t="shared" si="47"/>
        <v>108204</v>
      </c>
      <c r="D186" s="3">
        <f t="shared" si="48"/>
        <v>31</v>
      </c>
      <c r="E186" s="4">
        <f>Lease!K196</f>
        <v>0</v>
      </c>
      <c r="F186" s="3">
        <f t="shared" si="49"/>
        <v>0</v>
      </c>
      <c r="G186" s="11">
        <f t="shared" si="35"/>
        <v>0</v>
      </c>
      <c r="H186" s="11">
        <f t="shared" si="36"/>
        <v>0</v>
      </c>
      <c r="I186" s="11">
        <f t="shared" si="37"/>
        <v>0</v>
      </c>
      <c r="J186" s="11">
        <f t="shared" si="38"/>
        <v>0</v>
      </c>
      <c r="K186" s="11">
        <f t="shared" si="39"/>
        <v>0</v>
      </c>
      <c r="L186" s="11">
        <f t="shared" si="40"/>
        <v>0</v>
      </c>
      <c r="M186" s="11">
        <f t="shared" si="41"/>
        <v>0</v>
      </c>
      <c r="N186" s="11">
        <f t="shared" si="42"/>
        <v>0</v>
      </c>
      <c r="O186" s="11">
        <f t="shared" si="43"/>
        <v>0</v>
      </c>
      <c r="P186" s="11">
        <f t="shared" si="44"/>
        <v>0</v>
      </c>
      <c r="Q186" s="11">
        <f t="shared" si="45"/>
        <v>0</v>
      </c>
      <c r="R186" s="11">
        <f t="shared" si="46"/>
        <v>0</v>
      </c>
    </row>
    <row r="187" spans="1:18" x14ac:dyDescent="0.25">
      <c r="A187" s="9">
        <f>IF(Lease!$H$4="Monthly",DATE(YEAR(Yearly!A186),MONTH(Yearly!A186)+1,DAY(Yearly!A186)),IF(Lease!$H$4="Quarterly",DATE(YEAR(Yearly!A186),MONTH(Yearly!A186)+3,DAY(Yearly!A186)),DATE(YEAR(Yearly!A186)+1,MONTH(Yearly!A186),DAY(Yearly!A186))))</f>
        <v>108541</v>
      </c>
      <c r="B187" s="9">
        <f t="shared" si="34"/>
        <v>108539</v>
      </c>
      <c r="C187" s="9">
        <f t="shared" si="47"/>
        <v>108569</v>
      </c>
      <c r="D187" s="3">
        <f t="shared" si="48"/>
        <v>31</v>
      </c>
      <c r="E187" s="4">
        <f>Lease!K197</f>
        <v>0</v>
      </c>
      <c r="F187" s="3">
        <f t="shared" si="49"/>
        <v>0</v>
      </c>
      <c r="G187" s="11">
        <f t="shared" si="35"/>
        <v>0</v>
      </c>
      <c r="H187" s="11">
        <f t="shared" si="36"/>
        <v>0</v>
      </c>
      <c r="I187" s="11">
        <f t="shared" si="37"/>
        <v>0</v>
      </c>
      <c r="J187" s="11">
        <f t="shared" si="38"/>
        <v>0</v>
      </c>
      <c r="K187" s="11">
        <f t="shared" si="39"/>
        <v>0</v>
      </c>
      <c r="L187" s="11">
        <f t="shared" si="40"/>
        <v>0</v>
      </c>
      <c r="M187" s="11">
        <f t="shared" si="41"/>
        <v>0</v>
      </c>
      <c r="N187" s="11">
        <f t="shared" si="42"/>
        <v>0</v>
      </c>
      <c r="O187" s="11">
        <f t="shared" si="43"/>
        <v>0</v>
      </c>
      <c r="P187" s="11">
        <f t="shared" si="44"/>
        <v>0</v>
      </c>
      <c r="Q187" s="11">
        <f t="shared" si="45"/>
        <v>0</v>
      </c>
      <c r="R187" s="11">
        <f t="shared" si="46"/>
        <v>0</v>
      </c>
    </row>
    <row r="188" spans="1:18" x14ac:dyDescent="0.25">
      <c r="A188" s="9">
        <f>IF(Lease!$H$4="Monthly",DATE(YEAR(Yearly!A187),MONTH(Yearly!A187)+1,DAY(Yearly!A187)),IF(Lease!$H$4="Quarterly",DATE(YEAR(Yearly!A187),MONTH(Yearly!A187)+3,DAY(Yearly!A187)),DATE(YEAR(Yearly!A187)+1,MONTH(Yearly!A187),DAY(Yearly!A187))))</f>
        <v>108906</v>
      </c>
      <c r="B188" s="9">
        <f t="shared" si="34"/>
        <v>108904</v>
      </c>
      <c r="C188" s="9">
        <f t="shared" si="47"/>
        <v>108934</v>
      </c>
      <c r="D188" s="3">
        <f t="shared" si="48"/>
        <v>31</v>
      </c>
      <c r="E188" s="4">
        <f>Lease!K198</f>
        <v>0</v>
      </c>
      <c r="F188" s="3">
        <f t="shared" si="49"/>
        <v>0</v>
      </c>
      <c r="G188" s="11">
        <f t="shared" si="35"/>
        <v>0</v>
      </c>
      <c r="H188" s="11">
        <f t="shared" si="36"/>
        <v>0</v>
      </c>
      <c r="I188" s="11">
        <f t="shared" si="37"/>
        <v>0</v>
      </c>
      <c r="J188" s="11">
        <f t="shared" si="38"/>
        <v>0</v>
      </c>
      <c r="K188" s="11">
        <f t="shared" si="39"/>
        <v>0</v>
      </c>
      <c r="L188" s="11">
        <f t="shared" si="40"/>
        <v>0</v>
      </c>
      <c r="M188" s="11">
        <f t="shared" si="41"/>
        <v>0</v>
      </c>
      <c r="N188" s="11">
        <f t="shared" si="42"/>
        <v>0</v>
      </c>
      <c r="O188" s="11">
        <f t="shared" si="43"/>
        <v>0</v>
      </c>
      <c r="P188" s="11">
        <f t="shared" si="44"/>
        <v>0</v>
      </c>
      <c r="Q188" s="11">
        <f t="shared" si="45"/>
        <v>0</v>
      </c>
      <c r="R188" s="11">
        <f t="shared" si="46"/>
        <v>0</v>
      </c>
    </row>
    <row r="189" spans="1:18" x14ac:dyDescent="0.25">
      <c r="A189" s="9">
        <f>IF(Lease!$H$4="Monthly",DATE(YEAR(Yearly!A188),MONTH(Yearly!A188)+1,DAY(Yearly!A188)),IF(Lease!$H$4="Quarterly",DATE(YEAR(Yearly!A188),MONTH(Yearly!A188)+3,DAY(Yearly!A188)),DATE(YEAR(Yearly!A188)+1,MONTH(Yearly!A188),DAY(Yearly!A188))))</f>
        <v>109271</v>
      </c>
      <c r="B189" s="9">
        <f t="shared" si="34"/>
        <v>109269</v>
      </c>
      <c r="C189" s="9">
        <f t="shared" si="47"/>
        <v>109299</v>
      </c>
      <c r="D189" s="3">
        <f t="shared" si="48"/>
        <v>31</v>
      </c>
      <c r="E189" s="4">
        <f>Lease!K199</f>
        <v>0</v>
      </c>
      <c r="F189" s="3">
        <f t="shared" si="49"/>
        <v>0</v>
      </c>
      <c r="G189" s="11">
        <f t="shared" si="35"/>
        <v>0</v>
      </c>
      <c r="H189" s="11">
        <f t="shared" si="36"/>
        <v>0</v>
      </c>
      <c r="I189" s="11">
        <f t="shared" si="37"/>
        <v>0</v>
      </c>
      <c r="J189" s="11">
        <f t="shared" si="38"/>
        <v>0</v>
      </c>
      <c r="K189" s="11">
        <f t="shared" si="39"/>
        <v>0</v>
      </c>
      <c r="L189" s="11">
        <f t="shared" si="40"/>
        <v>0</v>
      </c>
      <c r="M189" s="11">
        <f t="shared" si="41"/>
        <v>0</v>
      </c>
      <c r="N189" s="11">
        <f t="shared" si="42"/>
        <v>0</v>
      </c>
      <c r="O189" s="11">
        <f t="shared" si="43"/>
        <v>0</v>
      </c>
      <c r="P189" s="11">
        <f t="shared" si="44"/>
        <v>0</v>
      </c>
      <c r="Q189" s="11">
        <f t="shared" si="45"/>
        <v>0</v>
      </c>
      <c r="R189" s="11">
        <f t="shared" si="46"/>
        <v>0</v>
      </c>
    </row>
    <row r="190" spans="1:18" x14ac:dyDescent="0.25">
      <c r="A190" s="9">
        <f>IF(Lease!$H$4="Monthly",DATE(YEAR(Yearly!A189),MONTH(Yearly!A189)+1,DAY(Yearly!A189)),IF(Lease!$H$4="Quarterly",DATE(YEAR(Yearly!A189),MONTH(Yearly!A189)+3,DAY(Yearly!A189)),DATE(YEAR(Yearly!A189)+1,MONTH(Yearly!A189),DAY(Yearly!A189))))</f>
        <v>109636</v>
      </c>
      <c r="B190" s="9">
        <f t="shared" si="34"/>
        <v>109634</v>
      </c>
      <c r="C190" s="9">
        <f t="shared" si="47"/>
        <v>109664</v>
      </c>
      <c r="D190" s="3">
        <f t="shared" si="48"/>
        <v>31</v>
      </c>
      <c r="E190" s="4">
        <f>Lease!K200</f>
        <v>0</v>
      </c>
      <c r="F190" s="3">
        <f t="shared" si="49"/>
        <v>0</v>
      </c>
      <c r="G190" s="11">
        <f t="shared" si="35"/>
        <v>0</v>
      </c>
      <c r="H190" s="11">
        <f t="shared" si="36"/>
        <v>0</v>
      </c>
      <c r="I190" s="11">
        <f t="shared" si="37"/>
        <v>0</v>
      </c>
      <c r="J190" s="11">
        <f t="shared" si="38"/>
        <v>0</v>
      </c>
      <c r="K190" s="11">
        <f t="shared" si="39"/>
        <v>0</v>
      </c>
      <c r="L190" s="11">
        <f t="shared" si="40"/>
        <v>0</v>
      </c>
      <c r="M190" s="11">
        <f t="shared" si="41"/>
        <v>0</v>
      </c>
      <c r="N190" s="11">
        <f t="shared" si="42"/>
        <v>0</v>
      </c>
      <c r="O190" s="11">
        <f t="shared" si="43"/>
        <v>0</v>
      </c>
      <c r="P190" s="11">
        <f t="shared" si="44"/>
        <v>0</v>
      </c>
      <c r="Q190" s="11">
        <f t="shared" si="45"/>
        <v>0</v>
      </c>
      <c r="R190" s="11">
        <f t="shared" si="46"/>
        <v>0</v>
      </c>
    </row>
    <row r="191" spans="1:18" x14ac:dyDescent="0.25">
      <c r="A191" s="9">
        <f>IF(Lease!$H$4="Monthly",DATE(YEAR(Yearly!A190),MONTH(Yearly!A190)+1,DAY(Yearly!A190)),IF(Lease!$H$4="Quarterly",DATE(YEAR(Yearly!A190),MONTH(Yearly!A190)+3,DAY(Yearly!A190)),DATE(YEAR(Yearly!A190)+1,MONTH(Yearly!A190),DAY(Yearly!A190))))</f>
        <v>110001</v>
      </c>
      <c r="B191" s="9">
        <f t="shared" si="34"/>
        <v>109999</v>
      </c>
      <c r="C191" s="9">
        <f t="shared" si="47"/>
        <v>110029</v>
      </c>
      <c r="D191" s="3">
        <f t="shared" si="48"/>
        <v>31</v>
      </c>
      <c r="E191" s="4">
        <f>Lease!K201</f>
        <v>0</v>
      </c>
      <c r="F191" s="3">
        <f t="shared" si="49"/>
        <v>0</v>
      </c>
      <c r="G191" s="11">
        <f t="shared" si="35"/>
        <v>0</v>
      </c>
      <c r="H191" s="11">
        <f t="shared" si="36"/>
        <v>0</v>
      </c>
      <c r="I191" s="11">
        <f t="shared" si="37"/>
        <v>0</v>
      </c>
      <c r="J191" s="11">
        <f t="shared" si="38"/>
        <v>0</v>
      </c>
      <c r="K191" s="11">
        <f t="shared" si="39"/>
        <v>0</v>
      </c>
      <c r="L191" s="11">
        <f t="shared" si="40"/>
        <v>0</v>
      </c>
      <c r="M191" s="11">
        <f t="shared" si="41"/>
        <v>0</v>
      </c>
      <c r="N191" s="11">
        <f t="shared" si="42"/>
        <v>0</v>
      </c>
      <c r="O191" s="11">
        <f t="shared" si="43"/>
        <v>0</v>
      </c>
      <c r="P191" s="11">
        <f t="shared" si="44"/>
        <v>0</v>
      </c>
      <c r="Q191" s="11">
        <f t="shared" si="45"/>
        <v>0</v>
      </c>
      <c r="R191" s="11">
        <f t="shared" si="46"/>
        <v>0</v>
      </c>
    </row>
    <row r="192" spans="1:18" x14ac:dyDescent="0.25">
      <c r="A192" s="9">
        <f>IF(Lease!$H$4="Monthly",DATE(YEAR(Yearly!A191),MONTH(Yearly!A191)+1,DAY(Yearly!A191)),IF(Lease!$H$4="Quarterly",DATE(YEAR(Yearly!A191),MONTH(Yearly!A191)+3,DAY(Yearly!A191)),DATE(YEAR(Yearly!A191)+1,MONTH(Yearly!A191),DAY(Yearly!A191))))</f>
        <v>110366</v>
      </c>
      <c r="B192" s="9">
        <f t="shared" si="34"/>
        <v>110364</v>
      </c>
      <c r="C192" s="9">
        <f t="shared" si="47"/>
        <v>110394</v>
      </c>
      <c r="D192" s="3">
        <f t="shared" si="48"/>
        <v>31</v>
      </c>
      <c r="E192" s="4">
        <f>Lease!K202</f>
        <v>0</v>
      </c>
      <c r="F192" s="3">
        <f t="shared" si="49"/>
        <v>0</v>
      </c>
      <c r="G192" s="11">
        <f t="shared" si="35"/>
        <v>0</v>
      </c>
      <c r="H192" s="11">
        <f t="shared" si="36"/>
        <v>0</v>
      </c>
      <c r="I192" s="11">
        <f t="shared" si="37"/>
        <v>0</v>
      </c>
      <c r="J192" s="11">
        <f t="shared" si="38"/>
        <v>0</v>
      </c>
      <c r="K192" s="11">
        <f t="shared" si="39"/>
        <v>0</v>
      </c>
      <c r="L192" s="11">
        <f t="shared" si="40"/>
        <v>0</v>
      </c>
      <c r="M192" s="11">
        <f t="shared" si="41"/>
        <v>0</v>
      </c>
      <c r="N192" s="11">
        <f t="shared" si="42"/>
        <v>0</v>
      </c>
      <c r="O192" s="11">
        <f t="shared" si="43"/>
        <v>0</v>
      </c>
      <c r="P192" s="11">
        <f t="shared" si="44"/>
        <v>0</v>
      </c>
      <c r="Q192" s="11">
        <f t="shared" si="45"/>
        <v>0</v>
      </c>
      <c r="R192" s="11">
        <f t="shared" si="46"/>
        <v>0</v>
      </c>
    </row>
    <row r="193" spans="1:18" x14ac:dyDescent="0.25">
      <c r="A193" s="9">
        <f>IF(Lease!$H$4="Monthly",DATE(YEAR(Yearly!A192),MONTH(Yearly!A192)+1,DAY(Yearly!A192)),IF(Lease!$H$4="Quarterly",DATE(YEAR(Yearly!A192),MONTH(Yearly!A192)+3,DAY(Yearly!A192)),DATE(YEAR(Yearly!A192)+1,MONTH(Yearly!A192),DAY(Yearly!A192))))</f>
        <v>110731</v>
      </c>
      <c r="B193" s="9">
        <f t="shared" si="34"/>
        <v>110729</v>
      </c>
      <c r="C193" s="9">
        <f t="shared" si="47"/>
        <v>110759</v>
      </c>
      <c r="D193" s="3">
        <f t="shared" si="48"/>
        <v>31</v>
      </c>
      <c r="E193" s="4">
        <f>Lease!K203</f>
        <v>0</v>
      </c>
      <c r="F193" s="3">
        <f t="shared" si="49"/>
        <v>0</v>
      </c>
      <c r="G193" s="11">
        <f t="shared" si="35"/>
        <v>0</v>
      </c>
      <c r="H193" s="11">
        <f t="shared" si="36"/>
        <v>0</v>
      </c>
      <c r="I193" s="11">
        <f t="shared" si="37"/>
        <v>0</v>
      </c>
      <c r="J193" s="11">
        <f t="shared" si="38"/>
        <v>0</v>
      </c>
      <c r="K193" s="11">
        <f t="shared" si="39"/>
        <v>0</v>
      </c>
      <c r="L193" s="11">
        <f t="shared" si="40"/>
        <v>0</v>
      </c>
      <c r="M193" s="11">
        <f t="shared" si="41"/>
        <v>0</v>
      </c>
      <c r="N193" s="11">
        <f t="shared" si="42"/>
        <v>0</v>
      </c>
      <c r="O193" s="11">
        <f t="shared" si="43"/>
        <v>0</v>
      </c>
      <c r="P193" s="11">
        <f t="shared" si="44"/>
        <v>0</v>
      </c>
      <c r="Q193" s="11">
        <f t="shared" si="45"/>
        <v>0</v>
      </c>
      <c r="R193" s="11">
        <f t="shared" si="46"/>
        <v>0</v>
      </c>
    </row>
    <row r="194" spans="1:18" x14ac:dyDescent="0.25">
      <c r="A194" s="9">
        <f>IF(Lease!$H$4="Monthly",DATE(YEAR(Yearly!A193),MONTH(Yearly!A193)+1,DAY(Yearly!A193)),IF(Lease!$H$4="Quarterly",DATE(YEAR(Yearly!A193),MONTH(Yearly!A193)+3,DAY(Yearly!A193)),DATE(YEAR(Yearly!A193)+1,MONTH(Yearly!A193),DAY(Yearly!A193))))</f>
        <v>111097</v>
      </c>
      <c r="B194" s="9">
        <f t="shared" si="34"/>
        <v>111095</v>
      </c>
      <c r="C194" s="9">
        <f t="shared" si="47"/>
        <v>111125</v>
      </c>
      <c r="D194" s="3">
        <f t="shared" si="48"/>
        <v>31</v>
      </c>
      <c r="E194" s="4">
        <f>Lease!K204</f>
        <v>0</v>
      </c>
      <c r="F194" s="3">
        <f t="shared" si="49"/>
        <v>0</v>
      </c>
      <c r="G194" s="11">
        <f t="shared" si="35"/>
        <v>0</v>
      </c>
      <c r="H194" s="11">
        <f t="shared" si="36"/>
        <v>0</v>
      </c>
      <c r="I194" s="11">
        <f t="shared" si="37"/>
        <v>0</v>
      </c>
      <c r="J194" s="11">
        <f t="shared" si="38"/>
        <v>0</v>
      </c>
      <c r="K194" s="11">
        <f t="shared" si="39"/>
        <v>0</v>
      </c>
      <c r="L194" s="11">
        <f t="shared" si="40"/>
        <v>0</v>
      </c>
      <c r="M194" s="11">
        <f t="shared" si="41"/>
        <v>0</v>
      </c>
      <c r="N194" s="11">
        <f t="shared" si="42"/>
        <v>0</v>
      </c>
      <c r="O194" s="11">
        <f t="shared" si="43"/>
        <v>0</v>
      </c>
      <c r="P194" s="11">
        <f t="shared" si="44"/>
        <v>0</v>
      </c>
      <c r="Q194" s="11">
        <f t="shared" si="45"/>
        <v>0</v>
      </c>
      <c r="R194" s="11">
        <f t="shared" si="46"/>
        <v>0</v>
      </c>
    </row>
    <row r="195" spans="1:18" x14ac:dyDescent="0.25">
      <c r="A195" s="9">
        <f>IF(Lease!$H$4="Monthly",DATE(YEAR(Yearly!A194),MONTH(Yearly!A194)+1,DAY(Yearly!A194)),IF(Lease!$H$4="Quarterly",DATE(YEAR(Yearly!A194),MONTH(Yearly!A194)+3,DAY(Yearly!A194)),DATE(YEAR(Yearly!A194)+1,MONTH(Yearly!A194),DAY(Yearly!A194))))</f>
        <v>111462</v>
      </c>
      <c r="B195" s="9">
        <f t="shared" si="34"/>
        <v>111460</v>
      </c>
      <c r="C195" s="9">
        <f t="shared" si="47"/>
        <v>111490</v>
      </c>
      <c r="D195" s="3">
        <f t="shared" si="48"/>
        <v>31</v>
      </c>
      <c r="E195" s="4">
        <f>Lease!K205</f>
        <v>0</v>
      </c>
      <c r="F195" s="3">
        <f t="shared" si="49"/>
        <v>0</v>
      </c>
      <c r="G195" s="11">
        <f t="shared" si="35"/>
        <v>0</v>
      </c>
      <c r="H195" s="11">
        <f t="shared" si="36"/>
        <v>0</v>
      </c>
      <c r="I195" s="11">
        <f t="shared" si="37"/>
        <v>0</v>
      </c>
      <c r="J195" s="11">
        <f t="shared" si="38"/>
        <v>0</v>
      </c>
      <c r="K195" s="11">
        <f t="shared" si="39"/>
        <v>0</v>
      </c>
      <c r="L195" s="11">
        <f t="shared" si="40"/>
        <v>0</v>
      </c>
      <c r="M195" s="11">
        <f t="shared" si="41"/>
        <v>0</v>
      </c>
      <c r="N195" s="11">
        <f t="shared" si="42"/>
        <v>0</v>
      </c>
      <c r="O195" s="11">
        <f t="shared" si="43"/>
        <v>0</v>
      </c>
      <c r="P195" s="11">
        <f t="shared" si="44"/>
        <v>0</v>
      </c>
      <c r="Q195" s="11">
        <f t="shared" si="45"/>
        <v>0</v>
      </c>
      <c r="R195" s="11">
        <f t="shared" si="46"/>
        <v>0</v>
      </c>
    </row>
    <row r="196" spans="1:18" x14ac:dyDescent="0.25">
      <c r="A196" s="9">
        <f>IF(Lease!$H$4="Monthly",DATE(YEAR(Yearly!A195),MONTH(Yearly!A195)+1,DAY(Yearly!A195)),IF(Lease!$H$4="Quarterly",DATE(YEAR(Yearly!A195),MONTH(Yearly!A195)+3,DAY(Yearly!A195)),DATE(YEAR(Yearly!A195)+1,MONTH(Yearly!A195),DAY(Yearly!A195))))</f>
        <v>111827</v>
      </c>
      <c r="B196" s="9">
        <f t="shared" si="34"/>
        <v>111825</v>
      </c>
      <c r="C196" s="9">
        <f t="shared" si="47"/>
        <v>111855</v>
      </c>
      <c r="D196" s="3">
        <f t="shared" si="48"/>
        <v>31</v>
      </c>
      <c r="E196" s="4">
        <f>Lease!K206</f>
        <v>0</v>
      </c>
      <c r="F196" s="3">
        <f t="shared" si="49"/>
        <v>0</v>
      </c>
      <c r="G196" s="11">
        <f t="shared" si="35"/>
        <v>0</v>
      </c>
      <c r="H196" s="11">
        <f t="shared" si="36"/>
        <v>0</v>
      </c>
      <c r="I196" s="11">
        <f t="shared" si="37"/>
        <v>0</v>
      </c>
      <c r="J196" s="11">
        <f t="shared" si="38"/>
        <v>0</v>
      </c>
      <c r="K196" s="11">
        <f t="shared" si="39"/>
        <v>0</v>
      </c>
      <c r="L196" s="11">
        <f t="shared" si="40"/>
        <v>0</v>
      </c>
      <c r="M196" s="11">
        <f t="shared" si="41"/>
        <v>0</v>
      </c>
      <c r="N196" s="11">
        <f t="shared" si="42"/>
        <v>0</v>
      </c>
      <c r="O196" s="11">
        <f t="shared" si="43"/>
        <v>0</v>
      </c>
      <c r="P196" s="11">
        <f t="shared" si="44"/>
        <v>0</v>
      </c>
      <c r="Q196" s="11">
        <f t="shared" si="45"/>
        <v>0</v>
      </c>
      <c r="R196" s="11">
        <f t="shared" si="46"/>
        <v>0</v>
      </c>
    </row>
    <row r="197" spans="1:18" x14ac:dyDescent="0.25">
      <c r="A197" s="9">
        <f>IF(Lease!$H$4="Monthly",DATE(YEAR(Yearly!A196),MONTH(Yearly!A196)+1,DAY(Yearly!A196)),IF(Lease!$H$4="Quarterly",DATE(YEAR(Yearly!A196),MONTH(Yearly!A196)+3,DAY(Yearly!A196)),DATE(YEAR(Yearly!A196)+1,MONTH(Yearly!A196),DAY(Yearly!A196))))</f>
        <v>112192</v>
      </c>
      <c r="B197" s="9">
        <f t="shared" si="34"/>
        <v>112190</v>
      </c>
      <c r="C197" s="9">
        <f t="shared" si="47"/>
        <v>112220</v>
      </c>
      <c r="D197" s="3">
        <f t="shared" si="48"/>
        <v>31</v>
      </c>
      <c r="E197" s="4">
        <f>Lease!K207</f>
        <v>0</v>
      </c>
      <c r="F197" s="3">
        <f t="shared" si="49"/>
        <v>0</v>
      </c>
      <c r="G197" s="11">
        <f t="shared" si="35"/>
        <v>0</v>
      </c>
      <c r="H197" s="11">
        <f t="shared" si="36"/>
        <v>0</v>
      </c>
      <c r="I197" s="11">
        <f t="shared" si="37"/>
        <v>0</v>
      </c>
      <c r="J197" s="11">
        <f t="shared" si="38"/>
        <v>0</v>
      </c>
      <c r="K197" s="11">
        <f t="shared" si="39"/>
        <v>0</v>
      </c>
      <c r="L197" s="11">
        <f t="shared" si="40"/>
        <v>0</v>
      </c>
      <c r="M197" s="11">
        <f t="shared" si="41"/>
        <v>0</v>
      </c>
      <c r="N197" s="11">
        <f t="shared" si="42"/>
        <v>0</v>
      </c>
      <c r="O197" s="11">
        <f t="shared" si="43"/>
        <v>0</v>
      </c>
      <c r="P197" s="11">
        <f t="shared" si="44"/>
        <v>0</v>
      </c>
      <c r="Q197" s="11">
        <f t="shared" si="45"/>
        <v>0</v>
      </c>
      <c r="R197" s="11">
        <f t="shared" si="46"/>
        <v>0</v>
      </c>
    </row>
    <row r="198" spans="1:18" x14ac:dyDescent="0.25">
      <c r="A198" s="9">
        <f>IF(Lease!$H$4="Monthly",DATE(YEAR(Yearly!A197),MONTH(Yearly!A197)+1,DAY(Yearly!A197)),IF(Lease!$H$4="Quarterly",DATE(YEAR(Yearly!A197),MONTH(Yearly!A197)+3,DAY(Yearly!A197)),DATE(YEAR(Yearly!A197)+1,MONTH(Yearly!A197),DAY(Yearly!A197))))</f>
        <v>112558</v>
      </c>
      <c r="B198" s="9">
        <f t="shared" ref="B198:B261" si="50">EOMONTH(A198,-1)+1</f>
        <v>112556</v>
      </c>
      <c r="C198" s="9">
        <f t="shared" si="47"/>
        <v>112586</v>
      </c>
      <c r="D198" s="3">
        <f t="shared" si="48"/>
        <v>31</v>
      </c>
      <c r="E198" s="4">
        <f>Lease!K208</f>
        <v>0</v>
      </c>
      <c r="F198" s="3">
        <f t="shared" si="49"/>
        <v>0</v>
      </c>
      <c r="G198" s="11">
        <f t="shared" ref="G198:G261" si="51">$E199/($A199-$A198+1)*((((EOMONTH(DATE(YEAR($A198),MONTH($A198)+G$4,DAY($A198)),0)))-DATE(YEAR($A198),MONTH(EOMONTH($A198,-1)+G$4)+G$4,1))+1)</f>
        <v>0</v>
      </c>
      <c r="H198" s="11">
        <f t="shared" ref="H198:H261" si="52">$E199/($A199-$A198+1)*((((EOMONTH(DATE(YEAR($A198),MONTH($A198)+H$4,DAY($A198)),0)))-DATE(YEAR($A198),MONTH(EOMONTH($A198,-1)+H$4)+H$4,1))+1)</f>
        <v>0</v>
      </c>
      <c r="I198" s="11">
        <f t="shared" ref="I198:I261" si="53">$E199/($A199-$A198+1)*((((EOMONTH(DATE(YEAR($A198),MONTH($A198)+I$4,DAY($A198)),0)))-DATE(YEAR($A198),MONTH(EOMONTH($A198,-1)+I$4)+I$4,1))+1)</f>
        <v>0</v>
      </c>
      <c r="J198" s="11">
        <f t="shared" ref="J198:J261" si="54">$E199/($A199-$A198+1)*((((EOMONTH(DATE(YEAR($A198),MONTH($A198)+J$4,DAY($A198)),0)))-DATE(YEAR($A198),MONTH(EOMONTH($A198,-1)+J$4)+J$4,1))+1)</f>
        <v>0</v>
      </c>
      <c r="K198" s="11">
        <f t="shared" ref="K198:K261" si="55">$E199/($A199-$A198+1)*((((EOMONTH(DATE(YEAR($A198),MONTH($A198)+K$4,DAY($A198)),0)))-DATE(YEAR($A198),MONTH(EOMONTH($A198,-1)+K$4)+K$4,1))+1)</f>
        <v>0</v>
      </c>
      <c r="L198" s="11">
        <f t="shared" ref="L198:L261" si="56">$E199/($A199-$A198+1)*((((EOMONTH(DATE(YEAR($A198),MONTH($A198)+L$4,DAY($A198)),0)))-DATE(YEAR($A198),MONTH(EOMONTH($A198,-1)+L$4)+L$4,1))+1)</f>
        <v>0</v>
      </c>
      <c r="M198" s="11">
        <f t="shared" ref="M198:M261" si="57">$E199/($A199-$A198+1)*((((EOMONTH(DATE(YEAR($A198),MONTH($A198)+M$4,DAY($A198)),0)))-DATE(YEAR($A198),MONTH(EOMONTH($A198,-1)+M$4)+M$4,1))+1)</f>
        <v>0</v>
      </c>
      <c r="N198" s="11">
        <f t="shared" ref="N198:N261" si="58">$E199/($A199-$A198+1)*((((EOMONTH(DATE(YEAR($A198),MONTH($A198)+N$4,DAY($A198)),0)))-DATE(YEAR($A198),MONTH(EOMONTH($A198,-1)+N$4)+N$4,1))+1)</f>
        <v>0</v>
      </c>
      <c r="O198" s="11">
        <f t="shared" ref="O198:O261" si="59">$E199/($A199-$A198+1)*((((EOMONTH(DATE(YEAR($A198),MONTH($A198)+O$4,DAY($A198)),0)))-DATE(YEAR($A198),MONTH(EOMONTH($A198,-1)+O$4)+O$4,1))+1)</f>
        <v>0</v>
      </c>
      <c r="P198" s="11">
        <f t="shared" ref="P198:P261" si="60">$E199/($A199-$A198+1)*((((EOMONTH(DATE(YEAR($A198),MONTH($A198)+P$4,DAY($A198)),0)))-DATE(YEAR($A198),MONTH(EOMONTH($A198,-1)+P$4)+P$4,1))+1)</f>
        <v>0</v>
      </c>
      <c r="Q198" s="11">
        <f t="shared" ref="Q198:Q261" si="61">$E199/($A199-$A198+1)*((((EOMONTH(DATE(YEAR($A198),MONTH($A198)+Q$4,DAY($A198)),0)))-DATE(YEAR($A198),MONTH(EOMONTH($A198,-1)+Q$4)+Q$4,1))+1)</f>
        <v>0</v>
      </c>
      <c r="R198" s="11">
        <f t="shared" ref="R198:R261" si="62">$E199/($A199-$A198+1)*IF((((EOMONTH(DATE(YEAR($A198),MONTH($A198)+R$4,DAY($A198)),0))))&lt;$A198,$A198-DATE(YEAR($A198),MONTH(EOMONTH($A198,-1)+R$4)+R$4,1)+1,$A198-1-EOMONTH($A198,-1)+1)</f>
        <v>0</v>
      </c>
    </row>
    <row r="199" spans="1:18" x14ac:dyDescent="0.25">
      <c r="A199" s="9">
        <f>IF(Lease!$H$4="Monthly",DATE(YEAR(Yearly!A198),MONTH(Yearly!A198)+1,DAY(Yearly!A198)),IF(Lease!$H$4="Quarterly",DATE(YEAR(Yearly!A198),MONTH(Yearly!A198)+3,DAY(Yearly!A198)),DATE(YEAR(Yearly!A198)+1,MONTH(Yearly!A198),DAY(Yearly!A198))))</f>
        <v>112923</v>
      </c>
      <c r="B199" s="9">
        <f t="shared" si="50"/>
        <v>112921</v>
      </c>
      <c r="C199" s="9">
        <f t="shared" ref="C199:C262" si="63">EOMONTH(A199,0)</f>
        <v>112951</v>
      </c>
      <c r="D199" s="3">
        <f t="shared" ref="D199:D262" si="64">C199-B199+1</f>
        <v>31</v>
      </c>
      <c r="E199" s="4">
        <f>Lease!K209</f>
        <v>0</v>
      </c>
      <c r="F199" s="3">
        <f t="shared" si="49"/>
        <v>0</v>
      </c>
      <c r="G199" s="11">
        <f t="shared" si="51"/>
        <v>0</v>
      </c>
      <c r="H199" s="11">
        <f t="shared" si="52"/>
        <v>0</v>
      </c>
      <c r="I199" s="11">
        <f t="shared" si="53"/>
        <v>0</v>
      </c>
      <c r="J199" s="11">
        <f t="shared" si="54"/>
        <v>0</v>
      </c>
      <c r="K199" s="11">
        <f t="shared" si="55"/>
        <v>0</v>
      </c>
      <c r="L199" s="11">
        <f t="shared" si="56"/>
        <v>0</v>
      </c>
      <c r="M199" s="11">
        <f t="shared" si="57"/>
        <v>0</v>
      </c>
      <c r="N199" s="11">
        <f t="shared" si="58"/>
        <v>0</v>
      </c>
      <c r="O199" s="11">
        <f t="shared" si="59"/>
        <v>0</v>
      </c>
      <c r="P199" s="11">
        <f t="shared" si="60"/>
        <v>0</v>
      </c>
      <c r="Q199" s="11">
        <f t="shared" si="61"/>
        <v>0</v>
      </c>
      <c r="R199" s="11">
        <f t="shared" si="62"/>
        <v>0</v>
      </c>
    </row>
    <row r="200" spans="1:18" x14ac:dyDescent="0.25">
      <c r="A200" s="9">
        <f>IF(Lease!$H$4="Monthly",DATE(YEAR(Yearly!A199),MONTH(Yearly!A199)+1,DAY(Yearly!A199)),IF(Lease!$H$4="Quarterly",DATE(YEAR(Yearly!A199),MONTH(Yearly!A199)+3,DAY(Yearly!A199)),DATE(YEAR(Yearly!A199)+1,MONTH(Yearly!A199),DAY(Yearly!A199))))</f>
        <v>113288</v>
      </c>
      <c r="B200" s="9">
        <f t="shared" si="50"/>
        <v>113286</v>
      </c>
      <c r="C200" s="9">
        <f t="shared" si="63"/>
        <v>113316</v>
      </c>
      <c r="D200" s="3">
        <f t="shared" si="64"/>
        <v>31</v>
      </c>
      <c r="E200" s="4">
        <f>Lease!K210</f>
        <v>0</v>
      </c>
      <c r="F200" s="3">
        <f t="shared" ref="F200:F263" si="65">E201/(A201-A200+1)*(EOMONTH(A200,0)-A200+1)+R199</f>
        <v>0</v>
      </c>
      <c r="G200" s="11">
        <f t="shared" si="51"/>
        <v>0</v>
      </c>
      <c r="H200" s="11">
        <f t="shared" si="52"/>
        <v>0</v>
      </c>
      <c r="I200" s="11">
        <f t="shared" si="53"/>
        <v>0</v>
      </c>
      <c r="J200" s="11">
        <f t="shared" si="54"/>
        <v>0</v>
      </c>
      <c r="K200" s="11">
        <f t="shared" si="55"/>
        <v>0</v>
      </c>
      <c r="L200" s="11">
        <f t="shared" si="56"/>
        <v>0</v>
      </c>
      <c r="M200" s="11">
        <f t="shared" si="57"/>
        <v>0</v>
      </c>
      <c r="N200" s="11">
        <f t="shared" si="58"/>
        <v>0</v>
      </c>
      <c r="O200" s="11">
        <f t="shared" si="59"/>
        <v>0</v>
      </c>
      <c r="P200" s="11">
        <f t="shared" si="60"/>
        <v>0</v>
      </c>
      <c r="Q200" s="11">
        <f t="shared" si="61"/>
        <v>0</v>
      </c>
      <c r="R200" s="11">
        <f t="shared" si="62"/>
        <v>0</v>
      </c>
    </row>
    <row r="201" spans="1:18" x14ac:dyDescent="0.25">
      <c r="A201" s="9">
        <f>IF(Lease!$H$4="Monthly",DATE(YEAR(Yearly!A200),MONTH(Yearly!A200)+1,DAY(Yearly!A200)),IF(Lease!$H$4="Quarterly",DATE(YEAR(Yearly!A200),MONTH(Yearly!A200)+3,DAY(Yearly!A200)),DATE(YEAR(Yearly!A200)+1,MONTH(Yearly!A200),DAY(Yearly!A200))))</f>
        <v>113653</v>
      </c>
      <c r="B201" s="9">
        <f t="shared" si="50"/>
        <v>113651</v>
      </c>
      <c r="C201" s="9">
        <f t="shared" si="63"/>
        <v>113681</v>
      </c>
      <c r="D201" s="3">
        <f t="shared" si="64"/>
        <v>31</v>
      </c>
      <c r="E201" s="4">
        <f>Lease!K211</f>
        <v>0</v>
      </c>
      <c r="F201" s="3">
        <f t="shared" si="65"/>
        <v>0</v>
      </c>
      <c r="G201" s="11">
        <f t="shared" si="51"/>
        <v>0</v>
      </c>
      <c r="H201" s="11">
        <f t="shared" si="52"/>
        <v>0</v>
      </c>
      <c r="I201" s="11">
        <f t="shared" si="53"/>
        <v>0</v>
      </c>
      <c r="J201" s="11">
        <f t="shared" si="54"/>
        <v>0</v>
      </c>
      <c r="K201" s="11">
        <f t="shared" si="55"/>
        <v>0</v>
      </c>
      <c r="L201" s="11">
        <f t="shared" si="56"/>
        <v>0</v>
      </c>
      <c r="M201" s="11">
        <f t="shared" si="57"/>
        <v>0</v>
      </c>
      <c r="N201" s="11">
        <f t="shared" si="58"/>
        <v>0</v>
      </c>
      <c r="O201" s="11">
        <f t="shared" si="59"/>
        <v>0</v>
      </c>
      <c r="P201" s="11">
        <f t="shared" si="60"/>
        <v>0</v>
      </c>
      <c r="Q201" s="11">
        <f t="shared" si="61"/>
        <v>0</v>
      </c>
      <c r="R201" s="11">
        <f t="shared" si="62"/>
        <v>0</v>
      </c>
    </row>
    <row r="202" spans="1:18" x14ac:dyDescent="0.25">
      <c r="A202" s="9">
        <f>IF(Lease!$H$4="Monthly",DATE(YEAR(Yearly!A201),MONTH(Yearly!A201)+1,DAY(Yearly!A201)),IF(Lease!$H$4="Quarterly",DATE(YEAR(Yearly!A201),MONTH(Yearly!A201)+3,DAY(Yearly!A201)),DATE(YEAR(Yearly!A201)+1,MONTH(Yearly!A201),DAY(Yearly!A201))))</f>
        <v>114019</v>
      </c>
      <c r="B202" s="9">
        <f t="shared" si="50"/>
        <v>114017</v>
      </c>
      <c r="C202" s="9">
        <f t="shared" si="63"/>
        <v>114047</v>
      </c>
      <c r="D202" s="3">
        <f t="shared" si="64"/>
        <v>31</v>
      </c>
      <c r="E202" s="4">
        <f>Lease!K212</f>
        <v>0</v>
      </c>
      <c r="F202" s="3">
        <f t="shared" si="65"/>
        <v>0</v>
      </c>
      <c r="G202" s="11">
        <f t="shared" si="51"/>
        <v>0</v>
      </c>
      <c r="H202" s="11">
        <f t="shared" si="52"/>
        <v>0</v>
      </c>
      <c r="I202" s="11">
        <f t="shared" si="53"/>
        <v>0</v>
      </c>
      <c r="J202" s="11">
        <f t="shared" si="54"/>
        <v>0</v>
      </c>
      <c r="K202" s="11">
        <f t="shared" si="55"/>
        <v>0</v>
      </c>
      <c r="L202" s="11">
        <f t="shared" si="56"/>
        <v>0</v>
      </c>
      <c r="M202" s="11">
        <f t="shared" si="57"/>
        <v>0</v>
      </c>
      <c r="N202" s="11">
        <f t="shared" si="58"/>
        <v>0</v>
      </c>
      <c r="O202" s="11">
        <f t="shared" si="59"/>
        <v>0</v>
      </c>
      <c r="P202" s="11">
        <f t="shared" si="60"/>
        <v>0</v>
      </c>
      <c r="Q202" s="11">
        <f t="shared" si="61"/>
        <v>0</v>
      </c>
      <c r="R202" s="11">
        <f t="shared" si="62"/>
        <v>0</v>
      </c>
    </row>
    <row r="203" spans="1:18" x14ac:dyDescent="0.25">
      <c r="A203" s="9">
        <f>IF(Lease!$H$4="Monthly",DATE(YEAR(Yearly!A202),MONTH(Yearly!A202)+1,DAY(Yearly!A202)),IF(Lease!$H$4="Quarterly",DATE(YEAR(Yearly!A202),MONTH(Yearly!A202)+3,DAY(Yearly!A202)),DATE(YEAR(Yearly!A202)+1,MONTH(Yearly!A202),DAY(Yearly!A202))))</f>
        <v>114384</v>
      </c>
      <c r="B203" s="9">
        <f t="shared" si="50"/>
        <v>114382</v>
      </c>
      <c r="C203" s="9">
        <f t="shared" si="63"/>
        <v>114412</v>
      </c>
      <c r="D203" s="3">
        <f t="shared" si="64"/>
        <v>31</v>
      </c>
      <c r="E203" s="4">
        <f>Lease!K213</f>
        <v>0</v>
      </c>
      <c r="F203" s="3">
        <f t="shared" si="65"/>
        <v>0</v>
      </c>
      <c r="G203" s="11">
        <f t="shared" si="51"/>
        <v>0</v>
      </c>
      <c r="H203" s="11">
        <f t="shared" si="52"/>
        <v>0</v>
      </c>
      <c r="I203" s="11">
        <f t="shared" si="53"/>
        <v>0</v>
      </c>
      <c r="J203" s="11">
        <f t="shared" si="54"/>
        <v>0</v>
      </c>
      <c r="K203" s="11">
        <f t="shared" si="55"/>
        <v>0</v>
      </c>
      <c r="L203" s="11">
        <f t="shared" si="56"/>
        <v>0</v>
      </c>
      <c r="M203" s="11">
        <f t="shared" si="57"/>
        <v>0</v>
      </c>
      <c r="N203" s="11">
        <f t="shared" si="58"/>
        <v>0</v>
      </c>
      <c r="O203" s="11">
        <f t="shared" si="59"/>
        <v>0</v>
      </c>
      <c r="P203" s="11">
        <f t="shared" si="60"/>
        <v>0</v>
      </c>
      <c r="Q203" s="11">
        <f t="shared" si="61"/>
        <v>0</v>
      </c>
      <c r="R203" s="11">
        <f t="shared" si="62"/>
        <v>0</v>
      </c>
    </row>
    <row r="204" spans="1:18" x14ac:dyDescent="0.25">
      <c r="A204" s="9">
        <f>IF(Lease!$H$4="Monthly",DATE(YEAR(Yearly!A203),MONTH(Yearly!A203)+1,DAY(Yearly!A203)),IF(Lease!$H$4="Quarterly",DATE(YEAR(Yearly!A203),MONTH(Yearly!A203)+3,DAY(Yearly!A203)),DATE(YEAR(Yearly!A203)+1,MONTH(Yearly!A203),DAY(Yearly!A203))))</f>
        <v>114749</v>
      </c>
      <c r="B204" s="9">
        <f t="shared" si="50"/>
        <v>114747</v>
      </c>
      <c r="C204" s="9">
        <f t="shared" si="63"/>
        <v>114777</v>
      </c>
      <c r="D204" s="3">
        <f t="shared" si="64"/>
        <v>31</v>
      </c>
      <c r="E204" s="4">
        <f>Lease!K214</f>
        <v>0</v>
      </c>
      <c r="F204" s="3">
        <f t="shared" si="65"/>
        <v>0</v>
      </c>
      <c r="G204" s="11">
        <f t="shared" si="51"/>
        <v>0</v>
      </c>
      <c r="H204" s="11">
        <f t="shared" si="52"/>
        <v>0</v>
      </c>
      <c r="I204" s="11">
        <f t="shared" si="53"/>
        <v>0</v>
      </c>
      <c r="J204" s="11">
        <f t="shared" si="54"/>
        <v>0</v>
      </c>
      <c r="K204" s="11">
        <f t="shared" si="55"/>
        <v>0</v>
      </c>
      <c r="L204" s="11">
        <f t="shared" si="56"/>
        <v>0</v>
      </c>
      <c r="M204" s="11">
        <f t="shared" si="57"/>
        <v>0</v>
      </c>
      <c r="N204" s="11">
        <f t="shared" si="58"/>
        <v>0</v>
      </c>
      <c r="O204" s="11">
        <f t="shared" si="59"/>
        <v>0</v>
      </c>
      <c r="P204" s="11">
        <f t="shared" si="60"/>
        <v>0</v>
      </c>
      <c r="Q204" s="11">
        <f t="shared" si="61"/>
        <v>0</v>
      </c>
      <c r="R204" s="11">
        <f t="shared" si="62"/>
        <v>0</v>
      </c>
    </row>
    <row r="205" spans="1:18" x14ac:dyDescent="0.25">
      <c r="A205" s="9">
        <f>IF(Lease!$H$4="Monthly",DATE(YEAR(Yearly!A204),MONTH(Yearly!A204)+1,DAY(Yearly!A204)),IF(Lease!$H$4="Quarterly",DATE(YEAR(Yearly!A204),MONTH(Yearly!A204)+3,DAY(Yearly!A204)),DATE(YEAR(Yearly!A204)+1,MONTH(Yearly!A204),DAY(Yearly!A204))))</f>
        <v>115114</v>
      </c>
      <c r="B205" s="9">
        <f t="shared" si="50"/>
        <v>115112</v>
      </c>
      <c r="C205" s="9">
        <f t="shared" si="63"/>
        <v>115142</v>
      </c>
      <c r="D205" s="3">
        <f t="shared" si="64"/>
        <v>31</v>
      </c>
      <c r="E205" s="4">
        <f>Lease!K215</f>
        <v>0</v>
      </c>
      <c r="F205" s="3">
        <f t="shared" si="65"/>
        <v>0</v>
      </c>
      <c r="G205" s="11">
        <f t="shared" si="51"/>
        <v>0</v>
      </c>
      <c r="H205" s="11">
        <f t="shared" si="52"/>
        <v>0</v>
      </c>
      <c r="I205" s="11">
        <f t="shared" si="53"/>
        <v>0</v>
      </c>
      <c r="J205" s="11">
        <f t="shared" si="54"/>
        <v>0</v>
      </c>
      <c r="K205" s="11">
        <f t="shared" si="55"/>
        <v>0</v>
      </c>
      <c r="L205" s="11">
        <f t="shared" si="56"/>
        <v>0</v>
      </c>
      <c r="M205" s="11">
        <f t="shared" si="57"/>
        <v>0</v>
      </c>
      <c r="N205" s="11">
        <f t="shared" si="58"/>
        <v>0</v>
      </c>
      <c r="O205" s="11">
        <f t="shared" si="59"/>
        <v>0</v>
      </c>
      <c r="P205" s="11">
        <f t="shared" si="60"/>
        <v>0</v>
      </c>
      <c r="Q205" s="11">
        <f t="shared" si="61"/>
        <v>0</v>
      </c>
      <c r="R205" s="11">
        <f t="shared" si="62"/>
        <v>0</v>
      </c>
    </row>
    <row r="206" spans="1:18" x14ac:dyDescent="0.25">
      <c r="A206" s="9">
        <f>IF(Lease!$H$4="Monthly",DATE(YEAR(Yearly!A205),MONTH(Yearly!A205)+1,DAY(Yearly!A205)),IF(Lease!$H$4="Quarterly",DATE(YEAR(Yearly!A205),MONTH(Yearly!A205)+3,DAY(Yearly!A205)),DATE(YEAR(Yearly!A205)+1,MONTH(Yearly!A205),DAY(Yearly!A205))))</f>
        <v>115480</v>
      </c>
      <c r="B206" s="9">
        <f t="shared" si="50"/>
        <v>115478</v>
      </c>
      <c r="C206" s="9">
        <f t="shared" si="63"/>
        <v>115508</v>
      </c>
      <c r="D206" s="3">
        <f t="shared" si="64"/>
        <v>31</v>
      </c>
      <c r="E206" s="4">
        <f>Lease!K216</f>
        <v>0</v>
      </c>
      <c r="F206" s="3">
        <f t="shared" si="65"/>
        <v>0</v>
      </c>
      <c r="G206" s="11">
        <f t="shared" si="51"/>
        <v>0</v>
      </c>
      <c r="H206" s="11">
        <f t="shared" si="52"/>
        <v>0</v>
      </c>
      <c r="I206" s="11">
        <f t="shared" si="53"/>
        <v>0</v>
      </c>
      <c r="J206" s="11">
        <f t="shared" si="54"/>
        <v>0</v>
      </c>
      <c r="K206" s="11">
        <f t="shared" si="55"/>
        <v>0</v>
      </c>
      <c r="L206" s="11">
        <f t="shared" si="56"/>
        <v>0</v>
      </c>
      <c r="M206" s="11">
        <f t="shared" si="57"/>
        <v>0</v>
      </c>
      <c r="N206" s="11">
        <f t="shared" si="58"/>
        <v>0</v>
      </c>
      <c r="O206" s="11">
        <f t="shared" si="59"/>
        <v>0</v>
      </c>
      <c r="P206" s="11">
        <f t="shared" si="60"/>
        <v>0</v>
      </c>
      <c r="Q206" s="11">
        <f t="shared" si="61"/>
        <v>0</v>
      </c>
      <c r="R206" s="11">
        <f t="shared" si="62"/>
        <v>0</v>
      </c>
    </row>
    <row r="207" spans="1:18" x14ac:dyDescent="0.25">
      <c r="A207" s="9">
        <f>IF(Lease!$H$4="Monthly",DATE(YEAR(Yearly!A206),MONTH(Yearly!A206)+1,DAY(Yearly!A206)),IF(Lease!$H$4="Quarterly",DATE(YEAR(Yearly!A206),MONTH(Yearly!A206)+3,DAY(Yearly!A206)),DATE(YEAR(Yearly!A206)+1,MONTH(Yearly!A206),DAY(Yearly!A206))))</f>
        <v>115845</v>
      </c>
      <c r="B207" s="9">
        <f t="shared" si="50"/>
        <v>115843</v>
      </c>
      <c r="C207" s="9">
        <f t="shared" si="63"/>
        <v>115873</v>
      </c>
      <c r="D207" s="3">
        <f t="shared" si="64"/>
        <v>31</v>
      </c>
      <c r="E207" s="4">
        <f>Lease!K217</f>
        <v>0</v>
      </c>
      <c r="F207" s="3">
        <f t="shared" si="65"/>
        <v>0</v>
      </c>
      <c r="G207" s="11">
        <f t="shared" si="51"/>
        <v>0</v>
      </c>
      <c r="H207" s="11">
        <f t="shared" si="52"/>
        <v>0</v>
      </c>
      <c r="I207" s="11">
        <f t="shared" si="53"/>
        <v>0</v>
      </c>
      <c r="J207" s="11">
        <f t="shared" si="54"/>
        <v>0</v>
      </c>
      <c r="K207" s="11">
        <f t="shared" si="55"/>
        <v>0</v>
      </c>
      <c r="L207" s="11">
        <f t="shared" si="56"/>
        <v>0</v>
      </c>
      <c r="M207" s="11">
        <f t="shared" si="57"/>
        <v>0</v>
      </c>
      <c r="N207" s="11">
        <f t="shared" si="58"/>
        <v>0</v>
      </c>
      <c r="O207" s="11">
        <f t="shared" si="59"/>
        <v>0</v>
      </c>
      <c r="P207" s="11">
        <f t="shared" si="60"/>
        <v>0</v>
      </c>
      <c r="Q207" s="11">
        <f t="shared" si="61"/>
        <v>0</v>
      </c>
      <c r="R207" s="11">
        <f t="shared" si="62"/>
        <v>0</v>
      </c>
    </row>
    <row r="208" spans="1:18" x14ac:dyDescent="0.25">
      <c r="A208" s="9">
        <f>IF(Lease!$H$4="Monthly",DATE(YEAR(Yearly!A207),MONTH(Yearly!A207)+1,DAY(Yearly!A207)),IF(Lease!$H$4="Quarterly",DATE(YEAR(Yearly!A207),MONTH(Yearly!A207)+3,DAY(Yearly!A207)),DATE(YEAR(Yearly!A207)+1,MONTH(Yearly!A207),DAY(Yearly!A207))))</f>
        <v>116210</v>
      </c>
      <c r="B208" s="9">
        <f t="shared" si="50"/>
        <v>116208</v>
      </c>
      <c r="C208" s="9">
        <f t="shared" si="63"/>
        <v>116238</v>
      </c>
      <c r="D208" s="3">
        <f t="shared" si="64"/>
        <v>31</v>
      </c>
      <c r="E208" s="4">
        <f>Lease!K218</f>
        <v>0</v>
      </c>
      <c r="F208" s="3">
        <f t="shared" si="65"/>
        <v>0</v>
      </c>
      <c r="G208" s="11">
        <f t="shared" si="51"/>
        <v>0</v>
      </c>
      <c r="H208" s="11">
        <f t="shared" si="52"/>
        <v>0</v>
      </c>
      <c r="I208" s="11">
        <f t="shared" si="53"/>
        <v>0</v>
      </c>
      <c r="J208" s="11">
        <f t="shared" si="54"/>
        <v>0</v>
      </c>
      <c r="K208" s="11">
        <f t="shared" si="55"/>
        <v>0</v>
      </c>
      <c r="L208" s="11">
        <f t="shared" si="56"/>
        <v>0</v>
      </c>
      <c r="M208" s="11">
        <f t="shared" si="57"/>
        <v>0</v>
      </c>
      <c r="N208" s="11">
        <f t="shared" si="58"/>
        <v>0</v>
      </c>
      <c r="O208" s="11">
        <f t="shared" si="59"/>
        <v>0</v>
      </c>
      <c r="P208" s="11">
        <f t="shared" si="60"/>
        <v>0</v>
      </c>
      <c r="Q208" s="11">
        <f t="shared" si="61"/>
        <v>0</v>
      </c>
      <c r="R208" s="11">
        <f t="shared" si="62"/>
        <v>0</v>
      </c>
    </row>
    <row r="209" spans="1:18" x14ac:dyDescent="0.25">
      <c r="A209" s="9">
        <f>IF(Lease!$H$4="Monthly",DATE(YEAR(Yearly!A208),MONTH(Yearly!A208)+1,DAY(Yearly!A208)),IF(Lease!$H$4="Quarterly",DATE(YEAR(Yearly!A208),MONTH(Yearly!A208)+3,DAY(Yearly!A208)),DATE(YEAR(Yearly!A208)+1,MONTH(Yearly!A208),DAY(Yearly!A208))))</f>
        <v>116575</v>
      </c>
      <c r="B209" s="9">
        <f t="shared" si="50"/>
        <v>116573</v>
      </c>
      <c r="C209" s="9">
        <f t="shared" si="63"/>
        <v>116603</v>
      </c>
      <c r="D209" s="3">
        <f t="shared" si="64"/>
        <v>31</v>
      </c>
      <c r="E209" s="4">
        <f>Lease!K219</f>
        <v>0</v>
      </c>
      <c r="F209" s="3">
        <f t="shared" si="65"/>
        <v>0</v>
      </c>
      <c r="G209" s="11">
        <f t="shared" si="51"/>
        <v>0</v>
      </c>
      <c r="H209" s="11">
        <f t="shared" si="52"/>
        <v>0</v>
      </c>
      <c r="I209" s="11">
        <f t="shared" si="53"/>
        <v>0</v>
      </c>
      <c r="J209" s="11">
        <f t="shared" si="54"/>
        <v>0</v>
      </c>
      <c r="K209" s="11">
        <f t="shared" si="55"/>
        <v>0</v>
      </c>
      <c r="L209" s="11">
        <f t="shared" si="56"/>
        <v>0</v>
      </c>
      <c r="M209" s="11">
        <f t="shared" si="57"/>
        <v>0</v>
      </c>
      <c r="N209" s="11">
        <f t="shared" si="58"/>
        <v>0</v>
      </c>
      <c r="O209" s="11">
        <f t="shared" si="59"/>
        <v>0</v>
      </c>
      <c r="P209" s="11">
        <f t="shared" si="60"/>
        <v>0</v>
      </c>
      <c r="Q209" s="11">
        <f t="shared" si="61"/>
        <v>0</v>
      </c>
      <c r="R209" s="11">
        <f t="shared" si="62"/>
        <v>0</v>
      </c>
    </row>
    <row r="210" spans="1:18" x14ac:dyDescent="0.25">
      <c r="A210" s="9">
        <f>IF(Lease!$H$4="Monthly",DATE(YEAR(Yearly!A209),MONTH(Yearly!A209)+1,DAY(Yearly!A209)),IF(Lease!$H$4="Quarterly",DATE(YEAR(Yearly!A209),MONTH(Yearly!A209)+3,DAY(Yearly!A209)),DATE(YEAR(Yearly!A209)+1,MONTH(Yearly!A209),DAY(Yearly!A209))))</f>
        <v>116941</v>
      </c>
      <c r="B210" s="9">
        <f t="shared" si="50"/>
        <v>116939</v>
      </c>
      <c r="C210" s="9">
        <f t="shared" si="63"/>
        <v>116969</v>
      </c>
      <c r="D210" s="3">
        <f t="shared" si="64"/>
        <v>31</v>
      </c>
      <c r="E210" s="4">
        <f>Lease!K220</f>
        <v>0</v>
      </c>
      <c r="F210" s="3">
        <f t="shared" si="65"/>
        <v>0</v>
      </c>
      <c r="G210" s="11">
        <f t="shared" si="51"/>
        <v>0</v>
      </c>
      <c r="H210" s="11">
        <f t="shared" si="52"/>
        <v>0</v>
      </c>
      <c r="I210" s="11">
        <f t="shared" si="53"/>
        <v>0</v>
      </c>
      <c r="J210" s="11">
        <f t="shared" si="54"/>
        <v>0</v>
      </c>
      <c r="K210" s="11">
        <f t="shared" si="55"/>
        <v>0</v>
      </c>
      <c r="L210" s="11">
        <f t="shared" si="56"/>
        <v>0</v>
      </c>
      <c r="M210" s="11">
        <f t="shared" si="57"/>
        <v>0</v>
      </c>
      <c r="N210" s="11">
        <f t="shared" si="58"/>
        <v>0</v>
      </c>
      <c r="O210" s="11">
        <f t="shared" si="59"/>
        <v>0</v>
      </c>
      <c r="P210" s="11">
        <f t="shared" si="60"/>
        <v>0</v>
      </c>
      <c r="Q210" s="11">
        <f t="shared" si="61"/>
        <v>0</v>
      </c>
      <c r="R210" s="11">
        <f t="shared" si="62"/>
        <v>0</v>
      </c>
    </row>
    <row r="211" spans="1:18" x14ac:dyDescent="0.25">
      <c r="A211" s="9">
        <f>IF(Lease!$H$4="Monthly",DATE(YEAR(Yearly!A210),MONTH(Yearly!A210)+1,DAY(Yearly!A210)),IF(Lease!$H$4="Quarterly",DATE(YEAR(Yearly!A210),MONTH(Yearly!A210)+3,DAY(Yearly!A210)),DATE(YEAR(Yearly!A210)+1,MONTH(Yearly!A210),DAY(Yearly!A210))))</f>
        <v>117306</v>
      </c>
      <c r="B211" s="9">
        <f t="shared" si="50"/>
        <v>117304</v>
      </c>
      <c r="C211" s="9">
        <f t="shared" si="63"/>
        <v>117334</v>
      </c>
      <c r="D211" s="3">
        <f t="shared" si="64"/>
        <v>31</v>
      </c>
      <c r="E211" s="4">
        <f>Lease!K221</f>
        <v>0</v>
      </c>
      <c r="F211" s="3">
        <f t="shared" si="65"/>
        <v>0</v>
      </c>
      <c r="G211" s="11">
        <f t="shared" si="51"/>
        <v>0</v>
      </c>
      <c r="H211" s="11">
        <f t="shared" si="52"/>
        <v>0</v>
      </c>
      <c r="I211" s="11">
        <f t="shared" si="53"/>
        <v>0</v>
      </c>
      <c r="J211" s="11">
        <f t="shared" si="54"/>
        <v>0</v>
      </c>
      <c r="K211" s="11">
        <f t="shared" si="55"/>
        <v>0</v>
      </c>
      <c r="L211" s="11">
        <f t="shared" si="56"/>
        <v>0</v>
      </c>
      <c r="M211" s="11">
        <f t="shared" si="57"/>
        <v>0</v>
      </c>
      <c r="N211" s="11">
        <f t="shared" si="58"/>
        <v>0</v>
      </c>
      <c r="O211" s="11">
        <f t="shared" si="59"/>
        <v>0</v>
      </c>
      <c r="P211" s="11">
        <f t="shared" si="60"/>
        <v>0</v>
      </c>
      <c r="Q211" s="11">
        <f t="shared" si="61"/>
        <v>0</v>
      </c>
      <c r="R211" s="11">
        <f t="shared" si="62"/>
        <v>0</v>
      </c>
    </row>
    <row r="212" spans="1:18" x14ac:dyDescent="0.25">
      <c r="A212" s="9">
        <f>IF(Lease!$H$4="Monthly",DATE(YEAR(Yearly!A211),MONTH(Yearly!A211)+1,DAY(Yearly!A211)),IF(Lease!$H$4="Quarterly",DATE(YEAR(Yearly!A211),MONTH(Yearly!A211)+3,DAY(Yearly!A211)),DATE(YEAR(Yearly!A211)+1,MONTH(Yearly!A211),DAY(Yearly!A211))))</f>
        <v>117671</v>
      </c>
      <c r="B212" s="9">
        <f t="shared" si="50"/>
        <v>117669</v>
      </c>
      <c r="C212" s="9">
        <f t="shared" si="63"/>
        <v>117699</v>
      </c>
      <c r="D212" s="3">
        <f t="shared" si="64"/>
        <v>31</v>
      </c>
      <c r="E212" s="4">
        <f>Lease!K222</f>
        <v>0</v>
      </c>
      <c r="F212" s="3">
        <f t="shared" si="65"/>
        <v>0</v>
      </c>
      <c r="G212" s="11">
        <f t="shared" si="51"/>
        <v>0</v>
      </c>
      <c r="H212" s="11">
        <f t="shared" si="52"/>
        <v>0</v>
      </c>
      <c r="I212" s="11">
        <f t="shared" si="53"/>
        <v>0</v>
      </c>
      <c r="J212" s="11">
        <f t="shared" si="54"/>
        <v>0</v>
      </c>
      <c r="K212" s="11">
        <f t="shared" si="55"/>
        <v>0</v>
      </c>
      <c r="L212" s="11">
        <f t="shared" si="56"/>
        <v>0</v>
      </c>
      <c r="M212" s="11">
        <f t="shared" si="57"/>
        <v>0</v>
      </c>
      <c r="N212" s="11">
        <f t="shared" si="58"/>
        <v>0</v>
      </c>
      <c r="O212" s="11">
        <f t="shared" si="59"/>
        <v>0</v>
      </c>
      <c r="P212" s="11">
        <f t="shared" si="60"/>
        <v>0</v>
      </c>
      <c r="Q212" s="11">
        <f t="shared" si="61"/>
        <v>0</v>
      </c>
      <c r="R212" s="11">
        <f t="shared" si="62"/>
        <v>0</v>
      </c>
    </row>
    <row r="213" spans="1:18" x14ac:dyDescent="0.25">
      <c r="A213" s="9">
        <f>IF(Lease!$H$4="Monthly",DATE(YEAR(Yearly!A212),MONTH(Yearly!A212)+1,DAY(Yearly!A212)),IF(Lease!$H$4="Quarterly",DATE(YEAR(Yearly!A212),MONTH(Yearly!A212)+3,DAY(Yearly!A212)),DATE(YEAR(Yearly!A212)+1,MONTH(Yearly!A212),DAY(Yearly!A212))))</f>
        <v>118036</v>
      </c>
      <c r="B213" s="9">
        <f t="shared" si="50"/>
        <v>118034</v>
      </c>
      <c r="C213" s="9">
        <f t="shared" si="63"/>
        <v>118064</v>
      </c>
      <c r="D213" s="3">
        <f t="shared" si="64"/>
        <v>31</v>
      </c>
      <c r="E213" s="4">
        <f>Lease!K223</f>
        <v>0</v>
      </c>
      <c r="F213" s="3">
        <f t="shared" si="65"/>
        <v>0</v>
      </c>
      <c r="G213" s="11">
        <f t="shared" si="51"/>
        <v>0</v>
      </c>
      <c r="H213" s="11">
        <f t="shared" si="52"/>
        <v>0</v>
      </c>
      <c r="I213" s="11">
        <f t="shared" si="53"/>
        <v>0</v>
      </c>
      <c r="J213" s="11">
        <f t="shared" si="54"/>
        <v>0</v>
      </c>
      <c r="K213" s="11">
        <f t="shared" si="55"/>
        <v>0</v>
      </c>
      <c r="L213" s="11">
        <f t="shared" si="56"/>
        <v>0</v>
      </c>
      <c r="M213" s="11">
        <f t="shared" si="57"/>
        <v>0</v>
      </c>
      <c r="N213" s="11">
        <f t="shared" si="58"/>
        <v>0</v>
      </c>
      <c r="O213" s="11">
        <f t="shared" si="59"/>
        <v>0</v>
      </c>
      <c r="P213" s="11">
        <f t="shared" si="60"/>
        <v>0</v>
      </c>
      <c r="Q213" s="11">
        <f t="shared" si="61"/>
        <v>0</v>
      </c>
      <c r="R213" s="11">
        <f t="shared" si="62"/>
        <v>0</v>
      </c>
    </row>
    <row r="214" spans="1:18" x14ac:dyDescent="0.25">
      <c r="A214" s="9">
        <f>IF(Lease!$H$4="Monthly",DATE(YEAR(Yearly!A213),MONTH(Yearly!A213)+1,DAY(Yearly!A213)),IF(Lease!$H$4="Quarterly",DATE(YEAR(Yearly!A213),MONTH(Yearly!A213)+3,DAY(Yearly!A213)),DATE(YEAR(Yearly!A213)+1,MONTH(Yearly!A213),DAY(Yearly!A213))))</f>
        <v>118402</v>
      </c>
      <c r="B214" s="9">
        <f t="shared" si="50"/>
        <v>118400</v>
      </c>
      <c r="C214" s="9">
        <f t="shared" si="63"/>
        <v>118430</v>
      </c>
      <c r="D214" s="3">
        <f t="shared" si="64"/>
        <v>31</v>
      </c>
      <c r="E214" s="4">
        <f>Lease!K224</f>
        <v>0</v>
      </c>
      <c r="F214" s="3">
        <f t="shared" si="65"/>
        <v>0</v>
      </c>
      <c r="G214" s="11">
        <f t="shared" si="51"/>
        <v>0</v>
      </c>
      <c r="H214" s="11">
        <f t="shared" si="52"/>
        <v>0</v>
      </c>
      <c r="I214" s="11">
        <f t="shared" si="53"/>
        <v>0</v>
      </c>
      <c r="J214" s="11">
        <f t="shared" si="54"/>
        <v>0</v>
      </c>
      <c r="K214" s="11">
        <f t="shared" si="55"/>
        <v>0</v>
      </c>
      <c r="L214" s="11">
        <f t="shared" si="56"/>
        <v>0</v>
      </c>
      <c r="M214" s="11">
        <f t="shared" si="57"/>
        <v>0</v>
      </c>
      <c r="N214" s="11">
        <f t="shared" si="58"/>
        <v>0</v>
      </c>
      <c r="O214" s="11">
        <f t="shared" si="59"/>
        <v>0</v>
      </c>
      <c r="P214" s="11">
        <f t="shared" si="60"/>
        <v>0</v>
      </c>
      <c r="Q214" s="11">
        <f t="shared" si="61"/>
        <v>0</v>
      </c>
      <c r="R214" s="11">
        <f t="shared" si="62"/>
        <v>0</v>
      </c>
    </row>
    <row r="215" spans="1:18" x14ac:dyDescent="0.25">
      <c r="A215" s="9">
        <f>IF(Lease!$H$4="Monthly",DATE(YEAR(Yearly!A214),MONTH(Yearly!A214)+1,DAY(Yearly!A214)),IF(Lease!$H$4="Quarterly",DATE(YEAR(Yearly!A214),MONTH(Yearly!A214)+3,DAY(Yearly!A214)),DATE(YEAR(Yearly!A214)+1,MONTH(Yearly!A214),DAY(Yearly!A214))))</f>
        <v>118767</v>
      </c>
      <c r="B215" s="9">
        <f t="shared" si="50"/>
        <v>118765</v>
      </c>
      <c r="C215" s="9">
        <f t="shared" si="63"/>
        <v>118795</v>
      </c>
      <c r="D215" s="3">
        <f t="shared" si="64"/>
        <v>31</v>
      </c>
      <c r="E215" s="4">
        <f>Lease!K225</f>
        <v>0</v>
      </c>
      <c r="F215" s="3">
        <f t="shared" si="65"/>
        <v>0</v>
      </c>
      <c r="G215" s="11">
        <f t="shared" si="51"/>
        <v>0</v>
      </c>
      <c r="H215" s="11">
        <f t="shared" si="52"/>
        <v>0</v>
      </c>
      <c r="I215" s="11">
        <f t="shared" si="53"/>
        <v>0</v>
      </c>
      <c r="J215" s="11">
        <f t="shared" si="54"/>
        <v>0</v>
      </c>
      <c r="K215" s="11">
        <f t="shared" si="55"/>
        <v>0</v>
      </c>
      <c r="L215" s="11">
        <f t="shared" si="56"/>
        <v>0</v>
      </c>
      <c r="M215" s="11">
        <f t="shared" si="57"/>
        <v>0</v>
      </c>
      <c r="N215" s="11">
        <f t="shared" si="58"/>
        <v>0</v>
      </c>
      <c r="O215" s="11">
        <f t="shared" si="59"/>
        <v>0</v>
      </c>
      <c r="P215" s="11">
        <f t="shared" si="60"/>
        <v>0</v>
      </c>
      <c r="Q215" s="11">
        <f t="shared" si="61"/>
        <v>0</v>
      </c>
      <c r="R215" s="11">
        <f t="shared" si="62"/>
        <v>0</v>
      </c>
    </row>
    <row r="216" spans="1:18" x14ac:dyDescent="0.25">
      <c r="A216" s="9">
        <f>IF(Lease!$H$4="Monthly",DATE(YEAR(Yearly!A215),MONTH(Yearly!A215)+1,DAY(Yearly!A215)),IF(Lease!$H$4="Quarterly",DATE(YEAR(Yearly!A215),MONTH(Yearly!A215)+3,DAY(Yearly!A215)),DATE(YEAR(Yearly!A215)+1,MONTH(Yearly!A215),DAY(Yearly!A215))))</f>
        <v>119132</v>
      </c>
      <c r="B216" s="9">
        <f t="shared" si="50"/>
        <v>119130</v>
      </c>
      <c r="C216" s="9">
        <f t="shared" si="63"/>
        <v>119160</v>
      </c>
      <c r="D216" s="3">
        <f t="shared" si="64"/>
        <v>31</v>
      </c>
      <c r="E216" s="4">
        <f>Lease!K226</f>
        <v>0</v>
      </c>
      <c r="F216" s="3">
        <f t="shared" si="65"/>
        <v>0</v>
      </c>
      <c r="G216" s="11">
        <f t="shared" si="51"/>
        <v>0</v>
      </c>
      <c r="H216" s="11">
        <f t="shared" si="52"/>
        <v>0</v>
      </c>
      <c r="I216" s="11">
        <f t="shared" si="53"/>
        <v>0</v>
      </c>
      <c r="J216" s="11">
        <f t="shared" si="54"/>
        <v>0</v>
      </c>
      <c r="K216" s="11">
        <f t="shared" si="55"/>
        <v>0</v>
      </c>
      <c r="L216" s="11">
        <f t="shared" si="56"/>
        <v>0</v>
      </c>
      <c r="M216" s="11">
        <f t="shared" si="57"/>
        <v>0</v>
      </c>
      <c r="N216" s="11">
        <f t="shared" si="58"/>
        <v>0</v>
      </c>
      <c r="O216" s="11">
        <f t="shared" si="59"/>
        <v>0</v>
      </c>
      <c r="P216" s="11">
        <f t="shared" si="60"/>
        <v>0</v>
      </c>
      <c r="Q216" s="11">
        <f t="shared" si="61"/>
        <v>0</v>
      </c>
      <c r="R216" s="11">
        <f t="shared" si="62"/>
        <v>0</v>
      </c>
    </row>
    <row r="217" spans="1:18" x14ac:dyDescent="0.25">
      <c r="A217" s="9">
        <f>IF(Lease!$H$4="Monthly",DATE(YEAR(Yearly!A216),MONTH(Yearly!A216)+1,DAY(Yearly!A216)),IF(Lease!$H$4="Quarterly",DATE(YEAR(Yearly!A216),MONTH(Yearly!A216)+3,DAY(Yearly!A216)),DATE(YEAR(Yearly!A216)+1,MONTH(Yearly!A216),DAY(Yearly!A216))))</f>
        <v>119497</v>
      </c>
      <c r="B217" s="9">
        <f t="shared" si="50"/>
        <v>119495</v>
      </c>
      <c r="C217" s="9">
        <f t="shared" si="63"/>
        <v>119525</v>
      </c>
      <c r="D217" s="3">
        <f t="shared" si="64"/>
        <v>31</v>
      </c>
      <c r="E217" s="4">
        <f>Lease!K227</f>
        <v>0</v>
      </c>
      <c r="F217" s="3">
        <f t="shared" si="65"/>
        <v>0</v>
      </c>
      <c r="G217" s="11">
        <f t="shared" si="51"/>
        <v>0</v>
      </c>
      <c r="H217" s="11">
        <f t="shared" si="52"/>
        <v>0</v>
      </c>
      <c r="I217" s="11">
        <f t="shared" si="53"/>
        <v>0</v>
      </c>
      <c r="J217" s="11">
        <f t="shared" si="54"/>
        <v>0</v>
      </c>
      <c r="K217" s="11">
        <f t="shared" si="55"/>
        <v>0</v>
      </c>
      <c r="L217" s="11">
        <f t="shared" si="56"/>
        <v>0</v>
      </c>
      <c r="M217" s="11">
        <f t="shared" si="57"/>
        <v>0</v>
      </c>
      <c r="N217" s="11">
        <f t="shared" si="58"/>
        <v>0</v>
      </c>
      <c r="O217" s="11">
        <f t="shared" si="59"/>
        <v>0</v>
      </c>
      <c r="P217" s="11">
        <f t="shared" si="60"/>
        <v>0</v>
      </c>
      <c r="Q217" s="11">
        <f t="shared" si="61"/>
        <v>0</v>
      </c>
      <c r="R217" s="11">
        <f t="shared" si="62"/>
        <v>0</v>
      </c>
    </row>
    <row r="218" spans="1:18" x14ac:dyDescent="0.25">
      <c r="A218" s="9">
        <f>IF(Lease!$H$4="Monthly",DATE(YEAR(Yearly!A217),MONTH(Yearly!A217)+1,DAY(Yearly!A217)),IF(Lease!$H$4="Quarterly",DATE(YEAR(Yearly!A217),MONTH(Yearly!A217)+3,DAY(Yearly!A217)),DATE(YEAR(Yearly!A217)+1,MONTH(Yearly!A217),DAY(Yearly!A217))))</f>
        <v>119863</v>
      </c>
      <c r="B218" s="9">
        <f t="shared" si="50"/>
        <v>119861</v>
      </c>
      <c r="C218" s="9">
        <f t="shared" si="63"/>
        <v>119891</v>
      </c>
      <c r="D218" s="3">
        <f t="shared" si="64"/>
        <v>31</v>
      </c>
      <c r="E218" s="4">
        <f>Lease!K228</f>
        <v>0</v>
      </c>
      <c r="F218" s="3">
        <f t="shared" si="65"/>
        <v>0</v>
      </c>
      <c r="G218" s="11">
        <f t="shared" si="51"/>
        <v>0</v>
      </c>
      <c r="H218" s="11">
        <f t="shared" si="52"/>
        <v>0</v>
      </c>
      <c r="I218" s="11">
        <f t="shared" si="53"/>
        <v>0</v>
      </c>
      <c r="J218" s="11">
        <f t="shared" si="54"/>
        <v>0</v>
      </c>
      <c r="K218" s="11">
        <f t="shared" si="55"/>
        <v>0</v>
      </c>
      <c r="L218" s="11">
        <f t="shared" si="56"/>
        <v>0</v>
      </c>
      <c r="M218" s="11">
        <f t="shared" si="57"/>
        <v>0</v>
      </c>
      <c r="N218" s="11">
        <f t="shared" si="58"/>
        <v>0</v>
      </c>
      <c r="O218" s="11">
        <f t="shared" si="59"/>
        <v>0</v>
      </c>
      <c r="P218" s="11">
        <f t="shared" si="60"/>
        <v>0</v>
      </c>
      <c r="Q218" s="11">
        <f t="shared" si="61"/>
        <v>0</v>
      </c>
      <c r="R218" s="11">
        <f t="shared" si="62"/>
        <v>0</v>
      </c>
    </row>
    <row r="219" spans="1:18" x14ac:dyDescent="0.25">
      <c r="A219" s="9">
        <f>IF(Lease!$H$4="Monthly",DATE(YEAR(Yearly!A218),MONTH(Yearly!A218)+1,DAY(Yearly!A218)),IF(Lease!$H$4="Quarterly",DATE(YEAR(Yearly!A218),MONTH(Yearly!A218)+3,DAY(Yearly!A218)),DATE(YEAR(Yearly!A218)+1,MONTH(Yearly!A218),DAY(Yearly!A218))))</f>
        <v>120228</v>
      </c>
      <c r="B219" s="9">
        <f t="shared" si="50"/>
        <v>120226</v>
      </c>
      <c r="C219" s="9">
        <f t="shared" si="63"/>
        <v>120256</v>
      </c>
      <c r="D219" s="3">
        <f t="shared" si="64"/>
        <v>31</v>
      </c>
      <c r="E219" s="4">
        <f>Lease!K229</f>
        <v>0</v>
      </c>
      <c r="F219" s="3">
        <f t="shared" si="65"/>
        <v>0</v>
      </c>
      <c r="G219" s="11">
        <f t="shared" si="51"/>
        <v>0</v>
      </c>
      <c r="H219" s="11">
        <f t="shared" si="52"/>
        <v>0</v>
      </c>
      <c r="I219" s="11">
        <f t="shared" si="53"/>
        <v>0</v>
      </c>
      <c r="J219" s="11">
        <f t="shared" si="54"/>
        <v>0</v>
      </c>
      <c r="K219" s="11">
        <f t="shared" si="55"/>
        <v>0</v>
      </c>
      <c r="L219" s="11">
        <f t="shared" si="56"/>
        <v>0</v>
      </c>
      <c r="M219" s="11">
        <f t="shared" si="57"/>
        <v>0</v>
      </c>
      <c r="N219" s="11">
        <f t="shared" si="58"/>
        <v>0</v>
      </c>
      <c r="O219" s="11">
        <f t="shared" si="59"/>
        <v>0</v>
      </c>
      <c r="P219" s="11">
        <f t="shared" si="60"/>
        <v>0</v>
      </c>
      <c r="Q219" s="11">
        <f t="shared" si="61"/>
        <v>0</v>
      </c>
      <c r="R219" s="11">
        <f t="shared" si="62"/>
        <v>0</v>
      </c>
    </row>
    <row r="220" spans="1:18" x14ac:dyDescent="0.25">
      <c r="A220" s="9">
        <f>IF(Lease!$H$4="Monthly",DATE(YEAR(Yearly!A219),MONTH(Yearly!A219)+1,DAY(Yearly!A219)),IF(Lease!$H$4="Quarterly",DATE(YEAR(Yearly!A219),MONTH(Yearly!A219)+3,DAY(Yearly!A219)),DATE(YEAR(Yearly!A219)+1,MONTH(Yearly!A219),DAY(Yearly!A219))))</f>
        <v>120593</v>
      </c>
      <c r="B220" s="9">
        <f t="shared" si="50"/>
        <v>120591</v>
      </c>
      <c r="C220" s="9">
        <f t="shared" si="63"/>
        <v>120621</v>
      </c>
      <c r="D220" s="3">
        <f t="shared" si="64"/>
        <v>31</v>
      </c>
      <c r="E220" s="4">
        <f>Lease!K230</f>
        <v>0</v>
      </c>
      <c r="F220" s="3">
        <f t="shared" si="65"/>
        <v>0</v>
      </c>
      <c r="G220" s="11">
        <f t="shared" si="51"/>
        <v>0</v>
      </c>
      <c r="H220" s="11">
        <f t="shared" si="52"/>
        <v>0</v>
      </c>
      <c r="I220" s="11">
        <f t="shared" si="53"/>
        <v>0</v>
      </c>
      <c r="J220" s="11">
        <f t="shared" si="54"/>
        <v>0</v>
      </c>
      <c r="K220" s="11">
        <f t="shared" si="55"/>
        <v>0</v>
      </c>
      <c r="L220" s="11">
        <f t="shared" si="56"/>
        <v>0</v>
      </c>
      <c r="M220" s="11">
        <f t="shared" si="57"/>
        <v>0</v>
      </c>
      <c r="N220" s="11">
        <f t="shared" si="58"/>
        <v>0</v>
      </c>
      <c r="O220" s="11">
        <f t="shared" si="59"/>
        <v>0</v>
      </c>
      <c r="P220" s="11">
        <f t="shared" si="60"/>
        <v>0</v>
      </c>
      <c r="Q220" s="11">
        <f t="shared" si="61"/>
        <v>0</v>
      </c>
      <c r="R220" s="11">
        <f t="shared" si="62"/>
        <v>0</v>
      </c>
    </row>
    <row r="221" spans="1:18" x14ac:dyDescent="0.25">
      <c r="A221" s="9">
        <f>IF(Lease!$H$4="Monthly",DATE(YEAR(Yearly!A220),MONTH(Yearly!A220)+1,DAY(Yearly!A220)),IF(Lease!$H$4="Quarterly",DATE(YEAR(Yearly!A220),MONTH(Yearly!A220)+3,DAY(Yearly!A220)),DATE(YEAR(Yearly!A220)+1,MONTH(Yearly!A220),DAY(Yearly!A220))))</f>
        <v>120958</v>
      </c>
      <c r="B221" s="9">
        <f t="shared" si="50"/>
        <v>120956</v>
      </c>
      <c r="C221" s="9">
        <f t="shared" si="63"/>
        <v>120986</v>
      </c>
      <c r="D221" s="3">
        <f t="shared" si="64"/>
        <v>31</v>
      </c>
      <c r="E221" s="4">
        <f>Lease!K231</f>
        <v>0</v>
      </c>
      <c r="F221" s="3">
        <f t="shared" si="65"/>
        <v>0</v>
      </c>
      <c r="G221" s="11">
        <f t="shared" si="51"/>
        <v>0</v>
      </c>
      <c r="H221" s="11">
        <f t="shared" si="52"/>
        <v>0</v>
      </c>
      <c r="I221" s="11">
        <f t="shared" si="53"/>
        <v>0</v>
      </c>
      <c r="J221" s="11">
        <f t="shared" si="54"/>
        <v>0</v>
      </c>
      <c r="K221" s="11">
        <f t="shared" si="55"/>
        <v>0</v>
      </c>
      <c r="L221" s="11">
        <f t="shared" si="56"/>
        <v>0</v>
      </c>
      <c r="M221" s="11">
        <f t="shared" si="57"/>
        <v>0</v>
      </c>
      <c r="N221" s="11">
        <f t="shared" si="58"/>
        <v>0</v>
      </c>
      <c r="O221" s="11">
        <f t="shared" si="59"/>
        <v>0</v>
      </c>
      <c r="P221" s="11">
        <f t="shared" si="60"/>
        <v>0</v>
      </c>
      <c r="Q221" s="11">
        <f t="shared" si="61"/>
        <v>0</v>
      </c>
      <c r="R221" s="11">
        <f t="shared" si="62"/>
        <v>0</v>
      </c>
    </row>
    <row r="222" spans="1:18" x14ac:dyDescent="0.25">
      <c r="A222" s="9">
        <f>IF(Lease!$H$4="Monthly",DATE(YEAR(Yearly!A221),MONTH(Yearly!A221)+1,DAY(Yearly!A221)),IF(Lease!$H$4="Quarterly",DATE(YEAR(Yearly!A221),MONTH(Yearly!A221)+3,DAY(Yearly!A221)),DATE(YEAR(Yearly!A221)+1,MONTH(Yearly!A221),DAY(Yearly!A221))))</f>
        <v>121324</v>
      </c>
      <c r="B222" s="9">
        <f t="shared" si="50"/>
        <v>121322</v>
      </c>
      <c r="C222" s="9">
        <f t="shared" si="63"/>
        <v>121352</v>
      </c>
      <c r="D222" s="3">
        <f t="shared" si="64"/>
        <v>31</v>
      </c>
      <c r="E222" s="4">
        <f>Lease!K232</f>
        <v>0</v>
      </c>
      <c r="F222" s="3">
        <f t="shared" si="65"/>
        <v>0</v>
      </c>
      <c r="G222" s="11">
        <f t="shared" si="51"/>
        <v>0</v>
      </c>
      <c r="H222" s="11">
        <f t="shared" si="52"/>
        <v>0</v>
      </c>
      <c r="I222" s="11">
        <f t="shared" si="53"/>
        <v>0</v>
      </c>
      <c r="J222" s="11">
        <f t="shared" si="54"/>
        <v>0</v>
      </c>
      <c r="K222" s="11">
        <f t="shared" si="55"/>
        <v>0</v>
      </c>
      <c r="L222" s="11">
        <f t="shared" si="56"/>
        <v>0</v>
      </c>
      <c r="M222" s="11">
        <f t="shared" si="57"/>
        <v>0</v>
      </c>
      <c r="N222" s="11">
        <f t="shared" si="58"/>
        <v>0</v>
      </c>
      <c r="O222" s="11">
        <f t="shared" si="59"/>
        <v>0</v>
      </c>
      <c r="P222" s="11">
        <f t="shared" si="60"/>
        <v>0</v>
      </c>
      <c r="Q222" s="11">
        <f t="shared" si="61"/>
        <v>0</v>
      </c>
      <c r="R222" s="11">
        <f t="shared" si="62"/>
        <v>0</v>
      </c>
    </row>
    <row r="223" spans="1:18" x14ac:dyDescent="0.25">
      <c r="A223" s="9">
        <f>IF(Lease!$H$4="Monthly",DATE(YEAR(Yearly!A222),MONTH(Yearly!A222)+1,DAY(Yearly!A222)),IF(Lease!$H$4="Quarterly",DATE(YEAR(Yearly!A222),MONTH(Yearly!A222)+3,DAY(Yearly!A222)),DATE(YEAR(Yearly!A222)+1,MONTH(Yearly!A222),DAY(Yearly!A222))))</f>
        <v>121689</v>
      </c>
      <c r="B223" s="9">
        <f t="shared" si="50"/>
        <v>121687</v>
      </c>
      <c r="C223" s="9">
        <f t="shared" si="63"/>
        <v>121717</v>
      </c>
      <c r="D223" s="3">
        <f t="shared" si="64"/>
        <v>31</v>
      </c>
      <c r="E223" s="4">
        <f>Lease!K233</f>
        <v>0</v>
      </c>
      <c r="F223" s="3">
        <f t="shared" si="65"/>
        <v>0</v>
      </c>
      <c r="G223" s="11">
        <f t="shared" si="51"/>
        <v>0</v>
      </c>
      <c r="H223" s="11">
        <f t="shared" si="52"/>
        <v>0</v>
      </c>
      <c r="I223" s="11">
        <f t="shared" si="53"/>
        <v>0</v>
      </c>
      <c r="J223" s="11">
        <f t="shared" si="54"/>
        <v>0</v>
      </c>
      <c r="K223" s="11">
        <f t="shared" si="55"/>
        <v>0</v>
      </c>
      <c r="L223" s="11">
        <f t="shared" si="56"/>
        <v>0</v>
      </c>
      <c r="M223" s="11">
        <f t="shared" si="57"/>
        <v>0</v>
      </c>
      <c r="N223" s="11">
        <f t="shared" si="58"/>
        <v>0</v>
      </c>
      <c r="O223" s="11">
        <f t="shared" si="59"/>
        <v>0</v>
      </c>
      <c r="P223" s="11">
        <f t="shared" si="60"/>
        <v>0</v>
      </c>
      <c r="Q223" s="11">
        <f t="shared" si="61"/>
        <v>0</v>
      </c>
      <c r="R223" s="11">
        <f t="shared" si="62"/>
        <v>0</v>
      </c>
    </row>
    <row r="224" spans="1:18" x14ac:dyDescent="0.25">
      <c r="A224" s="9">
        <f>IF(Lease!$H$4="Monthly",DATE(YEAR(Yearly!A223),MONTH(Yearly!A223)+1,DAY(Yearly!A223)),IF(Lease!$H$4="Quarterly",DATE(YEAR(Yearly!A223),MONTH(Yearly!A223)+3,DAY(Yearly!A223)),DATE(YEAR(Yearly!A223)+1,MONTH(Yearly!A223),DAY(Yearly!A223))))</f>
        <v>122054</v>
      </c>
      <c r="B224" s="9">
        <f t="shared" si="50"/>
        <v>122052</v>
      </c>
      <c r="C224" s="9">
        <f t="shared" si="63"/>
        <v>122082</v>
      </c>
      <c r="D224" s="3">
        <f t="shared" si="64"/>
        <v>31</v>
      </c>
      <c r="E224" s="4">
        <f>Lease!K234</f>
        <v>0</v>
      </c>
      <c r="F224" s="3">
        <f t="shared" si="65"/>
        <v>0</v>
      </c>
      <c r="G224" s="11">
        <f t="shared" si="51"/>
        <v>0</v>
      </c>
      <c r="H224" s="11">
        <f t="shared" si="52"/>
        <v>0</v>
      </c>
      <c r="I224" s="11">
        <f t="shared" si="53"/>
        <v>0</v>
      </c>
      <c r="J224" s="11">
        <f t="shared" si="54"/>
        <v>0</v>
      </c>
      <c r="K224" s="11">
        <f t="shared" si="55"/>
        <v>0</v>
      </c>
      <c r="L224" s="11">
        <f t="shared" si="56"/>
        <v>0</v>
      </c>
      <c r="M224" s="11">
        <f t="shared" si="57"/>
        <v>0</v>
      </c>
      <c r="N224" s="11">
        <f t="shared" si="58"/>
        <v>0</v>
      </c>
      <c r="O224" s="11">
        <f t="shared" si="59"/>
        <v>0</v>
      </c>
      <c r="P224" s="11">
        <f t="shared" si="60"/>
        <v>0</v>
      </c>
      <c r="Q224" s="11">
        <f t="shared" si="61"/>
        <v>0</v>
      </c>
      <c r="R224" s="11">
        <f t="shared" si="62"/>
        <v>0</v>
      </c>
    </row>
    <row r="225" spans="1:18" x14ac:dyDescent="0.25">
      <c r="A225" s="9">
        <f>IF(Lease!$H$4="Monthly",DATE(YEAR(Yearly!A224),MONTH(Yearly!A224)+1,DAY(Yearly!A224)),IF(Lease!$H$4="Quarterly",DATE(YEAR(Yearly!A224),MONTH(Yearly!A224)+3,DAY(Yearly!A224)),DATE(YEAR(Yearly!A224)+1,MONTH(Yearly!A224),DAY(Yearly!A224))))</f>
        <v>122419</v>
      </c>
      <c r="B225" s="9">
        <f t="shared" si="50"/>
        <v>122417</v>
      </c>
      <c r="C225" s="9">
        <f t="shared" si="63"/>
        <v>122447</v>
      </c>
      <c r="D225" s="3">
        <f t="shared" si="64"/>
        <v>31</v>
      </c>
      <c r="E225" s="4">
        <f>Lease!K235</f>
        <v>0</v>
      </c>
      <c r="F225" s="3">
        <f t="shared" si="65"/>
        <v>0</v>
      </c>
      <c r="G225" s="11">
        <f t="shared" si="51"/>
        <v>0</v>
      </c>
      <c r="H225" s="11">
        <f t="shared" si="52"/>
        <v>0</v>
      </c>
      <c r="I225" s="11">
        <f t="shared" si="53"/>
        <v>0</v>
      </c>
      <c r="J225" s="11">
        <f t="shared" si="54"/>
        <v>0</v>
      </c>
      <c r="K225" s="11">
        <f t="shared" si="55"/>
        <v>0</v>
      </c>
      <c r="L225" s="11">
        <f t="shared" si="56"/>
        <v>0</v>
      </c>
      <c r="M225" s="11">
        <f t="shared" si="57"/>
        <v>0</v>
      </c>
      <c r="N225" s="11">
        <f t="shared" si="58"/>
        <v>0</v>
      </c>
      <c r="O225" s="11">
        <f t="shared" si="59"/>
        <v>0</v>
      </c>
      <c r="P225" s="11">
        <f t="shared" si="60"/>
        <v>0</v>
      </c>
      <c r="Q225" s="11">
        <f t="shared" si="61"/>
        <v>0</v>
      </c>
      <c r="R225" s="11">
        <f t="shared" si="62"/>
        <v>0</v>
      </c>
    </row>
    <row r="226" spans="1:18" x14ac:dyDescent="0.25">
      <c r="A226" s="9">
        <f>IF(Lease!$H$4="Monthly",DATE(YEAR(Yearly!A225),MONTH(Yearly!A225)+1,DAY(Yearly!A225)),IF(Lease!$H$4="Quarterly",DATE(YEAR(Yearly!A225),MONTH(Yearly!A225)+3,DAY(Yearly!A225)),DATE(YEAR(Yearly!A225)+1,MONTH(Yearly!A225),DAY(Yearly!A225))))</f>
        <v>122785</v>
      </c>
      <c r="B226" s="9">
        <f t="shared" si="50"/>
        <v>122783</v>
      </c>
      <c r="C226" s="9">
        <f t="shared" si="63"/>
        <v>122813</v>
      </c>
      <c r="D226" s="3">
        <f t="shared" si="64"/>
        <v>31</v>
      </c>
      <c r="E226" s="4">
        <f>Lease!K236</f>
        <v>0</v>
      </c>
      <c r="F226" s="3">
        <f t="shared" si="65"/>
        <v>0</v>
      </c>
      <c r="G226" s="11">
        <f t="shared" si="51"/>
        <v>0</v>
      </c>
      <c r="H226" s="11">
        <f t="shared" si="52"/>
        <v>0</v>
      </c>
      <c r="I226" s="11">
        <f t="shared" si="53"/>
        <v>0</v>
      </c>
      <c r="J226" s="11">
        <f t="shared" si="54"/>
        <v>0</v>
      </c>
      <c r="K226" s="11">
        <f t="shared" si="55"/>
        <v>0</v>
      </c>
      <c r="L226" s="11">
        <f t="shared" si="56"/>
        <v>0</v>
      </c>
      <c r="M226" s="11">
        <f t="shared" si="57"/>
        <v>0</v>
      </c>
      <c r="N226" s="11">
        <f t="shared" si="58"/>
        <v>0</v>
      </c>
      <c r="O226" s="11">
        <f t="shared" si="59"/>
        <v>0</v>
      </c>
      <c r="P226" s="11">
        <f t="shared" si="60"/>
        <v>0</v>
      </c>
      <c r="Q226" s="11">
        <f t="shared" si="61"/>
        <v>0</v>
      </c>
      <c r="R226" s="11">
        <f t="shared" si="62"/>
        <v>0</v>
      </c>
    </row>
    <row r="227" spans="1:18" x14ac:dyDescent="0.25">
      <c r="A227" s="9">
        <f>IF(Lease!$H$4="Monthly",DATE(YEAR(Yearly!A226),MONTH(Yearly!A226)+1,DAY(Yearly!A226)),IF(Lease!$H$4="Quarterly",DATE(YEAR(Yearly!A226),MONTH(Yearly!A226)+3,DAY(Yearly!A226)),DATE(YEAR(Yearly!A226)+1,MONTH(Yearly!A226),DAY(Yearly!A226))))</f>
        <v>123150</v>
      </c>
      <c r="B227" s="9">
        <f t="shared" si="50"/>
        <v>123148</v>
      </c>
      <c r="C227" s="9">
        <f t="shared" si="63"/>
        <v>123178</v>
      </c>
      <c r="D227" s="3">
        <f t="shared" si="64"/>
        <v>31</v>
      </c>
      <c r="E227" s="4">
        <f>Lease!K237</f>
        <v>0</v>
      </c>
      <c r="F227" s="3">
        <f t="shared" si="65"/>
        <v>0</v>
      </c>
      <c r="G227" s="11">
        <f t="shared" si="51"/>
        <v>0</v>
      </c>
      <c r="H227" s="11">
        <f t="shared" si="52"/>
        <v>0</v>
      </c>
      <c r="I227" s="11">
        <f t="shared" si="53"/>
        <v>0</v>
      </c>
      <c r="J227" s="11">
        <f t="shared" si="54"/>
        <v>0</v>
      </c>
      <c r="K227" s="11">
        <f t="shared" si="55"/>
        <v>0</v>
      </c>
      <c r="L227" s="11">
        <f t="shared" si="56"/>
        <v>0</v>
      </c>
      <c r="M227" s="11">
        <f t="shared" si="57"/>
        <v>0</v>
      </c>
      <c r="N227" s="11">
        <f t="shared" si="58"/>
        <v>0</v>
      </c>
      <c r="O227" s="11">
        <f t="shared" si="59"/>
        <v>0</v>
      </c>
      <c r="P227" s="11">
        <f t="shared" si="60"/>
        <v>0</v>
      </c>
      <c r="Q227" s="11">
        <f t="shared" si="61"/>
        <v>0</v>
      </c>
      <c r="R227" s="11">
        <f t="shared" si="62"/>
        <v>0</v>
      </c>
    </row>
    <row r="228" spans="1:18" x14ac:dyDescent="0.25">
      <c r="A228" s="9">
        <f>IF(Lease!$H$4="Monthly",DATE(YEAR(Yearly!A227),MONTH(Yearly!A227)+1,DAY(Yearly!A227)),IF(Lease!$H$4="Quarterly",DATE(YEAR(Yearly!A227),MONTH(Yearly!A227)+3,DAY(Yearly!A227)),DATE(YEAR(Yearly!A227)+1,MONTH(Yearly!A227),DAY(Yearly!A227))))</f>
        <v>123515</v>
      </c>
      <c r="B228" s="9">
        <f t="shared" si="50"/>
        <v>123513</v>
      </c>
      <c r="C228" s="9">
        <f t="shared" si="63"/>
        <v>123543</v>
      </c>
      <c r="D228" s="3">
        <f t="shared" si="64"/>
        <v>31</v>
      </c>
      <c r="E228" s="4">
        <f>Lease!K238</f>
        <v>0</v>
      </c>
      <c r="F228" s="3">
        <f t="shared" si="65"/>
        <v>0</v>
      </c>
      <c r="G228" s="11">
        <f t="shared" si="51"/>
        <v>0</v>
      </c>
      <c r="H228" s="11">
        <f t="shared" si="52"/>
        <v>0</v>
      </c>
      <c r="I228" s="11">
        <f t="shared" si="53"/>
        <v>0</v>
      </c>
      <c r="J228" s="11">
        <f t="shared" si="54"/>
        <v>0</v>
      </c>
      <c r="K228" s="11">
        <f t="shared" si="55"/>
        <v>0</v>
      </c>
      <c r="L228" s="11">
        <f t="shared" si="56"/>
        <v>0</v>
      </c>
      <c r="M228" s="11">
        <f t="shared" si="57"/>
        <v>0</v>
      </c>
      <c r="N228" s="11">
        <f t="shared" si="58"/>
        <v>0</v>
      </c>
      <c r="O228" s="11">
        <f t="shared" si="59"/>
        <v>0</v>
      </c>
      <c r="P228" s="11">
        <f t="shared" si="60"/>
        <v>0</v>
      </c>
      <c r="Q228" s="11">
        <f t="shared" si="61"/>
        <v>0</v>
      </c>
      <c r="R228" s="11">
        <f t="shared" si="62"/>
        <v>0</v>
      </c>
    </row>
    <row r="229" spans="1:18" x14ac:dyDescent="0.25">
      <c r="A229" s="9">
        <f>IF(Lease!$H$4="Monthly",DATE(YEAR(Yearly!A228),MONTH(Yearly!A228)+1,DAY(Yearly!A228)),IF(Lease!$H$4="Quarterly",DATE(YEAR(Yearly!A228),MONTH(Yearly!A228)+3,DAY(Yearly!A228)),DATE(YEAR(Yearly!A228)+1,MONTH(Yearly!A228),DAY(Yearly!A228))))</f>
        <v>123880</v>
      </c>
      <c r="B229" s="9">
        <f t="shared" si="50"/>
        <v>123878</v>
      </c>
      <c r="C229" s="9">
        <f t="shared" si="63"/>
        <v>123908</v>
      </c>
      <c r="D229" s="3">
        <f t="shared" si="64"/>
        <v>31</v>
      </c>
      <c r="E229" s="4">
        <f>Lease!K239</f>
        <v>0</v>
      </c>
      <c r="F229" s="3">
        <f t="shared" si="65"/>
        <v>0</v>
      </c>
      <c r="G229" s="11">
        <f t="shared" si="51"/>
        <v>0</v>
      </c>
      <c r="H229" s="11">
        <f t="shared" si="52"/>
        <v>0</v>
      </c>
      <c r="I229" s="11">
        <f t="shared" si="53"/>
        <v>0</v>
      </c>
      <c r="J229" s="11">
        <f t="shared" si="54"/>
        <v>0</v>
      </c>
      <c r="K229" s="11">
        <f t="shared" si="55"/>
        <v>0</v>
      </c>
      <c r="L229" s="11">
        <f t="shared" si="56"/>
        <v>0</v>
      </c>
      <c r="M229" s="11">
        <f t="shared" si="57"/>
        <v>0</v>
      </c>
      <c r="N229" s="11">
        <f t="shared" si="58"/>
        <v>0</v>
      </c>
      <c r="O229" s="11">
        <f t="shared" si="59"/>
        <v>0</v>
      </c>
      <c r="P229" s="11">
        <f t="shared" si="60"/>
        <v>0</v>
      </c>
      <c r="Q229" s="11">
        <f t="shared" si="61"/>
        <v>0</v>
      </c>
      <c r="R229" s="11">
        <f t="shared" si="62"/>
        <v>0</v>
      </c>
    </row>
    <row r="230" spans="1:18" x14ac:dyDescent="0.25">
      <c r="A230" s="9">
        <f>IF(Lease!$H$4="Monthly",DATE(YEAR(Yearly!A229),MONTH(Yearly!A229)+1,DAY(Yearly!A229)),IF(Lease!$H$4="Quarterly",DATE(YEAR(Yearly!A229),MONTH(Yearly!A229)+3,DAY(Yearly!A229)),DATE(YEAR(Yearly!A229)+1,MONTH(Yearly!A229),DAY(Yearly!A229))))</f>
        <v>124246</v>
      </c>
      <c r="B230" s="9">
        <f t="shared" si="50"/>
        <v>124244</v>
      </c>
      <c r="C230" s="9">
        <f t="shared" si="63"/>
        <v>124274</v>
      </c>
      <c r="D230" s="3">
        <f t="shared" si="64"/>
        <v>31</v>
      </c>
      <c r="E230" s="4">
        <f>Lease!K240</f>
        <v>0</v>
      </c>
      <c r="F230" s="3">
        <f t="shared" si="65"/>
        <v>0</v>
      </c>
      <c r="G230" s="11">
        <f t="shared" si="51"/>
        <v>0</v>
      </c>
      <c r="H230" s="11">
        <f t="shared" si="52"/>
        <v>0</v>
      </c>
      <c r="I230" s="11">
        <f t="shared" si="53"/>
        <v>0</v>
      </c>
      <c r="J230" s="11">
        <f t="shared" si="54"/>
        <v>0</v>
      </c>
      <c r="K230" s="11">
        <f t="shared" si="55"/>
        <v>0</v>
      </c>
      <c r="L230" s="11">
        <f t="shared" si="56"/>
        <v>0</v>
      </c>
      <c r="M230" s="11">
        <f t="shared" si="57"/>
        <v>0</v>
      </c>
      <c r="N230" s="11">
        <f t="shared" si="58"/>
        <v>0</v>
      </c>
      <c r="O230" s="11">
        <f t="shared" si="59"/>
        <v>0</v>
      </c>
      <c r="P230" s="11">
        <f t="shared" si="60"/>
        <v>0</v>
      </c>
      <c r="Q230" s="11">
        <f t="shared" si="61"/>
        <v>0</v>
      </c>
      <c r="R230" s="11">
        <f t="shared" si="62"/>
        <v>0</v>
      </c>
    </row>
    <row r="231" spans="1:18" x14ac:dyDescent="0.25">
      <c r="A231" s="9">
        <f>IF(Lease!$H$4="Monthly",DATE(YEAR(Yearly!A230),MONTH(Yearly!A230)+1,DAY(Yearly!A230)),IF(Lease!$H$4="Quarterly",DATE(YEAR(Yearly!A230),MONTH(Yearly!A230)+3,DAY(Yearly!A230)),DATE(YEAR(Yearly!A230)+1,MONTH(Yearly!A230),DAY(Yearly!A230))))</f>
        <v>124611</v>
      </c>
      <c r="B231" s="9">
        <f t="shared" si="50"/>
        <v>124609</v>
      </c>
      <c r="C231" s="9">
        <f t="shared" si="63"/>
        <v>124639</v>
      </c>
      <c r="D231" s="3">
        <f t="shared" si="64"/>
        <v>31</v>
      </c>
      <c r="E231" s="4">
        <f>Lease!K241</f>
        <v>0</v>
      </c>
      <c r="F231" s="3">
        <f t="shared" si="65"/>
        <v>0</v>
      </c>
      <c r="G231" s="11">
        <f t="shared" si="51"/>
        <v>0</v>
      </c>
      <c r="H231" s="11">
        <f t="shared" si="52"/>
        <v>0</v>
      </c>
      <c r="I231" s="11">
        <f t="shared" si="53"/>
        <v>0</v>
      </c>
      <c r="J231" s="11">
        <f t="shared" si="54"/>
        <v>0</v>
      </c>
      <c r="K231" s="11">
        <f t="shared" si="55"/>
        <v>0</v>
      </c>
      <c r="L231" s="11">
        <f t="shared" si="56"/>
        <v>0</v>
      </c>
      <c r="M231" s="11">
        <f t="shared" si="57"/>
        <v>0</v>
      </c>
      <c r="N231" s="11">
        <f t="shared" si="58"/>
        <v>0</v>
      </c>
      <c r="O231" s="11">
        <f t="shared" si="59"/>
        <v>0</v>
      </c>
      <c r="P231" s="11">
        <f t="shared" si="60"/>
        <v>0</v>
      </c>
      <c r="Q231" s="11">
        <f t="shared" si="61"/>
        <v>0</v>
      </c>
      <c r="R231" s="11">
        <f t="shared" si="62"/>
        <v>0</v>
      </c>
    </row>
    <row r="232" spans="1:18" x14ac:dyDescent="0.25">
      <c r="A232" s="9">
        <f>IF(Lease!$H$4="Monthly",DATE(YEAR(Yearly!A231),MONTH(Yearly!A231)+1,DAY(Yearly!A231)),IF(Lease!$H$4="Quarterly",DATE(YEAR(Yearly!A231),MONTH(Yearly!A231)+3,DAY(Yearly!A231)),DATE(YEAR(Yearly!A231)+1,MONTH(Yearly!A231),DAY(Yearly!A231))))</f>
        <v>124976</v>
      </c>
      <c r="B232" s="9">
        <f t="shared" si="50"/>
        <v>124974</v>
      </c>
      <c r="C232" s="9">
        <f t="shared" si="63"/>
        <v>125004</v>
      </c>
      <c r="D232" s="3">
        <f t="shared" si="64"/>
        <v>31</v>
      </c>
      <c r="E232" s="4">
        <f>Lease!K242</f>
        <v>0</v>
      </c>
      <c r="F232" s="3">
        <f t="shared" si="65"/>
        <v>0</v>
      </c>
      <c r="G232" s="11">
        <f t="shared" si="51"/>
        <v>0</v>
      </c>
      <c r="H232" s="11">
        <f t="shared" si="52"/>
        <v>0</v>
      </c>
      <c r="I232" s="11">
        <f t="shared" si="53"/>
        <v>0</v>
      </c>
      <c r="J232" s="11">
        <f t="shared" si="54"/>
        <v>0</v>
      </c>
      <c r="K232" s="11">
        <f t="shared" si="55"/>
        <v>0</v>
      </c>
      <c r="L232" s="11">
        <f t="shared" si="56"/>
        <v>0</v>
      </c>
      <c r="M232" s="11">
        <f t="shared" si="57"/>
        <v>0</v>
      </c>
      <c r="N232" s="11">
        <f t="shared" si="58"/>
        <v>0</v>
      </c>
      <c r="O232" s="11">
        <f t="shared" si="59"/>
        <v>0</v>
      </c>
      <c r="P232" s="11">
        <f t="shared" si="60"/>
        <v>0</v>
      </c>
      <c r="Q232" s="11">
        <f t="shared" si="61"/>
        <v>0</v>
      </c>
      <c r="R232" s="11">
        <f t="shared" si="62"/>
        <v>0</v>
      </c>
    </row>
    <row r="233" spans="1:18" x14ac:dyDescent="0.25">
      <c r="A233" s="9">
        <f>IF(Lease!$H$4="Monthly",DATE(YEAR(Yearly!A232),MONTH(Yearly!A232)+1,DAY(Yearly!A232)),IF(Lease!$H$4="Quarterly",DATE(YEAR(Yearly!A232),MONTH(Yearly!A232)+3,DAY(Yearly!A232)),DATE(YEAR(Yearly!A232)+1,MONTH(Yearly!A232),DAY(Yearly!A232))))</f>
        <v>125341</v>
      </c>
      <c r="B233" s="9">
        <f t="shared" si="50"/>
        <v>125339</v>
      </c>
      <c r="C233" s="9">
        <f t="shared" si="63"/>
        <v>125369</v>
      </c>
      <c r="D233" s="3">
        <f t="shared" si="64"/>
        <v>31</v>
      </c>
      <c r="E233" s="4">
        <f>Lease!K243</f>
        <v>0</v>
      </c>
      <c r="F233" s="3">
        <f t="shared" si="65"/>
        <v>0</v>
      </c>
      <c r="G233" s="11">
        <f t="shared" si="51"/>
        <v>0</v>
      </c>
      <c r="H233" s="11">
        <f t="shared" si="52"/>
        <v>0</v>
      </c>
      <c r="I233" s="11">
        <f t="shared" si="53"/>
        <v>0</v>
      </c>
      <c r="J233" s="11">
        <f t="shared" si="54"/>
        <v>0</v>
      </c>
      <c r="K233" s="11">
        <f t="shared" si="55"/>
        <v>0</v>
      </c>
      <c r="L233" s="11">
        <f t="shared" si="56"/>
        <v>0</v>
      </c>
      <c r="M233" s="11">
        <f t="shared" si="57"/>
        <v>0</v>
      </c>
      <c r="N233" s="11">
        <f t="shared" si="58"/>
        <v>0</v>
      </c>
      <c r="O233" s="11">
        <f t="shared" si="59"/>
        <v>0</v>
      </c>
      <c r="P233" s="11">
        <f t="shared" si="60"/>
        <v>0</v>
      </c>
      <c r="Q233" s="11">
        <f t="shared" si="61"/>
        <v>0</v>
      </c>
      <c r="R233" s="11">
        <f t="shared" si="62"/>
        <v>0</v>
      </c>
    </row>
    <row r="234" spans="1:18" x14ac:dyDescent="0.25">
      <c r="A234" s="9">
        <f>IF(Lease!$H$4="Monthly",DATE(YEAR(Yearly!A233),MONTH(Yearly!A233)+1,DAY(Yearly!A233)),IF(Lease!$H$4="Quarterly",DATE(YEAR(Yearly!A233),MONTH(Yearly!A233)+3,DAY(Yearly!A233)),DATE(YEAR(Yearly!A233)+1,MONTH(Yearly!A233),DAY(Yearly!A233))))</f>
        <v>125707</v>
      </c>
      <c r="B234" s="9">
        <f t="shared" si="50"/>
        <v>125705</v>
      </c>
      <c r="C234" s="9">
        <f t="shared" si="63"/>
        <v>125735</v>
      </c>
      <c r="D234" s="3">
        <f t="shared" si="64"/>
        <v>31</v>
      </c>
      <c r="E234" s="4">
        <f>Lease!K244</f>
        <v>0</v>
      </c>
      <c r="F234" s="3">
        <f t="shared" si="65"/>
        <v>0</v>
      </c>
      <c r="G234" s="11">
        <f t="shared" si="51"/>
        <v>0</v>
      </c>
      <c r="H234" s="11">
        <f t="shared" si="52"/>
        <v>0</v>
      </c>
      <c r="I234" s="11">
        <f t="shared" si="53"/>
        <v>0</v>
      </c>
      <c r="J234" s="11">
        <f t="shared" si="54"/>
        <v>0</v>
      </c>
      <c r="K234" s="11">
        <f t="shared" si="55"/>
        <v>0</v>
      </c>
      <c r="L234" s="11">
        <f t="shared" si="56"/>
        <v>0</v>
      </c>
      <c r="M234" s="11">
        <f t="shared" si="57"/>
        <v>0</v>
      </c>
      <c r="N234" s="11">
        <f t="shared" si="58"/>
        <v>0</v>
      </c>
      <c r="O234" s="11">
        <f t="shared" si="59"/>
        <v>0</v>
      </c>
      <c r="P234" s="11">
        <f t="shared" si="60"/>
        <v>0</v>
      </c>
      <c r="Q234" s="11">
        <f t="shared" si="61"/>
        <v>0</v>
      </c>
      <c r="R234" s="11">
        <f t="shared" si="62"/>
        <v>0</v>
      </c>
    </row>
    <row r="235" spans="1:18" x14ac:dyDescent="0.25">
      <c r="A235" s="9">
        <f>IF(Lease!$H$4="Monthly",DATE(YEAR(Yearly!A234),MONTH(Yearly!A234)+1,DAY(Yearly!A234)),IF(Lease!$H$4="Quarterly",DATE(YEAR(Yearly!A234),MONTH(Yearly!A234)+3,DAY(Yearly!A234)),DATE(YEAR(Yearly!A234)+1,MONTH(Yearly!A234),DAY(Yearly!A234))))</f>
        <v>126072</v>
      </c>
      <c r="B235" s="9">
        <f t="shared" si="50"/>
        <v>126070</v>
      </c>
      <c r="C235" s="9">
        <f t="shared" si="63"/>
        <v>126100</v>
      </c>
      <c r="D235" s="3">
        <f t="shared" si="64"/>
        <v>31</v>
      </c>
      <c r="E235" s="4">
        <f>Lease!K245</f>
        <v>0</v>
      </c>
      <c r="F235" s="3">
        <f t="shared" si="65"/>
        <v>0</v>
      </c>
      <c r="G235" s="11">
        <f t="shared" si="51"/>
        <v>0</v>
      </c>
      <c r="H235" s="11">
        <f t="shared" si="52"/>
        <v>0</v>
      </c>
      <c r="I235" s="11">
        <f t="shared" si="53"/>
        <v>0</v>
      </c>
      <c r="J235" s="11">
        <f t="shared" si="54"/>
        <v>0</v>
      </c>
      <c r="K235" s="11">
        <f t="shared" si="55"/>
        <v>0</v>
      </c>
      <c r="L235" s="11">
        <f t="shared" si="56"/>
        <v>0</v>
      </c>
      <c r="M235" s="11">
        <f t="shared" si="57"/>
        <v>0</v>
      </c>
      <c r="N235" s="11">
        <f t="shared" si="58"/>
        <v>0</v>
      </c>
      <c r="O235" s="11">
        <f t="shared" si="59"/>
        <v>0</v>
      </c>
      <c r="P235" s="11">
        <f t="shared" si="60"/>
        <v>0</v>
      </c>
      <c r="Q235" s="11">
        <f t="shared" si="61"/>
        <v>0</v>
      </c>
      <c r="R235" s="11">
        <f t="shared" si="62"/>
        <v>0</v>
      </c>
    </row>
    <row r="236" spans="1:18" x14ac:dyDescent="0.25">
      <c r="A236" s="9">
        <f>IF(Lease!$H$4="Monthly",DATE(YEAR(Yearly!A235),MONTH(Yearly!A235)+1,DAY(Yearly!A235)),IF(Lease!$H$4="Quarterly",DATE(YEAR(Yearly!A235),MONTH(Yearly!A235)+3,DAY(Yearly!A235)),DATE(YEAR(Yearly!A235)+1,MONTH(Yearly!A235),DAY(Yearly!A235))))</f>
        <v>126437</v>
      </c>
      <c r="B236" s="9">
        <f t="shared" si="50"/>
        <v>126435</v>
      </c>
      <c r="C236" s="9">
        <f t="shared" si="63"/>
        <v>126465</v>
      </c>
      <c r="D236" s="3">
        <f t="shared" si="64"/>
        <v>31</v>
      </c>
      <c r="E236" s="4">
        <f>Lease!K246</f>
        <v>0</v>
      </c>
      <c r="F236" s="3">
        <f t="shared" si="65"/>
        <v>0</v>
      </c>
      <c r="G236" s="11">
        <f t="shared" si="51"/>
        <v>0</v>
      </c>
      <c r="H236" s="11">
        <f t="shared" si="52"/>
        <v>0</v>
      </c>
      <c r="I236" s="11">
        <f t="shared" si="53"/>
        <v>0</v>
      </c>
      <c r="J236" s="11">
        <f t="shared" si="54"/>
        <v>0</v>
      </c>
      <c r="K236" s="11">
        <f t="shared" si="55"/>
        <v>0</v>
      </c>
      <c r="L236" s="11">
        <f t="shared" si="56"/>
        <v>0</v>
      </c>
      <c r="M236" s="11">
        <f t="shared" si="57"/>
        <v>0</v>
      </c>
      <c r="N236" s="11">
        <f t="shared" si="58"/>
        <v>0</v>
      </c>
      <c r="O236" s="11">
        <f t="shared" si="59"/>
        <v>0</v>
      </c>
      <c r="P236" s="11">
        <f t="shared" si="60"/>
        <v>0</v>
      </c>
      <c r="Q236" s="11">
        <f t="shared" si="61"/>
        <v>0</v>
      </c>
      <c r="R236" s="11">
        <f t="shared" si="62"/>
        <v>0</v>
      </c>
    </row>
    <row r="237" spans="1:18" x14ac:dyDescent="0.25">
      <c r="A237" s="9">
        <f>IF(Lease!$H$4="Monthly",DATE(YEAR(Yearly!A236),MONTH(Yearly!A236)+1,DAY(Yearly!A236)),IF(Lease!$H$4="Quarterly",DATE(YEAR(Yearly!A236),MONTH(Yearly!A236)+3,DAY(Yearly!A236)),DATE(YEAR(Yearly!A236)+1,MONTH(Yearly!A236),DAY(Yearly!A236))))</f>
        <v>126802</v>
      </c>
      <c r="B237" s="9">
        <f t="shared" si="50"/>
        <v>126800</v>
      </c>
      <c r="C237" s="9">
        <f t="shared" si="63"/>
        <v>126830</v>
      </c>
      <c r="D237" s="3">
        <f t="shared" si="64"/>
        <v>31</v>
      </c>
      <c r="E237" s="4">
        <f>Lease!K247</f>
        <v>0</v>
      </c>
      <c r="F237" s="3">
        <f t="shared" si="65"/>
        <v>0</v>
      </c>
      <c r="G237" s="11">
        <f t="shared" si="51"/>
        <v>0</v>
      </c>
      <c r="H237" s="11">
        <f t="shared" si="52"/>
        <v>0</v>
      </c>
      <c r="I237" s="11">
        <f t="shared" si="53"/>
        <v>0</v>
      </c>
      <c r="J237" s="11">
        <f t="shared" si="54"/>
        <v>0</v>
      </c>
      <c r="K237" s="11">
        <f t="shared" si="55"/>
        <v>0</v>
      </c>
      <c r="L237" s="11">
        <f t="shared" si="56"/>
        <v>0</v>
      </c>
      <c r="M237" s="11">
        <f t="shared" si="57"/>
        <v>0</v>
      </c>
      <c r="N237" s="11">
        <f t="shared" si="58"/>
        <v>0</v>
      </c>
      <c r="O237" s="11">
        <f t="shared" si="59"/>
        <v>0</v>
      </c>
      <c r="P237" s="11">
        <f t="shared" si="60"/>
        <v>0</v>
      </c>
      <c r="Q237" s="11">
        <f t="shared" si="61"/>
        <v>0</v>
      </c>
      <c r="R237" s="11">
        <f t="shared" si="62"/>
        <v>0</v>
      </c>
    </row>
    <row r="238" spans="1:18" x14ac:dyDescent="0.25">
      <c r="A238" s="9">
        <f>IF(Lease!$H$4="Monthly",DATE(YEAR(Yearly!A237),MONTH(Yearly!A237)+1,DAY(Yearly!A237)),IF(Lease!$H$4="Quarterly",DATE(YEAR(Yearly!A237),MONTH(Yearly!A237)+3,DAY(Yearly!A237)),DATE(YEAR(Yearly!A237)+1,MONTH(Yearly!A237),DAY(Yearly!A237))))</f>
        <v>127168</v>
      </c>
      <c r="B238" s="9">
        <f t="shared" si="50"/>
        <v>127166</v>
      </c>
      <c r="C238" s="9">
        <f t="shared" si="63"/>
        <v>127196</v>
      </c>
      <c r="D238" s="3">
        <f t="shared" si="64"/>
        <v>31</v>
      </c>
      <c r="E238" s="4">
        <f>Lease!K248</f>
        <v>0</v>
      </c>
      <c r="F238" s="3">
        <f t="shared" si="65"/>
        <v>0</v>
      </c>
      <c r="G238" s="11">
        <f t="shared" si="51"/>
        <v>0</v>
      </c>
      <c r="H238" s="11">
        <f t="shared" si="52"/>
        <v>0</v>
      </c>
      <c r="I238" s="11">
        <f t="shared" si="53"/>
        <v>0</v>
      </c>
      <c r="J238" s="11">
        <f t="shared" si="54"/>
        <v>0</v>
      </c>
      <c r="K238" s="11">
        <f t="shared" si="55"/>
        <v>0</v>
      </c>
      <c r="L238" s="11">
        <f t="shared" si="56"/>
        <v>0</v>
      </c>
      <c r="M238" s="11">
        <f t="shared" si="57"/>
        <v>0</v>
      </c>
      <c r="N238" s="11">
        <f t="shared" si="58"/>
        <v>0</v>
      </c>
      <c r="O238" s="11">
        <f t="shared" si="59"/>
        <v>0</v>
      </c>
      <c r="P238" s="11">
        <f t="shared" si="60"/>
        <v>0</v>
      </c>
      <c r="Q238" s="11">
        <f t="shared" si="61"/>
        <v>0</v>
      </c>
      <c r="R238" s="11">
        <f t="shared" si="62"/>
        <v>0</v>
      </c>
    </row>
    <row r="239" spans="1:18" x14ac:dyDescent="0.25">
      <c r="A239" s="9">
        <f>IF(Lease!$H$4="Monthly",DATE(YEAR(Yearly!A238),MONTH(Yearly!A238)+1,DAY(Yearly!A238)),IF(Lease!$H$4="Quarterly",DATE(YEAR(Yearly!A238),MONTH(Yearly!A238)+3,DAY(Yearly!A238)),DATE(YEAR(Yearly!A238)+1,MONTH(Yearly!A238),DAY(Yearly!A238))))</f>
        <v>127533</v>
      </c>
      <c r="B239" s="9">
        <f t="shared" si="50"/>
        <v>127531</v>
      </c>
      <c r="C239" s="9">
        <f t="shared" si="63"/>
        <v>127561</v>
      </c>
      <c r="D239" s="3">
        <f t="shared" si="64"/>
        <v>31</v>
      </c>
      <c r="E239" s="4">
        <f>Lease!K249</f>
        <v>0</v>
      </c>
      <c r="F239" s="3">
        <f t="shared" si="65"/>
        <v>0</v>
      </c>
      <c r="G239" s="11">
        <f t="shared" si="51"/>
        <v>0</v>
      </c>
      <c r="H239" s="11">
        <f t="shared" si="52"/>
        <v>0</v>
      </c>
      <c r="I239" s="11">
        <f t="shared" si="53"/>
        <v>0</v>
      </c>
      <c r="J239" s="11">
        <f t="shared" si="54"/>
        <v>0</v>
      </c>
      <c r="K239" s="11">
        <f t="shared" si="55"/>
        <v>0</v>
      </c>
      <c r="L239" s="11">
        <f t="shared" si="56"/>
        <v>0</v>
      </c>
      <c r="M239" s="11">
        <f t="shared" si="57"/>
        <v>0</v>
      </c>
      <c r="N239" s="11">
        <f t="shared" si="58"/>
        <v>0</v>
      </c>
      <c r="O239" s="11">
        <f t="shared" si="59"/>
        <v>0</v>
      </c>
      <c r="P239" s="11">
        <f t="shared" si="60"/>
        <v>0</v>
      </c>
      <c r="Q239" s="11">
        <f t="shared" si="61"/>
        <v>0</v>
      </c>
      <c r="R239" s="11">
        <f t="shared" si="62"/>
        <v>0</v>
      </c>
    </row>
    <row r="240" spans="1:18" x14ac:dyDescent="0.25">
      <c r="A240" s="9">
        <f>IF(Lease!$H$4="Monthly",DATE(YEAR(Yearly!A239),MONTH(Yearly!A239)+1,DAY(Yearly!A239)),IF(Lease!$H$4="Quarterly",DATE(YEAR(Yearly!A239),MONTH(Yearly!A239)+3,DAY(Yearly!A239)),DATE(YEAR(Yearly!A239)+1,MONTH(Yearly!A239),DAY(Yearly!A239))))</f>
        <v>127898</v>
      </c>
      <c r="B240" s="9">
        <f t="shared" si="50"/>
        <v>127896</v>
      </c>
      <c r="C240" s="9">
        <f t="shared" si="63"/>
        <v>127926</v>
      </c>
      <c r="D240" s="3">
        <f t="shared" si="64"/>
        <v>31</v>
      </c>
      <c r="E240" s="4">
        <f>Lease!K250</f>
        <v>0</v>
      </c>
      <c r="F240" s="3">
        <f t="shared" si="65"/>
        <v>0</v>
      </c>
      <c r="G240" s="11">
        <f t="shared" si="51"/>
        <v>0</v>
      </c>
      <c r="H240" s="11">
        <f t="shared" si="52"/>
        <v>0</v>
      </c>
      <c r="I240" s="11">
        <f t="shared" si="53"/>
        <v>0</v>
      </c>
      <c r="J240" s="11">
        <f t="shared" si="54"/>
        <v>0</v>
      </c>
      <c r="K240" s="11">
        <f t="shared" si="55"/>
        <v>0</v>
      </c>
      <c r="L240" s="11">
        <f t="shared" si="56"/>
        <v>0</v>
      </c>
      <c r="M240" s="11">
        <f t="shared" si="57"/>
        <v>0</v>
      </c>
      <c r="N240" s="11">
        <f t="shared" si="58"/>
        <v>0</v>
      </c>
      <c r="O240" s="11">
        <f t="shared" si="59"/>
        <v>0</v>
      </c>
      <c r="P240" s="11">
        <f t="shared" si="60"/>
        <v>0</v>
      </c>
      <c r="Q240" s="11">
        <f t="shared" si="61"/>
        <v>0</v>
      </c>
      <c r="R240" s="11">
        <f t="shared" si="62"/>
        <v>0</v>
      </c>
    </row>
    <row r="241" spans="1:18" x14ac:dyDescent="0.25">
      <c r="A241" s="9">
        <f>IF(Lease!$H$4="Monthly",DATE(YEAR(Yearly!A240),MONTH(Yearly!A240)+1,DAY(Yearly!A240)),IF(Lease!$H$4="Quarterly",DATE(YEAR(Yearly!A240),MONTH(Yearly!A240)+3,DAY(Yearly!A240)),DATE(YEAR(Yearly!A240)+1,MONTH(Yearly!A240),DAY(Yearly!A240))))</f>
        <v>128263</v>
      </c>
      <c r="B241" s="9">
        <f t="shared" si="50"/>
        <v>128261</v>
      </c>
      <c r="C241" s="9">
        <f t="shared" si="63"/>
        <v>128291</v>
      </c>
      <c r="D241" s="3">
        <f t="shared" si="64"/>
        <v>31</v>
      </c>
      <c r="E241" s="4">
        <f>Lease!K251</f>
        <v>0</v>
      </c>
      <c r="F241" s="3">
        <f t="shared" si="65"/>
        <v>0</v>
      </c>
      <c r="G241" s="11">
        <f t="shared" si="51"/>
        <v>0</v>
      </c>
      <c r="H241" s="11">
        <f t="shared" si="52"/>
        <v>0</v>
      </c>
      <c r="I241" s="11">
        <f t="shared" si="53"/>
        <v>0</v>
      </c>
      <c r="J241" s="11">
        <f t="shared" si="54"/>
        <v>0</v>
      </c>
      <c r="K241" s="11">
        <f t="shared" si="55"/>
        <v>0</v>
      </c>
      <c r="L241" s="11">
        <f t="shared" si="56"/>
        <v>0</v>
      </c>
      <c r="M241" s="11">
        <f t="shared" si="57"/>
        <v>0</v>
      </c>
      <c r="N241" s="11">
        <f t="shared" si="58"/>
        <v>0</v>
      </c>
      <c r="O241" s="11">
        <f t="shared" si="59"/>
        <v>0</v>
      </c>
      <c r="P241" s="11">
        <f t="shared" si="60"/>
        <v>0</v>
      </c>
      <c r="Q241" s="11">
        <f t="shared" si="61"/>
        <v>0</v>
      </c>
      <c r="R241" s="11">
        <f t="shared" si="62"/>
        <v>0</v>
      </c>
    </row>
    <row r="242" spans="1:18" x14ac:dyDescent="0.25">
      <c r="A242" s="9">
        <f>IF(Lease!$H$4="Monthly",DATE(YEAR(Yearly!A241),MONTH(Yearly!A241)+1,DAY(Yearly!A241)),IF(Lease!$H$4="Quarterly",DATE(YEAR(Yearly!A241),MONTH(Yearly!A241)+3,DAY(Yearly!A241)),DATE(YEAR(Yearly!A241)+1,MONTH(Yearly!A241),DAY(Yearly!A241))))</f>
        <v>128629</v>
      </c>
      <c r="B242" s="9">
        <f t="shared" si="50"/>
        <v>128627</v>
      </c>
      <c r="C242" s="9">
        <f t="shared" si="63"/>
        <v>128657</v>
      </c>
      <c r="D242" s="3">
        <f t="shared" si="64"/>
        <v>31</v>
      </c>
      <c r="E242" s="4">
        <f>Lease!K252</f>
        <v>0</v>
      </c>
      <c r="F242" s="3">
        <f t="shared" si="65"/>
        <v>0</v>
      </c>
      <c r="G242" s="11">
        <f t="shared" si="51"/>
        <v>0</v>
      </c>
      <c r="H242" s="11">
        <f t="shared" si="52"/>
        <v>0</v>
      </c>
      <c r="I242" s="11">
        <f t="shared" si="53"/>
        <v>0</v>
      </c>
      <c r="J242" s="11">
        <f t="shared" si="54"/>
        <v>0</v>
      </c>
      <c r="K242" s="11">
        <f t="shared" si="55"/>
        <v>0</v>
      </c>
      <c r="L242" s="11">
        <f t="shared" si="56"/>
        <v>0</v>
      </c>
      <c r="M242" s="11">
        <f t="shared" si="57"/>
        <v>0</v>
      </c>
      <c r="N242" s="11">
        <f t="shared" si="58"/>
        <v>0</v>
      </c>
      <c r="O242" s="11">
        <f t="shared" si="59"/>
        <v>0</v>
      </c>
      <c r="P242" s="11">
        <f t="shared" si="60"/>
        <v>0</v>
      </c>
      <c r="Q242" s="11">
        <f t="shared" si="61"/>
        <v>0</v>
      </c>
      <c r="R242" s="11">
        <f t="shared" si="62"/>
        <v>0</v>
      </c>
    </row>
    <row r="243" spans="1:18" x14ac:dyDescent="0.25">
      <c r="A243" s="9">
        <f>IF(Lease!$H$4="Monthly",DATE(YEAR(Yearly!A242),MONTH(Yearly!A242)+1,DAY(Yearly!A242)),IF(Lease!$H$4="Quarterly",DATE(YEAR(Yearly!A242),MONTH(Yearly!A242)+3,DAY(Yearly!A242)),DATE(YEAR(Yearly!A242)+1,MONTH(Yearly!A242),DAY(Yearly!A242))))</f>
        <v>128994</v>
      </c>
      <c r="B243" s="9">
        <f t="shared" si="50"/>
        <v>128992</v>
      </c>
      <c r="C243" s="9">
        <f t="shared" si="63"/>
        <v>129022</v>
      </c>
      <c r="D243" s="3">
        <f t="shared" si="64"/>
        <v>31</v>
      </c>
      <c r="E243" s="4">
        <f>Lease!K253</f>
        <v>0</v>
      </c>
      <c r="F243" s="3">
        <f t="shared" si="65"/>
        <v>0</v>
      </c>
      <c r="G243" s="11">
        <f t="shared" si="51"/>
        <v>0</v>
      </c>
      <c r="H243" s="11">
        <f t="shared" si="52"/>
        <v>0</v>
      </c>
      <c r="I243" s="11">
        <f t="shared" si="53"/>
        <v>0</v>
      </c>
      <c r="J243" s="11">
        <f t="shared" si="54"/>
        <v>0</v>
      </c>
      <c r="K243" s="11">
        <f t="shared" si="55"/>
        <v>0</v>
      </c>
      <c r="L243" s="11">
        <f t="shared" si="56"/>
        <v>0</v>
      </c>
      <c r="M243" s="11">
        <f t="shared" si="57"/>
        <v>0</v>
      </c>
      <c r="N243" s="11">
        <f t="shared" si="58"/>
        <v>0</v>
      </c>
      <c r="O243" s="11">
        <f t="shared" si="59"/>
        <v>0</v>
      </c>
      <c r="P243" s="11">
        <f t="shared" si="60"/>
        <v>0</v>
      </c>
      <c r="Q243" s="11">
        <f t="shared" si="61"/>
        <v>0</v>
      </c>
      <c r="R243" s="11">
        <f t="shared" si="62"/>
        <v>0</v>
      </c>
    </row>
    <row r="244" spans="1:18" x14ac:dyDescent="0.25">
      <c r="A244" s="9">
        <f>IF(Lease!$H$4="Monthly",DATE(YEAR(Yearly!A243),MONTH(Yearly!A243)+1,DAY(Yearly!A243)),IF(Lease!$H$4="Quarterly",DATE(YEAR(Yearly!A243),MONTH(Yearly!A243)+3,DAY(Yearly!A243)),DATE(YEAR(Yearly!A243)+1,MONTH(Yearly!A243),DAY(Yearly!A243))))</f>
        <v>129359</v>
      </c>
      <c r="B244" s="9">
        <f t="shared" si="50"/>
        <v>129357</v>
      </c>
      <c r="C244" s="9">
        <f t="shared" si="63"/>
        <v>129387</v>
      </c>
      <c r="D244" s="3">
        <f t="shared" si="64"/>
        <v>31</v>
      </c>
      <c r="E244" s="4">
        <f>Lease!K254</f>
        <v>0</v>
      </c>
      <c r="F244" s="3">
        <f t="shared" si="65"/>
        <v>0</v>
      </c>
      <c r="G244" s="11">
        <f t="shared" si="51"/>
        <v>0</v>
      </c>
      <c r="H244" s="11">
        <f t="shared" si="52"/>
        <v>0</v>
      </c>
      <c r="I244" s="11">
        <f t="shared" si="53"/>
        <v>0</v>
      </c>
      <c r="J244" s="11">
        <f t="shared" si="54"/>
        <v>0</v>
      </c>
      <c r="K244" s="11">
        <f t="shared" si="55"/>
        <v>0</v>
      </c>
      <c r="L244" s="11">
        <f t="shared" si="56"/>
        <v>0</v>
      </c>
      <c r="M244" s="11">
        <f t="shared" si="57"/>
        <v>0</v>
      </c>
      <c r="N244" s="11">
        <f t="shared" si="58"/>
        <v>0</v>
      </c>
      <c r="O244" s="11">
        <f t="shared" si="59"/>
        <v>0</v>
      </c>
      <c r="P244" s="11">
        <f t="shared" si="60"/>
        <v>0</v>
      </c>
      <c r="Q244" s="11">
        <f t="shared" si="61"/>
        <v>0</v>
      </c>
      <c r="R244" s="11">
        <f t="shared" si="62"/>
        <v>0</v>
      </c>
    </row>
    <row r="245" spans="1:18" x14ac:dyDescent="0.25">
      <c r="A245" s="9">
        <f>IF(Lease!$H$4="Monthly",DATE(YEAR(Yearly!A244),MONTH(Yearly!A244)+1,DAY(Yearly!A244)),IF(Lease!$H$4="Quarterly",DATE(YEAR(Yearly!A244),MONTH(Yearly!A244)+3,DAY(Yearly!A244)),DATE(YEAR(Yearly!A244)+1,MONTH(Yearly!A244),DAY(Yearly!A244))))</f>
        <v>129724</v>
      </c>
      <c r="B245" s="9">
        <f t="shared" si="50"/>
        <v>129722</v>
      </c>
      <c r="C245" s="9">
        <f t="shared" si="63"/>
        <v>129752</v>
      </c>
      <c r="D245" s="3">
        <f t="shared" si="64"/>
        <v>31</v>
      </c>
      <c r="E245" s="4">
        <f>Lease!K255</f>
        <v>0</v>
      </c>
      <c r="F245" s="3">
        <f t="shared" si="65"/>
        <v>0</v>
      </c>
      <c r="G245" s="11">
        <f t="shared" si="51"/>
        <v>0</v>
      </c>
      <c r="H245" s="11">
        <f t="shared" si="52"/>
        <v>0</v>
      </c>
      <c r="I245" s="11">
        <f t="shared" si="53"/>
        <v>0</v>
      </c>
      <c r="J245" s="11">
        <f t="shared" si="54"/>
        <v>0</v>
      </c>
      <c r="K245" s="11">
        <f t="shared" si="55"/>
        <v>0</v>
      </c>
      <c r="L245" s="11">
        <f t="shared" si="56"/>
        <v>0</v>
      </c>
      <c r="M245" s="11">
        <f t="shared" si="57"/>
        <v>0</v>
      </c>
      <c r="N245" s="11">
        <f t="shared" si="58"/>
        <v>0</v>
      </c>
      <c r="O245" s="11">
        <f t="shared" si="59"/>
        <v>0</v>
      </c>
      <c r="P245" s="11">
        <f t="shared" si="60"/>
        <v>0</v>
      </c>
      <c r="Q245" s="11">
        <f t="shared" si="61"/>
        <v>0</v>
      </c>
      <c r="R245" s="11">
        <f t="shared" si="62"/>
        <v>0</v>
      </c>
    </row>
    <row r="246" spans="1:18" x14ac:dyDescent="0.25">
      <c r="A246" s="9">
        <f>IF(Lease!$H$4="Monthly",DATE(YEAR(Yearly!A245),MONTH(Yearly!A245)+1,DAY(Yearly!A245)),IF(Lease!$H$4="Quarterly",DATE(YEAR(Yearly!A245),MONTH(Yearly!A245)+3,DAY(Yearly!A245)),DATE(YEAR(Yearly!A245)+1,MONTH(Yearly!A245),DAY(Yearly!A245))))</f>
        <v>130090</v>
      </c>
      <c r="B246" s="9">
        <f t="shared" si="50"/>
        <v>130088</v>
      </c>
      <c r="C246" s="9">
        <f t="shared" si="63"/>
        <v>130118</v>
      </c>
      <c r="D246" s="3">
        <f t="shared" si="64"/>
        <v>31</v>
      </c>
      <c r="E246" s="4">
        <f>Lease!K256</f>
        <v>0</v>
      </c>
      <c r="F246" s="3">
        <f t="shared" si="65"/>
        <v>0</v>
      </c>
      <c r="G246" s="11">
        <f t="shared" si="51"/>
        <v>0</v>
      </c>
      <c r="H246" s="11">
        <f t="shared" si="52"/>
        <v>0</v>
      </c>
      <c r="I246" s="11">
        <f t="shared" si="53"/>
        <v>0</v>
      </c>
      <c r="J246" s="11">
        <f t="shared" si="54"/>
        <v>0</v>
      </c>
      <c r="K246" s="11">
        <f t="shared" si="55"/>
        <v>0</v>
      </c>
      <c r="L246" s="11">
        <f t="shared" si="56"/>
        <v>0</v>
      </c>
      <c r="M246" s="11">
        <f t="shared" si="57"/>
        <v>0</v>
      </c>
      <c r="N246" s="11">
        <f t="shared" si="58"/>
        <v>0</v>
      </c>
      <c r="O246" s="11">
        <f t="shared" si="59"/>
        <v>0</v>
      </c>
      <c r="P246" s="11">
        <f t="shared" si="60"/>
        <v>0</v>
      </c>
      <c r="Q246" s="11">
        <f t="shared" si="61"/>
        <v>0</v>
      </c>
      <c r="R246" s="11">
        <f t="shared" si="62"/>
        <v>0</v>
      </c>
    </row>
    <row r="247" spans="1:18" x14ac:dyDescent="0.25">
      <c r="A247" s="9">
        <f>IF(Lease!$H$4="Monthly",DATE(YEAR(Yearly!A246),MONTH(Yearly!A246)+1,DAY(Yearly!A246)),IF(Lease!$H$4="Quarterly",DATE(YEAR(Yearly!A246),MONTH(Yearly!A246)+3,DAY(Yearly!A246)),DATE(YEAR(Yearly!A246)+1,MONTH(Yearly!A246),DAY(Yearly!A246))))</f>
        <v>130455</v>
      </c>
      <c r="B247" s="9">
        <f t="shared" si="50"/>
        <v>130453</v>
      </c>
      <c r="C247" s="9">
        <f t="shared" si="63"/>
        <v>130483</v>
      </c>
      <c r="D247" s="3">
        <f t="shared" si="64"/>
        <v>31</v>
      </c>
      <c r="E247" s="4">
        <f>Lease!K257</f>
        <v>0</v>
      </c>
      <c r="F247" s="3">
        <f t="shared" si="65"/>
        <v>0</v>
      </c>
      <c r="G247" s="11">
        <f t="shared" si="51"/>
        <v>0</v>
      </c>
      <c r="H247" s="11">
        <f t="shared" si="52"/>
        <v>0</v>
      </c>
      <c r="I247" s="11">
        <f t="shared" si="53"/>
        <v>0</v>
      </c>
      <c r="J247" s="11">
        <f t="shared" si="54"/>
        <v>0</v>
      </c>
      <c r="K247" s="11">
        <f t="shared" si="55"/>
        <v>0</v>
      </c>
      <c r="L247" s="11">
        <f t="shared" si="56"/>
        <v>0</v>
      </c>
      <c r="M247" s="11">
        <f t="shared" si="57"/>
        <v>0</v>
      </c>
      <c r="N247" s="11">
        <f t="shared" si="58"/>
        <v>0</v>
      </c>
      <c r="O247" s="11">
        <f t="shared" si="59"/>
        <v>0</v>
      </c>
      <c r="P247" s="11">
        <f t="shared" si="60"/>
        <v>0</v>
      </c>
      <c r="Q247" s="11">
        <f t="shared" si="61"/>
        <v>0</v>
      </c>
      <c r="R247" s="11">
        <f t="shared" si="62"/>
        <v>0</v>
      </c>
    </row>
    <row r="248" spans="1:18" x14ac:dyDescent="0.25">
      <c r="A248" s="9">
        <f>IF(Lease!$H$4="Monthly",DATE(YEAR(Yearly!A247),MONTH(Yearly!A247)+1,DAY(Yearly!A247)),IF(Lease!$H$4="Quarterly",DATE(YEAR(Yearly!A247),MONTH(Yearly!A247)+3,DAY(Yearly!A247)),DATE(YEAR(Yearly!A247)+1,MONTH(Yearly!A247),DAY(Yearly!A247))))</f>
        <v>130820</v>
      </c>
      <c r="B248" s="9">
        <f t="shared" si="50"/>
        <v>130818</v>
      </c>
      <c r="C248" s="9">
        <f t="shared" si="63"/>
        <v>130848</v>
      </c>
      <c r="D248" s="3">
        <f t="shared" si="64"/>
        <v>31</v>
      </c>
      <c r="E248" s="4">
        <f>Lease!K258</f>
        <v>0</v>
      </c>
      <c r="F248" s="3">
        <f t="shared" si="65"/>
        <v>0</v>
      </c>
      <c r="G248" s="11">
        <f t="shared" si="51"/>
        <v>0</v>
      </c>
      <c r="H248" s="11">
        <f t="shared" si="52"/>
        <v>0</v>
      </c>
      <c r="I248" s="11">
        <f t="shared" si="53"/>
        <v>0</v>
      </c>
      <c r="J248" s="11">
        <f t="shared" si="54"/>
        <v>0</v>
      </c>
      <c r="K248" s="11">
        <f t="shared" si="55"/>
        <v>0</v>
      </c>
      <c r="L248" s="11">
        <f t="shared" si="56"/>
        <v>0</v>
      </c>
      <c r="M248" s="11">
        <f t="shared" si="57"/>
        <v>0</v>
      </c>
      <c r="N248" s="11">
        <f t="shared" si="58"/>
        <v>0</v>
      </c>
      <c r="O248" s="11">
        <f t="shared" si="59"/>
        <v>0</v>
      </c>
      <c r="P248" s="11">
        <f t="shared" si="60"/>
        <v>0</v>
      </c>
      <c r="Q248" s="11">
        <f t="shared" si="61"/>
        <v>0</v>
      </c>
      <c r="R248" s="11">
        <f t="shared" si="62"/>
        <v>0</v>
      </c>
    </row>
    <row r="249" spans="1:18" x14ac:dyDescent="0.25">
      <c r="A249" s="9">
        <f>IF(Lease!$H$4="Monthly",DATE(YEAR(Yearly!A248),MONTH(Yearly!A248)+1,DAY(Yearly!A248)),IF(Lease!$H$4="Quarterly",DATE(YEAR(Yearly!A248),MONTH(Yearly!A248)+3,DAY(Yearly!A248)),DATE(YEAR(Yearly!A248)+1,MONTH(Yearly!A248),DAY(Yearly!A248))))</f>
        <v>131185</v>
      </c>
      <c r="B249" s="9">
        <f t="shared" si="50"/>
        <v>131183</v>
      </c>
      <c r="C249" s="9">
        <f t="shared" si="63"/>
        <v>131213</v>
      </c>
      <c r="D249" s="3">
        <f t="shared" si="64"/>
        <v>31</v>
      </c>
      <c r="E249" s="4">
        <f>Lease!K259</f>
        <v>0</v>
      </c>
      <c r="F249" s="3">
        <f t="shared" si="65"/>
        <v>0</v>
      </c>
      <c r="G249" s="11">
        <f t="shared" si="51"/>
        <v>0</v>
      </c>
      <c r="H249" s="11">
        <f t="shared" si="52"/>
        <v>0</v>
      </c>
      <c r="I249" s="11">
        <f t="shared" si="53"/>
        <v>0</v>
      </c>
      <c r="J249" s="11">
        <f t="shared" si="54"/>
        <v>0</v>
      </c>
      <c r="K249" s="11">
        <f t="shared" si="55"/>
        <v>0</v>
      </c>
      <c r="L249" s="11">
        <f t="shared" si="56"/>
        <v>0</v>
      </c>
      <c r="M249" s="11">
        <f t="shared" si="57"/>
        <v>0</v>
      </c>
      <c r="N249" s="11">
        <f t="shared" si="58"/>
        <v>0</v>
      </c>
      <c r="O249" s="11">
        <f t="shared" si="59"/>
        <v>0</v>
      </c>
      <c r="P249" s="11">
        <f t="shared" si="60"/>
        <v>0</v>
      </c>
      <c r="Q249" s="11">
        <f t="shared" si="61"/>
        <v>0</v>
      </c>
      <c r="R249" s="11">
        <f t="shared" si="62"/>
        <v>0</v>
      </c>
    </row>
    <row r="250" spans="1:18" x14ac:dyDescent="0.25">
      <c r="A250" s="9">
        <f>IF(Lease!$H$4="Monthly",DATE(YEAR(Yearly!A249),MONTH(Yearly!A249)+1,DAY(Yearly!A249)),IF(Lease!$H$4="Quarterly",DATE(YEAR(Yearly!A249),MONTH(Yearly!A249)+3,DAY(Yearly!A249)),DATE(YEAR(Yearly!A249)+1,MONTH(Yearly!A249),DAY(Yearly!A249))))</f>
        <v>131551</v>
      </c>
      <c r="B250" s="9">
        <f t="shared" si="50"/>
        <v>131549</v>
      </c>
      <c r="C250" s="9">
        <f t="shared" si="63"/>
        <v>131579</v>
      </c>
      <c r="D250" s="3">
        <f t="shared" si="64"/>
        <v>31</v>
      </c>
      <c r="E250" s="4">
        <f>Lease!K260</f>
        <v>0</v>
      </c>
      <c r="F250" s="3">
        <f t="shared" si="65"/>
        <v>0</v>
      </c>
      <c r="G250" s="11">
        <f t="shared" si="51"/>
        <v>0</v>
      </c>
      <c r="H250" s="11">
        <f t="shared" si="52"/>
        <v>0</v>
      </c>
      <c r="I250" s="11">
        <f t="shared" si="53"/>
        <v>0</v>
      </c>
      <c r="J250" s="11">
        <f t="shared" si="54"/>
        <v>0</v>
      </c>
      <c r="K250" s="11">
        <f t="shared" si="55"/>
        <v>0</v>
      </c>
      <c r="L250" s="11">
        <f t="shared" si="56"/>
        <v>0</v>
      </c>
      <c r="M250" s="11">
        <f t="shared" si="57"/>
        <v>0</v>
      </c>
      <c r="N250" s="11">
        <f t="shared" si="58"/>
        <v>0</v>
      </c>
      <c r="O250" s="11">
        <f t="shared" si="59"/>
        <v>0</v>
      </c>
      <c r="P250" s="11">
        <f t="shared" si="60"/>
        <v>0</v>
      </c>
      <c r="Q250" s="11">
        <f t="shared" si="61"/>
        <v>0</v>
      </c>
      <c r="R250" s="11">
        <f t="shared" si="62"/>
        <v>0</v>
      </c>
    </row>
    <row r="251" spans="1:18" x14ac:dyDescent="0.25">
      <c r="A251" s="9">
        <f>IF(Lease!$H$4="Monthly",DATE(YEAR(Yearly!A250),MONTH(Yearly!A250)+1,DAY(Yearly!A250)),IF(Lease!$H$4="Quarterly",DATE(YEAR(Yearly!A250),MONTH(Yearly!A250)+3,DAY(Yearly!A250)),DATE(YEAR(Yearly!A250)+1,MONTH(Yearly!A250),DAY(Yearly!A250))))</f>
        <v>131916</v>
      </c>
      <c r="B251" s="9">
        <f t="shared" si="50"/>
        <v>131914</v>
      </c>
      <c r="C251" s="9">
        <f t="shared" si="63"/>
        <v>131944</v>
      </c>
      <c r="D251" s="3">
        <f t="shared" si="64"/>
        <v>31</v>
      </c>
      <c r="E251" s="4">
        <f>Lease!K261</f>
        <v>0</v>
      </c>
      <c r="F251" s="3">
        <f t="shared" si="65"/>
        <v>0</v>
      </c>
      <c r="G251" s="11">
        <f t="shared" si="51"/>
        <v>0</v>
      </c>
      <c r="H251" s="11">
        <f t="shared" si="52"/>
        <v>0</v>
      </c>
      <c r="I251" s="11">
        <f t="shared" si="53"/>
        <v>0</v>
      </c>
      <c r="J251" s="11">
        <f t="shared" si="54"/>
        <v>0</v>
      </c>
      <c r="K251" s="11">
        <f t="shared" si="55"/>
        <v>0</v>
      </c>
      <c r="L251" s="11">
        <f t="shared" si="56"/>
        <v>0</v>
      </c>
      <c r="M251" s="11">
        <f t="shared" si="57"/>
        <v>0</v>
      </c>
      <c r="N251" s="11">
        <f t="shared" si="58"/>
        <v>0</v>
      </c>
      <c r="O251" s="11">
        <f t="shared" si="59"/>
        <v>0</v>
      </c>
      <c r="P251" s="11">
        <f t="shared" si="60"/>
        <v>0</v>
      </c>
      <c r="Q251" s="11">
        <f t="shared" si="61"/>
        <v>0</v>
      </c>
      <c r="R251" s="11">
        <f t="shared" si="62"/>
        <v>0</v>
      </c>
    </row>
    <row r="252" spans="1:18" x14ac:dyDescent="0.25">
      <c r="A252" s="9">
        <f>IF(Lease!$H$4="Monthly",DATE(YEAR(Yearly!A251),MONTH(Yearly!A251)+1,DAY(Yearly!A251)),IF(Lease!$H$4="Quarterly",DATE(YEAR(Yearly!A251),MONTH(Yearly!A251)+3,DAY(Yearly!A251)),DATE(YEAR(Yearly!A251)+1,MONTH(Yearly!A251),DAY(Yearly!A251))))</f>
        <v>132281</v>
      </c>
      <c r="B252" s="9">
        <f t="shared" si="50"/>
        <v>132279</v>
      </c>
      <c r="C252" s="9">
        <f t="shared" si="63"/>
        <v>132309</v>
      </c>
      <c r="D252" s="3">
        <f t="shared" si="64"/>
        <v>31</v>
      </c>
      <c r="E252" s="4">
        <f>Lease!K262</f>
        <v>0</v>
      </c>
      <c r="F252" s="3">
        <f t="shared" si="65"/>
        <v>0</v>
      </c>
      <c r="G252" s="11">
        <f t="shared" si="51"/>
        <v>0</v>
      </c>
      <c r="H252" s="11">
        <f t="shared" si="52"/>
        <v>0</v>
      </c>
      <c r="I252" s="11">
        <f t="shared" si="53"/>
        <v>0</v>
      </c>
      <c r="J252" s="11">
        <f t="shared" si="54"/>
        <v>0</v>
      </c>
      <c r="K252" s="11">
        <f t="shared" si="55"/>
        <v>0</v>
      </c>
      <c r="L252" s="11">
        <f t="shared" si="56"/>
        <v>0</v>
      </c>
      <c r="M252" s="11">
        <f t="shared" si="57"/>
        <v>0</v>
      </c>
      <c r="N252" s="11">
        <f t="shared" si="58"/>
        <v>0</v>
      </c>
      <c r="O252" s="11">
        <f t="shared" si="59"/>
        <v>0</v>
      </c>
      <c r="P252" s="11">
        <f t="shared" si="60"/>
        <v>0</v>
      </c>
      <c r="Q252" s="11">
        <f t="shared" si="61"/>
        <v>0</v>
      </c>
      <c r="R252" s="11">
        <f t="shared" si="62"/>
        <v>0</v>
      </c>
    </row>
    <row r="253" spans="1:18" x14ac:dyDescent="0.25">
      <c r="A253" s="9">
        <f>IF(Lease!$H$4="Monthly",DATE(YEAR(Yearly!A252),MONTH(Yearly!A252)+1,DAY(Yearly!A252)),IF(Lease!$H$4="Quarterly",DATE(YEAR(Yearly!A252),MONTH(Yearly!A252)+3,DAY(Yearly!A252)),DATE(YEAR(Yearly!A252)+1,MONTH(Yearly!A252),DAY(Yearly!A252))))</f>
        <v>132646</v>
      </c>
      <c r="B253" s="9">
        <f t="shared" si="50"/>
        <v>132644</v>
      </c>
      <c r="C253" s="9">
        <f t="shared" si="63"/>
        <v>132674</v>
      </c>
      <c r="D253" s="3">
        <f t="shared" si="64"/>
        <v>31</v>
      </c>
      <c r="E253" s="4">
        <f>Lease!K263</f>
        <v>0</v>
      </c>
      <c r="F253" s="3">
        <f t="shared" si="65"/>
        <v>0</v>
      </c>
      <c r="G253" s="11">
        <f t="shared" si="51"/>
        <v>0</v>
      </c>
      <c r="H253" s="11">
        <f t="shared" si="52"/>
        <v>0</v>
      </c>
      <c r="I253" s="11">
        <f t="shared" si="53"/>
        <v>0</v>
      </c>
      <c r="J253" s="11">
        <f t="shared" si="54"/>
        <v>0</v>
      </c>
      <c r="K253" s="11">
        <f t="shared" si="55"/>
        <v>0</v>
      </c>
      <c r="L253" s="11">
        <f t="shared" si="56"/>
        <v>0</v>
      </c>
      <c r="M253" s="11">
        <f t="shared" si="57"/>
        <v>0</v>
      </c>
      <c r="N253" s="11">
        <f t="shared" si="58"/>
        <v>0</v>
      </c>
      <c r="O253" s="11">
        <f t="shared" si="59"/>
        <v>0</v>
      </c>
      <c r="P253" s="11">
        <f t="shared" si="60"/>
        <v>0</v>
      </c>
      <c r="Q253" s="11">
        <f t="shared" si="61"/>
        <v>0</v>
      </c>
      <c r="R253" s="11">
        <f t="shared" si="62"/>
        <v>0</v>
      </c>
    </row>
    <row r="254" spans="1:18" x14ac:dyDescent="0.25">
      <c r="A254" s="9">
        <f>IF(Lease!$H$4="Monthly",DATE(YEAR(Yearly!A253),MONTH(Yearly!A253)+1,DAY(Yearly!A253)),IF(Lease!$H$4="Quarterly",DATE(YEAR(Yearly!A253),MONTH(Yearly!A253)+3,DAY(Yearly!A253)),DATE(YEAR(Yearly!A253)+1,MONTH(Yearly!A253),DAY(Yearly!A253))))</f>
        <v>133012</v>
      </c>
      <c r="B254" s="9">
        <f t="shared" si="50"/>
        <v>133010</v>
      </c>
      <c r="C254" s="9">
        <f t="shared" si="63"/>
        <v>133040</v>
      </c>
      <c r="D254" s="3">
        <f t="shared" si="64"/>
        <v>31</v>
      </c>
      <c r="E254" s="4">
        <f>Lease!K264</f>
        <v>0</v>
      </c>
      <c r="F254" s="3">
        <f t="shared" si="65"/>
        <v>0</v>
      </c>
      <c r="G254" s="11">
        <f t="shared" si="51"/>
        <v>0</v>
      </c>
      <c r="H254" s="11">
        <f t="shared" si="52"/>
        <v>0</v>
      </c>
      <c r="I254" s="11">
        <f t="shared" si="53"/>
        <v>0</v>
      </c>
      <c r="J254" s="11">
        <f t="shared" si="54"/>
        <v>0</v>
      </c>
      <c r="K254" s="11">
        <f t="shared" si="55"/>
        <v>0</v>
      </c>
      <c r="L254" s="11">
        <f t="shared" si="56"/>
        <v>0</v>
      </c>
      <c r="M254" s="11">
        <f t="shared" si="57"/>
        <v>0</v>
      </c>
      <c r="N254" s="11">
        <f t="shared" si="58"/>
        <v>0</v>
      </c>
      <c r="O254" s="11">
        <f t="shared" si="59"/>
        <v>0</v>
      </c>
      <c r="P254" s="11">
        <f t="shared" si="60"/>
        <v>0</v>
      </c>
      <c r="Q254" s="11">
        <f t="shared" si="61"/>
        <v>0</v>
      </c>
      <c r="R254" s="11">
        <f t="shared" si="62"/>
        <v>0</v>
      </c>
    </row>
    <row r="255" spans="1:18" x14ac:dyDescent="0.25">
      <c r="A255" s="9">
        <f>IF(Lease!$H$4="Monthly",DATE(YEAR(Yearly!A254),MONTH(Yearly!A254)+1,DAY(Yearly!A254)),IF(Lease!$H$4="Quarterly",DATE(YEAR(Yearly!A254),MONTH(Yearly!A254)+3,DAY(Yearly!A254)),DATE(YEAR(Yearly!A254)+1,MONTH(Yearly!A254),DAY(Yearly!A254))))</f>
        <v>133377</v>
      </c>
      <c r="B255" s="9">
        <f t="shared" si="50"/>
        <v>133375</v>
      </c>
      <c r="C255" s="9">
        <f t="shared" si="63"/>
        <v>133405</v>
      </c>
      <c r="D255" s="3">
        <f t="shared" si="64"/>
        <v>31</v>
      </c>
      <c r="E255" s="4">
        <f>Lease!K265</f>
        <v>0</v>
      </c>
      <c r="F255" s="3">
        <f t="shared" si="65"/>
        <v>0</v>
      </c>
      <c r="G255" s="11">
        <f t="shared" si="51"/>
        <v>0</v>
      </c>
      <c r="H255" s="11">
        <f t="shared" si="52"/>
        <v>0</v>
      </c>
      <c r="I255" s="11">
        <f t="shared" si="53"/>
        <v>0</v>
      </c>
      <c r="J255" s="11">
        <f t="shared" si="54"/>
        <v>0</v>
      </c>
      <c r="K255" s="11">
        <f t="shared" si="55"/>
        <v>0</v>
      </c>
      <c r="L255" s="11">
        <f t="shared" si="56"/>
        <v>0</v>
      </c>
      <c r="M255" s="11">
        <f t="shared" si="57"/>
        <v>0</v>
      </c>
      <c r="N255" s="11">
        <f t="shared" si="58"/>
        <v>0</v>
      </c>
      <c r="O255" s="11">
        <f t="shared" si="59"/>
        <v>0</v>
      </c>
      <c r="P255" s="11">
        <f t="shared" si="60"/>
        <v>0</v>
      </c>
      <c r="Q255" s="11">
        <f t="shared" si="61"/>
        <v>0</v>
      </c>
      <c r="R255" s="11">
        <f t="shared" si="62"/>
        <v>0</v>
      </c>
    </row>
    <row r="256" spans="1:18" x14ac:dyDescent="0.25">
      <c r="A256" s="9">
        <f>IF(Lease!$H$4="Monthly",DATE(YEAR(Yearly!A255),MONTH(Yearly!A255)+1,DAY(Yearly!A255)),IF(Lease!$H$4="Quarterly",DATE(YEAR(Yearly!A255),MONTH(Yearly!A255)+3,DAY(Yearly!A255)),DATE(YEAR(Yearly!A255)+1,MONTH(Yearly!A255),DAY(Yearly!A255))))</f>
        <v>133742</v>
      </c>
      <c r="B256" s="9">
        <f t="shared" si="50"/>
        <v>133740</v>
      </c>
      <c r="C256" s="9">
        <f t="shared" si="63"/>
        <v>133770</v>
      </c>
      <c r="D256" s="3">
        <f t="shared" si="64"/>
        <v>31</v>
      </c>
      <c r="E256" s="4">
        <f>Lease!K266</f>
        <v>0</v>
      </c>
      <c r="F256" s="3">
        <f t="shared" si="65"/>
        <v>0</v>
      </c>
      <c r="G256" s="11">
        <f t="shared" si="51"/>
        <v>0</v>
      </c>
      <c r="H256" s="11">
        <f t="shared" si="52"/>
        <v>0</v>
      </c>
      <c r="I256" s="11">
        <f t="shared" si="53"/>
        <v>0</v>
      </c>
      <c r="J256" s="11">
        <f t="shared" si="54"/>
        <v>0</v>
      </c>
      <c r="K256" s="11">
        <f t="shared" si="55"/>
        <v>0</v>
      </c>
      <c r="L256" s="11">
        <f t="shared" si="56"/>
        <v>0</v>
      </c>
      <c r="M256" s="11">
        <f t="shared" si="57"/>
        <v>0</v>
      </c>
      <c r="N256" s="11">
        <f t="shared" si="58"/>
        <v>0</v>
      </c>
      <c r="O256" s="11">
        <f t="shared" si="59"/>
        <v>0</v>
      </c>
      <c r="P256" s="11">
        <f t="shared" si="60"/>
        <v>0</v>
      </c>
      <c r="Q256" s="11">
        <f t="shared" si="61"/>
        <v>0</v>
      </c>
      <c r="R256" s="11">
        <f t="shared" si="62"/>
        <v>0</v>
      </c>
    </row>
    <row r="257" spans="1:18" x14ac:dyDescent="0.25">
      <c r="A257" s="9">
        <f>IF(Lease!$H$4="Monthly",DATE(YEAR(Yearly!A256),MONTH(Yearly!A256)+1,DAY(Yearly!A256)),IF(Lease!$H$4="Quarterly",DATE(YEAR(Yearly!A256),MONTH(Yearly!A256)+3,DAY(Yearly!A256)),DATE(YEAR(Yearly!A256)+1,MONTH(Yearly!A256),DAY(Yearly!A256))))</f>
        <v>134107</v>
      </c>
      <c r="B257" s="9">
        <f t="shared" si="50"/>
        <v>134105</v>
      </c>
      <c r="C257" s="9">
        <f t="shared" si="63"/>
        <v>134135</v>
      </c>
      <c r="D257" s="3">
        <f t="shared" si="64"/>
        <v>31</v>
      </c>
      <c r="E257" s="4">
        <f>Lease!K267</f>
        <v>0</v>
      </c>
      <c r="F257" s="3">
        <f t="shared" si="65"/>
        <v>0</v>
      </c>
      <c r="G257" s="11">
        <f t="shared" si="51"/>
        <v>0</v>
      </c>
      <c r="H257" s="11">
        <f t="shared" si="52"/>
        <v>0</v>
      </c>
      <c r="I257" s="11">
        <f t="shared" si="53"/>
        <v>0</v>
      </c>
      <c r="J257" s="11">
        <f t="shared" si="54"/>
        <v>0</v>
      </c>
      <c r="K257" s="11">
        <f t="shared" si="55"/>
        <v>0</v>
      </c>
      <c r="L257" s="11">
        <f t="shared" si="56"/>
        <v>0</v>
      </c>
      <c r="M257" s="11">
        <f t="shared" si="57"/>
        <v>0</v>
      </c>
      <c r="N257" s="11">
        <f t="shared" si="58"/>
        <v>0</v>
      </c>
      <c r="O257" s="11">
        <f t="shared" si="59"/>
        <v>0</v>
      </c>
      <c r="P257" s="11">
        <f t="shared" si="60"/>
        <v>0</v>
      </c>
      <c r="Q257" s="11">
        <f t="shared" si="61"/>
        <v>0</v>
      </c>
      <c r="R257" s="11">
        <f t="shared" si="62"/>
        <v>0</v>
      </c>
    </row>
    <row r="258" spans="1:18" x14ac:dyDescent="0.25">
      <c r="A258" s="9">
        <f>IF(Lease!$H$4="Monthly",DATE(YEAR(Yearly!A257),MONTH(Yearly!A257)+1,DAY(Yearly!A257)),IF(Lease!$H$4="Quarterly",DATE(YEAR(Yearly!A257),MONTH(Yearly!A257)+3,DAY(Yearly!A257)),DATE(YEAR(Yearly!A257)+1,MONTH(Yearly!A257),DAY(Yearly!A257))))</f>
        <v>134473</v>
      </c>
      <c r="B258" s="9">
        <f t="shared" si="50"/>
        <v>134471</v>
      </c>
      <c r="C258" s="9">
        <f t="shared" si="63"/>
        <v>134501</v>
      </c>
      <c r="D258" s="3">
        <f t="shared" si="64"/>
        <v>31</v>
      </c>
      <c r="E258" s="4">
        <f>Lease!K268</f>
        <v>0</v>
      </c>
      <c r="F258" s="3">
        <f t="shared" si="65"/>
        <v>0</v>
      </c>
      <c r="G258" s="11">
        <f t="shared" si="51"/>
        <v>0</v>
      </c>
      <c r="H258" s="11">
        <f t="shared" si="52"/>
        <v>0</v>
      </c>
      <c r="I258" s="11">
        <f t="shared" si="53"/>
        <v>0</v>
      </c>
      <c r="J258" s="11">
        <f t="shared" si="54"/>
        <v>0</v>
      </c>
      <c r="K258" s="11">
        <f t="shared" si="55"/>
        <v>0</v>
      </c>
      <c r="L258" s="11">
        <f t="shared" si="56"/>
        <v>0</v>
      </c>
      <c r="M258" s="11">
        <f t="shared" si="57"/>
        <v>0</v>
      </c>
      <c r="N258" s="11">
        <f t="shared" si="58"/>
        <v>0</v>
      </c>
      <c r="O258" s="11">
        <f t="shared" si="59"/>
        <v>0</v>
      </c>
      <c r="P258" s="11">
        <f t="shared" si="60"/>
        <v>0</v>
      </c>
      <c r="Q258" s="11">
        <f t="shared" si="61"/>
        <v>0</v>
      </c>
      <c r="R258" s="11">
        <f t="shared" si="62"/>
        <v>0</v>
      </c>
    </row>
    <row r="259" spans="1:18" x14ac:dyDescent="0.25">
      <c r="A259" s="9">
        <f>IF(Lease!$H$4="Monthly",DATE(YEAR(Yearly!A258),MONTH(Yearly!A258)+1,DAY(Yearly!A258)),IF(Lease!$H$4="Quarterly",DATE(YEAR(Yearly!A258),MONTH(Yearly!A258)+3,DAY(Yearly!A258)),DATE(YEAR(Yearly!A258)+1,MONTH(Yearly!A258),DAY(Yearly!A258))))</f>
        <v>134838</v>
      </c>
      <c r="B259" s="9">
        <f t="shared" si="50"/>
        <v>134836</v>
      </c>
      <c r="C259" s="9">
        <f t="shared" si="63"/>
        <v>134866</v>
      </c>
      <c r="D259" s="3">
        <f t="shared" si="64"/>
        <v>31</v>
      </c>
      <c r="E259" s="4">
        <f>Lease!K269</f>
        <v>0</v>
      </c>
      <c r="F259" s="3">
        <f t="shared" si="65"/>
        <v>0</v>
      </c>
      <c r="G259" s="11">
        <f t="shared" si="51"/>
        <v>0</v>
      </c>
      <c r="H259" s="11">
        <f t="shared" si="52"/>
        <v>0</v>
      </c>
      <c r="I259" s="11">
        <f t="shared" si="53"/>
        <v>0</v>
      </c>
      <c r="J259" s="11">
        <f t="shared" si="54"/>
        <v>0</v>
      </c>
      <c r="K259" s="11">
        <f t="shared" si="55"/>
        <v>0</v>
      </c>
      <c r="L259" s="11">
        <f t="shared" si="56"/>
        <v>0</v>
      </c>
      <c r="M259" s="11">
        <f t="shared" si="57"/>
        <v>0</v>
      </c>
      <c r="N259" s="11">
        <f t="shared" si="58"/>
        <v>0</v>
      </c>
      <c r="O259" s="11">
        <f t="shared" si="59"/>
        <v>0</v>
      </c>
      <c r="P259" s="11">
        <f t="shared" si="60"/>
        <v>0</v>
      </c>
      <c r="Q259" s="11">
        <f t="shared" si="61"/>
        <v>0</v>
      </c>
      <c r="R259" s="11">
        <f t="shared" si="62"/>
        <v>0</v>
      </c>
    </row>
    <row r="260" spans="1:18" x14ac:dyDescent="0.25">
      <c r="A260" s="9">
        <f>IF(Lease!$H$4="Monthly",DATE(YEAR(Yearly!A259),MONTH(Yearly!A259)+1,DAY(Yearly!A259)),IF(Lease!$H$4="Quarterly",DATE(YEAR(Yearly!A259),MONTH(Yearly!A259)+3,DAY(Yearly!A259)),DATE(YEAR(Yearly!A259)+1,MONTH(Yearly!A259),DAY(Yearly!A259))))</f>
        <v>135203</v>
      </c>
      <c r="B260" s="9">
        <f t="shared" si="50"/>
        <v>135201</v>
      </c>
      <c r="C260" s="9">
        <f t="shared" si="63"/>
        <v>135231</v>
      </c>
      <c r="D260" s="3">
        <f t="shared" si="64"/>
        <v>31</v>
      </c>
      <c r="E260" s="4">
        <f>Lease!K270</f>
        <v>0</v>
      </c>
      <c r="F260" s="3">
        <f t="shared" si="65"/>
        <v>0</v>
      </c>
      <c r="G260" s="11">
        <f t="shared" si="51"/>
        <v>0</v>
      </c>
      <c r="H260" s="11">
        <f t="shared" si="52"/>
        <v>0</v>
      </c>
      <c r="I260" s="11">
        <f t="shared" si="53"/>
        <v>0</v>
      </c>
      <c r="J260" s="11">
        <f t="shared" si="54"/>
        <v>0</v>
      </c>
      <c r="K260" s="11">
        <f t="shared" si="55"/>
        <v>0</v>
      </c>
      <c r="L260" s="11">
        <f t="shared" si="56"/>
        <v>0</v>
      </c>
      <c r="M260" s="11">
        <f t="shared" si="57"/>
        <v>0</v>
      </c>
      <c r="N260" s="11">
        <f t="shared" si="58"/>
        <v>0</v>
      </c>
      <c r="O260" s="11">
        <f t="shared" si="59"/>
        <v>0</v>
      </c>
      <c r="P260" s="11">
        <f t="shared" si="60"/>
        <v>0</v>
      </c>
      <c r="Q260" s="11">
        <f t="shared" si="61"/>
        <v>0</v>
      </c>
      <c r="R260" s="11">
        <f t="shared" si="62"/>
        <v>0</v>
      </c>
    </row>
    <row r="261" spans="1:18" x14ac:dyDescent="0.25">
      <c r="A261" s="9">
        <f>IF(Lease!$H$4="Monthly",DATE(YEAR(Yearly!A260),MONTH(Yearly!A260)+1,DAY(Yearly!A260)),IF(Lease!$H$4="Quarterly",DATE(YEAR(Yearly!A260),MONTH(Yearly!A260)+3,DAY(Yearly!A260)),DATE(YEAR(Yearly!A260)+1,MONTH(Yearly!A260),DAY(Yearly!A260))))</f>
        <v>135568</v>
      </c>
      <c r="B261" s="9">
        <f t="shared" si="50"/>
        <v>135566</v>
      </c>
      <c r="C261" s="9">
        <f t="shared" si="63"/>
        <v>135596</v>
      </c>
      <c r="D261" s="3">
        <f t="shared" si="64"/>
        <v>31</v>
      </c>
      <c r="E261" s="4">
        <f>Lease!K271</f>
        <v>0</v>
      </c>
      <c r="F261" s="3">
        <f t="shared" si="65"/>
        <v>0</v>
      </c>
      <c r="G261" s="11">
        <f t="shared" si="51"/>
        <v>0</v>
      </c>
      <c r="H261" s="11">
        <f t="shared" si="52"/>
        <v>0</v>
      </c>
      <c r="I261" s="11">
        <f t="shared" si="53"/>
        <v>0</v>
      </c>
      <c r="J261" s="11">
        <f t="shared" si="54"/>
        <v>0</v>
      </c>
      <c r="K261" s="11">
        <f t="shared" si="55"/>
        <v>0</v>
      </c>
      <c r="L261" s="11">
        <f t="shared" si="56"/>
        <v>0</v>
      </c>
      <c r="M261" s="11">
        <f t="shared" si="57"/>
        <v>0</v>
      </c>
      <c r="N261" s="11">
        <f t="shared" si="58"/>
        <v>0</v>
      </c>
      <c r="O261" s="11">
        <f t="shared" si="59"/>
        <v>0</v>
      </c>
      <c r="P261" s="11">
        <f t="shared" si="60"/>
        <v>0</v>
      </c>
      <c r="Q261" s="11">
        <f t="shared" si="61"/>
        <v>0</v>
      </c>
      <c r="R261" s="11">
        <f t="shared" si="62"/>
        <v>0</v>
      </c>
    </row>
    <row r="262" spans="1:18" x14ac:dyDescent="0.25">
      <c r="A262" s="9">
        <f>IF(Lease!$H$4="Monthly",DATE(YEAR(Yearly!A261),MONTH(Yearly!A261)+1,DAY(Yearly!A261)),IF(Lease!$H$4="Quarterly",DATE(YEAR(Yearly!A261),MONTH(Yearly!A261)+3,DAY(Yearly!A261)),DATE(YEAR(Yearly!A261)+1,MONTH(Yearly!A261),DAY(Yearly!A261))))</f>
        <v>135934</v>
      </c>
      <c r="B262" s="9">
        <f t="shared" ref="B262:B325" si="66">EOMONTH(A262,-1)+1</f>
        <v>135932</v>
      </c>
      <c r="C262" s="9">
        <f t="shared" si="63"/>
        <v>135962</v>
      </c>
      <c r="D262" s="3">
        <f t="shared" si="64"/>
        <v>31</v>
      </c>
      <c r="E262" s="4">
        <f>Lease!K272</f>
        <v>0</v>
      </c>
      <c r="F262" s="3">
        <f t="shared" si="65"/>
        <v>0</v>
      </c>
      <c r="G262" s="11">
        <f t="shared" ref="G262:G325" si="67">$E263/($A263-$A262+1)*((((EOMONTH(DATE(YEAR($A262),MONTH($A262)+G$4,DAY($A262)),0)))-DATE(YEAR($A262),MONTH(EOMONTH($A262,-1)+G$4)+G$4,1))+1)</f>
        <v>0</v>
      </c>
      <c r="H262" s="11">
        <f t="shared" ref="H262:H325" si="68">$E263/($A263-$A262+1)*((((EOMONTH(DATE(YEAR($A262),MONTH($A262)+H$4,DAY($A262)),0)))-DATE(YEAR($A262),MONTH(EOMONTH($A262,-1)+H$4)+H$4,1))+1)</f>
        <v>0</v>
      </c>
      <c r="I262" s="11">
        <f t="shared" ref="I262:I325" si="69">$E263/($A263-$A262+1)*((((EOMONTH(DATE(YEAR($A262),MONTH($A262)+I$4,DAY($A262)),0)))-DATE(YEAR($A262),MONTH(EOMONTH($A262,-1)+I$4)+I$4,1))+1)</f>
        <v>0</v>
      </c>
      <c r="J262" s="11">
        <f t="shared" ref="J262:J325" si="70">$E263/($A263-$A262+1)*((((EOMONTH(DATE(YEAR($A262),MONTH($A262)+J$4,DAY($A262)),0)))-DATE(YEAR($A262),MONTH(EOMONTH($A262,-1)+J$4)+J$4,1))+1)</f>
        <v>0</v>
      </c>
      <c r="K262" s="11">
        <f t="shared" ref="K262:K325" si="71">$E263/($A263-$A262+1)*((((EOMONTH(DATE(YEAR($A262),MONTH($A262)+K$4,DAY($A262)),0)))-DATE(YEAR($A262),MONTH(EOMONTH($A262,-1)+K$4)+K$4,1))+1)</f>
        <v>0</v>
      </c>
      <c r="L262" s="11">
        <f t="shared" ref="L262:L325" si="72">$E263/($A263-$A262+1)*((((EOMONTH(DATE(YEAR($A262),MONTH($A262)+L$4,DAY($A262)),0)))-DATE(YEAR($A262),MONTH(EOMONTH($A262,-1)+L$4)+L$4,1))+1)</f>
        <v>0</v>
      </c>
      <c r="M262" s="11">
        <f t="shared" ref="M262:M325" si="73">$E263/($A263-$A262+1)*((((EOMONTH(DATE(YEAR($A262),MONTH($A262)+M$4,DAY($A262)),0)))-DATE(YEAR($A262),MONTH(EOMONTH($A262,-1)+M$4)+M$4,1))+1)</f>
        <v>0</v>
      </c>
      <c r="N262" s="11">
        <f t="shared" ref="N262:N325" si="74">$E263/($A263-$A262+1)*((((EOMONTH(DATE(YEAR($A262),MONTH($A262)+N$4,DAY($A262)),0)))-DATE(YEAR($A262),MONTH(EOMONTH($A262,-1)+N$4)+N$4,1))+1)</f>
        <v>0</v>
      </c>
      <c r="O262" s="11">
        <f t="shared" ref="O262:O325" si="75">$E263/($A263-$A262+1)*((((EOMONTH(DATE(YEAR($A262),MONTH($A262)+O$4,DAY($A262)),0)))-DATE(YEAR($A262),MONTH(EOMONTH($A262,-1)+O$4)+O$4,1))+1)</f>
        <v>0</v>
      </c>
      <c r="P262" s="11">
        <f t="shared" ref="P262:P325" si="76">$E263/($A263-$A262+1)*((((EOMONTH(DATE(YEAR($A262),MONTH($A262)+P$4,DAY($A262)),0)))-DATE(YEAR($A262),MONTH(EOMONTH($A262,-1)+P$4)+P$4,1))+1)</f>
        <v>0</v>
      </c>
      <c r="Q262" s="11">
        <f t="shared" ref="Q262:Q325" si="77">$E263/($A263-$A262+1)*((((EOMONTH(DATE(YEAR($A262),MONTH($A262)+Q$4,DAY($A262)),0)))-DATE(YEAR($A262),MONTH(EOMONTH($A262,-1)+Q$4)+Q$4,1))+1)</f>
        <v>0</v>
      </c>
      <c r="R262" s="11">
        <f t="shared" ref="R262:R325" si="78">$E263/($A263-$A262+1)*IF((((EOMONTH(DATE(YEAR($A262),MONTH($A262)+R$4,DAY($A262)),0))))&lt;$A262,$A262-DATE(YEAR($A262),MONTH(EOMONTH($A262,-1)+R$4)+R$4,1)+1,$A262-1-EOMONTH($A262,-1)+1)</f>
        <v>0</v>
      </c>
    </row>
    <row r="263" spans="1:18" x14ac:dyDescent="0.25">
      <c r="A263" s="9">
        <f>IF(Lease!$H$4="Monthly",DATE(YEAR(Yearly!A262),MONTH(Yearly!A262)+1,DAY(Yearly!A262)),IF(Lease!$H$4="Quarterly",DATE(YEAR(Yearly!A262),MONTH(Yearly!A262)+3,DAY(Yearly!A262)),DATE(YEAR(Yearly!A262)+1,MONTH(Yearly!A262),DAY(Yearly!A262))))</f>
        <v>136299</v>
      </c>
      <c r="B263" s="9">
        <f t="shared" si="66"/>
        <v>136297</v>
      </c>
      <c r="C263" s="9">
        <f t="shared" ref="C263:C326" si="79">EOMONTH(A263,0)</f>
        <v>136327</v>
      </c>
      <c r="D263" s="3">
        <f t="shared" ref="D263:D326" si="80">C263-B263+1</f>
        <v>31</v>
      </c>
      <c r="E263" s="4">
        <f>Lease!K273</f>
        <v>0</v>
      </c>
      <c r="F263" s="3">
        <f t="shared" si="65"/>
        <v>0</v>
      </c>
      <c r="G263" s="11">
        <f t="shared" si="67"/>
        <v>0</v>
      </c>
      <c r="H263" s="11">
        <f t="shared" si="68"/>
        <v>0</v>
      </c>
      <c r="I263" s="11">
        <f t="shared" si="69"/>
        <v>0</v>
      </c>
      <c r="J263" s="11">
        <f t="shared" si="70"/>
        <v>0</v>
      </c>
      <c r="K263" s="11">
        <f t="shared" si="71"/>
        <v>0</v>
      </c>
      <c r="L263" s="11">
        <f t="shared" si="72"/>
        <v>0</v>
      </c>
      <c r="M263" s="11">
        <f t="shared" si="73"/>
        <v>0</v>
      </c>
      <c r="N263" s="11">
        <f t="shared" si="74"/>
        <v>0</v>
      </c>
      <c r="O263" s="11">
        <f t="shared" si="75"/>
        <v>0</v>
      </c>
      <c r="P263" s="11">
        <f t="shared" si="76"/>
        <v>0</v>
      </c>
      <c r="Q263" s="11">
        <f t="shared" si="77"/>
        <v>0</v>
      </c>
      <c r="R263" s="11">
        <f t="shared" si="78"/>
        <v>0</v>
      </c>
    </row>
    <row r="264" spans="1:18" x14ac:dyDescent="0.25">
      <c r="A264" s="9">
        <f>IF(Lease!$H$4="Monthly",DATE(YEAR(Yearly!A263),MONTH(Yearly!A263)+1,DAY(Yearly!A263)),IF(Lease!$H$4="Quarterly",DATE(YEAR(Yearly!A263),MONTH(Yearly!A263)+3,DAY(Yearly!A263)),DATE(YEAR(Yearly!A263)+1,MONTH(Yearly!A263),DAY(Yearly!A263))))</f>
        <v>136664</v>
      </c>
      <c r="B264" s="9">
        <f t="shared" si="66"/>
        <v>136662</v>
      </c>
      <c r="C264" s="9">
        <f t="shared" si="79"/>
        <v>136692</v>
      </c>
      <c r="D264" s="3">
        <f t="shared" si="80"/>
        <v>31</v>
      </c>
      <c r="E264" s="4">
        <f>Lease!K274</f>
        <v>0</v>
      </c>
      <c r="F264" s="3">
        <f t="shared" ref="F264:F327" si="81">E265/(A265-A264+1)*(EOMONTH(A264,0)-A264+1)+R263</f>
        <v>0</v>
      </c>
      <c r="G264" s="11">
        <f t="shared" si="67"/>
        <v>0</v>
      </c>
      <c r="H264" s="11">
        <f t="shared" si="68"/>
        <v>0</v>
      </c>
      <c r="I264" s="11">
        <f t="shared" si="69"/>
        <v>0</v>
      </c>
      <c r="J264" s="11">
        <f t="shared" si="70"/>
        <v>0</v>
      </c>
      <c r="K264" s="11">
        <f t="shared" si="71"/>
        <v>0</v>
      </c>
      <c r="L264" s="11">
        <f t="shared" si="72"/>
        <v>0</v>
      </c>
      <c r="M264" s="11">
        <f t="shared" si="73"/>
        <v>0</v>
      </c>
      <c r="N264" s="11">
        <f t="shared" si="74"/>
        <v>0</v>
      </c>
      <c r="O264" s="11">
        <f t="shared" si="75"/>
        <v>0</v>
      </c>
      <c r="P264" s="11">
        <f t="shared" si="76"/>
        <v>0</v>
      </c>
      <c r="Q264" s="11">
        <f t="shared" si="77"/>
        <v>0</v>
      </c>
      <c r="R264" s="11">
        <f t="shared" si="78"/>
        <v>0</v>
      </c>
    </row>
    <row r="265" spans="1:18" x14ac:dyDescent="0.25">
      <c r="A265" s="9">
        <f>IF(Lease!$H$4="Monthly",DATE(YEAR(Yearly!A264),MONTH(Yearly!A264)+1,DAY(Yearly!A264)),IF(Lease!$H$4="Quarterly",DATE(YEAR(Yearly!A264),MONTH(Yearly!A264)+3,DAY(Yearly!A264)),DATE(YEAR(Yearly!A264)+1,MONTH(Yearly!A264),DAY(Yearly!A264))))</f>
        <v>137029</v>
      </c>
      <c r="B265" s="9">
        <f t="shared" si="66"/>
        <v>137027</v>
      </c>
      <c r="C265" s="9">
        <f t="shared" si="79"/>
        <v>137057</v>
      </c>
      <c r="D265" s="3">
        <f t="shared" si="80"/>
        <v>31</v>
      </c>
      <c r="E265" s="4">
        <f>Lease!K275</f>
        <v>0</v>
      </c>
      <c r="F265" s="3">
        <f t="shared" si="81"/>
        <v>0</v>
      </c>
      <c r="G265" s="11">
        <f t="shared" si="67"/>
        <v>0</v>
      </c>
      <c r="H265" s="11">
        <f t="shared" si="68"/>
        <v>0</v>
      </c>
      <c r="I265" s="11">
        <f t="shared" si="69"/>
        <v>0</v>
      </c>
      <c r="J265" s="11">
        <f t="shared" si="70"/>
        <v>0</v>
      </c>
      <c r="K265" s="11">
        <f t="shared" si="71"/>
        <v>0</v>
      </c>
      <c r="L265" s="11">
        <f t="shared" si="72"/>
        <v>0</v>
      </c>
      <c r="M265" s="11">
        <f t="shared" si="73"/>
        <v>0</v>
      </c>
      <c r="N265" s="11">
        <f t="shared" si="74"/>
        <v>0</v>
      </c>
      <c r="O265" s="11">
        <f t="shared" si="75"/>
        <v>0</v>
      </c>
      <c r="P265" s="11">
        <f t="shared" si="76"/>
        <v>0</v>
      </c>
      <c r="Q265" s="11">
        <f t="shared" si="77"/>
        <v>0</v>
      </c>
      <c r="R265" s="11">
        <f t="shared" si="78"/>
        <v>0</v>
      </c>
    </row>
    <row r="266" spans="1:18" x14ac:dyDescent="0.25">
      <c r="A266" s="9">
        <f>IF(Lease!$H$4="Monthly",DATE(YEAR(Yearly!A265),MONTH(Yearly!A265)+1,DAY(Yearly!A265)),IF(Lease!$H$4="Quarterly",DATE(YEAR(Yearly!A265),MONTH(Yearly!A265)+3,DAY(Yearly!A265)),DATE(YEAR(Yearly!A265)+1,MONTH(Yearly!A265),DAY(Yearly!A265))))</f>
        <v>137395</v>
      </c>
      <c r="B266" s="9">
        <f t="shared" si="66"/>
        <v>137393</v>
      </c>
      <c r="C266" s="9">
        <f t="shared" si="79"/>
        <v>137423</v>
      </c>
      <c r="D266" s="3">
        <f t="shared" si="80"/>
        <v>31</v>
      </c>
      <c r="E266" s="4">
        <f>Lease!K276</f>
        <v>0</v>
      </c>
      <c r="F266" s="3">
        <f t="shared" si="81"/>
        <v>0</v>
      </c>
      <c r="G266" s="11">
        <f t="shared" si="67"/>
        <v>0</v>
      </c>
      <c r="H266" s="11">
        <f t="shared" si="68"/>
        <v>0</v>
      </c>
      <c r="I266" s="11">
        <f t="shared" si="69"/>
        <v>0</v>
      </c>
      <c r="J266" s="11">
        <f t="shared" si="70"/>
        <v>0</v>
      </c>
      <c r="K266" s="11">
        <f t="shared" si="71"/>
        <v>0</v>
      </c>
      <c r="L266" s="11">
        <f t="shared" si="72"/>
        <v>0</v>
      </c>
      <c r="M266" s="11">
        <f t="shared" si="73"/>
        <v>0</v>
      </c>
      <c r="N266" s="11">
        <f t="shared" si="74"/>
        <v>0</v>
      </c>
      <c r="O266" s="11">
        <f t="shared" si="75"/>
        <v>0</v>
      </c>
      <c r="P266" s="11">
        <f t="shared" si="76"/>
        <v>0</v>
      </c>
      <c r="Q266" s="11">
        <f t="shared" si="77"/>
        <v>0</v>
      </c>
      <c r="R266" s="11">
        <f t="shared" si="78"/>
        <v>0</v>
      </c>
    </row>
    <row r="267" spans="1:18" x14ac:dyDescent="0.25">
      <c r="A267" s="9">
        <f>IF(Lease!$H$4="Monthly",DATE(YEAR(Yearly!A266),MONTH(Yearly!A266)+1,DAY(Yearly!A266)),IF(Lease!$H$4="Quarterly",DATE(YEAR(Yearly!A266),MONTH(Yearly!A266)+3,DAY(Yearly!A266)),DATE(YEAR(Yearly!A266)+1,MONTH(Yearly!A266),DAY(Yearly!A266))))</f>
        <v>137760</v>
      </c>
      <c r="B267" s="9">
        <f t="shared" si="66"/>
        <v>137758</v>
      </c>
      <c r="C267" s="9">
        <f t="shared" si="79"/>
        <v>137788</v>
      </c>
      <c r="D267" s="3">
        <f t="shared" si="80"/>
        <v>31</v>
      </c>
      <c r="E267" s="4">
        <f>Lease!K277</f>
        <v>0</v>
      </c>
      <c r="F267" s="3">
        <f t="shared" si="81"/>
        <v>0</v>
      </c>
      <c r="G267" s="11">
        <f t="shared" si="67"/>
        <v>0</v>
      </c>
      <c r="H267" s="11">
        <f t="shared" si="68"/>
        <v>0</v>
      </c>
      <c r="I267" s="11">
        <f t="shared" si="69"/>
        <v>0</v>
      </c>
      <c r="J267" s="11">
        <f t="shared" si="70"/>
        <v>0</v>
      </c>
      <c r="K267" s="11">
        <f t="shared" si="71"/>
        <v>0</v>
      </c>
      <c r="L267" s="11">
        <f t="shared" si="72"/>
        <v>0</v>
      </c>
      <c r="M267" s="11">
        <f t="shared" si="73"/>
        <v>0</v>
      </c>
      <c r="N267" s="11">
        <f t="shared" si="74"/>
        <v>0</v>
      </c>
      <c r="O267" s="11">
        <f t="shared" si="75"/>
        <v>0</v>
      </c>
      <c r="P267" s="11">
        <f t="shared" si="76"/>
        <v>0</v>
      </c>
      <c r="Q267" s="11">
        <f t="shared" si="77"/>
        <v>0</v>
      </c>
      <c r="R267" s="11">
        <f t="shared" si="78"/>
        <v>0</v>
      </c>
    </row>
    <row r="268" spans="1:18" x14ac:dyDescent="0.25">
      <c r="A268" s="9">
        <f>IF(Lease!$H$4="Monthly",DATE(YEAR(Yearly!A267),MONTH(Yearly!A267)+1,DAY(Yearly!A267)),IF(Lease!$H$4="Quarterly",DATE(YEAR(Yearly!A267),MONTH(Yearly!A267)+3,DAY(Yearly!A267)),DATE(YEAR(Yearly!A267)+1,MONTH(Yearly!A267),DAY(Yearly!A267))))</f>
        <v>138125</v>
      </c>
      <c r="B268" s="9">
        <f t="shared" si="66"/>
        <v>138123</v>
      </c>
      <c r="C268" s="9">
        <f t="shared" si="79"/>
        <v>138153</v>
      </c>
      <c r="D268" s="3">
        <f t="shared" si="80"/>
        <v>31</v>
      </c>
      <c r="E268" s="4">
        <f>Lease!K278</f>
        <v>0</v>
      </c>
      <c r="F268" s="3">
        <f t="shared" si="81"/>
        <v>0</v>
      </c>
      <c r="G268" s="11">
        <f t="shared" si="67"/>
        <v>0</v>
      </c>
      <c r="H268" s="11">
        <f t="shared" si="68"/>
        <v>0</v>
      </c>
      <c r="I268" s="11">
        <f t="shared" si="69"/>
        <v>0</v>
      </c>
      <c r="J268" s="11">
        <f t="shared" si="70"/>
        <v>0</v>
      </c>
      <c r="K268" s="11">
        <f t="shared" si="71"/>
        <v>0</v>
      </c>
      <c r="L268" s="11">
        <f t="shared" si="72"/>
        <v>0</v>
      </c>
      <c r="M268" s="11">
        <f t="shared" si="73"/>
        <v>0</v>
      </c>
      <c r="N268" s="11">
        <f t="shared" si="74"/>
        <v>0</v>
      </c>
      <c r="O268" s="11">
        <f t="shared" si="75"/>
        <v>0</v>
      </c>
      <c r="P268" s="11">
        <f t="shared" si="76"/>
        <v>0</v>
      </c>
      <c r="Q268" s="11">
        <f t="shared" si="77"/>
        <v>0</v>
      </c>
      <c r="R268" s="11">
        <f t="shared" si="78"/>
        <v>0</v>
      </c>
    </row>
    <row r="269" spans="1:18" x14ac:dyDescent="0.25">
      <c r="A269" s="9">
        <f>IF(Lease!$H$4="Monthly",DATE(YEAR(Yearly!A268),MONTH(Yearly!A268)+1,DAY(Yearly!A268)),IF(Lease!$H$4="Quarterly",DATE(YEAR(Yearly!A268),MONTH(Yearly!A268)+3,DAY(Yearly!A268)),DATE(YEAR(Yearly!A268)+1,MONTH(Yearly!A268),DAY(Yearly!A268))))</f>
        <v>138490</v>
      </c>
      <c r="B269" s="9">
        <f t="shared" si="66"/>
        <v>138488</v>
      </c>
      <c r="C269" s="9">
        <f t="shared" si="79"/>
        <v>138518</v>
      </c>
      <c r="D269" s="3">
        <f t="shared" si="80"/>
        <v>31</v>
      </c>
      <c r="E269" s="4">
        <f>Lease!K279</f>
        <v>0</v>
      </c>
      <c r="F269" s="3">
        <f t="shared" si="81"/>
        <v>0</v>
      </c>
      <c r="G269" s="11">
        <f t="shared" si="67"/>
        <v>0</v>
      </c>
      <c r="H269" s="11">
        <f t="shared" si="68"/>
        <v>0</v>
      </c>
      <c r="I269" s="11">
        <f t="shared" si="69"/>
        <v>0</v>
      </c>
      <c r="J269" s="11">
        <f t="shared" si="70"/>
        <v>0</v>
      </c>
      <c r="K269" s="11">
        <f t="shared" si="71"/>
        <v>0</v>
      </c>
      <c r="L269" s="11">
        <f t="shared" si="72"/>
        <v>0</v>
      </c>
      <c r="M269" s="11">
        <f t="shared" si="73"/>
        <v>0</v>
      </c>
      <c r="N269" s="11">
        <f t="shared" si="74"/>
        <v>0</v>
      </c>
      <c r="O269" s="11">
        <f t="shared" si="75"/>
        <v>0</v>
      </c>
      <c r="P269" s="11">
        <f t="shared" si="76"/>
        <v>0</v>
      </c>
      <c r="Q269" s="11">
        <f t="shared" si="77"/>
        <v>0</v>
      </c>
      <c r="R269" s="11">
        <f t="shared" si="78"/>
        <v>0</v>
      </c>
    </row>
    <row r="270" spans="1:18" x14ac:dyDescent="0.25">
      <c r="A270" s="9">
        <f>IF(Lease!$H$4="Monthly",DATE(YEAR(Yearly!A269),MONTH(Yearly!A269)+1,DAY(Yearly!A269)),IF(Lease!$H$4="Quarterly",DATE(YEAR(Yearly!A269),MONTH(Yearly!A269)+3,DAY(Yearly!A269)),DATE(YEAR(Yearly!A269)+1,MONTH(Yearly!A269),DAY(Yearly!A269))))</f>
        <v>138856</v>
      </c>
      <c r="B270" s="9">
        <f t="shared" si="66"/>
        <v>138854</v>
      </c>
      <c r="C270" s="9">
        <f t="shared" si="79"/>
        <v>138884</v>
      </c>
      <c r="D270" s="3">
        <f t="shared" si="80"/>
        <v>31</v>
      </c>
      <c r="E270" s="4">
        <f>Lease!K280</f>
        <v>0</v>
      </c>
      <c r="F270" s="3">
        <f t="shared" si="81"/>
        <v>0</v>
      </c>
      <c r="G270" s="11">
        <f t="shared" si="67"/>
        <v>0</v>
      </c>
      <c r="H270" s="11">
        <f t="shared" si="68"/>
        <v>0</v>
      </c>
      <c r="I270" s="11">
        <f t="shared" si="69"/>
        <v>0</v>
      </c>
      <c r="J270" s="11">
        <f t="shared" si="70"/>
        <v>0</v>
      </c>
      <c r="K270" s="11">
        <f t="shared" si="71"/>
        <v>0</v>
      </c>
      <c r="L270" s="11">
        <f t="shared" si="72"/>
        <v>0</v>
      </c>
      <c r="M270" s="11">
        <f t="shared" si="73"/>
        <v>0</v>
      </c>
      <c r="N270" s="11">
        <f t="shared" si="74"/>
        <v>0</v>
      </c>
      <c r="O270" s="11">
        <f t="shared" si="75"/>
        <v>0</v>
      </c>
      <c r="P270" s="11">
        <f t="shared" si="76"/>
        <v>0</v>
      </c>
      <c r="Q270" s="11">
        <f t="shared" si="77"/>
        <v>0</v>
      </c>
      <c r="R270" s="11">
        <f t="shared" si="78"/>
        <v>0</v>
      </c>
    </row>
    <row r="271" spans="1:18" x14ac:dyDescent="0.25">
      <c r="A271" s="9">
        <f>IF(Lease!$H$4="Monthly",DATE(YEAR(Yearly!A270),MONTH(Yearly!A270)+1,DAY(Yearly!A270)),IF(Lease!$H$4="Quarterly",DATE(YEAR(Yearly!A270),MONTH(Yearly!A270)+3,DAY(Yearly!A270)),DATE(YEAR(Yearly!A270)+1,MONTH(Yearly!A270),DAY(Yearly!A270))))</f>
        <v>139221</v>
      </c>
      <c r="B271" s="9">
        <f t="shared" si="66"/>
        <v>139219</v>
      </c>
      <c r="C271" s="9">
        <f t="shared" si="79"/>
        <v>139249</v>
      </c>
      <c r="D271" s="3">
        <f t="shared" si="80"/>
        <v>31</v>
      </c>
      <c r="E271" s="4">
        <f>Lease!K281</f>
        <v>0</v>
      </c>
      <c r="F271" s="3">
        <f t="shared" si="81"/>
        <v>0</v>
      </c>
      <c r="G271" s="11">
        <f t="shared" si="67"/>
        <v>0</v>
      </c>
      <c r="H271" s="11">
        <f t="shared" si="68"/>
        <v>0</v>
      </c>
      <c r="I271" s="11">
        <f t="shared" si="69"/>
        <v>0</v>
      </c>
      <c r="J271" s="11">
        <f t="shared" si="70"/>
        <v>0</v>
      </c>
      <c r="K271" s="11">
        <f t="shared" si="71"/>
        <v>0</v>
      </c>
      <c r="L271" s="11">
        <f t="shared" si="72"/>
        <v>0</v>
      </c>
      <c r="M271" s="11">
        <f t="shared" si="73"/>
        <v>0</v>
      </c>
      <c r="N271" s="11">
        <f t="shared" si="74"/>
        <v>0</v>
      </c>
      <c r="O271" s="11">
        <f t="shared" si="75"/>
        <v>0</v>
      </c>
      <c r="P271" s="11">
        <f t="shared" si="76"/>
        <v>0</v>
      </c>
      <c r="Q271" s="11">
        <f t="shared" si="77"/>
        <v>0</v>
      </c>
      <c r="R271" s="11">
        <f t="shared" si="78"/>
        <v>0</v>
      </c>
    </row>
    <row r="272" spans="1:18" x14ac:dyDescent="0.25">
      <c r="A272" s="9">
        <f>IF(Lease!$H$4="Monthly",DATE(YEAR(Yearly!A271),MONTH(Yearly!A271)+1,DAY(Yearly!A271)),IF(Lease!$H$4="Quarterly",DATE(YEAR(Yearly!A271),MONTH(Yearly!A271)+3,DAY(Yearly!A271)),DATE(YEAR(Yearly!A271)+1,MONTH(Yearly!A271),DAY(Yearly!A271))))</f>
        <v>139586</v>
      </c>
      <c r="B272" s="9">
        <f t="shared" si="66"/>
        <v>139584</v>
      </c>
      <c r="C272" s="9">
        <f t="shared" si="79"/>
        <v>139614</v>
      </c>
      <c r="D272" s="3">
        <f t="shared" si="80"/>
        <v>31</v>
      </c>
      <c r="E272" s="4">
        <f>Lease!K282</f>
        <v>0</v>
      </c>
      <c r="F272" s="3">
        <f t="shared" si="81"/>
        <v>0</v>
      </c>
      <c r="G272" s="11">
        <f t="shared" si="67"/>
        <v>0</v>
      </c>
      <c r="H272" s="11">
        <f t="shared" si="68"/>
        <v>0</v>
      </c>
      <c r="I272" s="11">
        <f t="shared" si="69"/>
        <v>0</v>
      </c>
      <c r="J272" s="11">
        <f t="shared" si="70"/>
        <v>0</v>
      </c>
      <c r="K272" s="11">
        <f t="shared" si="71"/>
        <v>0</v>
      </c>
      <c r="L272" s="11">
        <f t="shared" si="72"/>
        <v>0</v>
      </c>
      <c r="M272" s="11">
        <f t="shared" si="73"/>
        <v>0</v>
      </c>
      <c r="N272" s="11">
        <f t="shared" si="74"/>
        <v>0</v>
      </c>
      <c r="O272" s="11">
        <f t="shared" si="75"/>
        <v>0</v>
      </c>
      <c r="P272" s="11">
        <f t="shared" si="76"/>
        <v>0</v>
      </c>
      <c r="Q272" s="11">
        <f t="shared" si="77"/>
        <v>0</v>
      </c>
      <c r="R272" s="11">
        <f t="shared" si="78"/>
        <v>0</v>
      </c>
    </row>
    <row r="273" spans="1:18" x14ac:dyDescent="0.25">
      <c r="A273" s="9">
        <f>IF(Lease!$H$4="Monthly",DATE(YEAR(Yearly!A272),MONTH(Yearly!A272)+1,DAY(Yearly!A272)),IF(Lease!$H$4="Quarterly",DATE(YEAR(Yearly!A272),MONTH(Yearly!A272)+3,DAY(Yearly!A272)),DATE(YEAR(Yearly!A272)+1,MONTH(Yearly!A272),DAY(Yearly!A272))))</f>
        <v>139951</v>
      </c>
      <c r="B273" s="9">
        <f t="shared" si="66"/>
        <v>139949</v>
      </c>
      <c r="C273" s="9">
        <f t="shared" si="79"/>
        <v>139979</v>
      </c>
      <c r="D273" s="3">
        <f t="shared" si="80"/>
        <v>31</v>
      </c>
      <c r="E273" s="4">
        <f>Lease!K283</f>
        <v>0</v>
      </c>
      <c r="F273" s="3">
        <f t="shared" si="81"/>
        <v>0</v>
      </c>
      <c r="G273" s="11">
        <f t="shared" si="67"/>
        <v>0</v>
      </c>
      <c r="H273" s="11">
        <f t="shared" si="68"/>
        <v>0</v>
      </c>
      <c r="I273" s="11">
        <f t="shared" si="69"/>
        <v>0</v>
      </c>
      <c r="J273" s="11">
        <f t="shared" si="70"/>
        <v>0</v>
      </c>
      <c r="K273" s="11">
        <f t="shared" si="71"/>
        <v>0</v>
      </c>
      <c r="L273" s="11">
        <f t="shared" si="72"/>
        <v>0</v>
      </c>
      <c r="M273" s="11">
        <f t="shared" si="73"/>
        <v>0</v>
      </c>
      <c r="N273" s="11">
        <f t="shared" si="74"/>
        <v>0</v>
      </c>
      <c r="O273" s="11">
        <f t="shared" si="75"/>
        <v>0</v>
      </c>
      <c r="P273" s="11">
        <f t="shared" si="76"/>
        <v>0</v>
      </c>
      <c r="Q273" s="11">
        <f t="shared" si="77"/>
        <v>0</v>
      </c>
      <c r="R273" s="11">
        <f t="shared" si="78"/>
        <v>0</v>
      </c>
    </row>
    <row r="274" spans="1:18" x14ac:dyDescent="0.25">
      <c r="A274" s="9">
        <f>IF(Lease!$H$4="Monthly",DATE(YEAR(Yearly!A273),MONTH(Yearly!A273)+1,DAY(Yearly!A273)),IF(Lease!$H$4="Quarterly",DATE(YEAR(Yearly!A273),MONTH(Yearly!A273)+3,DAY(Yearly!A273)),DATE(YEAR(Yearly!A273)+1,MONTH(Yearly!A273),DAY(Yearly!A273))))</f>
        <v>140317</v>
      </c>
      <c r="B274" s="9">
        <f t="shared" si="66"/>
        <v>140315</v>
      </c>
      <c r="C274" s="9">
        <f t="shared" si="79"/>
        <v>140345</v>
      </c>
      <c r="D274" s="3">
        <f t="shared" si="80"/>
        <v>31</v>
      </c>
      <c r="E274" s="4">
        <f>Lease!K284</f>
        <v>0</v>
      </c>
      <c r="F274" s="3">
        <f t="shared" si="81"/>
        <v>0</v>
      </c>
      <c r="G274" s="11">
        <f t="shared" si="67"/>
        <v>0</v>
      </c>
      <c r="H274" s="11">
        <f t="shared" si="68"/>
        <v>0</v>
      </c>
      <c r="I274" s="11">
        <f t="shared" si="69"/>
        <v>0</v>
      </c>
      <c r="J274" s="11">
        <f t="shared" si="70"/>
        <v>0</v>
      </c>
      <c r="K274" s="11">
        <f t="shared" si="71"/>
        <v>0</v>
      </c>
      <c r="L274" s="11">
        <f t="shared" si="72"/>
        <v>0</v>
      </c>
      <c r="M274" s="11">
        <f t="shared" si="73"/>
        <v>0</v>
      </c>
      <c r="N274" s="11">
        <f t="shared" si="74"/>
        <v>0</v>
      </c>
      <c r="O274" s="11">
        <f t="shared" si="75"/>
        <v>0</v>
      </c>
      <c r="P274" s="11">
        <f t="shared" si="76"/>
        <v>0</v>
      </c>
      <c r="Q274" s="11">
        <f t="shared" si="77"/>
        <v>0</v>
      </c>
      <c r="R274" s="11">
        <f t="shared" si="78"/>
        <v>0</v>
      </c>
    </row>
    <row r="275" spans="1:18" x14ac:dyDescent="0.25">
      <c r="A275" s="9">
        <f>IF(Lease!$H$4="Monthly",DATE(YEAR(Yearly!A274),MONTH(Yearly!A274)+1,DAY(Yearly!A274)),IF(Lease!$H$4="Quarterly",DATE(YEAR(Yearly!A274),MONTH(Yearly!A274)+3,DAY(Yearly!A274)),DATE(YEAR(Yearly!A274)+1,MONTH(Yearly!A274),DAY(Yearly!A274))))</f>
        <v>140682</v>
      </c>
      <c r="B275" s="9">
        <f t="shared" si="66"/>
        <v>140680</v>
      </c>
      <c r="C275" s="9">
        <f t="shared" si="79"/>
        <v>140710</v>
      </c>
      <c r="D275" s="3">
        <f t="shared" si="80"/>
        <v>31</v>
      </c>
      <c r="E275" s="4">
        <f>Lease!K285</f>
        <v>0</v>
      </c>
      <c r="F275" s="3">
        <f t="shared" si="81"/>
        <v>0</v>
      </c>
      <c r="G275" s="11">
        <f t="shared" si="67"/>
        <v>0</v>
      </c>
      <c r="H275" s="11">
        <f t="shared" si="68"/>
        <v>0</v>
      </c>
      <c r="I275" s="11">
        <f t="shared" si="69"/>
        <v>0</v>
      </c>
      <c r="J275" s="11">
        <f t="shared" si="70"/>
        <v>0</v>
      </c>
      <c r="K275" s="11">
        <f t="shared" si="71"/>
        <v>0</v>
      </c>
      <c r="L275" s="11">
        <f t="shared" si="72"/>
        <v>0</v>
      </c>
      <c r="M275" s="11">
        <f t="shared" si="73"/>
        <v>0</v>
      </c>
      <c r="N275" s="11">
        <f t="shared" si="74"/>
        <v>0</v>
      </c>
      <c r="O275" s="11">
        <f t="shared" si="75"/>
        <v>0</v>
      </c>
      <c r="P275" s="11">
        <f t="shared" si="76"/>
        <v>0</v>
      </c>
      <c r="Q275" s="11">
        <f t="shared" si="77"/>
        <v>0</v>
      </c>
      <c r="R275" s="11">
        <f t="shared" si="78"/>
        <v>0</v>
      </c>
    </row>
    <row r="276" spans="1:18" x14ac:dyDescent="0.25">
      <c r="A276" s="9">
        <f>IF(Lease!$H$4="Monthly",DATE(YEAR(Yearly!A275),MONTH(Yearly!A275)+1,DAY(Yearly!A275)),IF(Lease!$H$4="Quarterly",DATE(YEAR(Yearly!A275),MONTH(Yearly!A275)+3,DAY(Yearly!A275)),DATE(YEAR(Yearly!A275)+1,MONTH(Yearly!A275),DAY(Yearly!A275))))</f>
        <v>141047</v>
      </c>
      <c r="B276" s="9">
        <f t="shared" si="66"/>
        <v>141045</v>
      </c>
      <c r="C276" s="9">
        <f t="shared" si="79"/>
        <v>141075</v>
      </c>
      <c r="D276" s="3">
        <f t="shared" si="80"/>
        <v>31</v>
      </c>
      <c r="E276" s="4">
        <f>Lease!K286</f>
        <v>0</v>
      </c>
      <c r="F276" s="3">
        <f t="shared" si="81"/>
        <v>0</v>
      </c>
      <c r="G276" s="11">
        <f t="shared" si="67"/>
        <v>0</v>
      </c>
      <c r="H276" s="11">
        <f t="shared" si="68"/>
        <v>0</v>
      </c>
      <c r="I276" s="11">
        <f t="shared" si="69"/>
        <v>0</v>
      </c>
      <c r="J276" s="11">
        <f t="shared" si="70"/>
        <v>0</v>
      </c>
      <c r="K276" s="11">
        <f t="shared" si="71"/>
        <v>0</v>
      </c>
      <c r="L276" s="11">
        <f t="shared" si="72"/>
        <v>0</v>
      </c>
      <c r="M276" s="11">
        <f t="shared" si="73"/>
        <v>0</v>
      </c>
      <c r="N276" s="11">
        <f t="shared" si="74"/>
        <v>0</v>
      </c>
      <c r="O276" s="11">
        <f t="shared" si="75"/>
        <v>0</v>
      </c>
      <c r="P276" s="11">
        <f t="shared" si="76"/>
        <v>0</v>
      </c>
      <c r="Q276" s="11">
        <f t="shared" si="77"/>
        <v>0</v>
      </c>
      <c r="R276" s="11">
        <f t="shared" si="78"/>
        <v>0</v>
      </c>
    </row>
    <row r="277" spans="1:18" x14ac:dyDescent="0.25">
      <c r="A277" s="9">
        <f>IF(Lease!$H$4="Monthly",DATE(YEAR(Yearly!A276),MONTH(Yearly!A276)+1,DAY(Yearly!A276)),IF(Lease!$H$4="Quarterly",DATE(YEAR(Yearly!A276),MONTH(Yearly!A276)+3,DAY(Yearly!A276)),DATE(YEAR(Yearly!A276)+1,MONTH(Yearly!A276),DAY(Yearly!A276))))</f>
        <v>141412</v>
      </c>
      <c r="B277" s="9">
        <f t="shared" si="66"/>
        <v>141410</v>
      </c>
      <c r="C277" s="9">
        <f t="shared" si="79"/>
        <v>141440</v>
      </c>
      <c r="D277" s="3">
        <f t="shared" si="80"/>
        <v>31</v>
      </c>
      <c r="E277" s="4">
        <f>Lease!K287</f>
        <v>0</v>
      </c>
      <c r="F277" s="3">
        <f t="shared" si="81"/>
        <v>0</v>
      </c>
      <c r="G277" s="11">
        <f t="shared" si="67"/>
        <v>0</v>
      </c>
      <c r="H277" s="11">
        <f t="shared" si="68"/>
        <v>0</v>
      </c>
      <c r="I277" s="11">
        <f t="shared" si="69"/>
        <v>0</v>
      </c>
      <c r="J277" s="11">
        <f t="shared" si="70"/>
        <v>0</v>
      </c>
      <c r="K277" s="11">
        <f t="shared" si="71"/>
        <v>0</v>
      </c>
      <c r="L277" s="11">
        <f t="shared" si="72"/>
        <v>0</v>
      </c>
      <c r="M277" s="11">
        <f t="shared" si="73"/>
        <v>0</v>
      </c>
      <c r="N277" s="11">
        <f t="shared" si="74"/>
        <v>0</v>
      </c>
      <c r="O277" s="11">
        <f t="shared" si="75"/>
        <v>0</v>
      </c>
      <c r="P277" s="11">
        <f t="shared" si="76"/>
        <v>0</v>
      </c>
      <c r="Q277" s="11">
        <f t="shared" si="77"/>
        <v>0</v>
      </c>
      <c r="R277" s="11">
        <f t="shared" si="78"/>
        <v>0</v>
      </c>
    </row>
    <row r="278" spans="1:18" x14ac:dyDescent="0.25">
      <c r="A278" s="9">
        <f>IF(Lease!$H$4="Monthly",DATE(YEAR(Yearly!A277),MONTH(Yearly!A277)+1,DAY(Yearly!A277)),IF(Lease!$H$4="Quarterly",DATE(YEAR(Yearly!A277),MONTH(Yearly!A277)+3,DAY(Yearly!A277)),DATE(YEAR(Yearly!A277)+1,MONTH(Yearly!A277),DAY(Yearly!A277))))</f>
        <v>141778</v>
      </c>
      <c r="B278" s="9">
        <f t="shared" si="66"/>
        <v>141776</v>
      </c>
      <c r="C278" s="9">
        <f t="shared" si="79"/>
        <v>141806</v>
      </c>
      <c r="D278" s="3">
        <f t="shared" si="80"/>
        <v>31</v>
      </c>
      <c r="E278" s="4">
        <f>Lease!K288</f>
        <v>0</v>
      </c>
      <c r="F278" s="3">
        <f t="shared" si="81"/>
        <v>0</v>
      </c>
      <c r="G278" s="11">
        <f t="shared" si="67"/>
        <v>0</v>
      </c>
      <c r="H278" s="11">
        <f t="shared" si="68"/>
        <v>0</v>
      </c>
      <c r="I278" s="11">
        <f t="shared" si="69"/>
        <v>0</v>
      </c>
      <c r="J278" s="11">
        <f t="shared" si="70"/>
        <v>0</v>
      </c>
      <c r="K278" s="11">
        <f t="shared" si="71"/>
        <v>0</v>
      </c>
      <c r="L278" s="11">
        <f t="shared" si="72"/>
        <v>0</v>
      </c>
      <c r="M278" s="11">
        <f t="shared" si="73"/>
        <v>0</v>
      </c>
      <c r="N278" s="11">
        <f t="shared" si="74"/>
        <v>0</v>
      </c>
      <c r="O278" s="11">
        <f t="shared" si="75"/>
        <v>0</v>
      </c>
      <c r="P278" s="11">
        <f t="shared" si="76"/>
        <v>0</v>
      </c>
      <c r="Q278" s="11">
        <f t="shared" si="77"/>
        <v>0</v>
      </c>
      <c r="R278" s="11">
        <f t="shared" si="78"/>
        <v>0</v>
      </c>
    </row>
    <row r="279" spans="1:18" x14ac:dyDescent="0.25">
      <c r="A279" s="9">
        <f>IF(Lease!$H$4="Monthly",DATE(YEAR(Yearly!A278),MONTH(Yearly!A278)+1,DAY(Yearly!A278)),IF(Lease!$H$4="Quarterly",DATE(YEAR(Yearly!A278),MONTH(Yearly!A278)+3,DAY(Yearly!A278)),DATE(YEAR(Yearly!A278)+1,MONTH(Yearly!A278),DAY(Yearly!A278))))</f>
        <v>142143</v>
      </c>
      <c r="B279" s="9">
        <f t="shared" si="66"/>
        <v>142141</v>
      </c>
      <c r="C279" s="9">
        <f t="shared" si="79"/>
        <v>142171</v>
      </c>
      <c r="D279" s="3">
        <f t="shared" si="80"/>
        <v>31</v>
      </c>
      <c r="E279" s="4">
        <f>Lease!K289</f>
        <v>0</v>
      </c>
      <c r="F279" s="3">
        <f t="shared" si="81"/>
        <v>0</v>
      </c>
      <c r="G279" s="11">
        <f t="shared" si="67"/>
        <v>0</v>
      </c>
      <c r="H279" s="11">
        <f t="shared" si="68"/>
        <v>0</v>
      </c>
      <c r="I279" s="11">
        <f t="shared" si="69"/>
        <v>0</v>
      </c>
      <c r="J279" s="11">
        <f t="shared" si="70"/>
        <v>0</v>
      </c>
      <c r="K279" s="11">
        <f t="shared" si="71"/>
        <v>0</v>
      </c>
      <c r="L279" s="11">
        <f t="shared" si="72"/>
        <v>0</v>
      </c>
      <c r="M279" s="11">
        <f t="shared" si="73"/>
        <v>0</v>
      </c>
      <c r="N279" s="11">
        <f t="shared" si="74"/>
        <v>0</v>
      </c>
      <c r="O279" s="11">
        <f t="shared" si="75"/>
        <v>0</v>
      </c>
      <c r="P279" s="11">
        <f t="shared" si="76"/>
        <v>0</v>
      </c>
      <c r="Q279" s="11">
        <f t="shared" si="77"/>
        <v>0</v>
      </c>
      <c r="R279" s="11">
        <f t="shared" si="78"/>
        <v>0</v>
      </c>
    </row>
    <row r="280" spans="1:18" x14ac:dyDescent="0.25">
      <c r="A280" s="9">
        <f>IF(Lease!$H$4="Monthly",DATE(YEAR(Yearly!A279),MONTH(Yearly!A279)+1,DAY(Yearly!A279)),IF(Lease!$H$4="Quarterly",DATE(YEAR(Yearly!A279),MONTH(Yearly!A279)+3,DAY(Yearly!A279)),DATE(YEAR(Yearly!A279)+1,MONTH(Yearly!A279),DAY(Yearly!A279))))</f>
        <v>142508</v>
      </c>
      <c r="B280" s="9">
        <f t="shared" si="66"/>
        <v>142506</v>
      </c>
      <c r="C280" s="9">
        <f t="shared" si="79"/>
        <v>142536</v>
      </c>
      <c r="D280" s="3">
        <f t="shared" si="80"/>
        <v>31</v>
      </c>
      <c r="E280" s="4">
        <f>Lease!K290</f>
        <v>0</v>
      </c>
      <c r="F280" s="3">
        <f t="shared" si="81"/>
        <v>0</v>
      </c>
      <c r="G280" s="11">
        <f t="shared" si="67"/>
        <v>0</v>
      </c>
      <c r="H280" s="11">
        <f t="shared" si="68"/>
        <v>0</v>
      </c>
      <c r="I280" s="11">
        <f t="shared" si="69"/>
        <v>0</v>
      </c>
      <c r="J280" s="11">
        <f t="shared" si="70"/>
        <v>0</v>
      </c>
      <c r="K280" s="11">
        <f t="shared" si="71"/>
        <v>0</v>
      </c>
      <c r="L280" s="11">
        <f t="shared" si="72"/>
        <v>0</v>
      </c>
      <c r="M280" s="11">
        <f t="shared" si="73"/>
        <v>0</v>
      </c>
      <c r="N280" s="11">
        <f t="shared" si="74"/>
        <v>0</v>
      </c>
      <c r="O280" s="11">
        <f t="shared" si="75"/>
        <v>0</v>
      </c>
      <c r="P280" s="11">
        <f t="shared" si="76"/>
        <v>0</v>
      </c>
      <c r="Q280" s="11">
        <f t="shared" si="77"/>
        <v>0</v>
      </c>
      <c r="R280" s="11">
        <f t="shared" si="78"/>
        <v>0</v>
      </c>
    </row>
    <row r="281" spans="1:18" x14ac:dyDescent="0.25">
      <c r="A281" s="9">
        <f>IF(Lease!$H$4="Monthly",DATE(YEAR(Yearly!A280),MONTH(Yearly!A280)+1,DAY(Yearly!A280)),IF(Lease!$H$4="Quarterly",DATE(YEAR(Yearly!A280),MONTH(Yearly!A280)+3,DAY(Yearly!A280)),DATE(YEAR(Yearly!A280)+1,MONTH(Yearly!A280),DAY(Yearly!A280))))</f>
        <v>142873</v>
      </c>
      <c r="B281" s="9">
        <f t="shared" si="66"/>
        <v>142871</v>
      </c>
      <c r="C281" s="9">
        <f t="shared" si="79"/>
        <v>142901</v>
      </c>
      <c r="D281" s="3">
        <f t="shared" si="80"/>
        <v>31</v>
      </c>
      <c r="E281" s="4">
        <f>Lease!K291</f>
        <v>0</v>
      </c>
      <c r="F281" s="3">
        <f t="shared" si="81"/>
        <v>0</v>
      </c>
      <c r="G281" s="11">
        <f t="shared" si="67"/>
        <v>0</v>
      </c>
      <c r="H281" s="11">
        <f t="shared" si="68"/>
        <v>0</v>
      </c>
      <c r="I281" s="11">
        <f t="shared" si="69"/>
        <v>0</v>
      </c>
      <c r="J281" s="11">
        <f t="shared" si="70"/>
        <v>0</v>
      </c>
      <c r="K281" s="11">
        <f t="shared" si="71"/>
        <v>0</v>
      </c>
      <c r="L281" s="11">
        <f t="shared" si="72"/>
        <v>0</v>
      </c>
      <c r="M281" s="11">
        <f t="shared" si="73"/>
        <v>0</v>
      </c>
      <c r="N281" s="11">
        <f t="shared" si="74"/>
        <v>0</v>
      </c>
      <c r="O281" s="11">
        <f t="shared" si="75"/>
        <v>0</v>
      </c>
      <c r="P281" s="11">
        <f t="shared" si="76"/>
        <v>0</v>
      </c>
      <c r="Q281" s="11">
        <f t="shared" si="77"/>
        <v>0</v>
      </c>
      <c r="R281" s="11">
        <f t="shared" si="78"/>
        <v>0</v>
      </c>
    </row>
    <row r="282" spans="1:18" x14ac:dyDescent="0.25">
      <c r="A282" s="9">
        <f>IF(Lease!$H$4="Monthly",DATE(YEAR(Yearly!A281),MONTH(Yearly!A281)+1,DAY(Yearly!A281)),IF(Lease!$H$4="Quarterly",DATE(YEAR(Yearly!A281),MONTH(Yearly!A281)+3,DAY(Yearly!A281)),DATE(YEAR(Yearly!A281)+1,MONTH(Yearly!A281),DAY(Yearly!A281))))</f>
        <v>143239</v>
      </c>
      <c r="B282" s="9">
        <f t="shared" si="66"/>
        <v>143237</v>
      </c>
      <c r="C282" s="9">
        <f t="shared" si="79"/>
        <v>143267</v>
      </c>
      <c r="D282" s="3">
        <f t="shared" si="80"/>
        <v>31</v>
      </c>
      <c r="E282" s="4">
        <f>Lease!K292</f>
        <v>0</v>
      </c>
      <c r="F282" s="3">
        <f t="shared" si="81"/>
        <v>0</v>
      </c>
      <c r="G282" s="11">
        <f t="shared" si="67"/>
        <v>0</v>
      </c>
      <c r="H282" s="11">
        <f t="shared" si="68"/>
        <v>0</v>
      </c>
      <c r="I282" s="11">
        <f t="shared" si="69"/>
        <v>0</v>
      </c>
      <c r="J282" s="11">
        <f t="shared" si="70"/>
        <v>0</v>
      </c>
      <c r="K282" s="11">
        <f t="shared" si="71"/>
        <v>0</v>
      </c>
      <c r="L282" s="11">
        <f t="shared" si="72"/>
        <v>0</v>
      </c>
      <c r="M282" s="11">
        <f t="shared" si="73"/>
        <v>0</v>
      </c>
      <c r="N282" s="11">
        <f t="shared" si="74"/>
        <v>0</v>
      </c>
      <c r="O282" s="11">
        <f t="shared" si="75"/>
        <v>0</v>
      </c>
      <c r="P282" s="11">
        <f t="shared" si="76"/>
        <v>0</v>
      </c>
      <c r="Q282" s="11">
        <f t="shared" si="77"/>
        <v>0</v>
      </c>
      <c r="R282" s="11">
        <f t="shared" si="78"/>
        <v>0</v>
      </c>
    </row>
    <row r="283" spans="1:18" x14ac:dyDescent="0.25">
      <c r="A283" s="9">
        <f>IF(Lease!$H$4="Monthly",DATE(YEAR(Yearly!A282),MONTH(Yearly!A282)+1,DAY(Yearly!A282)),IF(Lease!$H$4="Quarterly",DATE(YEAR(Yearly!A282),MONTH(Yearly!A282)+3,DAY(Yearly!A282)),DATE(YEAR(Yearly!A282)+1,MONTH(Yearly!A282),DAY(Yearly!A282))))</f>
        <v>143604</v>
      </c>
      <c r="B283" s="9">
        <f t="shared" si="66"/>
        <v>143602</v>
      </c>
      <c r="C283" s="9">
        <f t="shared" si="79"/>
        <v>143632</v>
      </c>
      <c r="D283" s="3">
        <f t="shared" si="80"/>
        <v>31</v>
      </c>
      <c r="E283" s="4">
        <f>Lease!K293</f>
        <v>0</v>
      </c>
      <c r="F283" s="3">
        <f t="shared" si="81"/>
        <v>0</v>
      </c>
      <c r="G283" s="11">
        <f t="shared" si="67"/>
        <v>0</v>
      </c>
      <c r="H283" s="11">
        <f t="shared" si="68"/>
        <v>0</v>
      </c>
      <c r="I283" s="11">
        <f t="shared" si="69"/>
        <v>0</v>
      </c>
      <c r="J283" s="11">
        <f t="shared" si="70"/>
        <v>0</v>
      </c>
      <c r="K283" s="11">
        <f t="shared" si="71"/>
        <v>0</v>
      </c>
      <c r="L283" s="11">
        <f t="shared" si="72"/>
        <v>0</v>
      </c>
      <c r="M283" s="11">
        <f t="shared" si="73"/>
        <v>0</v>
      </c>
      <c r="N283" s="11">
        <f t="shared" si="74"/>
        <v>0</v>
      </c>
      <c r="O283" s="11">
        <f t="shared" si="75"/>
        <v>0</v>
      </c>
      <c r="P283" s="11">
        <f t="shared" si="76"/>
        <v>0</v>
      </c>
      <c r="Q283" s="11">
        <f t="shared" si="77"/>
        <v>0</v>
      </c>
      <c r="R283" s="11">
        <f t="shared" si="78"/>
        <v>0</v>
      </c>
    </row>
    <row r="284" spans="1:18" x14ac:dyDescent="0.25">
      <c r="A284" s="9">
        <f>IF(Lease!$H$4="Monthly",DATE(YEAR(Yearly!A283),MONTH(Yearly!A283)+1,DAY(Yearly!A283)),IF(Lease!$H$4="Quarterly",DATE(YEAR(Yearly!A283),MONTH(Yearly!A283)+3,DAY(Yearly!A283)),DATE(YEAR(Yearly!A283)+1,MONTH(Yearly!A283),DAY(Yearly!A283))))</f>
        <v>143969</v>
      </c>
      <c r="B284" s="9">
        <f t="shared" si="66"/>
        <v>143967</v>
      </c>
      <c r="C284" s="9">
        <f t="shared" si="79"/>
        <v>143997</v>
      </c>
      <c r="D284" s="3">
        <f t="shared" si="80"/>
        <v>31</v>
      </c>
      <c r="E284" s="4">
        <f>Lease!K294</f>
        <v>0</v>
      </c>
      <c r="F284" s="3">
        <f t="shared" si="81"/>
        <v>0</v>
      </c>
      <c r="G284" s="11">
        <f t="shared" si="67"/>
        <v>0</v>
      </c>
      <c r="H284" s="11">
        <f t="shared" si="68"/>
        <v>0</v>
      </c>
      <c r="I284" s="11">
        <f t="shared" si="69"/>
        <v>0</v>
      </c>
      <c r="J284" s="11">
        <f t="shared" si="70"/>
        <v>0</v>
      </c>
      <c r="K284" s="11">
        <f t="shared" si="71"/>
        <v>0</v>
      </c>
      <c r="L284" s="11">
        <f t="shared" si="72"/>
        <v>0</v>
      </c>
      <c r="M284" s="11">
        <f t="shared" si="73"/>
        <v>0</v>
      </c>
      <c r="N284" s="11">
        <f t="shared" si="74"/>
        <v>0</v>
      </c>
      <c r="O284" s="11">
        <f t="shared" si="75"/>
        <v>0</v>
      </c>
      <c r="P284" s="11">
        <f t="shared" si="76"/>
        <v>0</v>
      </c>
      <c r="Q284" s="11">
        <f t="shared" si="77"/>
        <v>0</v>
      </c>
      <c r="R284" s="11">
        <f t="shared" si="78"/>
        <v>0</v>
      </c>
    </row>
    <row r="285" spans="1:18" x14ac:dyDescent="0.25">
      <c r="A285" s="9">
        <f>IF(Lease!$H$4="Monthly",DATE(YEAR(Yearly!A284),MONTH(Yearly!A284)+1,DAY(Yearly!A284)),IF(Lease!$H$4="Quarterly",DATE(YEAR(Yearly!A284),MONTH(Yearly!A284)+3,DAY(Yearly!A284)),DATE(YEAR(Yearly!A284)+1,MONTH(Yearly!A284),DAY(Yearly!A284))))</f>
        <v>144334</v>
      </c>
      <c r="B285" s="9">
        <f t="shared" si="66"/>
        <v>144332</v>
      </c>
      <c r="C285" s="9">
        <f t="shared" si="79"/>
        <v>144362</v>
      </c>
      <c r="D285" s="3">
        <f t="shared" si="80"/>
        <v>31</v>
      </c>
      <c r="E285" s="4">
        <f>Lease!K295</f>
        <v>0</v>
      </c>
      <c r="F285" s="3">
        <f t="shared" si="81"/>
        <v>0</v>
      </c>
      <c r="G285" s="11">
        <f t="shared" si="67"/>
        <v>0</v>
      </c>
      <c r="H285" s="11">
        <f t="shared" si="68"/>
        <v>0</v>
      </c>
      <c r="I285" s="11">
        <f t="shared" si="69"/>
        <v>0</v>
      </c>
      <c r="J285" s="11">
        <f t="shared" si="70"/>
        <v>0</v>
      </c>
      <c r="K285" s="11">
        <f t="shared" si="71"/>
        <v>0</v>
      </c>
      <c r="L285" s="11">
        <f t="shared" si="72"/>
        <v>0</v>
      </c>
      <c r="M285" s="11">
        <f t="shared" si="73"/>
        <v>0</v>
      </c>
      <c r="N285" s="11">
        <f t="shared" si="74"/>
        <v>0</v>
      </c>
      <c r="O285" s="11">
        <f t="shared" si="75"/>
        <v>0</v>
      </c>
      <c r="P285" s="11">
        <f t="shared" si="76"/>
        <v>0</v>
      </c>
      <c r="Q285" s="11">
        <f t="shared" si="77"/>
        <v>0</v>
      </c>
      <c r="R285" s="11">
        <f t="shared" si="78"/>
        <v>0</v>
      </c>
    </row>
    <row r="286" spans="1:18" x14ac:dyDescent="0.25">
      <c r="A286" s="9">
        <f>IF(Lease!$H$4="Monthly",DATE(YEAR(Yearly!A285),MONTH(Yearly!A285)+1,DAY(Yearly!A285)),IF(Lease!$H$4="Quarterly",DATE(YEAR(Yearly!A285),MONTH(Yearly!A285)+3,DAY(Yearly!A285)),DATE(YEAR(Yearly!A285)+1,MONTH(Yearly!A285),DAY(Yearly!A285))))</f>
        <v>144700</v>
      </c>
      <c r="B286" s="9">
        <f t="shared" si="66"/>
        <v>144698</v>
      </c>
      <c r="C286" s="9">
        <f t="shared" si="79"/>
        <v>144728</v>
      </c>
      <c r="D286" s="3">
        <f t="shared" si="80"/>
        <v>31</v>
      </c>
      <c r="E286" s="4">
        <f>Lease!K296</f>
        <v>0</v>
      </c>
      <c r="F286" s="3">
        <f t="shared" si="81"/>
        <v>0</v>
      </c>
      <c r="G286" s="11">
        <f t="shared" si="67"/>
        <v>0</v>
      </c>
      <c r="H286" s="11">
        <f t="shared" si="68"/>
        <v>0</v>
      </c>
      <c r="I286" s="11">
        <f t="shared" si="69"/>
        <v>0</v>
      </c>
      <c r="J286" s="11">
        <f t="shared" si="70"/>
        <v>0</v>
      </c>
      <c r="K286" s="11">
        <f t="shared" si="71"/>
        <v>0</v>
      </c>
      <c r="L286" s="11">
        <f t="shared" si="72"/>
        <v>0</v>
      </c>
      <c r="M286" s="11">
        <f t="shared" si="73"/>
        <v>0</v>
      </c>
      <c r="N286" s="11">
        <f t="shared" si="74"/>
        <v>0</v>
      </c>
      <c r="O286" s="11">
        <f t="shared" si="75"/>
        <v>0</v>
      </c>
      <c r="P286" s="11">
        <f t="shared" si="76"/>
        <v>0</v>
      </c>
      <c r="Q286" s="11">
        <f t="shared" si="77"/>
        <v>0</v>
      </c>
      <c r="R286" s="11">
        <f t="shared" si="78"/>
        <v>0</v>
      </c>
    </row>
    <row r="287" spans="1:18" x14ac:dyDescent="0.25">
      <c r="A287" s="9">
        <f>IF(Lease!$H$4="Monthly",DATE(YEAR(Yearly!A286),MONTH(Yearly!A286)+1,DAY(Yearly!A286)),IF(Lease!$H$4="Quarterly",DATE(YEAR(Yearly!A286),MONTH(Yearly!A286)+3,DAY(Yearly!A286)),DATE(YEAR(Yearly!A286)+1,MONTH(Yearly!A286),DAY(Yearly!A286))))</f>
        <v>145065</v>
      </c>
      <c r="B287" s="9">
        <f t="shared" si="66"/>
        <v>145063</v>
      </c>
      <c r="C287" s="9">
        <f t="shared" si="79"/>
        <v>145093</v>
      </c>
      <c r="D287" s="3">
        <f t="shared" si="80"/>
        <v>31</v>
      </c>
      <c r="E287" s="4">
        <f>Lease!K297</f>
        <v>0</v>
      </c>
      <c r="F287" s="3">
        <f t="shared" si="81"/>
        <v>0</v>
      </c>
      <c r="G287" s="11">
        <f t="shared" si="67"/>
        <v>0</v>
      </c>
      <c r="H287" s="11">
        <f t="shared" si="68"/>
        <v>0</v>
      </c>
      <c r="I287" s="11">
        <f t="shared" si="69"/>
        <v>0</v>
      </c>
      <c r="J287" s="11">
        <f t="shared" si="70"/>
        <v>0</v>
      </c>
      <c r="K287" s="11">
        <f t="shared" si="71"/>
        <v>0</v>
      </c>
      <c r="L287" s="11">
        <f t="shared" si="72"/>
        <v>0</v>
      </c>
      <c r="M287" s="11">
        <f t="shared" si="73"/>
        <v>0</v>
      </c>
      <c r="N287" s="11">
        <f t="shared" si="74"/>
        <v>0</v>
      </c>
      <c r="O287" s="11">
        <f t="shared" si="75"/>
        <v>0</v>
      </c>
      <c r="P287" s="11">
        <f t="shared" si="76"/>
        <v>0</v>
      </c>
      <c r="Q287" s="11">
        <f t="shared" si="77"/>
        <v>0</v>
      </c>
      <c r="R287" s="11">
        <f t="shared" si="78"/>
        <v>0</v>
      </c>
    </row>
    <row r="288" spans="1:18" x14ac:dyDescent="0.25">
      <c r="A288" s="9">
        <f>IF(Lease!$H$4="Monthly",DATE(YEAR(Yearly!A287),MONTH(Yearly!A287)+1,DAY(Yearly!A287)),IF(Lease!$H$4="Quarterly",DATE(YEAR(Yearly!A287),MONTH(Yearly!A287)+3,DAY(Yearly!A287)),DATE(YEAR(Yearly!A287)+1,MONTH(Yearly!A287),DAY(Yearly!A287))))</f>
        <v>145430</v>
      </c>
      <c r="B288" s="9">
        <f t="shared" si="66"/>
        <v>145428</v>
      </c>
      <c r="C288" s="9">
        <f t="shared" si="79"/>
        <v>145458</v>
      </c>
      <c r="D288" s="3">
        <f t="shared" si="80"/>
        <v>31</v>
      </c>
      <c r="E288" s="4">
        <f>Lease!K298</f>
        <v>0</v>
      </c>
      <c r="F288" s="3">
        <f t="shared" si="81"/>
        <v>0</v>
      </c>
      <c r="G288" s="11">
        <f t="shared" si="67"/>
        <v>0</v>
      </c>
      <c r="H288" s="11">
        <f t="shared" si="68"/>
        <v>0</v>
      </c>
      <c r="I288" s="11">
        <f t="shared" si="69"/>
        <v>0</v>
      </c>
      <c r="J288" s="11">
        <f t="shared" si="70"/>
        <v>0</v>
      </c>
      <c r="K288" s="11">
        <f t="shared" si="71"/>
        <v>0</v>
      </c>
      <c r="L288" s="11">
        <f t="shared" si="72"/>
        <v>0</v>
      </c>
      <c r="M288" s="11">
        <f t="shared" si="73"/>
        <v>0</v>
      </c>
      <c r="N288" s="11">
        <f t="shared" si="74"/>
        <v>0</v>
      </c>
      <c r="O288" s="11">
        <f t="shared" si="75"/>
        <v>0</v>
      </c>
      <c r="P288" s="11">
        <f t="shared" si="76"/>
        <v>0</v>
      </c>
      <c r="Q288" s="11">
        <f t="shared" si="77"/>
        <v>0</v>
      </c>
      <c r="R288" s="11">
        <f t="shared" si="78"/>
        <v>0</v>
      </c>
    </row>
    <row r="289" spans="1:18" x14ac:dyDescent="0.25">
      <c r="A289" s="9">
        <f>IF(Lease!$H$4="Monthly",DATE(YEAR(Yearly!A288),MONTH(Yearly!A288)+1,DAY(Yearly!A288)),IF(Lease!$H$4="Quarterly",DATE(YEAR(Yearly!A288),MONTH(Yearly!A288)+3,DAY(Yearly!A288)),DATE(YEAR(Yearly!A288)+1,MONTH(Yearly!A288),DAY(Yearly!A288))))</f>
        <v>145795</v>
      </c>
      <c r="B289" s="9">
        <f t="shared" si="66"/>
        <v>145793</v>
      </c>
      <c r="C289" s="9">
        <f t="shared" si="79"/>
        <v>145823</v>
      </c>
      <c r="D289" s="3">
        <f t="shared" si="80"/>
        <v>31</v>
      </c>
      <c r="E289" s="4">
        <f>Lease!K299</f>
        <v>0</v>
      </c>
      <c r="F289" s="3">
        <f t="shared" si="81"/>
        <v>0</v>
      </c>
      <c r="G289" s="11">
        <f t="shared" si="67"/>
        <v>0</v>
      </c>
      <c r="H289" s="11">
        <f t="shared" si="68"/>
        <v>0</v>
      </c>
      <c r="I289" s="11">
        <f t="shared" si="69"/>
        <v>0</v>
      </c>
      <c r="J289" s="11">
        <f t="shared" si="70"/>
        <v>0</v>
      </c>
      <c r="K289" s="11">
        <f t="shared" si="71"/>
        <v>0</v>
      </c>
      <c r="L289" s="11">
        <f t="shared" si="72"/>
        <v>0</v>
      </c>
      <c r="M289" s="11">
        <f t="shared" si="73"/>
        <v>0</v>
      </c>
      <c r="N289" s="11">
        <f t="shared" si="74"/>
        <v>0</v>
      </c>
      <c r="O289" s="11">
        <f t="shared" si="75"/>
        <v>0</v>
      </c>
      <c r="P289" s="11">
        <f t="shared" si="76"/>
        <v>0</v>
      </c>
      <c r="Q289" s="11">
        <f t="shared" si="77"/>
        <v>0</v>
      </c>
      <c r="R289" s="11">
        <f t="shared" si="78"/>
        <v>0</v>
      </c>
    </row>
    <row r="290" spans="1:18" x14ac:dyDescent="0.25">
      <c r="A290" s="9">
        <f>IF(Lease!$H$4="Monthly",DATE(YEAR(Yearly!A289),MONTH(Yearly!A289)+1,DAY(Yearly!A289)),IF(Lease!$H$4="Quarterly",DATE(YEAR(Yearly!A289),MONTH(Yearly!A289)+3,DAY(Yearly!A289)),DATE(YEAR(Yearly!A289)+1,MONTH(Yearly!A289),DAY(Yearly!A289))))</f>
        <v>146160</v>
      </c>
      <c r="B290" s="9">
        <f t="shared" si="66"/>
        <v>146158</v>
      </c>
      <c r="C290" s="9">
        <f t="shared" si="79"/>
        <v>146188</v>
      </c>
      <c r="D290" s="3">
        <f t="shared" si="80"/>
        <v>31</v>
      </c>
      <c r="E290" s="4">
        <f>Lease!K300</f>
        <v>0</v>
      </c>
      <c r="F290" s="3">
        <f t="shared" si="81"/>
        <v>0</v>
      </c>
      <c r="G290" s="11">
        <f t="shared" si="67"/>
        <v>0</v>
      </c>
      <c r="H290" s="11">
        <f t="shared" si="68"/>
        <v>0</v>
      </c>
      <c r="I290" s="11">
        <f t="shared" si="69"/>
        <v>0</v>
      </c>
      <c r="J290" s="11">
        <f t="shared" si="70"/>
        <v>0</v>
      </c>
      <c r="K290" s="11">
        <f t="shared" si="71"/>
        <v>0</v>
      </c>
      <c r="L290" s="11">
        <f t="shared" si="72"/>
        <v>0</v>
      </c>
      <c r="M290" s="11">
        <f t="shared" si="73"/>
        <v>0</v>
      </c>
      <c r="N290" s="11">
        <f t="shared" si="74"/>
        <v>0</v>
      </c>
      <c r="O290" s="11">
        <f t="shared" si="75"/>
        <v>0</v>
      </c>
      <c r="P290" s="11">
        <f t="shared" si="76"/>
        <v>0</v>
      </c>
      <c r="Q290" s="11">
        <f t="shared" si="77"/>
        <v>0</v>
      </c>
      <c r="R290" s="11">
        <f t="shared" si="78"/>
        <v>0</v>
      </c>
    </row>
    <row r="291" spans="1:18" x14ac:dyDescent="0.25">
      <c r="A291" s="9">
        <f>IF(Lease!$H$4="Monthly",DATE(YEAR(Yearly!A290),MONTH(Yearly!A290)+1,DAY(Yearly!A290)),IF(Lease!$H$4="Quarterly",DATE(YEAR(Yearly!A290),MONTH(Yearly!A290)+3,DAY(Yearly!A290)),DATE(YEAR(Yearly!A290)+1,MONTH(Yearly!A290),DAY(Yearly!A290))))</f>
        <v>146525</v>
      </c>
      <c r="B291" s="9">
        <f t="shared" si="66"/>
        <v>146523</v>
      </c>
      <c r="C291" s="9">
        <f t="shared" si="79"/>
        <v>146553</v>
      </c>
      <c r="D291" s="3">
        <f t="shared" si="80"/>
        <v>31</v>
      </c>
      <c r="E291" s="4">
        <f>Lease!K301</f>
        <v>0</v>
      </c>
      <c r="F291" s="3">
        <f t="shared" si="81"/>
        <v>0</v>
      </c>
      <c r="G291" s="11">
        <f t="shared" si="67"/>
        <v>0</v>
      </c>
      <c r="H291" s="11">
        <f t="shared" si="68"/>
        <v>0</v>
      </c>
      <c r="I291" s="11">
        <f t="shared" si="69"/>
        <v>0</v>
      </c>
      <c r="J291" s="11">
        <f t="shared" si="70"/>
        <v>0</v>
      </c>
      <c r="K291" s="11">
        <f t="shared" si="71"/>
        <v>0</v>
      </c>
      <c r="L291" s="11">
        <f t="shared" si="72"/>
        <v>0</v>
      </c>
      <c r="M291" s="11">
        <f t="shared" si="73"/>
        <v>0</v>
      </c>
      <c r="N291" s="11">
        <f t="shared" si="74"/>
        <v>0</v>
      </c>
      <c r="O291" s="11">
        <f t="shared" si="75"/>
        <v>0</v>
      </c>
      <c r="P291" s="11">
        <f t="shared" si="76"/>
        <v>0</v>
      </c>
      <c r="Q291" s="11">
        <f t="shared" si="77"/>
        <v>0</v>
      </c>
      <c r="R291" s="11">
        <f t="shared" si="78"/>
        <v>0</v>
      </c>
    </row>
    <row r="292" spans="1:18" x14ac:dyDescent="0.25">
      <c r="A292" s="9">
        <f>IF(Lease!$H$4="Monthly",DATE(YEAR(Yearly!A291),MONTH(Yearly!A291)+1,DAY(Yearly!A291)),IF(Lease!$H$4="Quarterly",DATE(YEAR(Yearly!A291),MONTH(Yearly!A291)+3,DAY(Yearly!A291)),DATE(YEAR(Yearly!A291)+1,MONTH(Yearly!A291),DAY(Yearly!A291))))</f>
        <v>146890</v>
      </c>
      <c r="B292" s="9">
        <f t="shared" si="66"/>
        <v>146888</v>
      </c>
      <c r="C292" s="9">
        <f t="shared" si="79"/>
        <v>146918</v>
      </c>
      <c r="D292" s="3">
        <f t="shared" si="80"/>
        <v>31</v>
      </c>
      <c r="E292" s="4">
        <f>Lease!K302</f>
        <v>0</v>
      </c>
      <c r="F292" s="3">
        <f t="shared" si="81"/>
        <v>0</v>
      </c>
      <c r="G292" s="11">
        <f t="shared" si="67"/>
        <v>0</v>
      </c>
      <c r="H292" s="11">
        <f t="shared" si="68"/>
        <v>0</v>
      </c>
      <c r="I292" s="11">
        <f t="shared" si="69"/>
        <v>0</v>
      </c>
      <c r="J292" s="11">
        <f t="shared" si="70"/>
        <v>0</v>
      </c>
      <c r="K292" s="11">
        <f t="shared" si="71"/>
        <v>0</v>
      </c>
      <c r="L292" s="11">
        <f t="shared" si="72"/>
        <v>0</v>
      </c>
      <c r="M292" s="11">
        <f t="shared" si="73"/>
        <v>0</v>
      </c>
      <c r="N292" s="11">
        <f t="shared" si="74"/>
        <v>0</v>
      </c>
      <c r="O292" s="11">
        <f t="shared" si="75"/>
        <v>0</v>
      </c>
      <c r="P292" s="11">
        <f t="shared" si="76"/>
        <v>0</v>
      </c>
      <c r="Q292" s="11">
        <f t="shared" si="77"/>
        <v>0</v>
      </c>
      <c r="R292" s="11">
        <f t="shared" si="78"/>
        <v>0</v>
      </c>
    </row>
    <row r="293" spans="1:18" x14ac:dyDescent="0.25">
      <c r="A293" s="9">
        <f>IF(Lease!$H$4="Monthly",DATE(YEAR(Yearly!A292),MONTH(Yearly!A292)+1,DAY(Yearly!A292)),IF(Lease!$H$4="Quarterly",DATE(YEAR(Yearly!A292),MONTH(Yearly!A292)+3,DAY(Yearly!A292)),DATE(YEAR(Yearly!A292)+1,MONTH(Yearly!A292),DAY(Yearly!A292))))</f>
        <v>147255</v>
      </c>
      <c r="B293" s="9">
        <f t="shared" si="66"/>
        <v>147253</v>
      </c>
      <c r="C293" s="9">
        <f t="shared" si="79"/>
        <v>147283</v>
      </c>
      <c r="D293" s="3">
        <f t="shared" si="80"/>
        <v>31</v>
      </c>
      <c r="E293" s="4">
        <f>Lease!K303</f>
        <v>0</v>
      </c>
      <c r="F293" s="3">
        <f t="shared" si="81"/>
        <v>0</v>
      </c>
      <c r="G293" s="11">
        <f t="shared" si="67"/>
        <v>0</v>
      </c>
      <c r="H293" s="11">
        <f t="shared" si="68"/>
        <v>0</v>
      </c>
      <c r="I293" s="11">
        <f t="shared" si="69"/>
        <v>0</v>
      </c>
      <c r="J293" s="11">
        <f t="shared" si="70"/>
        <v>0</v>
      </c>
      <c r="K293" s="11">
        <f t="shared" si="71"/>
        <v>0</v>
      </c>
      <c r="L293" s="11">
        <f t="shared" si="72"/>
        <v>0</v>
      </c>
      <c r="M293" s="11">
        <f t="shared" si="73"/>
        <v>0</v>
      </c>
      <c r="N293" s="11">
        <f t="shared" si="74"/>
        <v>0</v>
      </c>
      <c r="O293" s="11">
        <f t="shared" si="75"/>
        <v>0</v>
      </c>
      <c r="P293" s="11">
        <f t="shared" si="76"/>
        <v>0</v>
      </c>
      <c r="Q293" s="11">
        <f t="shared" si="77"/>
        <v>0</v>
      </c>
      <c r="R293" s="11">
        <f t="shared" si="78"/>
        <v>0</v>
      </c>
    </row>
    <row r="294" spans="1:18" x14ac:dyDescent="0.25">
      <c r="A294" s="9">
        <f>IF(Lease!$H$4="Monthly",DATE(YEAR(Yearly!A293),MONTH(Yearly!A293)+1,DAY(Yearly!A293)),IF(Lease!$H$4="Quarterly",DATE(YEAR(Yearly!A293),MONTH(Yearly!A293)+3,DAY(Yearly!A293)),DATE(YEAR(Yearly!A293)+1,MONTH(Yearly!A293),DAY(Yearly!A293))))</f>
        <v>147621</v>
      </c>
      <c r="B294" s="9">
        <f t="shared" si="66"/>
        <v>147619</v>
      </c>
      <c r="C294" s="9">
        <f t="shared" si="79"/>
        <v>147649</v>
      </c>
      <c r="D294" s="3">
        <f t="shared" si="80"/>
        <v>31</v>
      </c>
      <c r="E294" s="4">
        <f>Lease!K304</f>
        <v>0</v>
      </c>
      <c r="F294" s="3">
        <f t="shared" si="81"/>
        <v>0</v>
      </c>
      <c r="G294" s="11">
        <f t="shared" si="67"/>
        <v>0</v>
      </c>
      <c r="H294" s="11">
        <f t="shared" si="68"/>
        <v>0</v>
      </c>
      <c r="I294" s="11">
        <f t="shared" si="69"/>
        <v>0</v>
      </c>
      <c r="J294" s="11">
        <f t="shared" si="70"/>
        <v>0</v>
      </c>
      <c r="K294" s="11">
        <f t="shared" si="71"/>
        <v>0</v>
      </c>
      <c r="L294" s="11">
        <f t="shared" si="72"/>
        <v>0</v>
      </c>
      <c r="M294" s="11">
        <f t="shared" si="73"/>
        <v>0</v>
      </c>
      <c r="N294" s="11">
        <f t="shared" si="74"/>
        <v>0</v>
      </c>
      <c r="O294" s="11">
        <f t="shared" si="75"/>
        <v>0</v>
      </c>
      <c r="P294" s="11">
        <f t="shared" si="76"/>
        <v>0</v>
      </c>
      <c r="Q294" s="11">
        <f t="shared" si="77"/>
        <v>0</v>
      </c>
      <c r="R294" s="11">
        <f t="shared" si="78"/>
        <v>0</v>
      </c>
    </row>
    <row r="295" spans="1:18" x14ac:dyDescent="0.25">
      <c r="A295" s="9">
        <f>IF(Lease!$H$4="Monthly",DATE(YEAR(Yearly!A294),MONTH(Yearly!A294)+1,DAY(Yearly!A294)),IF(Lease!$H$4="Quarterly",DATE(YEAR(Yearly!A294),MONTH(Yearly!A294)+3,DAY(Yearly!A294)),DATE(YEAR(Yearly!A294)+1,MONTH(Yearly!A294),DAY(Yearly!A294))))</f>
        <v>147986</v>
      </c>
      <c r="B295" s="9">
        <f t="shared" si="66"/>
        <v>147984</v>
      </c>
      <c r="C295" s="9">
        <f t="shared" si="79"/>
        <v>148014</v>
      </c>
      <c r="D295" s="3">
        <f t="shared" si="80"/>
        <v>31</v>
      </c>
      <c r="E295" s="4">
        <f>Lease!K305</f>
        <v>0</v>
      </c>
      <c r="F295" s="3">
        <f t="shared" si="81"/>
        <v>0</v>
      </c>
      <c r="G295" s="11">
        <f t="shared" si="67"/>
        <v>0</v>
      </c>
      <c r="H295" s="11">
        <f t="shared" si="68"/>
        <v>0</v>
      </c>
      <c r="I295" s="11">
        <f t="shared" si="69"/>
        <v>0</v>
      </c>
      <c r="J295" s="11">
        <f t="shared" si="70"/>
        <v>0</v>
      </c>
      <c r="K295" s="11">
        <f t="shared" si="71"/>
        <v>0</v>
      </c>
      <c r="L295" s="11">
        <f t="shared" si="72"/>
        <v>0</v>
      </c>
      <c r="M295" s="11">
        <f t="shared" si="73"/>
        <v>0</v>
      </c>
      <c r="N295" s="11">
        <f t="shared" si="74"/>
        <v>0</v>
      </c>
      <c r="O295" s="11">
        <f t="shared" si="75"/>
        <v>0</v>
      </c>
      <c r="P295" s="11">
        <f t="shared" si="76"/>
        <v>0</v>
      </c>
      <c r="Q295" s="11">
        <f t="shared" si="77"/>
        <v>0</v>
      </c>
      <c r="R295" s="11">
        <f t="shared" si="78"/>
        <v>0</v>
      </c>
    </row>
    <row r="296" spans="1:18" x14ac:dyDescent="0.25">
      <c r="A296" s="9">
        <f>IF(Lease!$H$4="Monthly",DATE(YEAR(Yearly!A295),MONTH(Yearly!A295)+1,DAY(Yearly!A295)),IF(Lease!$H$4="Quarterly",DATE(YEAR(Yearly!A295),MONTH(Yearly!A295)+3,DAY(Yearly!A295)),DATE(YEAR(Yearly!A295)+1,MONTH(Yearly!A295),DAY(Yearly!A295))))</f>
        <v>148351</v>
      </c>
      <c r="B296" s="9">
        <f t="shared" si="66"/>
        <v>148349</v>
      </c>
      <c r="C296" s="9">
        <f t="shared" si="79"/>
        <v>148379</v>
      </c>
      <c r="D296" s="3">
        <f t="shared" si="80"/>
        <v>31</v>
      </c>
      <c r="E296" s="4">
        <f>Lease!K306</f>
        <v>0</v>
      </c>
      <c r="F296" s="3">
        <f t="shared" si="81"/>
        <v>0</v>
      </c>
      <c r="G296" s="11">
        <f t="shared" si="67"/>
        <v>0</v>
      </c>
      <c r="H296" s="11">
        <f t="shared" si="68"/>
        <v>0</v>
      </c>
      <c r="I296" s="11">
        <f t="shared" si="69"/>
        <v>0</v>
      </c>
      <c r="J296" s="11">
        <f t="shared" si="70"/>
        <v>0</v>
      </c>
      <c r="K296" s="11">
        <f t="shared" si="71"/>
        <v>0</v>
      </c>
      <c r="L296" s="11">
        <f t="shared" si="72"/>
        <v>0</v>
      </c>
      <c r="M296" s="11">
        <f t="shared" si="73"/>
        <v>0</v>
      </c>
      <c r="N296" s="11">
        <f t="shared" si="74"/>
        <v>0</v>
      </c>
      <c r="O296" s="11">
        <f t="shared" si="75"/>
        <v>0</v>
      </c>
      <c r="P296" s="11">
        <f t="shared" si="76"/>
        <v>0</v>
      </c>
      <c r="Q296" s="11">
        <f t="shared" si="77"/>
        <v>0</v>
      </c>
      <c r="R296" s="11">
        <f t="shared" si="78"/>
        <v>0</v>
      </c>
    </row>
    <row r="297" spans="1:18" x14ac:dyDescent="0.25">
      <c r="A297" s="9">
        <f>IF(Lease!$H$4="Monthly",DATE(YEAR(Yearly!A296),MONTH(Yearly!A296)+1,DAY(Yearly!A296)),IF(Lease!$H$4="Quarterly",DATE(YEAR(Yearly!A296),MONTH(Yearly!A296)+3,DAY(Yearly!A296)),DATE(YEAR(Yearly!A296)+1,MONTH(Yearly!A296),DAY(Yearly!A296))))</f>
        <v>148716</v>
      </c>
      <c r="B297" s="9">
        <f t="shared" si="66"/>
        <v>148714</v>
      </c>
      <c r="C297" s="9">
        <f t="shared" si="79"/>
        <v>148744</v>
      </c>
      <c r="D297" s="3">
        <f t="shared" si="80"/>
        <v>31</v>
      </c>
      <c r="E297" s="4">
        <f>Lease!K307</f>
        <v>0</v>
      </c>
      <c r="F297" s="3">
        <f t="shared" si="81"/>
        <v>0</v>
      </c>
      <c r="G297" s="11">
        <f t="shared" si="67"/>
        <v>0</v>
      </c>
      <c r="H297" s="11">
        <f t="shared" si="68"/>
        <v>0</v>
      </c>
      <c r="I297" s="11">
        <f t="shared" si="69"/>
        <v>0</v>
      </c>
      <c r="J297" s="11">
        <f t="shared" si="70"/>
        <v>0</v>
      </c>
      <c r="K297" s="11">
        <f t="shared" si="71"/>
        <v>0</v>
      </c>
      <c r="L297" s="11">
        <f t="shared" si="72"/>
        <v>0</v>
      </c>
      <c r="M297" s="11">
        <f t="shared" si="73"/>
        <v>0</v>
      </c>
      <c r="N297" s="11">
        <f t="shared" si="74"/>
        <v>0</v>
      </c>
      <c r="O297" s="11">
        <f t="shared" si="75"/>
        <v>0</v>
      </c>
      <c r="P297" s="11">
        <f t="shared" si="76"/>
        <v>0</v>
      </c>
      <c r="Q297" s="11">
        <f t="shared" si="77"/>
        <v>0</v>
      </c>
      <c r="R297" s="11">
        <f t="shared" si="78"/>
        <v>0</v>
      </c>
    </row>
    <row r="298" spans="1:18" x14ac:dyDescent="0.25">
      <c r="A298" s="9">
        <f>IF(Lease!$H$4="Monthly",DATE(YEAR(Yearly!A297),MONTH(Yearly!A297)+1,DAY(Yearly!A297)),IF(Lease!$H$4="Quarterly",DATE(YEAR(Yearly!A297),MONTH(Yearly!A297)+3,DAY(Yearly!A297)),DATE(YEAR(Yearly!A297)+1,MONTH(Yearly!A297),DAY(Yearly!A297))))</f>
        <v>149082</v>
      </c>
      <c r="B298" s="9">
        <f t="shared" si="66"/>
        <v>149080</v>
      </c>
      <c r="C298" s="9">
        <f t="shared" si="79"/>
        <v>149110</v>
      </c>
      <c r="D298" s="3">
        <f t="shared" si="80"/>
        <v>31</v>
      </c>
      <c r="E298" s="4">
        <f>Lease!K308</f>
        <v>0</v>
      </c>
      <c r="F298" s="3">
        <f t="shared" si="81"/>
        <v>0</v>
      </c>
      <c r="G298" s="11">
        <f t="shared" si="67"/>
        <v>0</v>
      </c>
      <c r="H298" s="11">
        <f t="shared" si="68"/>
        <v>0</v>
      </c>
      <c r="I298" s="11">
        <f t="shared" si="69"/>
        <v>0</v>
      </c>
      <c r="J298" s="11">
        <f t="shared" si="70"/>
        <v>0</v>
      </c>
      <c r="K298" s="11">
        <f t="shared" si="71"/>
        <v>0</v>
      </c>
      <c r="L298" s="11">
        <f t="shared" si="72"/>
        <v>0</v>
      </c>
      <c r="M298" s="11">
        <f t="shared" si="73"/>
        <v>0</v>
      </c>
      <c r="N298" s="11">
        <f t="shared" si="74"/>
        <v>0</v>
      </c>
      <c r="O298" s="11">
        <f t="shared" si="75"/>
        <v>0</v>
      </c>
      <c r="P298" s="11">
        <f t="shared" si="76"/>
        <v>0</v>
      </c>
      <c r="Q298" s="11">
        <f t="shared" si="77"/>
        <v>0</v>
      </c>
      <c r="R298" s="11">
        <f t="shared" si="78"/>
        <v>0</v>
      </c>
    </row>
    <row r="299" spans="1:18" x14ac:dyDescent="0.25">
      <c r="A299" s="9">
        <f>IF(Lease!$H$4="Monthly",DATE(YEAR(Yearly!A298),MONTH(Yearly!A298)+1,DAY(Yearly!A298)),IF(Lease!$H$4="Quarterly",DATE(YEAR(Yearly!A298),MONTH(Yearly!A298)+3,DAY(Yearly!A298)),DATE(YEAR(Yearly!A298)+1,MONTH(Yearly!A298),DAY(Yearly!A298))))</f>
        <v>149447</v>
      </c>
      <c r="B299" s="9">
        <f t="shared" si="66"/>
        <v>149445</v>
      </c>
      <c r="C299" s="9">
        <f t="shared" si="79"/>
        <v>149475</v>
      </c>
      <c r="D299" s="3">
        <f t="shared" si="80"/>
        <v>31</v>
      </c>
      <c r="E299" s="4">
        <f>Lease!K309</f>
        <v>0</v>
      </c>
      <c r="F299" s="3">
        <f t="shared" si="81"/>
        <v>0</v>
      </c>
      <c r="G299" s="11">
        <f t="shared" si="67"/>
        <v>0</v>
      </c>
      <c r="H299" s="11">
        <f t="shared" si="68"/>
        <v>0</v>
      </c>
      <c r="I299" s="11">
        <f t="shared" si="69"/>
        <v>0</v>
      </c>
      <c r="J299" s="11">
        <f t="shared" si="70"/>
        <v>0</v>
      </c>
      <c r="K299" s="11">
        <f t="shared" si="71"/>
        <v>0</v>
      </c>
      <c r="L299" s="11">
        <f t="shared" si="72"/>
        <v>0</v>
      </c>
      <c r="M299" s="11">
        <f t="shared" si="73"/>
        <v>0</v>
      </c>
      <c r="N299" s="11">
        <f t="shared" si="74"/>
        <v>0</v>
      </c>
      <c r="O299" s="11">
        <f t="shared" si="75"/>
        <v>0</v>
      </c>
      <c r="P299" s="11">
        <f t="shared" si="76"/>
        <v>0</v>
      </c>
      <c r="Q299" s="11">
        <f t="shared" si="77"/>
        <v>0</v>
      </c>
      <c r="R299" s="11">
        <f t="shared" si="78"/>
        <v>0</v>
      </c>
    </row>
    <row r="300" spans="1:18" x14ac:dyDescent="0.25">
      <c r="A300" s="9">
        <f>IF(Lease!$H$4="Monthly",DATE(YEAR(Yearly!A299),MONTH(Yearly!A299)+1,DAY(Yearly!A299)),IF(Lease!$H$4="Quarterly",DATE(YEAR(Yearly!A299),MONTH(Yearly!A299)+3,DAY(Yearly!A299)),DATE(YEAR(Yearly!A299)+1,MONTH(Yearly!A299),DAY(Yearly!A299))))</f>
        <v>149812</v>
      </c>
      <c r="B300" s="9">
        <f t="shared" si="66"/>
        <v>149810</v>
      </c>
      <c r="C300" s="9">
        <f t="shared" si="79"/>
        <v>149840</v>
      </c>
      <c r="D300" s="3">
        <f t="shared" si="80"/>
        <v>31</v>
      </c>
      <c r="E300" s="4">
        <f>Lease!K310</f>
        <v>0</v>
      </c>
      <c r="F300" s="3">
        <f t="shared" si="81"/>
        <v>0</v>
      </c>
      <c r="G300" s="11">
        <f t="shared" si="67"/>
        <v>0</v>
      </c>
      <c r="H300" s="11">
        <f t="shared" si="68"/>
        <v>0</v>
      </c>
      <c r="I300" s="11">
        <f t="shared" si="69"/>
        <v>0</v>
      </c>
      <c r="J300" s="11">
        <f t="shared" si="70"/>
        <v>0</v>
      </c>
      <c r="K300" s="11">
        <f t="shared" si="71"/>
        <v>0</v>
      </c>
      <c r="L300" s="11">
        <f t="shared" si="72"/>
        <v>0</v>
      </c>
      <c r="M300" s="11">
        <f t="shared" si="73"/>
        <v>0</v>
      </c>
      <c r="N300" s="11">
        <f t="shared" si="74"/>
        <v>0</v>
      </c>
      <c r="O300" s="11">
        <f t="shared" si="75"/>
        <v>0</v>
      </c>
      <c r="P300" s="11">
        <f t="shared" si="76"/>
        <v>0</v>
      </c>
      <c r="Q300" s="11">
        <f t="shared" si="77"/>
        <v>0</v>
      </c>
      <c r="R300" s="11">
        <f t="shared" si="78"/>
        <v>0</v>
      </c>
    </row>
    <row r="301" spans="1:18" x14ac:dyDescent="0.25">
      <c r="A301" s="9">
        <f>IF(Lease!$H$4="Monthly",DATE(YEAR(Yearly!A300),MONTH(Yearly!A300)+1,DAY(Yearly!A300)),IF(Lease!$H$4="Quarterly",DATE(YEAR(Yearly!A300),MONTH(Yearly!A300)+3,DAY(Yearly!A300)),DATE(YEAR(Yearly!A300)+1,MONTH(Yearly!A300),DAY(Yearly!A300))))</f>
        <v>150177</v>
      </c>
      <c r="B301" s="9">
        <f t="shared" si="66"/>
        <v>150175</v>
      </c>
      <c r="C301" s="9">
        <f t="shared" si="79"/>
        <v>150205</v>
      </c>
      <c r="D301" s="3">
        <f t="shared" si="80"/>
        <v>31</v>
      </c>
      <c r="E301" s="4">
        <f>Lease!K311</f>
        <v>0</v>
      </c>
      <c r="F301" s="3">
        <f t="shared" si="81"/>
        <v>0</v>
      </c>
      <c r="G301" s="11">
        <f t="shared" si="67"/>
        <v>0</v>
      </c>
      <c r="H301" s="11">
        <f t="shared" si="68"/>
        <v>0</v>
      </c>
      <c r="I301" s="11">
        <f t="shared" si="69"/>
        <v>0</v>
      </c>
      <c r="J301" s="11">
        <f t="shared" si="70"/>
        <v>0</v>
      </c>
      <c r="K301" s="11">
        <f t="shared" si="71"/>
        <v>0</v>
      </c>
      <c r="L301" s="11">
        <f t="shared" si="72"/>
        <v>0</v>
      </c>
      <c r="M301" s="11">
        <f t="shared" si="73"/>
        <v>0</v>
      </c>
      <c r="N301" s="11">
        <f t="shared" si="74"/>
        <v>0</v>
      </c>
      <c r="O301" s="11">
        <f t="shared" si="75"/>
        <v>0</v>
      </c>
      <c r="P301" s="11">
        <f t="shared" si="76"/>
        <v>0</v>
      </c>
      <c r="Q301" s="11">
        <f t="shared" si="77"/>
        <v>0</v>
      </c>
      <c r="R301" s="11">
        <f t="shared" si="78"/>
        <v>0</v>
      </c>
    </row>
    <row r="302" spans="1:18" x14ac:dyDescent="0.25">
      <c r="A302" s="9">
        <f>IF(Lease!$H$4="Monthly",DATE(YEAR(Yearly!A301),MONTH(Yearly!A301)+1,DAY(Yearly!A301)),IF(Lease!$H$4="Quarterly",DATE(YEAR(Yearly!A301),MONTH(Yearly!A301)+3,DAY(Yearly!A301)),DATE(YEAR(Yearly!A301)+1,MONTH(Yearly!A301),DAY(Yearly!A301))))</f>
        <v>150543</v>
      </c>
      <c r="B302" s="9">
        <f t="shared" si="66"/>
        <v>150541</v>
      </c>
      <c r="C302" s="9">
        <f t="shared" si="79"/>
        <v>150571</v>
      </c>
      <c r="D302" s="3">
        <f t="shared" si="80"/>
        <v>31</v>
      </c>
      <c r="E302" s="4">
        <f>Lease!K312</f>
        <v>0</v>
      </c>
      <c r="F302" s="3">
        <f t="shared" si="81"/>
        <v>0</v>
      </c>
      <c r="G302" s="11">
        <f t="shared" si="67"/>
        <v>0</v>
      </c>
      <c r="H302" s="11">
        <f t="shared" si="68"/>
        <v>0</v>
      </c>
      <c r="I302" s="11">
        <f t="shared" si="69"/>
        <v>0</v>
      </c>
      <c r="J302" s="11">
        <f t="shared" si="70"/>
        <v>0</v>
      </c>
      <c r="K302" s="11">
        <f t="shared" si="71"/>
        <v>0</v>
      </c>
      <c r="L302" s="11">
        <f t="shared" si="72"/>
        <v>0</v>
      </c>
      <c r="M302" s="11">
        <f t="shared" si="73"/>
        <v>0</v>
      </c>
      <c r="N302" s="11">
        <f t="shared" si="74"/>
        <v>0</v>
      </c>
      <c r="O302" s="11">
        <f t="shared" si="75"/>
        <v>0</v>
      </c>
      <c r="P302" s="11">
        <f t="shared" si="76"/>
        <v>0</v>
      </c>
      <c r="Q302" s="11">
        <f t="shared" si="77"/>
        <v>0</v>
      </c>
      <c r="R302" s="11">
        <f t="shared" si="78"/>
        <v>0</v>
      </c>
    </row>
    <row r="303" spans="1:18" x14ac:dyDescent="0.25">
      <c r="A303" s="9">
        <f>IF(Lease!$H$4="Monthly",DATE(YEAR(Yearly!A302),MONTH(Yearly!A302)+1,DAY(Yearly!A302)),IF(Lease!$H$4="Quarterly",DATE(YEAR(Yearly!A302),MONTH(Yearly!A302)+3,DAY(Yearly!A302)),DATE(YEAR(Yearly!A302)+1,MONTH(Yearly!A302),DAY(Yearly!A302))))</f>
        <v>150908</v>
      </c>
      <c r="B303" s="9">
        <f t="shared" si="66"/>
        <v>150906</v>
      </c>
      <c r="C303" s="9">
        <f t="shared" si="79"/>
        <v>150936</v>
      </c>
      <c r="D303" s="3">
        <f t="shared" si="80"/>
        <v>31</v>
      </c>
      <c r="E303" s="4">
        <f>Lease!K313</f>
        <v>0</v>
      </c>
      <c r="F303" s="3">
        <f t="shared" si="81"/>
        <v>0</v>
      </c>
      <c r="G303" s="11">
        <f t="shared" si="67"/>
        <v>0</v>
      </c>
      <c r="H303" s="11">
        <f t="shared" si="68"/>
        <v>0</v>
      </c>
      <c r="I303" s="11">
        <f t="shared" si="69"/>
        <v>0</v>
      </c>
      <c r="J303" s="11">
        <f t="shared" si="70"/>
        <v>0</v>
      </c>
      <c r="K303" s="11">
        <f t="shared" si="71"/>
        <v>0</v>
      </c>
      <c r="L303" s="11">
        <f t="shared" si="72"/>
        <v>0</v>
      </c>
      <c r="M303" s="11">
        <f t="shared" si="73"/>
        <v>0</v>
      </c>
      <c r="N303" s="11">
        <f t="shared" si="74"/>
        <v>0</v>
      </c>
      <c r="O303" s="11">
        <f t="shared" si="75"/>
        <v>0</v>
      </c>
      <c r="P303" s="11">
        <f t="shared" si="76"/>
        <v>0</v>
      </c>
      <c r="Q303" s="11">
        <f t="shared" si="77"/>
        <v>0</v>
      </c>
      <c r="R303" s="11">
        <f t="shared" si="78"/>
        <v>0</v>
      </c>
    </row>
    <row r="304" spans="1:18" x14ac:dyDescent="0.25">
      <c r="A304" s="9">
        <f>IF(Lease!$H$4="Monthly",DATE(YEAR(Yearly!A303),MONTH(Yearly!A303)+1,DAY(Yearly!A303)),IF(Lease!$H$4="Quarterly",DATE(YEAR(Yearly!A303),MONTH(Yearly!A303)+3,DAY(Yearly!A303)),DATE(YEAR(Yearly!A303)+1,MONTH(Yearly!A303),DAY(Yearly!A303))))</f>
        <v>151273</v>
      </c>
      <c r="B304" s="9">
        <f t="shared" si="66"/>
        <v>151271</v>
      </c>
      <c r="C304" s="9">
        <f t="shared" si="79"/>
        <v>151301</v>
      </c>
      <c r="D304" s="3">
        <f t="shared" si="80"/>
        <v>31</v>
      </c>
      <c r="E304" s="4">
        <f>Lease!K314</f>
        <v>0</v>
      </c>
      <c r="F304" s="3">
        <f t="shared" si="81"/>
        <v>0</v>
      </c>
      <c r="G304" s="11">
        <f t="shared" si="67"/>
        <v>0</v>
      </c>
      <c r="H304" s="11">
        <f t="shared" si="68"/>
        <v>0</v>
      </c>
      <c r="I304" s="11">
        <f t="shared" si="69"/>
        <v>0</v>
      </c>
      <c r="J304" s="11">
        <f t="shared" si="70"/>
        <v>0</v>
      </c>
      <c r="K304" s="11">
        <f t="shared" si="71"/>
        <v>0</v>
      </c>
      <c r="L304" s="11">
        <f t="shared" si="72"/>
        <v>0</v>
      </c>
      <c r="M304" s="11">
        <f t="shared" si="73"/>
        <v>0</v>
      </c>
      <c r="N304" s="11">
        <f t="shared" si="74"/>
        <v>0</v>
      </c>
      <c r="O304" s="11">
        <f t="shared" si="75"/>
        <v>0</v>
      </c>
      <c r="P304" s="11">
        <f t="shared" si="76"/>
        <v>0</v>
      </c>
      <c r="Q304" s="11">
        <f t="shared" si="77"/>
        <v>0</v>
      </c>
      <c r="R304" s="11">
        <f t="shared" si="78"/>
        <v>0</v>
      </c>
    </row>
    <row r="305" spans="1:18" x14ac:dyDescent="0.25">
      <c r="A305" s="9">
        <f>IF(Lease!$H$4="Monthly",DATE(YEAR(Yearly!A304),MONTH(Yearly!A304)+1,DAY(Yearly!A304)),IF(Lease!$H$4="Quarterly",DATE(YEAR(Yearly!A304),MONTH(Yearly!A304)+3,DAY(Yearly!A304)),DATE(YEAR(Yearly!A304)+1,MONTH(Yearly!A304),DAY(Yearly!A304))))</f>
        <v>151638</v>
      </c>
      <c r="B305" s="9">
        <f t="shared" si="66"/>
        <v>151636</v>
      </c>
      <c r="C305" s="9">
        <f t="shared" si="79"/>
        <v>151666</v>
      </c>
      <c r="D305" s="3">
        <f t="shared" si="80"/>
        <v>31</v>
      </c>
      <c r="E305" s="4">
        <f>Lease!K315</f>
        <v>0</v>
      </c>
      <c r="F305" s="3">
        <f t="shared" si="81"/>
        <v>0</v>
      </c>
      <c r="G305" s="11">
        <f t="shared" si="67"/>
        <v>0</v>
      </c>
      <c r="H305" s="11">
        <f t="shared" si="68"/>
        <v>0</v>
      </c>
      <c r="I305" s="11">
        <f t="shared" si="69"/>
        <v>0</v>
      </c>
      <c r="J305" s="11">
        <f t="shared" si="70"/>
        <v>0</v>
      </c>
      <c r="K305" s="11">
        <f t="shared" si="71"/>
        <v>0</v>
      </c>
      <c r="L305" s="11">
        <f t="shared" si="72"/>
        <v>0</v>
      </c>
      <c r="M305" s="11">
        <f t="shared" si="73"/>
        <v>0</v>
      </c>
      <c r="N305" s="11">
        <f t="shared" si="74"/>
        <v>0</v>
      </c>
      <c r="O305" s="11">
        <f t="shared" si="75"/>
        <v>0</v>
      </c>
      <c r="P305" s="11">
        <f t="shared" si="76"/>
        <v>0</v>
      </c>
      <c r="Q305" s="11">
        <f t="shared" si="77"/>
        <v>0</v>
      </c>
      <c r="R305" s="11">
        <f t="shared" si="78"/>
        <v>0</v>
      </c>
    </row>
    <row r="306" spans="1:18" x14ac:dyDescent="0.25">
      <c r="A306" s="9">
        <f>IF(Lease!$H$4="Monthly",DATE(YEAR(Yearly!A305),MONTH(Yearly!A305)+1,DAY(Yearly!A305)),IF(Lease!$H$4="Quarterly",DATE(YEAR(Yearly!A305),MONTH(Yearly!A305)+3,DAY(Yearly!A305)),DATE(YEAR(Yearly!A305)+1,MONTH(Yearly!A305),DAY(Yearly!A305))))</f>
        <v>152004</v>
      </c>
      <c r="B306" s="9">
        <f t="shared" si="66"/>
        <v>152002</v>
      </c>
      <c r="C306" s="9">
        <f t="shared" si="79"/>
        <v>152032</v>
      </c>
      <c r="D306" s="3">
        <f t="shared" si="80"/>
        <v>31</v>
      </c>
      <c r="E306" s="4">
        <f>Lease!K316</f>
        <v>0</v>
      </c>
      <c r="F306" s="3">
        <f t="shared" si="81"/>
        <v>0</v>
      </c>
      <c r="G306" s="11">
        <f t="shared" si="67"/>
        <v>0</v>
      </c>
      <c r="H306" s="11">
        <f t="shared" si="68"/>
        <v>0</v>
      </c>
      <c r="I306" s="11">
        <f t="shared" si="69"/>
        <v>0</v>
      </c>
      <c r="J306" s="11">
        <f t="shared" si="70"/>
        <v>0</v>
      </c>
      <c r="K306" s="11">
        <f t="shared" si="71"/>
        <v>0</v>
      </c>
      <c r="L306" s="11">
        <f t="shared" si="72"/>
        <v>0</v>
      </c>
      <c r="M306" s="11">
        <f t="shared" si="73"/>
        <v>0</v>
      </c>
      <c r="N306" s="11">
        <f t="shared" si="74"/>
        <v>0</v>
      </c>
      <c r="O306" s="11">
        <f t="shared" si="75"/>
        <v>0</v>
      </c>
      <c r="P306" s="11">
        <f t="shared" si="76"/>
        <v>0</v>
      </c>
      <c r="Q306" s="11">
        <f t="shared" si="77"/>
        <v>0</v>
      </c>
      <c r="R306" s="11">
        <f t="shared" si="78"/>
        <v>0</v>
      </c>
    </row>
    <row r="307" spans="1:18" x14ac:dyDescent="0.25">
      <c r="A307" s="9">
        <f>IF(Lease!$H$4="Monthly",DATE(YEAR(Yearly!A306),MONTH(Yearly!A306)+1,DAY(Yearly!A306)),IF(Lease!$H$4="Quarterly",DATE(YEAR(Yearly!A306),MONTH(Yearly!A306)+3,DAY(Yearly!A306)),DATE(YEAR(Yearly!A306)+1,MONTH(Yearly!A306),DAY(Yearly!A306))))</f>
        <v>152369</v>
      </c>
      <c r="B307" s="9">
        <f t="shared" si="66"/>
        <v>152367</v>
      </c>
      <c r="C307" s="9">
        <f t="shared" si="79"/>
        <v>152397</v>
      </c>
      <c r="D307" s="3">
        <f t="shared" si="80"/>
        <v>31</v>
      </c>
      <c r="E307" s="4">
        <f>Lease!K317</f>
        <v>0</v>
      </c>
      <c r="F307" s="3">
        <f t="shared" si="81"/>
        <v>0</v>
      </c>
      <c r="G307" s="11">
        <f t="shared" si="67"/>
        <v>0</v>
      </c>
      <c r="H307" s="11">
        <f t="shared" si="68"/>
        <v>0</v>
      </c>
      <c r="I307" s="11">
        <f t="shared" si="69"/>
        <v>0</v>
      </c>
      <c r="J307" s="11">
        <f t="shared" si="70"/>
        <v>0</v>
      </c>
      <c r="K307" s="11">
        <f t="shared" si="71"/>
        <v>0</v>
      </c>
      <c r="L307" s="11">
        <f t="shared" si="72"/>
        <v>0</v>
      </c>
      <c r="M307" s="11">
        <f t="shared" si="73"/>
        <v>0</v>
      </c>
      <c r="N307" s="11">
        <f t="shared" si="74"/>
        <v>0</v>
      </c>
      <c r="O307" s="11">
        <f t="shared" si="75"/>
        <v>0</v>
      </c>
      <c r="P307" s="11">
        <f t="shared" si="76"/>
        <v>0</v>
      </c>
      <c r="Q307" s="11">
        <f t="shared" si="77"/>
        <v>0</v>
      </c>
      <c r="R307" s="11">
        <f t="shared" si="78"/>
        <v>0</v>
      </c>
    </row>
    <row r="308" spans="1:18" x14ac:dyDescent="0.25">
      <c r="A308" s="9">
        <f>IF(Lease!$H$4="Monthly",DATE(YEAR(Yearly!A307),MONTH(Yearly!A307)+1,DAY(Yearly!A307)),IF(Lease!$H$4="Quarterly",DATE(YEAR(Yearly!A307),MONTH(Yearly!A307)+3,DAY(Yearly!A307)),DATE(YEAR(Yearly!A307)+1,MONTH(Yearly!A307),DAY(Yearly!A307))))</f>
        <v>152734</v>
      </c>
      <c r="B308" s="9">
        <f t="shared" si="66"/>
        <v>152732</v>
      </c>
      <c r="C308" s="9">
        <f t="shared" si="79"/>
        <v>152762</v>
      </c>
      <c r="D308" s="3">
        <f t="shared" si="80"/>
        <v>31</v>
      </c>
      <c r="E308" s="4">
        <f>Lease!K318</f>
        <v>0</v>
      </c>
      <c r="F308" s="3">
        <f t="shared" si="81"/>
        <v>0</v>
      </c>
      <c r="G308" s="11">
        <f t="shared" si="67"/>
        <v>0</v>
      </c>
      <c r="H308" s="11">
        <f t="shared" si="68"/>
        <v>0</v>
      </c>
      <c r="I308" s="11">
        <f t="shared" si="69"/>
        <v>0</v>
      </c>
      <c r="J308" s="11">
        <f t="shared" si="70"/>
        <v>0</v>
      </c>
      <c r="K308" s="11">
        <f t="shared" si="71"/>
        <v>0</v>
      </c>
      <c r="L308" s="11">
        <f t="shared" si="72"/>
        <v>0</v>
      </c>
      <c r="M308" s="11">
        <f t="shared" si="73"/>
        <v>0</v>
      </c>
      <c r="N308" s="11">
        <f t="shared" si="74"/>
        <v>0</v>
      </c>
      <c r="O308" s="11">
        <f t="shared" si="75"/>
        <v>0</v>
      </c>
      <c r="P308" s="11">
        <f t="shared" si="76"/>
        <v>0</v>
      </c>
      <c r="Q308" s="11">
        <f t="shared" si="77"/>
        <v>0</v>
      </c>
      <c r="R308" s="11">
        <f t="shared" si="78"/>
        <v>0</v>
      </c>
    </row>
    <row r="309" spans="1:18" x14ac:dyDescent="0.25">
      <c r="A309" s="9">
        <f>IF(Lease!$H$4="Monthly",DATE(YEAR(Yearly!A308),MONTH(Yearly!A308)+1,DAY(Yearly!A308)),IF(Lease!$H$4="Quarterly",DATE(YEAR(Yearly!A308),MONTH(Yearly!A308)+3,DAY(Yearly!A308)),DATE(YEAR(Yearly!A308)+1,MONTH(Yearly!A308),DAY(Yearly!A308))))</f>
        <v>153099</v>
      </c>
      <c r="B309" s="9">
        <f t="shared" si="66"/>
        <v>153097</v>
      </c>
      <c r="C309" s="9">
        <f t="shared" si="79"/>
        <v>153127</v>
      </c>
      <c r="D309" s="3">
        <f t="shared" si="80"/>
        <v>31</v>
      </c>
      <c r="E309" s="4">
        <f>Lease!K319</f>
        <v>0</v>
      </c>
      <c r="F309" s="3">
        <f t="shared" si="81"/>
        <v>0</v>
      </c>
      <c r="G309" s="11">
        <f t="shared" si="67"/>
        <v>0</v>
      </c>
      <c r="H309" s="11">
        <f t="shared" si="68"/>
        <v>0</v>
      </c>
      <c r="I309" s="11">
        <f t="shared" si="69"/>
        <v>0</v>
      </c>
      <c r="J309" s="11">
        <f t="shared" si="70"/>
        <v>0</v>
      </c>
      <c r="K309" s="11">
        <f t="shared" si="71"/>
        <v>0</v>
      </c>
      <c r="L309" s="11">
        <f t="shared" si="72"/>
        <v>0</v>
      </c>
      <c r="M309" s="11">
        <f t="shared" si="73"/>
        <v>0</v>
      </c>
      <c r="N309" s="11">
        <f t="shared" si="74"/>
        <v>0</v>
      </c>
      <c r="O309" s="11">
        <f t="shared" si="75"/>
        <v>0</v>
      </c>
      <c r="P309" s="11">
        <f t="shared" si="76"/>
        <v>0</v>
      </c>
      <c r="Q309" s="11">
        <f t="shared" si="77"/>
        <v>0</v>
      </c>
      <c r="R309" s="11">
        <f t="shared" si="78"/>
        <v>0</v>
      </c>
    </row>
    <row r="310" spans="1:18" x14ac:dyDescent="0.25">
      <c r="A310" s="9">
        <f>IF(Lease!$H$4="Monthly",DATE(YEAR(Yearly!A309),MONTH(Yearly!A309)+1,DAY(Yearly!A309)),IF(Lease!$H$4="Quarterly",DATE(YEAR(Yearly!A309),MONTH(Yearly!A309)+3,DAY(Yearly!A309)),DATE(YEAR(Yearly!A309)+1,MONTH(Yearly!A309),DAY(Yearly!A309))))</f>
        <v>153465</v>
      </c>
      <c r="B310" s="9">
        <f t="shared" si="66"/>
        <v>153463</v>
      </c>
      <c r="C310" s="9">
        <f t="shared" si="79"/>
        <v>153493</v>
      </c>
      <c r="D310" s="3">
        <f t="shared" si="80"/>
        <v>31</v>
      </c>
      <c r="E310" s="4">
        <f>Lease!K320</f>
        <v>0</v>
      </c>
      <c r="F310" s="3">
        <f t="shared" si="81"/>
        <v>0</v>
      </c>
      <c r="G310" s="11">
        <f t="shared" si="67"/>
        <v>0</v>
      </c>
      <c r="H310" s="11">
        <f t="shared" si="68"/>
        <v>0</v>
      </c>
      <c r="I310" s="11">
        <f t="shared" si="69"/>
        <v>0</v>
      </c>
      <c r="J310" s="11">
        <f t="shared" si="70"/>
        <v>0</v>
      </c>
      <c r="K310" s="11">
        <f t="shared" si="71"/>
        <v>0</v>
      </c>
      <c r="L310" s="11">
        <f t="shared" si="72"/>
        <v>0</v>
      </c>
      <c r="M310" s="11">
        <f t="shared" si="73"/>
        <v>0</v>
      </c>
      <c r="N310" s="11">
        <f t="shared" si="74"/>
        <v>0</v>
      </c>
      <c r="O310" s="11">
        <f t="shared" si="75"/>
        <v>0</v>
      </c>
      <c r="P310" s="11">
        <f t="shared" si="76"/>
        <v>0</v>
      </c>
      <c r="Q310" s="11">
        <f t="shared" si="77"/>
        <v>0</v>
      </c>
      <c r="R310" s="11">
        <f t="shared" si="78"/>
        <v>0</v>
      </c>
    </row>
    <row r="311" spans="1:18" x14ac:dyDescent="0.25">
      <c r="A311" s="9">
        <f>IF(Lease!$H$4="Monthly",DATE(YEAR(Yearly!A310),MONTH(Yearly!A310)+1,DAY(Yearly!A310)),IF(Lease!$H$4="Quarterly",DATE(YEAR(Yearly!A310),MONTH(Yearly!A310)+3,DAY(Yearly!A310)),DATE(YEAR(Yearly!A310)+1,MONTH(Yearly!A310),DAY(Yearly!A310))))</f>
        <v>153830</v>
      </c>
      <c r="B311" s="9">
        <f t="shared" si="66"/>
        <v>153828</v>
      </c>
      <c r="C311" s="9">
        <f t="shared" si="79"/>
        <v>153858</v>
      </c>
      <c r="D311" s="3">
        <f t="shared" si="80"/>
        <v>31</v>
      </c>
      <c r="E311" s="4">
        <f>Lease!K321</f>
        <v>0</v>
      </c>
      <c r="F311" s="3">
        <f t="shared" si="81"/>
        <v>0</v>
      </c>
      <c r="G311" s="11">
        <f t="shared" si="67"/>
        <v>0</v>
      </c>
      <c r="H311" s="11">
        <f t="shared" si="68"/>
        <v>0</v>
      </c>
      <c r="I311" s="11">
        <f t="shared" si="69"/>
        <v>0</v>
      </c>
      <c r="J311" s="11">
        <f t="shared" si="70"/>
        <v>0</v>
      </c>
      <c r="K311" s="11">
        <f t="shared" si="71"/>
        <v>0</v>
      </c>
      <c r="L311" s="11">
        <f t="shared" si="72"/>
        <v>0</v>
      </c>
      <c r="M311" s="11">
        <f t="shared" si="73"/>
        <v>0</v>
      </c>
      <c r="N311" s="11">
        <f t="shared" si="74"/>
        <v>0</v>
      </c>
      <c r="O311" s="11">
        <f t="shared" si="75"/>
        <v>0</v>
      </c>
      <c r="P311" s="11">
        <f t="shared" si="76"/>
        <v>0</v>
      </c>
      <c r="Q311" s="11">
        <f t="shared" si="77"/>
        <v>0</v>
      </c>
      <c r="R311" s="11">
        <f t="shared" si="78"/>
        <v>0</v>
      </c>
    </row>
    <row r="312" spans="1:18" x14ac:dyDescent="0.25">
      <c r="A312" s="9">
        <f>IF(Lease!$H$4="Monthly",DATE(YEAR(Yearly!A311),MONTH(Yearly!A311)+1,DAY(Yearly!A311)),IF(Lease!$H$4="Quarterly",DATE(YEAR(Yearly!A311),MONTH(Yearly!A311)+3,DAY(Yearly!A311)),DATE(YEAR(Yearly!A311)+1,MONTH(Yearly!A311),DAY(Yearly!A311))))</f>
        <v>154195</v>
      </c>
      <c r="B312" s="9">
        <f t="shared" si="66"/>
        <v>154193</v>
      </c>
      <c r="C312" s="9">
        <f t="shared" si="79"/>
        <v>154223</v>
      </c>
      <c r="D312" s="3">
        <f t="shared" si="80"/>
        <v>31</v>
      </c>
      <c r="E312" s="4">
        <f>Lease!K322</f>
        <v>0</v>
      </c>
      <c r="F312" s="3">
        <f t="shared" si="81"/>
        <v>0</v>
      </c>
      <c r="G312" s="11">
        <f t="shared" si="67"/>
        <v>0</v>
      </c>
      <c r="H312" s="11">
        <f t="shared" si="68"/>
        <v>0</v>
      </c>
      <c r="I312" s="11">
        <f t="shared" si="69"/>
        <v>0</v>
      </c>
      <c r="J312" s="11">
        <f t="shared" si="70"/>
        <v>0</v>
      </c>
      <c r="K312" s="11">
        <f t="shared" si="71"/>
        <v>0</v>
      </c>
      <c r="L312" s="11">
        <f t="shared" si="72"/>
        <v>0</v>
      </c>
      <c r="M312" s="11">
        <f t="shared" si="73"/>
        <v>0</v>
      </c>
      <c r="N312" s="11">
        <f t="shared" si="74"/>
        <v>0</v>
      </c>
      <c r="O312" s="11">
        <f t="shared" si="75"/>
        <v>0</v>
      </c>
      <c r="P312" s="11">
        <f t="shared" si="76"/>
        <v>0</v>
      </c>
      <c r="Q312" s="11">
        <f t="shared" si="77"/>
        <v>0</v>
      </c>
      <c r="R312" s="11">
        <f t="shared" si="78"/>
        <v>0</v>
      </c>
    </row>
    <row r="313" spans="1:18" x14ac:dyDescent="0.25">
      <c r="A313" s="9">
        <f>IF(Lease!$H$4="Monthly",DATE(YEAR(Yearly!A312),MONTH(Yearly!A312)+1,DAY(Yearly!A312)),IF(Lease!$H$4="Quarterly",DATE(YEAR(Yearly!A312),MONTH(Yearly!A312)+3,DAY(Yearly!A312)),DATE(YEAR(Yearly!A312)+1,MONTH(Yearly!A312),DAY(Yearly!A312))))</f>
        <v>154560</v>
      </c>
      <c r="B313" s="9">
        <f t="shared" si="66"/>
        <v>154558</v>
      </c>
      <c r="C313" s="9">
        <f t="shared" si="79"/>
        <v>154588</v>
      </c>
      <c r="D313" s="3">
        <f t="shared" si="80"/>
        <v>31</v>
      </c>
      <c r="E313" s="4">
        <f>Lease!K323</f>
        <v>0</v>
      </c>
      <c r="F313" s="3">
        <f t="shared" si="81"/>
        <v>0</v>
      </c>
      <c r="G313" s="11">
        <f t="shared" si="67"/>
        <v>0</v>
      </c>
      <c r="H313" s="11">
        <f t="shared" si="68"/>
        <v>0</v>
      </c>
      <c r="I313" s="11">
        <f t="shared" si="69"/>
        <v>0</v>
      </c>
      <c r="J313" s="11">
        <f t="shared" si="70"/>
        <v>0</v>
      </c>
      <c r="K313" s="11">
        <f t="shared" si="71"/>
        <v>0</v>
      </c>
      <c r="L313" s="11">
        <f t="shared" si="72"/>
        <v>0</v>
      </c>
      <c r="M313" s="11">
        <f t="shared" si="73"/>
        <v>0</v>
      </c>
      <c r="N313" s="11">
        <f t="shared" si="74"/>
        <v>0</v>
      </c>
      <c r="O313" s="11">
        <f t="shared" si="75"/>
        <v>0</v>
      </c>
      <c r="P313" s="11">
        <f t="shared" si="76"/>
        <v>0</v>
      </c>
      <c r="Q313" s="11">
        <f t="shared" si="77"/>
        <v>0</v>
      </c>
      <c r="R313" s="11">
        <f t="shared" si="78"/>
        <v>0</v>
      </c>
    </row>
    <row r="314" spans="1:18" x14ac:dyDescent="0.25">
      <c r="A314" s="9">
        <f>IF(Lease!$H$4="Monthly",DATE(YEAR(Yearly!A313),MONTH(Yearly!A313)+1,DAY(Yearly!A313)),IF(Lease!$H$4="Quarterly",DATE(YEAR(Yearly!A313),MONTH(Yearly!A313)+3,DAY(Yearly!A313)),DATE(YEAR(Yearly!A313)+1,MONTH(Yearly!A313),DAY(Yearly!A313))))</f>
        <v>154926</v>
      </c>
      <c r="B314" s="9">
        <f t="shared" si="66"/>
        <v>154924</v>
      </c>
      <c r="C314" s="9">
        <f t="shared" si="79"/>
        <v>154954</v>
      </c>
      <c r="D314" s="3">
        <f t="shared" si="80"/>
        <v>31</v>
      </c>
      <c r="E314" s="4">
        <f>Lease!K324</f>
        <v>0</v>
      </c>
      <c r="F314" s="3">
        <f t="shared" si="81"/>
        <v>0</v>
      </c>
      <c r="G314" s="11">
        <f t="shared" si="67"/>
        <v>0</v>
      </c>
      <c r="H314" s="11">
        <f t="shared" si="68"/>
        <v>0</v>
      </c>
      <c r="I314" s="11">
        <f t="shared" si="69"/>
        <v>0</v>
      </c>
      <c r="J314" s="11">
        <f t="shared" si="70"/>
        <v>0</v>
      </c>
      <c r="K314" s="11">
        <f t="shared" si="71"/>
        <v>0</v>
      </c>
      <c r="L314" s="11">
        <f t="shared" si="72"/>
        <v>0</v>
      </c>
      <c r="M314" s="11">
        <f t="shared" si="73"/>
        <v>0</v>
      </c>
      <c r="N314" s="11">
        <f t="shared" si="74"/>
        <v>0</v>
      </c>
      <c r="O314" s="11">
        <f t="shared" si="75"/>
        <v>0</v>
      </c>
      <c r="P314" s="11">
        <f t="shared" si="76"/>
        <v>0</v>
      </c>
      <c r="Q314" s="11">
        <f t="shared" si="77"/>
        <v>0</v>
      </c>
      <c r="R314" s="11">
        <f t="shared" si="78"/>
        <v>0</v>
      </c>
    </row>
    <row r="315" spans="1:18" x14ac:dyDescent="0.25">
      <c r="A315" s="9">
        <f>IF(Lease!$H$4="Monthly",DATE(YEAR(Yearly!A314),MONTH(Yearly!A314)+1,DAY(Yearly!A314)),IF(Lease!$H$4="Quarterly",DATE(YEAR(Yearly!A314),MONTH(Yearly!A314)+3,DAY(Yearly!A314)),DATE(YEAR(Yearly!A314)+1,MONTH(Yearly!A314),DAY(Yearly!A314))))</f>
        <v>155291</v>
      </c>
      <c r="B315" s="9">
        <f t="shared" si="66"/>
        <v>155289</v>
      </c>
      <c r="C315" s="9">
        <f t="shared" si="79"/>
        <v>155319</v>
      </c>
      <c r="D315" s="3">
        <f t="shared" si="80"/>
        <v>31</v>
      </c>
      <c r="E315" s="4">
        <f>Lease!K325</f>
        <v>0</v>
      </c>
      <c r="F315" s="3">
        <f t="shared" si="81"/>
        <v>0</v>
      </c>
      <c r="G315" s="11">
        <f t="shared" si="67"/>
        <v>0</v>
      </c>
      <c r="H315" s="11">
        <f t="shared" si="68"/>
        <v>0</v>
      </c>
      <c r="I315" s="11">
        <f t="shared" si="69"/>
        <v>0</v>
      </c>
      <c r="J315" s="11">
        <f t="shared" si="70"/>
        <v>0</v>
      </c>
      <c r="K315" s="11">
        <f t="shared" si="71"/>
        <v>0</v>
      </c>
      <c r="L315" s="11">
        <f t="shared" si="72"/>
        <v>0</v>
      </c>
      <c r="M315" s="11">
        <f t="shared" si="73"/>
        <v>0</v>
      </c>
      <c r="N315" s="11">
        <f t="shared" si="74"/>
        <v>0</v>
      </c>
      <c r="O315" s="11">
        <f t="shared" si="75"/>
        <v>0</v>
      </c>
      <c r="P315" s="11">
        <f t="shared" si="76"/>
        <v>0</v>
      </c>
      <c r="Q315" s="11">
        <f t="shared" si="77"/>
        <v>0</v>
      </c>
      <c r="R315" s="11">
        <f t="shared" si="78"/>
        <v>0</v>
      </c>
    </row>
    <row r="316" spans="1:18" x14ac:dyDescent="0.25">
      <c r="A316" s="9">
        <f>IF(Lease!$H$4="Monthly",DATE(YEAR(Yearly!A315),MONTH(Yearly!A315)+1,DAY(Yearly!A315)),IF(Lease!$H$4="Quarterly",DATE(YEAR(Yearly!A315),MONTH(Yearly!A315)+3,DAY(Yearly!A315)),DATE(YEAR(Yearly!A315)+1,MONTH(Yearly!A315),DAY(Yearly!A315))))</f>
        <v>155656</v>
      </c>
      <c r="B316" s="9">
        <f t="shared" si="66"/>
        <v>155654</v>
      </c>
      <c r="C316" s="9">
        <f t="shared" si="79"/>
        <v>155684</v>
      </c>
      <c r="D316" s="3">
        <f t="shared" si="80"/>
        <v>31</v>
      </c>
      <c r="E316" s="4">
        <f>Lease!K326</f>
        <v>0</v>
      </c>
      <c r="F316" s="3">
        <f t="shared" si="81"/>
        <v>0</v>
      </c>
      <c r="G316" s="11">
        <f t="shared" si="67"/>
        <v>0</v>
      </c>
      <c r="H316" s="11">
        <f t="shared" si="68"/>
        <v>0</v>
      </c>
      <c r="I316" s="11">
        <f t="shared" si="69"/>
        <v>0</v>
      </c>
      <c r="J316" s="11">
        <f t="shared" si="70"/>
        <v>0</v>
      </c>
      <c r="K316" s="11">
        <f t="shared" si="71"/>
        <v>0</v>
      </c>
      <c r="L316" s="11">
        <f t="shared" si="72"/>
        <v>0</v>
      </c>
      <c r="M316" s="11">
        <f t="shared" si="73"/>
        <v>0</v>
      </c>
      <c r="N316" s="11">
        <f t="shared" si="74"/>
        <v>0</v>
      </c>
      <c r="O316" s="11">
        <f t="shared" si="75"/>
        <v>0</v>
      </c>
      <c r="P316" s="11">
        <f t="shared" si="76"/>
        <v>0</v>
      </c>
      <c r="Q316" s="11">
        <f t="shared" si="77"/>
        <v>0</v>
      </c>
      <c r="R316" s="11">
        <f t="shared" si="78"/>
        <v>0</v>
      </c>
    </row>
    <row r="317" spans="1:18" x14ac:dyDescent="0.25">
      <c r="A317" s="9">
        <f>IF(Lease!$H$4="Monthly",DATE(YEAR(Yearly!A316),MONTH(Yearly!A316)+1,DAY(Yearly!A316)),IF(Lease!$H$4="Quarterly",DATE(YEAR(Yearly!A316),MONTH(Yearly!A316)+3,DAY(Yearly!A316)),DATE(YEAR(Yearly!A316)+1,MONTH(Yearly!A316),DAY(Yearly!A316))))</f>
        <v>156021</v>
      </c>
      <c r="B317" s="9">
        <f t="shared" si="66"/>
        <v>156019</v>
      </c>
      <c r="C317" s="9">
        <f t="shared" si="79"/>
        <v>156049</v>
      </c>
      <c r="D317" s="3">
        <f t="shared" si="80"/>
        <v>31</v>
      </c>
      <c r="E317" s="4">
        <f>Lease!K327</f>
        <v>0</v>
      </c>
      <c r="F317" s="3">
        <f t="shared" si="81"/>
        <v>0</v>
      </c>
      <c r="G317" s="11">
        <f t="shared" si="67"/>
        <v>0</v>
      </c>
      <c r="H317" s="11">
        <f t="shared" si="68"/>
        <v>0</v>
      </c>
      <c r="I317" s="11">
        <f t="shared" si="69"/>
        <v>0</v>
      </c>
      <c r="J317" s="11">
        <f t="shared" si="70"/>
        <v>0</v>
      </c>
      <c r="K317" s="11">
        <f t="shared" si="71"/>
        <v>0</v>
      </c>
      <c r="L317" s="11">
        <f t="shared" si="72"/>
        <v>0</v>
      </c>
      <c r="M317" s="11">
        <f t="shared" si="73"/>
        <v>0</v>
      </c>
      <c r="N317" s="11">
        <f t="shared" si="74"/>
        <v>0</v>
      </c>
      <c r="O317" s="11">
        <f t="shared" si="75"/>
        <v>0</v>
      </c>
      <c r="P317" s="11">
        <f t="shared" si="76"/>
        <v>0</v>
      </c>
      <c r="Q317" s="11">
        <f t="shared" si="77"/>
        <v>0</v>
      </c>
      <c r="R317" s="11">
        <f t="shared" si="78"/>
        <v>0</v>
      </c>
    </row>
    <row r="318" spans="1:18" x14ac:dyDescent="0.25">
      <c r="A318" s="9">
        <f>IF(Lease!$H$4="Monthly",DATE(YEAR(Yearly!A317),MONTH(Yearly!A317)+1,DAY(Yearly!A317)),IF(Lease!$H$4="Quarterly",DATE(YEAR(Yearly!A317),MONTH(Yearly!A317)+3,DAY(Yearly!A317)),DATE(YEAR(Yearly!A317)+1,MONTH(Yearly!A317),DAY(Yearly!A317))))</f>
        <v>156387</v>
      </c>
      <c r="B318" s="9">
        <f t="shared" si="66"/>
        <v>156385</v>
      </c>
      <c r="C318" s="9">
        <f t="shared" si="79"/>
        <v>156415</v>
      </c>
      <c r="D318" s="3">
        <f t="shared" si="80"/>
        <v>31</v>
      </c>
      <c r="E318" s="4">
        <f>Lease!K328</f>
        <v>0</v>
      </c>
      <c r="F318" s="3">
        <f t="shared" si="81"/>
        <v>0</v>
      </c>
      <c r="G318" s="11">
        <f t="shared" si="67"/>
        <v>0</v>
      </c>
      <c r="H318" s="11">
        <f t="shared" si="68"/>
        <v>0</v>
      </c>
      <c r="I318" s="11">
        <f t="shared" si="69"/>
        <v>0</v>
      </c>
      <c r="J318" s="11">
        <f t="shared" si="70"/>
        <v>0</v>
      </c>
      <c r="K318" s="11">
        <f t="shared" si="71"/>
        <v>0</v>
      </c>
      <c r="L318" s="11">
        <f t="shared" si="72"/>
        <v>0</v>
      </c>
      <c r="M318" s="11">
        <f t="shared" si="73"/>
        <v>0</v>
      </c>
      <c r="N318" s="11">
        <f t="shared" si="74"/>
        <v>0</v>
      </c>
      <c r="O318" s="11">
        <f t="shared" si="75"/>
        <v>0</v>
      </c>
      <c r="P318" s="11">
        <f t="shared" si="76"/>
        <v>0</v>
      </c>
      <c r="Q318" s="11">
        <f t="shared" si="77"/>
        <v>0</v>
      </c>
      <c r="R318" s="11">
        <f t="shared" si="78"/>
        <v>0</v>
      </c>
    </row>
    <row r="319" spans="1:18" x14ac:dyDescent="0.25">
      <c r="A319" s="9">
        <f>IF(Lease!$H$4="Monthly",DATE(YEAR(Yearly!A318),MONTH(Yearly!A318)+1,DAY(Yearly!A318)),IF(Lease!$H$4="Quarterly",DATE(YEAR(Yearly!A318),MONTH(Yearly!A318)+3,DAY(Yearly!A318)),DATE(YEAR(Yearly!A318)+1,MONTH(Yearly!A318),DAY(Yearly!A318))))</f>
        <v>156752</v>
      </c>
      <c r="B319" s="9">
        <f t="shared" si="66"/>
        <v>156750</v>
      </c>
      <c r="C319" s="9">
        <f t="shared" si="79"/>
        <v>156780</v>
      </c>
      <c r="D319" s="3">
        <f t="shared" si="80"/>
        <v>31</v>
      </c>
      <c r="E319" s="4">
        <f>Lease!K329</f>
        <v>0</v>
      </c>
      <c r="F319" s="3">
        <f t="shared" si="81"/>
        <v>0</v>
      </c>
      <c r="G319" s="11">
        <f t="shared" si="67"/>
        <v>0</v>
      </c>
      <c r="H319" s="11">
        <f t="shared" si="68"/>
        <v>0</v>
      </c>
      <c r="I319" s="11">
        <f t="shared" si="69"/>
        <v>0</v>
      </c>
      <c r="J319" s="11">
        <f t="shared" si="70"/>
        <v>0</v>
      </c>
      <c r="K319" s="11">
        <f t="shared" si="71"/>
        <v>0</v>
      </c>
      <c r="L319" s="11">
        <f t="shared" si="72"/>
        <v>0</v>
      </c>
      <c r="M319" s="11">
        <f t="shared" si="73"/>
        <v>0</v>
      </c>
      <c r="N319" s="11">
        <f t="shared" si="74"/>
        <v>0</v>
      </c>
      <c r="O319" s="11">
        <f t="shared" si="75"/>
        <v>0</v>
      </c>
      <c r="P319" s="11">
        <f t="shared" si="76"/>
        <v>0</v>
      </c>
      <c r="Q319" s="11">
        <f t="shared" si="77"/>
        <v>0</v>
      </c>
      <c r="R319" s="11">
        <f t="shared" si="78"/>
        <v>0</v>
      </c>
    </row>
    <row r="320" spans="1:18" x14ac:dyDescent="0.25">
      <c r="A320" s="9">
        <f>IF(Lease!$H$4="Monthly",DATE(YEAR(Yearly!A319),MONTH(Yearly!A319)+1,DAY(Yearly!A319)),IF(Lease!$H$4="Quarterly",DATE(YEAR(Yearly!A319),MONTH(Yearly!A319)+3,DAY(Yearly!A319)),DATE(YEAR(Yearly!A319)+1,MONTH(Yearly!A319),DAY(Yearly!A319))))</f>
        <v>157117</v>
      </c>
      <c r="B320" s="9">
        <f t="shared" si="66"/>
        <v>157115</v>
      </c>
      <c r="C320" s="9">
        <f t="shared" si="79"/>
        <v>157145</v>
      </c>
      <c r="D320" s="3">
        <f t="shared" si="80"/>
        <v>31</v>
      </c>
      <c r="E320" s="4">
        <f>Lease!K330</f>
        <v>0</v>
      </c>
      <c r="F320" s="3">
        <f t="shared" si="81"/>
        <v>0</v>
      </c>
      <c r="G320" s="11">
        <f t="shared" si="67"/>
        <v>0</v>
      </c>
      <c r="H320" s="11">
        <f t="shared" si="68"/>
        <v>0</v>
      </c>
      <c r="I320" s="11">
        <f t="shared" si="69"/>
        <v>0</v>
      </c>
      <c r="J320" s="11">
        <f t="shared" si="70"/>
        <v>0</v>
      </c>
      <c r="K320" s="11">
        <f t="shared" si="71"/>
        <v>0</v>
      </c>
      <c r="L320" s="11">
        <f t="shared" si="72"/>
        <v>0</v>
      </c>
      <c r="M320" s="11">
        <f t="shared" si="73"/>
        <v>0</v>
      </c>
      <c r="N320" s="11">
        <f t="shared" si="74"/>
        <v>0</v>
      </c>
      <c r="O320" s="11">
        <f t="shared" si="75"/>
        <v>0</v>
      </c>
      <c r="P320" s="11">
        <f t="shared" si="76"/>
        <v>0</v>
      </c>
      <c r="Q320" s="11">
        <f t="shared" si="77"/>
        <v>0</v>
      </c>
      <c r="R320" s="11">
        <f t="shared" si="78"/>
        <v>0</v>
      </c>
    </row>
    <row r="321" spans="1:18" x14ac:dyDescent="0.25">
      <c r="A321" s="9">
        <f>IF(Lease!$H$4="Monthly",DATE(YEAR(Yearly!A320),MONTH(Yearly!A320)+1,DAY(Yearly!A320)),IF(Lease!$H$4="Quarterly",DATE(YEAR(Yearly!A320),MONTH(Yearly!A320)+3,DAY(Yearly!A320)),DATE(YEAR(Yearly!A320)+1,MONTH(Yearly!A320),DAY(Yearly!A320))))</f>
        <v>157482</v>
      </c>
      <c r="B321" s="9">
        <f t="shared" si="66"/>
        <v>157480</v>
      </c>
      <c r="C321" s="9">
        <f t="shared" si="79"/>
        <v>157510</v>
      </c>
      <c r="D321" s="3">
        <f t="shared" si="80"/>
        <v>31</v>
      </c>
      <c r="E321" s="4">
        <f>Lease!K331</f>
        <v>0</v>
      </c>
      <c r="F321" s="3">
        <f t="shared" si="81"/>
        <v>0</v>
      </c>
      <c r="G321" s="11">
        <f t="shared" si="67"/>
        <v>0</v>
      </c>
      <c r="H321" s="11">
        <f t="shared" si="68"/>
        <v>0</v>
      </c>
      <c r="I321" s="11">
        <f t="shared" si="69"/>
        <v>0</v>
      </c>
      <c r="J321" s="11">
        <f t="shared" si="70"/>
        <v>0</v>
      </c>
      <c r="K321" s="11">
        <f t="shared" si="71"/>
        <v>0</v>
      </c>
      <c r="L321" s="11">
        <f t="shared" si="72"/>
        <v>0</v>
      </c>
      <c r="M321" s="11">
        <f t="shared" si="73"/>
        <v>0</v>
      </c>
      <c r="N321" s="11">
        <f t="shared" si="74"/>
        <v>0</v>
      </c>
      <c r="O321" s="11">
        <f t="shared" si="75"/>
        <v>0</v>
      </c>
      <c r="P321" s="11">
        <f t="shared" si="76"/>
        <v>0</v>
      </c>
      <c r="Q321" s="11">
        <f t="shared" si="77"/>
        <v>0</v>
      </c>
      <c r="R321" s="11">
        <f t="shared" si="78"/>
        <v>0</v>
      </c>
    </row>
    <row r="322" spans="1:18" x14ac:dyDescent="0.25">
      <c r="A322" s="9">
        <f>IF(Lease!$H$4="Monthly",DATE(YEAR(Yearly!A321),MONTH(Yearly!A321)+1,DAY(Yearly!A321)),IF(Lease!$H$4="Quarterly",DATE(YEAR(Yearly!A321),MONTH(Yearly!A321)+3,DAY(Yearly!A321)),DATE(YEAR(Yearly!A321)+1,MONTH(Yearly!A321),DAY(Yearly!A321))))</f>
        <v>157848</v>
      </c>
      <c r="B322" s="9">
        <f t="shared" si="66"/>
        <v>157846</v>
      </c>
      <c r="C322" s="9">
        <f t="shared" si="79"/>
        <v>157876</v>
      </c>
      <c r="D322" s="3">
        <f t="shared" si="80"/>
        <v>31</v>
      </c>
      <c r="E322" s="4">
        <f>Lease!K332</f>
        <v>0</v>
      </c>
      <c r="F322" s="3">
        <f t="shared" si="81"/>
        <v>0</v>
      </c>
      <c r="G322" s="11">
        <f t="shared" si="67"/>
        <v>0</v>
      </c>
      <c r="H322" s="11">
        <f t="shared" si="68"/>
        <v>0</v>
      </c>
      <c r="I322" s="11">
        <f t="shared" si="69"/>
        <v>0</v>
      </c>
      <c r="J322" s="11">
        <f t="shared" si="70"/>
        <v>0</v>
      </c>
      <c r="K322" s="11">
        <f t="shared" si="71"/>
        <v>0</v>
      </c>
      <c r="L322" s="11">
        <f t="shared" si="72"/>
        <v>0</v>
      </c>
      <c r="M322" s="11">
        <f t="shared" si="73"/>
        <v>0</v>
      </c>
      <c r="N322" s="11">
        <f t="shared" si="74"/>
        <v>0</v>
      </c>
      <c r="O322" s="11">
        <f t="shared" si="75"/>
        <v>0</v>
      </c>
      <c r="P322" s="11">
        <f t="shared" si="76"/>
        <v>0</v>
      </c>
      <c r="Q322" s="11">
        <f t="shared" si="77"/>
        <v>0</v>
      </c>
      <c r="R322" s="11">
        <f t="shared" si="78"/>
        <v>0</v>
      </c>
    </row>
    <row r="323" spans="1:18" x14ac:dyDescent="0.25">
      <c r="A323" s="9">
        <f>IF(Lease!$H$4="Monthly",DATE(YEAR(Yearly!A322),MONTH(Yearly!A322)+1,DAY(Yearly!A322)),IF(Lease!$H$4="Quarterly",DATE(YEAR(Yearly!A322),MONTH(Yearly!A322)+3,DAY(Yearly!A322)),DATE(YEAR(Yearly!A322)+1,MONTH(Yearly!A322),DAY(Yearly!A322))))</f>
        <v>158213</v>
      </c>
      <c r="B323" s="9">
        <f t="shared" si="66"/>
        <v>158211</v>
      </c>
      <c r="C323" s="9">
        <f t="shared" si="79"/>
        <v>158241</v>
      </c>
      <c r="D323" s="3">
        <f t="shared" si="80"/>
        <v>31</v>
      </c>
      <c r="E323" s="4">
        <f>Lease!K333</f>
        <v>0</v>
      </c>
      <c r="F323" s="3">
        <f t="shared" si="81"/>
        <v>0</v>
      </c>
      <c r="G323" s="11">
        <f t="shared" si="67"/>
        <v>0</v>
      </c>
      <c r="H323" s="11">
        <f t="shared" si="68"/>
        <v>0</v>
      </c>
      <c r="I323" s="11">
        <f t="shared" si="69"/>
        <v>0</v>
      </c>
      <c r="J323" s="11">
        <f t="shared" si="70"/>
        <v>0</v>
      </c>
      <c r="K323" s="11">
        <f t="shared" si="71"/>
        <v>0</v>
      </c>
      <c r="L323" s="11">
        <f t="shared" si="72"/>
        <v>0</v>
      </c>
      <c r="M323" s="11">
        <f t="shared" si="73"/>
        <v>0</v>
      </c>
      <c r="N323" s="11">
        <f t="shared" si="74"/>
        <v>0</v>
      </c>
      <c r="O323" s="11">
        <f t="shared" si="75"/>
        <v>0</v>
      </c>
      <c r="P323" s="11">
        <f t="shared" si="76"/>
        <v>0</v>
      </c>
      <c r="Q323" s="11">
        <f t="shared" si="77"/>
        <v>0</v>
      </c>
      <c r="R323" s="11">
        <f t="shared" si="78"/>
        <v>0</v>
      </c>
    </row>
    <row r="324" spans="1:18" x14ac:dyDescent="0.25">
      <c r="A324" s="9">
        <f>IF(Lease!$H$4="Monthly",DATE(YEAR(Yearly!A323),MONTH(Yearly!A323)+1,DAY(Yearly!A323)),IF(Lease!$H$4="Quarterly",DATE(YEAR(Yearly!A323),MONTH(Yearly!A323)+3,DAY(Yearly!A323)),DATE(YEAR(Yearly!A323)+1,MONTH(Yearly!A323),DAY(Yearly!A323))))</f>
        <v>158578</v>
      </c>
      <c r="B324" s="9">
        <f t="shared" si="66"/>
        <v>158576</v>
      </c>
      <c r="C324" s="9">
        <f t="shared" si="79"/>
        <v>158606</v>
      </c>
      <c r="D324" s="3">
        <f t="shared" si="80"/>
        <v>31</v>
      </c>
      <c r="E324" s="4">
        <f>Lease!K334</f>
        <v>0</v>
      </c>
      <c r="F324" s="3">
        <f t="shared" si="81"/>
        <v>0</v>
      </c>
      <c r="G324" s="11">
        <f t="shared" si="67"/>
        <v>0</v>
      </c>
      <c r="H324" s="11">
        <f t="shared" si="68"/>
        <v>0</v>
      </c>
      <c r="I324" s="11">
        <f t="shared" si="69"/>
        <v>0</v>
      </c>
      <c r="J324" s="11">
        <f t="shared" si="70"/>
        <v>0</v>
      </c>
      <c r="K324" s="11">
        <f t="shared" si="71"/>
        <v>0</v>
      </c>
      <c r="L324" s="11">
        <f t="shared" si="72"/>
        <v>0</v>
      </c>
      <c r="M324" s="11">
        <f t="shared" si="73"/>
        <v>0</v>
      </c>
      <c r="N324" s="11">
        <f t="shared" si="74"/>
        <v>0</v>
      </c>
      <c r="O324" s="11">
        <f t="shared" si="75"/>
        <v>0</v>
      </c>
      <c r="P324" s="11">
        <f t="shared" si="76"/>
        <v>0</v>
      </c>
      <c r="Q324" s="11">
        <f t="shared" si="77"/>
        <v>0</v>
      </c>
      <c r="R324" s="11">
        <f t="shared" si="78"/>
        <v>0</v>
      </c>
    </row>
    <row r="325" spans="1:18" x14ac:dyDescent="0.25">
      <c r="A325" s="9">
        <f>IF(Lease!$H$4="Monthly",DATE(YEAR(Yearly!A324),MONTH(Yearly!A324)+1,DAY(Yearly!A324)),IF(Lease!$H$4="Quarterly",DATE(YEAR(Yearly!A324),MONTH(Yearly!A324)+3,DAY(Yearly!A324)),DATE(YEAR(Yearly!A324)+1,MONTH(Yearly!A324),DAY(Yearly!A324))))</f>
        <v>158943</v>
      </c>
      <c r="B325" s="9">
        <f t="shared" si="66"/>
        <v>158941</v>
      </c>
      <c r="C325" s="9">
        <f t="shared" si="79"/>
        <v>158971</v>
      </c>
      <c r="D325" s="3">
        <f t="shared" si="80"/>
        <v>31</v>
      </c>
      <c r="E325" s="4">
        <f>Lease!K335</f>
        <v>0</v>
      </c>
      <c r="F325" s="3">
        <f t="shared" si="81"/>
        <v>0</v>
      </c>
      <c r="G325" s="11">
        <f t="shared" si="67"/>
        <v>0</v>
      </c>
      <c r="H325" s="11">
        <f t="shared" si="68"/>
        <v>0</v>
      </c>
      <c r="I325" s="11">
        <f t="shared" si="69"/>
        <v>0</v>
      </c>
      <c r="J325" s="11">
        <f t="shared" si="70"/>
        <v>0</v>
      </c>
      <c r="K325" s="11">
        <f t="shared" si="71"/>
        <v>0</v>
      </c>
      <c r="L325" s="11">
        <f t="shared" si="72"/>
        <v>0</v>
      </c>
      <c r="M325" s="11">
        <f t="shared" si="73"/>
        <v>0</v>
      </c>
      <c r="N325" s="11">
        <f t="shared" si="74"/>
        <v>0</v>
      </c>
      <c r="O325" s="11">
        <f t="shared" si="75"/>
        <v>0</v>
      </c>
      <c r="P325" s="11">
        <f t="shared" si="76"/>
        <v>0</v>
      </c>
      <c r="Q325" s="11">
        <f t="shared" si="77"/>
        <v>0</v>
      </c>
      <c r="R325" s="11">
        <f t="shared" si="78"/>
        <v>0</v>
      </c>
    </row>
    <row r="326" spans="1:18" x14ac:dyDescent="0.25">
      <c r="A326" s="9">
        <f>IF(Lease!$H$4="Monthly",DATE(YEAR(Yearly!A325),MONTH(Yearly!A325)+1,DAY(Yearly!A325)),IF(Lease!$H$4="Quarterly",DATE(YEAR(Yearly!A325),MONTH(Yearly!A325)+3,DAY(Yearly!A325)),DATE(YEAR(Yearly!A325)+1,MONTH(Yearly!A325),DAY(Yearly!A325))))</f>
        <v>159309</v>
      </c>
      <c r="B326" s="9">
        <f t="shared" ref="B326:B389" si="82">EOMONTH(A326,-1)+1</f>
        <v>159307</v>
      </c>
      <c r="C326" s="9">
        <f t="shared" si="79"/>
        <v>159337</v>
      </c>
      <c r="D326" s="3">
        <f t="shared" si="80"/>
        <v>31</v>
      </c>
      <c r="E326" s="4">
        <f>Lease!K336</f>
        <v>0</v>
      </c>
      <c r="F326" s="3">
        <f t="shared" si="81"/>
        <v>0</v>
      </c>
      <c r="G326" s="11">
        <f t="shared" ref="G326:G389" si="83">$E327/($A327-$A326+1)*((((EOMONTH(DATE(YEAR($A326),MONTH($A326)+G$4,DAY($A326)),0)))-DATE(YEAR($A326),MONTH(EOMONTH($A326,-1)+G$4)+G$4,1))+1)</f>
        <v>0</v>
      </c>
      <c r="H326" s="11">
        <f t="shared" ref="H326:H389" si="84">$E327/($A327-$A326+1)*((((EOMONTH(DATE(YEAR($A326),MONTH($A326)+H$4,DAY($A326)),0)))-DATE(YEAR($A326),MONTH(EOMONTH($A326,-1)+H$4)+H$4,1))+1)</f>
        <v>0</v>
      </c>
      <c r="I326" s="11">
        <f t="shared" ref="I326:I389" si="85">$E327/($A327-$A326+1)*((((EOMONTH(DATE(YEAR($A326),MONTH($A326)+I$4,DAY($A326)),0)))-DATE(YEAR($A326),MONTH(EOMONTH($A326,-1)+I$4)+I$4,1))+1)</f>
        <v>0</v>
      </c>
      <c r="J326" s="11">
        <f t="shared" ref="J326:J389" si="86">$E327/($A327-$A326+1)*((((EOMONTH(DATE(YEAR($A326),MONTH($A326)+J$4,DAY($A326)),0)))-DATE(YEAR($A326),MONTH(EOMONTH($A326,-1)+J$4)+J$4,1))+1)</f>
        <v>0</v>
      </c>
      <c r="K326" s="11">
        <f t="shared" ref="K326:K389" si="87">$E327/($A327-$A326+1)*((((EOMONTH(DATE(YEAR($A326),MONTH($A326)+K$4,DAY($A326)),0)))-DATE(YEAR($A326),MONTH(EOMONTH($A326,-1)+K$4)+K$4,1))+1)</f>
        <v>0</v>
      </c>
      <c r="L326" s="11">
        <f t="shared" ref="L326:L389" si="88">$E327/($A327-$A326+1)*((((EOMONTH(DATE(YEAR($A326),MONTH($A326)+L$4,DAY($A326)),0)))-DATE(YEAR($A326),MONTH(EOMONTH($A326,-1)+L$4)+L$4,1))+1)</f>
        <v>0</v>
      </c>
      <c r="M326" s="11">
        <f t="shared" ref="M326:M389" si="89">$E327/($A327-$A326+1)*((((EOMONTH(DATE(YEAR($A326),MONTH($A326)+M$4,DAY($A326)),0)))-DATE(YEAR($A326),MONTH(EOMONTH($A326,-1)+M$4)+M$4,1))+1)</f>
        <v>0</v>
      </c>
      <c r="N326" s="11">
        <f t="shared" ref="N326:N389" si="90">$E327/($A327-$A326+1)*((((EOMONTH(DATE(YEAR($A326),MONTH($A326)+N$4,DAY($A326)),0)))-DATE(YEAR($A326),MONTH(EOMONTH($A326,-1)+N$4)+N$4,1))+1)</f>
        <v>0</v>
      </c>
      <c r="O326" s="11">
        <f t="shared" ref="O326:O389" si="91">$E327/($A327-$A326+1)*((((EOMONTH(DATE(YEAR($A326),MONTH($A326)+O$4,DAY($A326)),0)))-DATE(YEAR($A326),MONTH(EOMONTH($A326,-1)+O$4)+O$4,1))+1)</f>
        <v>0</v>
      </c>
      <c r="P326" s="11">
        <f t="shared" ref="P326:P389" si="92">$E327/($A327-$A326+1)*((((EOMONTH(DATE(YEAR($A326),MONTH($A326)+P$4,DAY($A326)),0)))-DATE(YEAR($A326),MONTH(EOMONTH($A326,-1)+P$4)+P$4,1))+1)</f>
        <v>0</v>
      </c>
      <c r="Q326" s="11">
        <f t="shared" ref="Q326:Q389" si="93">$E327/($A327-$A326+1)*((((EOMONTH(DATE(YEAR($A326),MONTH($A326)+Q$4,DAY($A326)),0)))-DATE(YEAR($A326),MONTH(EOMONTH($A326,-1)+Q$4)+Q$4,1))+1)</f>
        <v>0</v>
      </c>
      <c r="R326" s="11">
        <f t="shared" ref="R326:R389" si="94">$E327/($A327-$A326+1)*IF((((EOMONTH(DATE(YEAR($A326),MONTH($A326)+R$4,DAY($A326)),0))))&lt;$A326,$A326-DATE(YEAR($A326),MONTH(EOMONTH($A326,-1)+R$4)+R$4,1)+1,$A326-1-EOMONTH($A326,-1)+1)</f>
        <v>0</v>
      </c>
    </row>
    <row r="327" spans="1:18" x14ac:dyDescent="0.25">
      <c r="A327" s="9">
        <f>IF(Lease!$H$4="Monthly",DATE(YEAR(Yearly!A326),MONTH(Yearly!A326)+1,DAY(Yearly!A326)),IF(Lease!$H$4="Quarterly",DATE(YEAR(Yearly!A326),MONTH(Yearly!A326)+3,DAY(Yearly!A326)),DATE(YEAR(Yearly!A326)+1,MONTH(Yearly!A326),DAY(Yearly!A326))))</f>
        <v>159674</v>
      </c>
      <c r="B327" s="9">
        <f t="shared" si="82"/>
        <v>159672</v>
      </c>
      <c r="C327" s="9">
        <f t="shared" ref="C327:C390" si="95">EOMONTH(A327,0)</f>
        <v>159702</v>
      </c>
      <c r="D327" s="3">
        <f t="shared" ref="D327:D390" si="96">C327-B327+1</f>
        <v>31</v>
      </c>
      <c r="E327" s="4">
        <f>Lease!K337</f>
        <v>0</v>
      </c>
      <c r="F327" s="3">
        <f t="shared" si="81"/>
        <v>0</v>
      </c>
      <c r="G327" s="11">
        <f t="shared" si="83"/>
        <v>0</v>
      </c>
      <c r="H327" s="11">
        <f t="shared" si="84"/>
        <v>0</v>
      </c>
      <c r="I327" s="11">
        <f t="shared" si="85"/>
        <v>0</v>
      </c>
      <c r="J327" s="11">
        <f t="shared" si="86"/>
        <v>0</v>
      </c>
      <c r="K327" s="11">
        <f t="shared" si="87"/>
        <v>0</v>
      </c>
      <c r="L327" s="11">
        <f t="shared" si="88"/>
        <v>0</v>
      </c>
      <c r="M327" s="11">
        <f t="shared" si="89"/>
        <v>0</v>
      </c>
      <c r="N327" s="11">
        <f t="shared" si="90"/>
        <v>0</v>
      </c>
      <c r="O327" s="11">
        <f t="shared" si="91"/>
        <v>0</v>
      </c>
      <c r="P327" s="11">
        <f t="shared" si="92"/>
        <v>0</v>
      </c>
      <c r="Q327" s="11">
        <f t="shared" si="93"/>
        <v>0</v>
      </c>
      <c r="R327" s="11">
        <f t="shared" si="94"/>
        <v>0</v>
      </c>
    </row>
    <row r="328" spans="1:18" x14ac:dyDescent="0.25">
      <c r="A328" s="9">
        <f>IF(Lease!$H$4="Monthly",DATE(YEAR(Yearly!A327),MONTH(Yearly!A327)+1,DAY(Yearly!A327)),IF(Lease!$H$4="Quarterly",DATE(YEAR(Yearly!A327),MONTH(Yearly!A327)+3,DAY(Yearly!A327)),DATE(YEAR(Yearly!A327)+1,MONTH(Yearly!A327),DAY(Yearly!A327))))</f>
        <v>160039</v>
      </c>
      <c r="B328" s="9">
        <f t="shared" si="82"/>
        <v>160037</v>
      </c>
      <c r="C328" s="9">
        <f t="shared" si="95"/>
        <v>160067</v>
      </c>
      <c r="D328" s="3">
        <f t="shared" si="96"/>
        <v>31</v>
      </c>
      <c r="E328" s="4">
        <f>Lease!K338</f>
        <v>0</v>
      </c>
      <c r="F328" s="3">
        <f t="shared" ref="F328:F391" si="97">E329/(A329-A328+1)*(EOMONTH(A328,0)-A328+1)+R327</f>
        <v>0</v>
      </c>
      <c r="G328" s="11">
        <f t="shared" si="83"/>
        <v>0</v>
      </c>
      <c r="H328" s="11">
        <f t="shared" si="84"/>
        <v>0</v>
      </c>
      <c r="I328" s="11">
        <f t="shared" si="85"/>
        <v>0</v>
      </c>
      <c r="J328" s="11">
        <f t="shared" si="86"/>
        <v>0</v>
      </c>
      <c r="K328" s="11">
        <f t="shared" si="87"/>
        <v>0</v>
      </c>
      <c r="L328" s="11">
        <f t="shared" si="88"/>
        <v>0</v>
      </c>
      <c r="M328" s="11">
        <f t="shared" si="89"/>
        <v>0</v>
      </c>
      <c r="N328" s="11">
        <f t="shared" si="90"/>
        <v>0</v>
      </c>
      <c r="O328" s="11">
        <f t="shared" si="91"/>
        <v>0</v>
      </c>
      <c r="P328" s="11">
        <f t="shared" si="92"/>
        <v>0</v>
      </c>
      <c r="Q328" s="11">
        <f t="shared" si="93"/>
        <v>0</v>
      </c>
      <c r="R328" s="11">
        <f t="shared" si="94"/>
        <v>0</v>
      </c>
    </row>
    <row r="329" spans="1:18" x14ac:dyDescent="0.25">
      <c r="A329" s="9">
        <f>IF(Lease!$H$4="Monthly",DATE(YEAR(Yearly!A328),MONTH(Yearly!A328)+1,DAY(Yearly!A328)),IF(Lease!$H$4="Quarterly",DATE(YEAR(Yearly!A328),MONTH(Yearly!A328)+3,DAY(Yearly!A328)),DATE(YEAR(Yearly!A328)+1,MONTH(Yearly!A328),DAY(Yearly!A328))))</f>
        <v>160404</v>
      </c>
      <c r="B329" s="9">
        <f t="shared" si="82"/>
        <v>160402</v>
      </c>
      <c r="C329" s="9">
        <f t="shared" si="95"/>
        <v>160432</v>
      </c>
      <c r="D329" s="3">
        <f t="shared" si="96"/>
        <v>31</v>
      </c>
      <c r="E329" s="4">
        <f>Lease!K339</f>
        <v>0</v>
      </c>
      <c r="F329" s="3">
        <f t="shared" si="97"/>
        <v>0</v>
      </c>
      <c r="G329" s="11">
        <f t="shared" si="83"/>
        <v>0</v>
      </c>
      <c r="H329" s="11">
        <f t="shared" si="84"/>
        <v>0</v>
      </c>
      <c r="I329" s="11">
        <f t="shared" si="85"/>
        <v>0</v>
      </c>
      <c r="J329" s="11">
        <f t="shared" si="86"/>
        <v>0</v>
      </c>
      <c r="K329" s="11">
        <f t="shared" si="87"/>
        <v>0</v>
      </c>
      <c r="L329" s="11">
        <f t="shared" si="88"/>
        <v>0</v>
      </c>
      <c r="M329" s="11">
        <f t="shared" si="89"/>
        <v>0</v>
      </c>
      <c r="N329" s="11">
        <f t="shared" si="90"/>
        <v>0</v>
      </c>
      <c r="O329" s="11">
        <f t="shared" si="91"/>
        <v>0</v>
      </c>
      <c r="P329" s="11">
        <f t="shared" si="92"/>
        <v>0</v>
      </c>
      <c r="Q329" s="11">
        <f t="shared" si="93"/>
        <v>0</v>
      </c>
      <c r="R329" s="11">
        <f t="shared" si="94"/>
        <v>0</v>
      </c>
    </row>
    <row r="330" spans="1:18" x14ac:dyDescent="0.25">
      <c r="A330" s="9">
        <f>IF(Lease!$H$4="Monthly",DATE(YEAR(Yearly!A329),MONTH(Yearly!A329)+1,DAY(Yearly!A329)),IF(Lease!$H$4="Quarterly",DATE(YEAR(Yearly!A329),MONTH(Yearly!A329)+3,DAY(Yearly!A329)),DATE(YEAR(Yearly!A329)+1,MONTH(Yearly!A329),DAY(Yearly!A329))))</f>
        <v>160770</v>
      </c>
      <c r="B330" s="9">
        <f t="shared" si="82"/>
        <v>160768</v>
      </c>
      <c r="C330" s="9">
        <f t="shared" si="95"/>
        <v>160798</v>
      </c>
      <c r="D330" s="3">
        <f t="shared" si="96"/>
        <v>31</v>
      </c>
      <c r="E330" s="4">
        <f>Lease!K340</f>
        <v>0</v>
      </c>
      <c r="F330" s="3">
        <f t="shared" si="97"/>
        <v>0</v>
      </c>
      <c r="G330" s="11">
        <f t="shared" si="83"/>
        <v>0</v>
      </c>
      <c r="H330" s="11">
        <f t="shared" si="84"/>
        <v>0</v>
      </c>
      <c r="I330" s="11">
        <f t="shared" si="85"/>
        <v>0</v>
      </c>
      <c r="J330" s="11">
        <f t="shared" si="86"/>
        <v>0</v>
      </c>
      <c r="K330" s="11">
        <f t="shared" si="87"/>
        <v>0</v>
      </c>
      <c r="L330" s="11">
        <f t="shared" si="88"/>
        <v>0</v>
      </c>
      <c r="M330" s="11">
        <f t="shared" si="89"/>
        <v>0</v>
      </c>
      <c r="N330" s="11">
        <f t="shared" si="90"/>
        <v>0</v>
      </c>
      <c r="O330" s="11">
        <f t="shared" si="91"/>
        <v>0</v>
      </c>
      <c r="P330" s="11">
        <f t="shared" si="92"/>
        <v>0</v>
      </c>
      <c r="Q330" s="11">
        <f t="shared" si="93"/>
        <v>0</v>
      </c>
      <c r="R330" s="11">
        <f t="shared" si="94"/>
        <v>0</v>
      </c>
    </row>
    <row r="331" spans="1:18" x14ac:dyDescent="0.25">
      <c r="A331" s="9">
        <f>IF(Lease!$H$4="Monthly",DATE(YEAR(Yearly!A330),MONTH(Yearly!A330)+1,DAY(Yearly!A330)),IF(Lease!$H$4="Quarterly",DATE(YEAR(Yearly!A330),MONTH(Yearly!A330)+3,DAY(Yearly!A330)),DATE(YEAR(Yearly!A330)+1,MONTH(Yearly!A330),DAY(Yearly!A330))))</f>
        <v>161135</v>
      </c>
      <c r="B331" s="9">
        <f t="shared" si="82"/>
        <v>161133</v>
      </c>
      <c r="C331" s="9">
        <f t="shared" si="95"/>
        <v>161163</v>
      </c>
      <c r="D331" s="3">
        <f t="shared" si="96"/>
        <v>31</v>
      </c>
      <c r="E331" s="4">
        <f>Lease!K341</f>
        <v>0</v>
      </c>
      <c r="F331" s="3">
        <f t="shared" si="97"/>
        <v>0</v>
      </c>
      <c r="G331" s="11">
        <f t="shared" si="83"/>
        <v>0</v>
      </c>
      <c r="H331" s="11">
        <f t="shared" si="84"/>
        <v>0</v>
      </c>
      <c r="I331" s="11">
        <f t="shared" si="85"/>
        <v>0</v>
      </c>
      <c r="J331" s="11">
        <f t="shared" si="86"/>
        <v>0</v>
      </c>
      <c r="K331" s="11">
        <f t="shared" si="87"/>
        <v>0</v>
      </c>
      <c r="L331" s="11">
        <f t="shared" si="88"/>
        <v>0</v>
      </c>
      <c r="M331" s="11">
        <f t="shared" si="89"/>
        <v>0</v>
      </c>
      <c r="N331" s="11">
        <f t="shared" si="90"/>
        <v>0</v>
      </c>
      <c r="O331" s="11">
        <f t="shared" si="91"/>
        <v>0</v>
      </c>
      <c r="P331" s="11">
        <f t="shared" si="92"/>
        <v>0</v>
      </c>
      <c r="Q331" s="11">
        <f t="shared" si="93"/>
        <v>0</v>
      </c>
      <c r="R331" s="11">
        <f t="shared" si="94"/>
        <v>0</v>
      </c>
    </row>
    <row r="332" spans="1:18" x14ac:dyDescent="0.25">
      <c r="A332" s="9">
        <f>IF(Lease!$H$4="Monthly",DATE(YEAR(Yearly!A331),MONTH(Yearly!A331)+1,DAY(Yearly!A331)),IF(Lease!$H$4="Quarterly",DATE(YEAR(Yearly!A331),MONTH(Yearly!A331)+3,DAY(Yearly!A331)),DATE(YEAR(Yearly!A331)+1,MONTH(Yearly!A331),DAY(Yearly!A331))))</f>
        <v>161500</v>
      </c>
      <c r="B332" s="9">
        <f t="shared" si="82"/>
        <v>161498</v>
      </c>
      <c r="C332" s="9">
        <f t="shared" si="95"/>
        <v>161528</v>
      </c>
      <c r="D332" s="3">
        <f t="shared" si="96"/>
        <v>31</v>
      </c>
      <c r="E332" s="4">
        <f>Lease!K342</f>
        <v>0</v>
      </c>
      <c r="F332" s="3">
        <f t="shared" si="97"/>
        <v>0</v>
      </c>
      <c r="G332" s="11">
        <f t="shared" si="83"/>
        <v>0</v>
      </c>
      <c r="H332" s="11">
        <f t="shared" si="84"/>
        <v>0</v>
      </c>
      <c r="I332" s="11">
        <f t="shared" si="85"/>
        <v>0</v>
      </c>
      <c r="J332" s="11">
        <f t="shared" si="86"/>
        <v>0</v>
      </c>
      <c r="K332" s="11">
        <f t="shared" si="87"/>
        <v>0</v>
      </c>
      <c r="L332" s="11">
        <f t="shared" si="88"/>
        <v>0</v>
      </c>
      <c r="M332" s="11">
        <f t="shared" si="89"/>
        <v>0</v>
      </c>
      <c r="N332" s="11">
        <f t="shared" si="90"/>
        <v>0</v>
      </c>
      <c r="O332" s="11">
        <f t="shared" si="91"/>
        <v>0</v>
      </c>
      <c r="P332" s="11">
        <f t="shared" si="92"/>
        <v>0</v>
      </c>
      <c r="Q332" s="11">
        <f t="shared" si="93"/>
        <v>0</v>
      </c>
      <c r="R332" s="11">
        <f t="shared" si="94"/>
        <v>0</v>
      </c>
    </row>
    <row r="333" spans="1:18" x14ac:dyDescent="0.25">
      <c r="A333" s="9">
        <f>IF(Lease!$H$4="Monthly",DATE(YEAR(Yearly!A332),MONTH(Yearly!A332)+1,DAY(Yearly!A332)),IF(Lease!$H$4="Quarterly",DATE(YEAR(Yearly!A332),MONTH(Yearly!A332)+3,DAY(Yearly!A332)),DATE(YEAR(Yearly!A332)+1,MONTH(Yearly!A332),DAY(Yearly!A332))))</f>
        <v>161865</v>
      </c>
      <c r="B333" s="9">
        <f t="shared" si="82"/>
        <v>161863</v>
      </c>
      <c r="C333" s="9">
        <f t="shared" si="95"/>
        <v>161893</v>
      </c>
      <c r="D333" s="3">
        <f t="shared" si="96"/>
        <v>31</v>
      </c>
      <c r="E333" s="4">
        <f>Lease!K343</f>
        <v>0</v>
      </c>
      <c r="F333" s="3">
        <f t="shared" si="97"/>
        <v>0</v>
      </c>
      <c r="G333" s="11">
        <f t="shared" si="83"/>
        <v>0</v>
      </c>
      <c r="H333" s="11">
        <f t="shared" si="84"/>
        <v>0</v>
      </c>
      <c r="I333" s="11">
        <f t="shared" si="85"/>
        <v>0</v>
      </c>
      <c r="J333" s="11">
        <f t="shared" si="86"/>
        <v>0</v>
      </c>
      <c r="K333" s="11">
        <f t="shared" si="87"/>
        <v>0</v>
      </c>
      <c r="L333" s="11">
        <f t="shared" si="88"/>
        <v>0</v>
      </c>
      <c r="M333" s="11">
        <f t="shared" si="89"/>
        <v>0</v>
      </c>
      <c r="N333" s="11">
        <f t="shared" si="90"/>
        <v>0</v>
      </c>
      <c r="O333" s="11">
        <f t="shared" si="91"/>
        <v>0</v>
      </c>
      <c r="P333" s="11">
        <f t="shared" si="92"/>
        <v>0</v>
      </c>
      <c r="Q333" s="11">
        <f t="shared" si="93"/>
        <v>0</v>
      </c>
      <c r="R333" s="11">
        <f t="shared" si="94"/>
        <v>0</v>
      </c>
    </row>
    <row r="334" spans="1:18" x14ac:dyDescent="0.25">
      <c r="A334" s="9">
        <f>IF(Lease!$H$4="Monthly",DATE(YEAR(Yearly!A333),MONTH(Yearly!A333)+1,DAY(Yearly!A333)),IF(Lease!$H$4="Quarterly",DATE(YEAR(Yearly!A333),MONTH(Yearly!A333)+3,DAY(Yearly!A333)),DATE(YEAR(Yearly!A333)+1,MONTH(Yearly!A333),DAY(Yearly!A333))))</f>
        <v>162231</v>
      </c>
      <c r="B334" s="9">
        <f t="shared" si="82"/>
        <v>162229</v>
      </c>
      <c r="C334" s="9">
        <f t="shared" si="95"/>
        <v>162259</v>
      </c>
      <c r="D334" s="3">
        <f t="shared" si="96"/>
        <v>31</v>
      </c>
      <c r="E334" s="4">
        <f>Lease!K344</f>
        <v>0</v>
      </c>
      <c r="F334" s="3">
        <f t="shared" si="97"/>
        <v>0</v>
      </c>
      <c r="G334" s="11">
        <f t="shared" si="83"/>
        <v>0</v>
      </c>
      <c r="H334" s="11">
        <f t="shared" si="84"/>
        <v>0</v>
      </c>
      <c r="I334" s="11">
        <f t="shared" si="85"/>
        <v>0</v>
      </c>
      <c r="J334" s="11">
        <f t="shared" si="86"/>
        <v>0</v>
      </c>
      <c r="K334" s="11">
        <f t="shared" si="87"/>
        <v>0</v>
      </c>
      <c r="L334" s="11">
        <f t="shared" si="88"/>
        <v>0</v>
      </c>
      <c r="M334" s="11">
        <f t="shared" si="89"/>
        <v>0</v>
      </c>
      <c r="N334" s="11">
        <f t="shared" si="90"/>
        <v>0</v>
      </c>
      <c r="O334" s="11">
        <f t="shared" si="91"/>
        <v>0</v>
      </c>
      <c r="P334" s="11">
        <f t="shared" si="92"/>
        <v>0</v>
      </c>
      <c r="Q334" s="11">
        <f t="shared" si="93"/>
        <v>0</v>
      </c>
      <c r="R334" s="11">
        <f t="shared" si="94"/>
        <v>0</v>
      </c>
    </row>
    <row r="335" spans="1:18" x14ac:dyDescent="0.25">
      <c r="A335" s="9">
        <f>IF(Lease!$H$4="Monthly",DATE(YEAR(Yearly!A334),MONTH(Yearly!A334)+1,DAY(Yearly!A334)),IF(Lease!$H$4="Quarterly",DATE(YEAR(Yearly!A334),MONTH(Yearly!A334)+3,DAY(Yearly!A334)),DATE(YEAR(Yearly!A334)+1,MONTH(Yearly!A334),DAY(Yearly!A334))))</f>
        <v>162596</v>
      </c>
      <c r="B335" s="9">
        <f t="shared" si="82"/>
        <v>162594</v>
      </c>
      <c r="C335" s="9">
        <f t="shared" si="95"/>
        <v>162624</v>
      </c>
      <c r="D335" s="3">
        <f t="shared" si="96"/>
        <v>31</v>
      </c>
      <c r="E335" s="4">
        <f>Lease!K345</f>
        <v>0</v>
      </c>
      <c r="F335" s="3">
        <f t="shared" si="97"/>
        <v>0</v>
      </c>
      <c r="G335" s="11">
        <f t="shared" si="83"/>
        <v>0</v>
      </c>
      <c r="H335" s="11">
        <f t="shared" si="84"/>
        <v>0</v>
      </c>
      <c r="I335" s="11">
        <f t="shared" si="85"/>
        <v>0</v>
      </c>
      <c r="J335" s="11">
        <f t="shared" si="86"/>
        <v>0</v>
      </c>
      <c r="K335" s="11">
        <f t="shared" si="87"/>
        <v>0</v>
      </c>
      <c r="L335" s="11">
        <f t="shared" si="88"/>
        <v>0</v>
      </c>
      <c r="M335" s="11">
        <f t="shared" si="89"/>
        <v>0</v>
      </c>
      <c r="N335" s="11">
        <f t="shared" si="90"/>
        <v>0</v>
      </c>
      <c r="O335" s="11">
        <f t="shared" si="91"/>
        <v>0</v>
      </c>
      <c r="P335" s="11">
        <f t="shared" si="92"/>
        <v>0</v>
      </c>
      <c r="Q335" s="11">
        <f t="shared" si="93"/>
        <v>0</v>
      </c>
      <c r="R335" s="11">
        <f t="shared" si="94"/>
        <v>0</v>
      </c>
    </row>
    <row r="336" spans="1:18" x14ac:dyDescent="0.25">
      <c r="A336" s="9">
        <f>IF(Lease!$H$4="Monthly",DATE(YEAR(Yearly!A335),MONTH(Yearly!A335)+1,DAY(Yearly!A335)),IF(Lease!$H$4="Quarterly",DATE(YEAR(Yearly!A335),MONTH(Yearly!A335)+3,DAY(Yearly!A335)),DATE(YEAR(Yearly!A335)+1,MONTH(Yearly!A335),DAY(Yearly!A335))))</f>
        <v>162961</v>
      </c>
      <c r="B336" s="9">
        <f t="shared" si="82"/>
        <v>162959</v>
      </c>
      <c r="C336" s="9">
        <f t="shared" si="95"/>
        <v>162989</v>
      </c>
      <c r="D336" s="3">
        <f t="shared" si="96"/>
        <v>31</v>
      </c>
      <c r="E336" s="4">
        <f>Lease!K346</f>
        <v>0</v>
      </c>
      <c r="F336" s="3">
        <f t="shared" si="97"/>
        <v>0</v>
      </c>
      <c r="G336" s="11">
        <f t="shared" si="83"/>
        <v>0</v>
      </c>
      <c r="H336" s="11">
        <f t="shared" si="84"/>
        <v>0</v>
      </c>
      <c r="I336" s="11">
        <f t="shared" si="85"/>
        <v>0</v>
      </c>
      <c r="J336" s="11">
        <f t="shared" si="86"/>
        <v>0</v>
      </c>
      <c r="K336" s="11">
        <f t="shared" si="87"/>
        <v>0</v>
      </c>
      <c r="L336" s="11">
        <f t="shared" si="88"/>
        <v>0</v>
      </c>
      <c r="M336" s="11">
        <f t="shared" si="89"/>
        <v>0</v>
      </c>
      <c r="N336" s="11">
        <f t="shared" si="90"/>
        <v>0</v>
      </c>
      <c r="O336" s="11">
        <f t="shared" si="91"/>
        <v>0</v>
      </c>
      <c r="P336" s="11">
        <f t="shared" si="92"/>
        <v>0</v>
      </c>
      <c r="Q336" s="11">
        <f t="shared" si="93"/>
        <v>0</v>
      </c>
      <c r="R336" s="11">
        <f t="shared" si="94"/>
        <v>0</v>
      </c>
    </row>
    <row r="337" spans="1:18" x14ac:dyDescent="0.25">
      <c r="A337" s="9">
        <f>IF(Lease!$H$4="Monthly",DATE(YEAR(Yearly!A336),MONTH(Yearly!A336)+1,DAY(Yearly!A336)),IF(Lease!$H$4="Quarterly",DATE(YEAR(Yearly!A336),MONTH(Yearly!A336)+3,DAY(Yearly!A336)),DATE(YEAR(Yearly!A336)+1,MONTH(Yearly!A336),DAY(Yearly!A336))))</f>
        <v>163326</v>
      </c>
      <c r="B337" s="9">
        <f t="shared" si="82"/>
        <v>163324</v>
      </c>
      <c r="C337" s="9">
        <f t="shared" si="95"/>
        <v>163354</v>
      </c>
      <c r="D337" s="3">
        <f t="shared" si="96"/>
        <v>31</v>
      </c>
      <c r="E337" s="4">
        <f>Lease!K347</f>
        <v>0</v>
      </c>
      <c r="F337" s="3">
        <f t="shared" si="97"/>
        <v>0</v>
      </c>
      <c r="G337" s="11">
        <f t="shared" si="83"/>
        <v>0</v>
      </c>
      <c r="H337" s="11">
        <f t="shared" si="84"/>
        <v>0</v>
      </c>
      <c r="I337" s="11">
        <f t="shared" si="85"/>
        <v>0</v>
      </c>
      <c r="J337" s="11">
        <f t="shared" si="86"/>
        <v>0</v>
      </c>
      <c r="K337" s="11">
        <f t="shared" si="87"/>
        <v>0</v>
      </c>
      <c r="L337" s="11">
        <f t="shared" si="88"/>
        <v>0</v>
      </c>
      <c r="M337" s="11">
        <f t="shared" si="89"/>
        <v>0</v>
      </c>
      <c r="N337" s="11">
        <f t="shared" si="90"/>
        <v>0</v>
      </c>
      <c r="O337" s="11">
        <f t="shared" si="91"/>
        <v>0</v>
      </c>
      <c r="P337" s="11">
        <f t="shared" si="92"/>
        <v>0</v>
      </c>
      <c r="Q337" s="11">
        <f t="shared" si="93"/>
        <v>0</v>
      </c>
      <c r="R337" s="11">
        <f t="shared" si="94"/>
        <v>0</v>
      </c>
    </row>
    <row r="338" spans="1:18" x14ac:dyDescent="0.25">
      <c r="A338" s="9">
        <f>IF(Lease!$H$4="Monthly",DATE(YEAR(Yearly!A337),MONTH(Yearly!A337)+1,DAY(Yearly!A337)),IF(Lease!$H$4="Quarterly",DATE(YEAR(Yearly!A337),MONTH(Yearly!A337)+3,DAY(Yearly!A337)),DATE(YEAR(Yearly!A337)+1,MONTH(Yearly!A337),DAY(Yearly!A337))))</f>
        <v>163692</v>
      </c>
      <c r="B338" s="9">
        <f t="shared" si="82"/>
        <v>163690</v>
      </c>
      <c r="C338" s="9">
        <f t="shared" si="95"/>
        <v>163720</v>
      </c>
      <c r="D338" s="3">
        <f t="shared" si="96"/>
        <v>31</v>
      </c>
      <c r="E338" s="4">
        <f>Lease!K348</f>
        <v>0</v>
      </c>
      <c r="F338" s="3">
        <f t="shared" si="97"/>
        <v>0</v>
      </c>
      <c r="G338" s="11">
        <f t="shared" si="83"/>
        <v>0</v>
      </c>
      <c r="H338" s="11">
        <f t="shared" si="84"/>
        <v>0</v>
      </c>
      <c r="I338" s="11">
        <f t="shared" si="85"/>
        <v>0</v>
      </c>
      <c r="J338" s="11">
        <f t="shared" si="86"/>
        <v>0</v>
      </c>
      <c r="K338" s="11">
        <f t="shared" si="87"/>
        <v>0</v>
      </c>
      <c r="L338" s="11">
        <f t="shared" si="88"/>
        <v>0</v>
      </c>
      <c r="M338" s="11">
        <f t="shared" si="89"/>
        <v>0</v>
      </c>
      <c r="N338" s="11">
        <f t="shared" si="90"/>
        <v>0</v>
      </c>
      <c r="O338" s="11">
        <f t="shared" si="91"/>
        <v>0</v>
      </c>
      <c r="P338" s="11">
        <f t="shared" si="92"/>
        <v>0</v>
      </c>
      <c r="Q338" s="11">
        <f t="shared" si="93"/>
        <v>0</v>
      </c>
      <c r="R338" s="11">
        <f t="shared" si="94"/>
        <v>0</v>
      </c>
    </row>
    <row r="339" spans="1:18" x14ac:dyDescent="0.25">
      <c r="A339" s="9">
        <f>IF(Lease!$H$4="Monthly",DATE(YEAR(Yearly!A338),MONTH(Yearly!A338)+1,DAY(Yearly!A338)),IF(Lease!$H$4="Quarterly",DATE(YEAR(Yearly!A338),MONTH(Yearly!A338)+3,DAY(Yearly!A338)),DATE(YEAR(Yearly!A338)+1,MONTH(Yearly!A338),DAY(Yearly!A338))))</f>
        <v>164057</v>
      </c>
      <c r="B339" s="9">
        <f t="shared" si="82"/>
        <v>164055</v>
      </c>
      <c r="C339" s="9">
        <f t="shared" si="95"/>
        <v>164085</v>
      </c>
      <c r="D339" s="3">
        <f t="shared" si="96"/>
        <v>31</v>
      </c>
      <c r="E339" s="4">
        <f>Lease!K349</f>
        <v>0</v>
      </c>
      <c r="F339" s="3">
        <f t="shared" si="97"/>
        <v>0</v>
      </c>
      <c r="G339" s="11">
        <f t="shared" si="83"/>
        <v>0</v>
      </c>
      <c r="H339" s="11">
        <f t="shared" si="84"/>
        <v>0</v>
      </c>
      <c r="I339" s="11">
        <f t="shared" si="85"/>
        <v>0</v>
      </c>
      <c r="J339" s="11">
        <f t="shared" si="86"/>
        <v>0</v>
      </c>
      <c r="K339" s="11">
        <f t="shared" si="87"/>
        <v>0</v>
      </c>
      <c r="L339" s="11">
        <f t="shared" si="88"/>
        <v>0</v>
      </c>
      <c r="M339" s="11">
        <f t="shared" si="89"/>
        <v>0</v>
      </c>
      <c r="N339" s="11">
        <f t="shared" si="90"/>
        <v>0</v>
      </c>
      <c r="O339" s="11">
        <f t="shared" si="91"/>
        <v>0</v>
      </c>
      <c r="P339" s="11">
        <f t="shared" si="92"/>
        <v>0</v>
      </c>
      <c r="Q339" s="11">
        <f t="shared" si="93"/>
        <v>0</v>
      </c>
      <c r="R339" s="11">
        <f t="shared" si="94"/>
        <v>0</v>
      </c>
    </row>
    <row r="340" spans="1:18" x14ac:dyDescent="0.25">
      <c r="A340" s="9">
        <f>IF(Lease!$H$4="Monthly",DATE(YEAR(Yearly!A339),MONTH(Yearly!A339)+1,DAY(Yearly!A339)),IF(Lease!$H$4="Quarterly",DATE(YEAR(Yearly!A339),MONTH(Yearly!A339)+3,DAY(Yearly!A339)),DATE(YEAR(Yearly!A339)+1,MONTH(Yearly!A339),DAY(Yearly!A339))))</f>
        <v>164422</v>
      </c>
      <c r="B340" s="9">
        <f t="shared" si="82"/>
        <v>164420</v>
      </c>
      <c r="C340" s="9">
        <f t="shared" si="95"/>
        <v>164450</v>
      </c>
      <c r="D340" s="3">
        <f t="shared" si="96"/>
        <v>31</v>
      </c>
      <c r="E340" s="4">
        <f>Lease!K350</f>
        <v>0</v>
      </c>
      <c r="F340" s="3">
        <f t="shared" si="97"/>
        <v>0</v>
      </c>
      <c r="G340" s="11">
        <f t="shared" si="83"/>
        <v>0</v>
      </c>
      <c r="H340" s="11">
        <f t="shared" si="84"/>
        <v>0</v>
      </c>
      <c r="I340" s="11">
        <f t="shared" si="85"/>
        <v>0</v>
      </c>
      <c r="J340" s="11">
        <f t="shared" si="86"/>
        <v>0</v>
      </c>
      <c r="K340" s="11">
        <f t="shared" si="87"/>
        <v>0</v>
      </c>
      <c r="L340" s="11">
        <f t="shared" si="88"/>
        <v>0</v>
      </c>
      <c r="M340" s="11">
        <f t="shared" si="89"/>
        <v>0</v>
      </c>
      <c r="N340" s="11">
        <f t="shared" si="90"/>
        <v>0</v>
      </c>
      <c r="O340" s="11">
        <f t="shared" si="91"/>
        <v>0</v>
      </c>
      <c r="P340" s="11">
        <f t="shared" si="92"/>
        <v>0</v>
      </c>
      <c r="Q340" s="11">
        <f t="shared" si="93"/>
        <v>0</v>
      </c>
      <c r="R340" s="11">
        <f t="shared" si="94"/>
        <v>0</v>
      </c>
    </row>
    <row r="341" spans="1:18" x14ac:dyDescent="0.25">
      <c r="A341" s="9">
        <f>IF(Lease!$H$4="Monthly",DATE(YEAR(Yearly!A340),MONTH(Yearly!A340)+1,DAY(Yearly!A340)),IF(Lease!$H$4="Quarterly",DATE(YEAR(Yearly!A340),MONTH(Yearly!A340)+3,DAY(Yearly!A340)),DATE(YEAR(Yearly!A340)+1,MONTH(Yearly!A340),DAY(Yearly!A340))))</f>
        <v>164787</v>
      </c>
      <c r="B341" s="9">
        <f t="shared" si="82"/>
        <v>164785</v>
      </c>
      <c r="C341" s="9">
        <f t="shared" si="95"/>
        <v>164815</v>
      </c>
      <c r="D341" s="3">
        <f t="shared" si="96"/>
        <v>31</v>
      </c>
      <c r="E341" s="4">
        <f>Lease!K351</f>
        <v>0</v>
      </c>
      <c r="F341" s="3">
        <f t="shared" si="97"/>
        <v>0</v>
      </c>
      <c r="G341" s="11">
        <f t="shared" si="83"/>
        <v>0</v>
      </c>
      <c r="H341" s="11">
        <f t="shared" si="84"/>
        <v>0</v>
      </c>
      <c r="I341" s="11">
        <f t="shared" si="85"/>
        <v>0</v>
      </c>
      <c r="J341" s="11">
        <f t="shared" si="86"/>
        <v>0</v>
      </c>
      <c r="K341" s="11">
        <f t="shared" si="87"/>
        <v>0</v>
      </c>
      <c r="L341" s="11">
        <f t="shared" si="88"/>
        <v>0</v>
      </c>
      <c r="M341" s="11">
        <f t="shared" si="89"/>
        <v>0</v>
      </c>
      <c r="N341" s="11">
        <f t="shared" si="90"/>
        <v>0</v>
      </c>
      <c r="O341" s="11">
        <f t="shared" si="91"/>
        <v>0</v>
      </c>
      <c r="P341" s="11">
        <f t="shared" si="92"/>
        <v>0</v>
      </c>
      <c r="Q341" s="11">
        <f t="shared" si="93"/>
        <v>0</v>
      </c>
      <c r="R341" s="11">
        <f t="shared" si="94"/>
        <v>0</v>
      </c>
    </row>
    <row r="342" spans="1:18" x14ac:dyDescent="0.25">
      <c r="A342" s="9">
        <f>IF(Lease!$H$4="Monthly",DATE(YEAR(Yearly!A341),MONTH(Yearly!A341)+1,DAY(Yearly!A341)),IF(Lease!$H$4="Quarterly",DATE(YEAR(Yearly!A341),MONTH(Yearly!A341)+3,DAY(Yearly!A341)),DATE(YEAR(Yearly!A341)+1,MONTH(Yearly!A341),DAY(Yearly!A341))))</f>
        <v>165153</v>
      </c>
      <c r="B342" s="9">
        <f t="shared" si="82"/>
        <v>165151</v>
      </c>
      <c r="C342" s="9">
        <f t="shared" si="95"/>
        <v>165181</v>
      </c>
      <c r="D342" s="3">
        <f t="shared" si="96"/>
        <v>31</v>
      </c>
      <c r="E342" s="4">
        <f>Lease!K352</f>
        <v>0</v>
      </c>
      <c r="F342" s="3">
        <f t="shared" si="97"/>
        <v>0</v>
      </c>
      <c r="G342" s="11">
        <f t="shared" si="83"/>
        <v>0</v>
      </c>
      <c r="H342" s="11">
        <f t="shared" si="84"/>
        <v>0</v>
      </c>
      <c r="I342" s="11">
        <f t="shared" si="85"/>
        <v>0</v>
      </c>
      <c r="J342" s="11">
        <f t="shared" si="86"/>
        <v>0</v>
      </c>
      <c r="K342" s="11">
        <f t="shared" si="87"/>
        <v>0</v>
      </c>
      <c r="L342" s="11">
        <f t="shared" si="88"/>
        <v>0</v>
      </c>
      <c r="M342" s="11">
        <f t="shared" si="89"/>
        <v>0</v>
      </c>
      <c r="N342" s="11">
        <f t="shared" si="90"/>
        <v>0</v>
      </c>
      <c r="O342" s="11">
        <f t="shared" si="91"/>
        <v>0</v>
      </c>
      <c r="P342" s="11">
        <f t="shared" si="92"/>
        <v>0</v>
      </c>
      <c r="Q342" s="11">
        <f t="shared" si="93"/>
        <v>0</v>
      </c>
      <c r="R342" s="11">
        <f t="shared" si="94"/>
        <v>0</v>
      </c>
    </row>
    <row r="343" spans="1:18" x14ac:dyDescent="0.25">
      <c r="A343" s="9">
        <f>IF(Lease!$H$4="Monthly",DATE(YEAR(Yearly!A342),MONTH(Yearly!A342)+1,DAY(Yearly!A342)),IF(Lease!$H$4="Quarterly",DATE(YEAR(Yearly!A342),MONTH(Yearly!A342)+3,DAY(Yearly!A342)),DATE(YEAR(Yearly!A342)+1,MONTH(Yearly!A342),DAY(Yearly!A342))))</f>
        <v>165518</v>
      </c>
      <c r="B343" s="9">
        <f t="shared" si="82"/>
        <v>165516</v>
      </c>
      <c r="C343" s="9">
        <f t="shared" si="95"/>
        <v>165546</v>
      </c>
      <c r="D343" s="3">
        <f t="shared" si="96"/>
        <v>31</v>
      </c>
      <c r="E343" s="4">
        <f>Lease!K353</f>
        <v>0</v>
      </c>
      <c r="F343" s="3">
        <f t="shared" si="97"/>
        <v>0</v>
      </c>
      <c r="G343" s="11">
        <f t="shared" si="83"/>
        <v>0</v>
      </c>
      <c r="H343" s="11">
        <f t="shared" si="84"/>
        <v>0</v>
      </c>
      <c r="I343" s="11">
        <f t="shared" si="85"/>
        <v>0</v>
      </c>
      <c r="J343" s="11">
        <f t="shared" si="86"/>
        <v>0</v>
      </c>
      <c r="K343" s="11">
        <f t="shared" si="87"/>
        <v>0</v>
      </c>
      <c r="L343" s="11">
        <f t="shared" si="88"/>
        <v>0</v>
      </c>
      <c r="M343" s="11">
        <f t="shared" si="89"/>
        <v>0</v>
      </c>
      <c r="N343" s="11">
        <f t="shared" si="90"/>
        <v>0</v>
      </c>
      <c r="O343" s="11">
        <f t="shared" si="91"/>
        <v>0</v>
      </c>
      <c r="P343" s="11">
        <f t="shared" si="92"/>
        <v>0</v>
      </c>
      <c r="Q343" s="11">
        <f t="shared" si="93"/>
        <v>0</v>
      </c>
      <c r="R343" s="11">
        <f t="shared" si="94"/>
        <v>0</v>
      </c>
    </row>
    <row r="344" spans="1:18" x14ac:dyDescent="0.25">
      <c r="A344" s="9">
        <f>IF(Lease!$H$4="Monthly",DATE(YEAR(Yearly!A343),MONTH(Yearly!A343)+1,DAY(Yearly!A343)),IF(Lease!$H$4="Quarterly",DATE(YEAR(Yearly!A343),MONTH(Yearly!A343)+3,DAY(Yearly!A343)),DATE(YEAR(Yearly!A343)+1,MONTH(Yearly!A343),DAY(Yearly!A343))))</f>
        <v>165883</v>
      </c>
      <c r="B344" s="9">
        <f t="shared" si="82"/>
        <v>165881</v>
      </c>
      <c r="C344" s="9">
        <f t="shared" si="95"/>
        <v>165911</v>
      </c>
      <c r="D344" s="3">
        <f t="shared" si="96"/>
        <v>31</v>
      </c>
      <c r="E344" s="4">
        <f>Lease!K354</f>
        <v>0</v>
      </c>
      <c r="F344" s="3">
        <f t="shared" si="97"/>
        <v>0</v>
      </c>
      <c r="G344" s="11">
        <f t="shared" si="83"/>
        <v>0</v>
      </c>
      <c r="H344" s="11">
        <f t="shared" si="84"/>
        <v>0</v>
      </c>
      <c r="I344" s="11">
        <f t="shared" si="85"/>
        <v>0</v>
      </c>
      <c r="J344" s="11">
        <f t="shared" si="86"/>
        <v>0</v>
      </c>
      <c r="K344" s="11">
        <f t="shared" si="87"/>
        <v>0</v>
      </c>
      <c r="L344" s="11">
        <f t="shared" si="88"/>
        <v>0</v>
      </c>
      <c r="M344" s="11">
        <f t="shared" si="89"/>
        <v>0</v>
      </c>
      <c r="N344" s="11">
        <f t="shared" si="90"/>
        <v>0</v>
      </c>
      <c r="O344" s="11">
        <f t="shared" si="91"/>
        <v>0</v>
      </c>
      <c r="P344" s="11">
        <f t="shared" si="92"/>
        <v>0</v>
      </c>
      <c r="Q344" s="11">
        <f t="shared" si="93"/>
        <v>0</v>
      </c>
      <c r="R344" s="11">
        <f t="shared" si="94"/>
        <v>0</v>
      </c>
    </row>
    <row r="345" spans="1:18" x14ac:dyDescent="0.25">
      <c r="A345" s="9">
        <f>IF(Lease!$H$4="Monthly",DATE(YEAR(Yearly!A344),MONTH(Yearly!A344)+1,DAY(Yearly!A344)),IF(Lease!$H$4="Quarterly",DATE(YEAR(Yearly!A344),MONTH(Yearly!A344)+3,DAY(Yearly!A344)),DATE(YEAR(Yearly!A344)+1,MONTH(Yearly!A344),DAY(Yearly!A344))))</f>
        <v>166248</v>
      </c>
      <c r="B345" s="9">
        <f t="shared" si="82"/>
        <v>166246</v>
      </c>
      <c r="C345" s="9">
        <f t="shared" si="95"/>
        <v>166276</v>
      </c>
      <c r="D345" s="3">
        <f t="shared" si="96"/>
        <v>31</v>
      </c>
      <c r="E345" s="4">
        <f>Lease!K355</f>
        <v>0</v>
      </c>
      <c r="F345" s="3">
        <f t="shared" si="97"/>
        <v>0</v>
      </c>
      <c r="G345" s="11">
        <f t="shared" si="83"/>
        <v>0</v>
      </c>
      <c r="H345" s="11">
        <f t="shared" si="84"/>
        <v>0</v>
      </c>
      <c r="I345" s="11">
        <f t="shared" si="85"/>
        <v>0</v>
      </c>
      <c r="J345" s="11">
        <f t="shared" si="86"/>
        <v>0</v>
      </c>
      <c r="K345" s="11">
        <f t="shared" si="87"/>
        <v>0</v>
      </c>
      <c r="L345" s="11">
        <f t="shared" si="88"/>
        <v>0</v>
      </c>
      <c r="M345" s="11">
        <f t="shared" si="89"/>
        <v>0</v>
      </c>
      <c r="N345" s="11">
        <f t="shared" si="90"/>
        <v>0</v>
      </c>
      <c r="O345" s="11">
        <f t="shared" si="91"/>
        <v>0</v>
      </c>
      <c r="P345" s="11">
        <f t="shared" si="92"/>
        <v>0</v>
      </c>
      <c r="Q345" s="11">
        <f t="shared" si="93"/>
        <v>0</v>
      </c>
      <c r="R345" s="11">
        <f t="shared" si="94"/>
        <v>0</v>
      </c>
    </row>
    <row r="346" spans="1:18" x14ac:dyDescent="0.25">
      <c r="A346" s="9">
        <f>IF(Lease!$H$4="Monthly",DATE(YEAR(Yearly!A345),MONTH(Yearly!A345)+1,DAY(Yearly!A345)),IF(Lease!$H$4="Quarterly",DATE(YEAR(Yearly!A345),MONTH(Yearly!A345)+3,DAY(Yearly!A345)),DATE(YEAR(Yearly!A345)+1,MONTH(Yearly!A345),DAY(Yearly!A345))))</f>
        <v>166614</v>
      </c>
      <c r="B346" s="9">
        <f t="shared" si="82"/>
        <v>166612</v>
      </c>
      <c r="C346" s="9">
        <f t="shared" si="95"/>
        <v>166642</v>
      </c>
      <c r="D346" s="3">
        <f t="shared" si="96"/>
        <v>31</v>
      </c>
      <c r="E346" s="4">
        <f>Lease!K356</f>
        <v>0</v>
      </c>
      <c r="F346" s="3">
        <f t="shared" si="97"/>
        <v>0</v>
      </c>
      <c r="G346" s="11">
        <f t="shared" si="83"/>
        <v>0</v>
      </c>
      <c r="H346" s="11">
        <f t="shared" si="84"/>
        <v>0</v>
      </c>
      <c r="I346" s="11">
        <f t="shared" si="85"/>
        <v>0</v>
      </c>
      <c r="J346" s="11">
        <f t="shared" si="86"/>
        <v>0</v>
      </c>
      <c r="K346" s="11">
        <f t="shared" si="87"/>
        <v>0</v>
      </c>
      <c r="L346" s="11">
        <f t="shared" si="88"/>
        <v>0</v>
      </c>
      <c r="M346" s="11">
        <f t="shared" si="89"/>
        <v>0</v>
      </c>
      <c r="N346" s="11">
        <f t="shared" si="90"/>
        <v>0</v>
      </c>
      <c r="O346" s="11">
        <f t="shared" si="91"/>
        <v>0</v>
      </c>
      <c r="P346" s="11">
        <f t="shared" si="92"/>
        <v>0</v>
      </c>
      <c r="Q346" s="11">
        <f t="shared" si="93"/>
        <v>0</v>
      </c>
      <c r="R346" s="11">
        <f t="shared" si="94"/>
        <v>0</v>
      </c>
    </row>
    <row r="347" spans="1:18" x14ac:dyDescent="0.25">
      <c r="A347" s="9">
        <f>IF(Lease!$H$4="Monthly",DATE(YEAR(Yearly!A346),MONTH(Yearly!A346)+1,DAY(Yearly!A346)),IF(Lease!$H$4="Quarterly",DATE(YEAR(Yearly!A346),MONTH(Yearly!A346)+3,DAY(Yearly!A346)),DATE(YEAR(Yearly!A346)+1,MONTH(Yearly!A346),DAY(Yearly!A346))))</f>
        <v>166979</v>
      </c>
      <c r="B347" s="9">
        <f t="shared" si="82"/>
        <v>166977</v>
      </c>
      <c r="C347" s="9">
        <f t="shared" si="95"/>
        <v>167007</v>
      </c>
      <c r="D347" s="3">
        <f t="shared" si="96"/>
        <v>31</v>
      </c>
      <c r="E347" s="4">
        <f>Lease!K357</f>
        <v>0</v>
      </c>
      <c r="F347" s="3">
        <f t="shared" si="97"/>
        <v>0</v>
      </c>
      <c r="G347" s="11">
        <f t="shared" si="83"/>
        <v>0</v>
      </c>
      <c r="H347" s="11">
        <f t="shared" si="84"/>
        <v>0</v>
      </c>
      <c r="I347" s="11">
        <f t="shared" si="85"/>
        <v>0</v>
      </c>
      <c r="J347" s="11">
        <f t="shared" si="86"/>
        <v>0</v>
      </c>
      <c r="K347" s="11">
        <f t="shared" si="87"/>
        <v>0</v>
      </c>
      <c r="L347" s="11">
        <f t="shared" si="88"/>
        <v>0</v>
      </c>
      <c r="M347" s="11">
        <f t="shared" si="89"/>
        <v>0</v>
      </c>
      <c r="N347" s="11">
        <f t="shared" si="90"/>
        <v>0</v>
      </c>
      <c r="O347" s="11">
        <f t="shared" si="91"/>
        <v>0</v>
      </c>
      <c r="P347" s="11">
        <f t="shared" si="92"/>
        <v>0</v>
      </c>
      <c r="Q347" s="11">
        <f t="shared" si="93"/>
        <v>0</v>
      </c>
      <c r="R347" s="11">
        <f t="shared" si="94"/>
        <v>0</v>
      </c>
    </row>
    <row r="348" spans="1:18" x14ac:dyDescent="0.25">
      <c r="A348" s="9">
        <f>IF(Lease!$H$4="Monthly",DATE(YEAR(Yearly!A347),MONTH(Yearly!A347)+1,DAY(Yearly!A347)),IF(Lease!$H$4="Quarterly",DATE(YEAR(Yearly!A347),MONTH(Yearly!A347)+3,DAY(Yearly!A347)),DATE(YEAR(Yearly!A347)+1,MONTH(Yearly!A347),DAY(Yearly!A347))))</f>
        <v>167344</v>
      </c>
      <c r="B348" s="9">
        <f t="shared" si="82"/>
        <v>167342</v>
      </c>
      <c r="C348" s="9">
        <f t="shared" si="95"/>
        <v>167372</v>
      </c>
      <c r="D348" s="3">
        <f t="shared" si="96"/>
        <v>31</v>
      </c>
      <c r="E348" s="4">
        <f>Lease!K358</f>
        <v>0</v>
      </c>
      <c r="F348" s="3">
        <f t="shared" si="97"/>
        <v>0</v>
      </c>
      <c r="G348" s="11">
        <f t="shared" si="83"/>
        <v>0</v>
      </c>
      <c r="H348" s="11">
        <f t="shared" si="84"/>
        <v>0</v>
      </c>
      <c r="I348" s="11">
        <f t="shared" si="85"/>
        <v>0</v>
      </c>
      <c r="J348" s="11">
        <f t="shared" si="86"/>
        <v>0</v>
      </c>
      <c r="K348" s="11">
        <f t="shared" si="87"/>
        <v>0</v>
      </c>
      <c r="L348" s="11">
        <f t="shared" si="88"/>
        <v>0</v>
      </c>
      <c r="M348" s="11">
        <f t="shared" si="89"/>
        <v>0</v>
      </c>
      <c r="N348" s="11">
        <f t="shared" si="90"/>
        <v>0</v>
      </c>
      <c r="O348" s="11">
        <f t="shared" si="91"/>
        <v>0</v>
      </c>
      <c r="P348" s="11">
        <f t="shared" si="92"/>
        <v>0</v>
      </c>
      <c r="Q348" s="11">
        <f t="shared" si="93"/>
        <v>0</v>
      </c>
      <c r="R348" s="11">
        <f t="shared" si="94"/>
        <v>0</v>
      </c>
    </row>
    <row r="349" spans="1:18" x14ac:dyDescent="0.25">
      <c r="A349" s="9">
        <f>IF(Lease!$H$4="Monthly",DATE(YEAR(Yearly!A348),MONTH(Yearly!A348)+1,DAY(Yearly!A348)),IF(Lease!$H$4="Quarterly",DATE(YEAR(Yearly!A348),MONTH(Yearly!A348)+3,DAY(Yearly!A348)),DATE(YEAR(Yearly!A348)+1,MONTH(Yearly!A348),DAY(Yearly!A348))))</f>
        <v>167709</v>
      </c>
      <c r="B349" s="9">
        <f t="shared" si="82"/>
        <v>167707</v>
      </c>
      <c r="C349" s="9">
        <f t="shared" si="95"/>
        <v>167737</v>
      </c>
      <c r="D349" s="3">
        <f t="shared" si="96"/>
        <v>31</v>
      </c>
      <c r="E349" s="4">
        <f>Lease!K359</f>
        <v>0</v>
      </c>
      <c r="F349" s="3">
        <f t="shared" si="97"/>
        <v>0</v>
      </c>
      <c r="G349" s="11">
        <f t="shared" si="83"/>
        <v>0</v>
      </c>
      <c r="H349" s="11">
        <f t="shared" si="84"/>
        <v>0</v>
      </c>
      <c r="I349" s="11">
        <f t="shared" si="85"/>
        <v>0</v>
      </c>
      <c r="J349" s="11">
        <f t="shared" si="86"/>
        <v>0</v>
      </c>
      <c r="K349" s="11">
        <f t="shared" si="87"/>
        <v>0</v>
      </c>
      <c r="L349" s="11">
        <f t="shared" si="88"/>
        <v>0</v>
      </c>
      <c r="M349" s="11">
        <f t="shared" si="89"/>
        <v>0</v>
      </c>
      <c r="N349" s="11">
        <f t="shared" si="90"/>
        <v>0</v>
      </c>
      <c r="O349" s="11">
        <f t="shared" si="91"/>
        <v>0</v>
      </c>
      <c r="P349" s="11">
        <f t="shared" si="92"/>
        <v>0</v>
      </c>
      <c r="Q349" s="11">
        <f t="shared" si="93"/>
        <v>0</v>
      </c>
      <c r="R349" s="11">
        <f t="shared" si="94"/>
        <v>0</v>
      </c>
    </row>
    <row r="350" spans="1:18" x14ac:dyDescent="0.25">
      <c r="A350" s="9">
        <f>IF(Lease!$H$4="Monthly",DATE(YEAR(Yearly!A349),MONTH(Yearly!A349)+1,DAY(Yearly!A349)),IF(Lease!$H$4="Quarterly",DATE(YEAR(Yearly!A349),MONTH(Yearly!A349)+3,DAY(Yearly!A349)),DATE(YEAR(Yearly!A349)+1,MONTH(Yearly!A349),DAY(Yearly!A349))))</f>
        <v>168075</v>
      </c>
      <c r="B350" s="9">
        <f t="shared" si="82"/>
        <v>168073</v>
      </c>
      <c r="C350" s="9">
        <f t="shared" si="95"/>
        <v>168103</v>
      </c>
      <c r="D350" s="3">
        <f t="shared" si="96"/>
        <v>31</v>
      </c>
      <c r="E350" s="4">
        <f>Lease!K360</f>
        <v>0</v>
      </c>
      <c r="F350" s="3">
        <f t="shared" si="97"/>
        <v>0</v>
      </c>
      <c r="G350" s="11">
        <f t="shared" si="83"/>
        <v>0</v>
      </c>
      <c r="H350" s="11">
        <f t="shared" si="84"/>
        <v>0</v>
      </c>
      <c r="I350" s="11">
        <f t="shared" si="85"/>
        <v>0</v>
      </c>
      <c r="J350" s="11">
        <f t="shared" si="86"/>
        <v>0</v>
      </c>
      <c r="K350" s="11">
        <f t="shared" si="87"/>
        <v>0</v>
      </c>
      <c r="L350" s="11">
        <f t="shared" si="88"/>
        <v>0</v>
      </c>
      <c r="M350" s="11">
        <f t="shared" si="89"/>
        <v>0</v>
      </c>
      <c r="N350" s="11">
        <f t="shared" si="90"/>
        <v>0</v>
      </c>
      <c r="O350" s="11">
        <f t="shared" si="91"/>
        <v>0</v>
      </c>
      <c r="P350" s="11">
        <f t="shared" si="92"/>
        <v>0</v>
      </c>
      <c r="Q350" s="11">
        <f t="shared" si="93"/>
        <v>0</v>
      </c>
      <c r="R350" s="11">
        <f t="shared" si="94"/>
        <v>0</v>
      </c>
    </row>
    <row r="351" spans="1:18" x14ac:dyDescent="0.25">
      <c r="A351" s="9">
        <f>IF(Lease!$H$4="Monthly",DATE(YEAR(Yearly!A350),MONTH(Yearly!A350)+1,DAY(Yearly!A350)),IF(Lease!$H$4="Quarterly",DATE(YEAR(Yearly!A350),MONTH(Yearly!A350)+3,DAY(Yearly!A350)),DATE(YEAR(Yearly!A350)+1,MONTH(Yearly!A350),DAY(Yearly!A350))))</f>
        <v>168440</v>
      </c>
      <c r="B351" s="9">
        <f t="shared" si="82"/>
        <v>168438</v>
      </c>
      <c r="C351" s="9">
        <f t="shared" si="95"/>
        <v>168468</v>
      </c>
      <c r="D351" s="3">
        <f t="shared" si="96"/>
        <v>31</v>
      </c>
      <c r="E351" s="4">
        <f>Lease!K361</f>
        <v>0</v>
      </c>
      <c r="F351" s="3">
        <f t="shared" si="97"/>
        <v>0</v>
      </c>
      <c r="G351" s="11">
        <f t="shared" si="83"/>
        <v>0</v>
      </c>
      <c r="H351" s="11">
        <f t="shared" si="84"/>
        <v>0</v>
      </c>
      <c r="I351" s="11">
        <f t="shared" si="85"/>
        <v>0</v>
      </c>
      <c r="J351" s="11">
        <f t="shared" si="86"/>
        <v>0</v>
      </c>
      <c r="K351" s="11">
        <f t="shared" si="87"/>
        <v>0</v>
      </c>
      <c r="L351" s="11">
        <f t="shared" si="88"/>
        <v>0</v>
      </c>
      <c r="M351" s="11">
        <f t="shared" si="89"/>
        <v>0</v>
      </c>
      <c r="N351" s="11">
        <f t="shared" si="90"/>
        <v>0</v>
      </c>
      <c r="O351" s="11">
        <f t="shared" si="91"/>
        <v>0</v>
      </c>
      <c r="P351" s="11">
        <f t="shared" si="92"/>
        <v>0</v>
      </c>
      <c r="Q351" s="11">
        <f t="shared" si="93"/>
        <v>0</v>
      </c>
      <c r="R351" s="11">
        <f t="shared" si="94"/>
        <v>0</v>
      </c>
    </row>
    <row r="352" spans="1:18" x14ac:dyDescent="0.25">
      <c r="A352" s="9">
        <f>IF(Lease!$H$4="Monthly",DATE(YEAR(Yearly!A351),MONTH(Yearly!A351)+1,DAY(Yearly!A351)),IF(Lease!$H$4="Quarterly",DATE(YEAR(Yearly!A351),MONTH(Yearly!A351)+3,DAY(Yearly!A351)),DATE(YEAR(Yearly!A351)+1,MONTH(Yearly!A351),DAY(Yearly!A351))))</f>
        <v>168805</v>
      </c>
      <c r="B352" s="9">
        <f t="shared" si="82"/>
        <v>168803</v>
      </c>
      <c r="C352" s="9">
        <f t="shared" si="95"/>
        <v>168833</v>
      </c>
      <c r="D352" s="3">
        <f t="shared" si="96"/>
        <v>31</v>
      </c>
      <c r="E352" s="4">
        <f>Lease!K362</f>
        <v>0</v>
      </c>
      <c r="F352" s="3">
        <f t="shared" si="97"/>
        <v>0</v>
      </c>
      <c r="G352" s="11">
        <f t="shared" si="83"/>
        <v>0</v>
      </c>
      <c r="H352" s="11">
        <f t="shared" si="84"/>
        <v>0</v>
      </c>
      <c r="I352" s="11">
        <f t="shared" si="85"/>
        <v>0</v>
      </c>
      <c r="J352" s="11">
        <f t="shared" si="86"/>
        <v>0</v>
      </c>
      <c r="K352" s="11">
        <f t="shared" si="87"/>
        <v>0</v>
      </c>
      <c r="L352" s="11">
        <f t="shared" si="88"/>
        <v>0</v>
      </c>
      <c r="M352" s="11">
        <f t="shared" si="89"/>
        <v>0</v>
      </c>
      <c r="N352" s="11">
        <f t="shared" si="90"/>
        <v>0</v>
      </c>
      <c r="O352" s="11">
        <f t="shared" si="91"/>
        <v>0</v>
      </c>
      <c r="P352" s="11">
        <f t="shared" si="92"/>
        <v>0</v>
      </c>
      <c r="Q352" s="11">
        <f t="shared" si="93"/>
        <v>0</v>
      </c>
      <c r="R352" s="11">
        <f t="shared" si="94"/>
        <v>0</v>
      </c>
    </row>
    <row r="353" spans="1:18" x14ac:dyDescent="0.25">
      <c r="A353" s="9">
        <f>IF(Lease!$H$4="Monthly",DATE(YEAR(Yearly!A352),MONTH(Yearly!A352)+1,DAY(Yearly!A352)),IF(Lease!$H$4="Quarterly",DATE(YEAR(Yearly!A352),MONTH(Yearly!A352)+3,DAY(Yearly!A352)),DATE(YEAR(Yearly!A352)+1,MONTH(Yearly!A352),DAY(Yearly!A352))))</f>
        <v>169170</v>
      </c>
      <c r="B353" s="9">
        <f t="shared" si="82"/>
        <v>169168</v>
      </c>
      <c r="C353" s="9">
        <f t="shared" si="95"/>
        <v>169198</v>
      </c>
      <c r="D353" s="3">
        <f t="shared" si="96"/>
        <v>31</v>
      </c>
      <c r="E353" s="4">
        <f>Lease!K363</f>
        <v>0</v>
      </c>
      <c r="F353" s="3">
        <f t="shared" si="97"/>
        <v>0</v>
      </c>
      <c r="G353" s="11">
        <f t="shared" si="83"/>
        <v>0</v>
      </c>
      <c r="H353" s="11">
        <f t="shared" si="84"/>
        <v>0</v>
      </c>
      <c r="I353" s="11">
        <f t="shared" si="85"/>
        <v>0</v>
      </c>
      <c r="J353" s="11">
        <f t="shared" si="86"/>
        <v>0</v>
      </c>
      <c r="K353" s="11">
        <f t="shared" si="87"/>
        <v>0</v>
      </c>
      <c r="L353" s="11">
        <f t="shared" si="88"/>
        <v>0</v>
      </c>
      <c r="M353" s="11">
        <f t="shared" si="89"/>
        <v>0</v>
      </c>
      <c r="N353" s="11">
        <f t="shared" si="90"/>
        <v>0</v>
      </c>
      <c r="O353" s="11">
        <f t="shared" si="91"/>
        <v>0</v>
      </c>
      <c r="P353" s="11">
        <f t="shared" si="92"/>
        <v>0</v>
      </c>
      <c r="Q353" s="11">
        <f t="shared" si="93"/>
        <v>0</v>
      </c>
      <c r="R353" s="11">
        <f t="shared" si="94"/>
        <v>0</v>
      </c>
    </row>
    <row r="354" spans="1:18" x14ac:dyDescent="0.25">
      <c r="A354" s="9">
        <f>IF(Lease!$H$4="Monthly",DATE(YEAR(Yearly!A353),MONTH(Yearly!A353)+1,DAY(Yearly!A353)),IF(Lease!$H$4="Quarterly",DATE(YEAR(Yearly!A353),MONTH(Yearly!A353)+3,DAY(Yearly!A353)),DATE(YEAR(Yearly!A353)+1,MONTH(Yearly!A353),DAY(Yearly!A353))))</f>
        <v>169536</v>
      </c>
      <c r="B354" s="9">
        <f t="shared" si="82"/>
        <v>169534</v>
      </c>
      <c r="C354" s="9">
        <f t="shared" si="95"/>
        <v>169564</v>
      </c>
      <c r="D354" s="3">
        <f t="shared" si="96"/>
        <v>31</v>
      </c>
      <c r="E354" s="4">
        <f>Lease!K364</f>
        <v>0</v>
      </c>
      <c r="F354" s="3">
        <f t="shared" si="97"/>
        <v>0</v>
      </c>
      <c r="G354" s="11">
        <f t="shared" si="83"/>
        <v>0</v>
      </c>
      <c r="H354" s="11">
        <f t="shared" si="84"/>
        <v>0</v>
      </c>
      <c r="I354" s="11">
        <f t="shared" si="85"/>
        <v>0</v>
      </c>
      <c r="J354" s="11">
        <f t="shared" si="86"/>
        <v>0</v>
      </c>
      <c r="K354" s="11">
        <f t="shared" si="87"/>
        <v>0</v>
      </c>
      <c r="L354" s="11">
        <f t="shared" si="88"/>
        <v>0</v>
      </c>
      <c r="M354" s="11">
        <f t="shared" si="89"/>
        <v>0</v>
      </c>
      <c r="N354" s="11">
        <f t="shared" si="90"/>
        <v>0</v>
      </c>
      <c r="O354" s="11">
        <f t="shared" si="91"/>
        <v>0</v>
      </c>
      <c r="P354" s="11">
        <f t="shared" si="92"/>
        <v>0</v>
      </c>
      <c r="Q354" s="11">
        <f t="shared" si="93"/>
        <v>0</v>
      </c>
      <c r="R354" s="11">
        <f t="shared" si="94"/>
        <v>0</v>
      </c>
    </row>
    <row r="355" spans="1:18" x14ac:dyDescent="0.25">
      <c r="A355" s="9">
        <f>IF(Lease!$H$4="Monthly",DATE(YEAR(Yearly!A354),MONTH(Yearly!A354)+1,DAY(Yearly!A354)),IF(Lease!$H$4="Quarterly",DATE(YEAR(Yearly!A354),MONTH(Yearly!A354)+3,DAY(Yearly!A354)),DATE(YEAR(Yearly!A354)+1,MONTH(Yearly!A354),DAY(Yearly!A354))))</f>
        <v>169901</v>
      </c>
      <c r="B355" s="9">
        <f t="shared" si="82"/>
        <v>169899</v>
      </c>
      <c r="C355" s="9">
        <f t="shared" si="95"/>
        <v>169929</v>
      </c>
      <c r="D355" s="3">
        <f t="shared" si="96"/>
        <v>31</v>
      </c>
      <c r="E355" s="4">
        <f>Lease!K365</f>
        <v>0</v>
      </c>
      <c r="F355" s="3">
        <f t="shared" si="97"/>
        <v>0</v>
      </c>
      <c r="G355" s="11">
        <f t="shared" si="83"/>
        <v>0</v>
      </c>
      <c r="H355" s="11">
        <f t="shared" si="84"/>
        <v>0</v>
      </c>
      <c r="I355" s="11">
        <f t="shared" si="85"/>
        <v>0</v>
      </c>
      <c r="J355" s="11">
        <f t="shared" si="86"/>
        <v>0</v>
      </c>
      <c r="K355" s="11">
        <f t="shared" si="87"/>
        <v>0</v>
      </c>
      <c r="L355" s="11">
        <f t="shared" si="88"/>
        <v>0</v>
      </c>
      <c r="M355" s="11">
        <f t="shared" si="89"/>
        <v>0</v>
      </c>
      <c r="N355" s="11">
        <f t="shared" si="90"/>
        <v>0</v>
      </c>
      <c r="O355" s="11">
        <f t="shared" si="91"/>
        <v>0</v>
      </c>
      <c r="P355" s="11">
        <f t="shared" si="92"/>
        <v>0</v>
      </c>
      <c r="Q355" s="11">
        <f t="shared" si="93"/>
        <v>0</v>
      </c>
      <c r="R355" s="11">
        <f t="shared" si="94"/>
        <v>0</v>
      </c>
    </row>
    <row r="356" spans="1:18" x14ac:dyDescent="0.25">
      <c r="A356" s="9">
        <f>IF(Lease!$H$4="Monthly",DATE(YEAR(Yearly!A355),MONTH(Yearly!A355)+1,DAY(Yearly!A355)),IF(Lease!$H$4="Quarterly",DATE(YEAR(Yearly!A355),MONTH(Yearly!A355)+3,DAY(Yearly!A355)),DATE(YEAR(Yearly!A355)+1,MONTH(Yearly!A355),DAY(Yearly!A355))))</f>
        <v>170266</v>
      </c>
      <c r="B356" s="9">
        <f t="shared" si="82"/>
        <v>170264</v>
      </c>
      <c r="C356" s="9">
        <f t="shared" si="95"/>
        <v>170294</v>
      </c>
      <c r="D356" s="3">
        <f t="shared" si="96"/>
        <v>31</v>
      </c>
      <c r="E356" s="4">
        <f>Lease!K366</f>
        <v>0</v>
      </c>
      <c r="F356" s="3">
        <f t="shared" si="97"/>
        <v>0</v>
      </c>
      <c r="G356" s="11">
        <f t="shared" si="83"/>
        <v>0</v>
      </c>
      <c r="H356" s="11">
        <f t="shared" si="84"/>
        <v>0</v>
      </c>
      <c r="I356" s="11">
        <f t="shared" si="85"/>
        <v>0</v>
      </c>
      <c r="J356" s="11">
        <f t="shared" si="86"/>
        <v>0</v>
      </c>
      <c r="K356" s="11">
        <f t="shared" si="87"/>
        <v>0</v>
      </c>
      <c r="L356" s="11">
        <f t="shared" si="88"/>
        <v>0</v>
      </c>
      <c r="M356" s="11">
        <f t="shared" si="89"/>
        <v>0</v>
      </c>
      <c r="N356" s="11">
        <f t="shared" si="90"/>
        <v>0</v>
      </c>
      <c r="O356" s="11">
        <f t="shared" si="91"/>
        <v>0</v>
      </c>
      <c r="P356" s="11">
        <f t="shared" si="92"/>
        <v>0</v>
      </c>
      <c r="Q356" s="11">
        <f t="shared" si="93"/>
        <v>0</v>
      </c>
      <c r="R356" s="11">
        <f t="shared" si="94"/>
        <v>0</v>
      </c>
    </row>
    <row r="357" spans="1:18" x14ac:dyDescent="0.25">
      <c r="A357" s="9">
        <f>IF(Lease!$H$4="Monthly",DATE(YEAR(Yearly!A356),MONTH(Yearly!A356)+1,DAY(Yearly!A356)),IF(Lease!$H$4="Quarterly",DATE(YEAR(Yearly!A356),MONTH(Yearly!A356)+3,DAY(Yearly!A356)),DATE(YEAR(Yearly!A356)+1,MONTH(Yearly!A356),DAY(Yearly!A356))))</f>
        <v>170631</v>
      </c>
      <c r="B357" s="9">
        <f t="shared" si="82"/>
        <v>170629</v>
      </c>
      <c r="C357" s="9">
        <f t="shared" si="95"/>
        <v>170659</v>
      </c>
      <c r="D357" s="3">
        <f t="shared" si="96"/>
        <v>31</v>
      </c>
      <c r="E357" s="4">
        <f>Lease!K367</f>
        <v>0</v>
      </c>
      <c r="F357" s="3">
        <f t="shared" si="97"/>
        <v>0</v>
      </c>
      <c r="G357" s="11">
        <f t="shared" si="83"/>
        <v>0</v>
      </c>
      <c r="H357" s="11">
        <f t="shared" si="84"/>
        <v>0</v>
      </c>
      <c r="I357" s="11">
        <f t="shared" si="85"/>
        <v>0</v>
      </c>
      <c r="J357" s="11">
        <f t="shared" si="86"/>
        <v>0</v>
      </c>
      <c r="K357" s="11">
        <f t="shared" si="87"/>
        <v>0</v>
      </c>
      <c r="L357" s="11">
        <f t="shared" si="88"/>
        <v>0</v>
      </c>
      <c r="M357" s="11">
        <f t="shared" si="89"/>
        <v>0</v>
      </c>
      <c r="N357" s="11">
        <f t="shared" si="90"/>
        <v>0</v>
      </c>
      <c r="O357" s="11">
        <f t="shared" si="91"/>
        <v>0</v>
      </c>
      <c r="P357" s="11">
        <f t="shared" si="92"/>
        <v>0</v>
      </c>
      <c r="Q357" s="11">
        <f t="shared" si="93"/>
        <v>0</v>
      </c>
      <c r="R357" s="11">
        <f t="shared" si="94"/>
        <v>0</v>
      </c>
    </row>
    <row r="358" spans="1:18" x14ac:dyDescent="0.25">
      <c r="A358" s="9">
        <f>IF(Lease!$H$4="Monthly",DATE(YEAR(Yearly!A357),MONTH(Yearly!A357)+1,DAY(Yearly!A357)),IF(Lease!$H$4="Quarterly",DATE(YEAR(Yearly!A357),MONTH(Yearly!A357)+3,DAY(Yearly!A357)),DATE(YEAR(Yearly!A357)+1,MONTH(Yearly!A357),DAY(Yearly!A357))))</f>
        <v>170997</v>
      </c>
      <c r="B358" s="9">
        <f t="shared" si="82"/>
        <v>170995</v>
      </c>
      <c r="C358" s="9">
        <f t="shared" si="95"/>
        <v>171025</v>
      </c>
      <c r="D358" s="3">
        <f t="shared" si="96"/>
        <v>31</v>
      </c>
      <c r="E358" s="4">
        <f>Lease!K368</f>
        <v>0</v>
      </c>
      <c r="F358" s="3">
        <f t="shared" si="97"/>
        <v>0</v>
      </c>
      <c r="G358" s="11">
        <f t="shared" si="83"/>
        <v>0</v>
      </c>
      <c r="H358" s="11">
        <f t="shared" si="84"/>
        <v>0</v>
      </c>
      <c r="I358" s="11">
        <f t="shared" si="85"/>
        <v>0</v>
      </c>
      <c r="J358" s="11">
        <f t="shared" si="86"/>
        <v>0</v>
      </c>
      <c r="K358" s="11">
        <f t="shared" si="87"/>
        <v>0</v>
      </c>
      <c r="L358" s="11">
        <f t="shared" si="88"/>
        <v>0</v>
      </c>
      <c r="M358" s="11">
        <f t="shared" si="89"/>
        <v>0</v>
      </c>
      <c r="N358" s="11">
        <f t="shared" si="90"/>
        <v>0</v>
      </c>
      <c r="O358" s="11">
        <f t="shared" si="91"/>
        <v>0</v>
      </c>
      <c r="P358" s="11">
        <f t="shared" si="92"/>
        <v>0</v>
      </c>
      <c r="Q358" s="11">
        <f t="shared" si="93"/>
        <v>0</v>
      </c>
      <c r="R358" s="11">
        <f t="shared" si="94"/>
        <v>0</v>
      </c>
    </row>
    <row r="359" spans="1:18" x14ac:dyDescent="0.25">
      <c r="A359" s="9">
        <f>IF(Lease!$H$4="Monthly",DATE(YEAR(Yearly!A358),MONTH(Yearly!A358)+1,DAY(Yearly!A358)),IF(Lease!$H$4="Quarterly",DATE(YEAR(Yearly!A358),MONTH(Yearly!A358)+3,DAY(Yearly!A358)),DATE(YEAR(Yearly!A358)+1,MONTH(Yearly!A358),DAY(Yearly!A358))))</f>
        <v>171362</v>
      </c>
      <c r="B359" s="9">
        <f t="shared" si="82"/>
        <v>171360</v>
      </c>
      <c r="C359" s="9">
        <f t="shared" si="95"/>
        <v>171390</v>
      </c>
      <c r="D359" s="3">
        <f t="shared" si="96"/>
        <v>31</v>
      </c>
      <c r="E359" s="4">
        <f>Lease!K369</f>
        <v>0</v>
      </c>
      <c r="F359" s="3">
        <f t="shared" si="97"/>
        <v>0</v>
      </c>
      <c r="G359" s="11">
        <f t="shared" si="83"/>
        <v>0</v>
      </c>
      <c r="H359" s="11">
        <f t="shared" si="84"/>
        <v>0</v>
      </c>
      <c r="I359" s="11">
        <f t="shared" si="85"/>
        <v>0</v>
      </c>
      <c r="J359" s="11">
        <f t="shared" si="86"/>
        <v>0</v>
      </c>
      <c r="K359" s="11">
        <f t="shared" si="87"/>
        <v>0</v>
      </c>
      <c r="L359" s="11">
        <f t="shared" si="88"/>
        <v>0</v>
      </c>
      <c r="M359" s="11">
        <f t="shared" si="89"/>
        <v>0</v>
      </c>
      <c r="N359" s="11">
        <f t="shared" si="90"/>
        <v>0</v>
      </c>
      <c r="O359" s="11">
        <f t="shared" si="91"/>
        <v>0</v>
      </c>
      <c r="P359" s="11">
        <f t="shared" si="92"/>
        <v>0</v>
      </c>
      <c r="Q359" s="11">
        <f t="shared" si="93"/>
        <v>0</v>
      </c>
      <c r="R359" s="11">
        <f t="shared" si="94"/>
        <v>0</v>
      </c>
    </row>
    <row r="360" spans="1:18" x14ac:dyDescent="0.25">
      <c r="A360" s="9">
        <f>IF(Lease!$H$4="Monthly",DATE(YEAR(Yearly!A359),MONTH(Yearly!A359)+1,DAY(Yearly!A359)),IF(Lease!$H$4="Quarterly",DATE(YEAR(Yearly!A359),MONTH(Yearly!A359)+3,DAY(Yearly!A359)),DATE(YEAR(Yearly!A359)+1,MONTH(Yearly!A359),DAY(Yearly!A359))))</f>
        <v>171727</v>
      </c>
      <c r="B360" s="9">
        <f t="shared" si="82"/>
        <v>171725</v>
      </c>
      <c r="C360" s="9">
        <f t="shared" si="95"/>
        <v>171755</v>
      </c>
      <c r="D360" s="3">
        <f t="shared" si="96"/>
        <v>31</v>
      </c>
      <c r="E360" s="4">
        <f>Lease!K370</f>
        <v>0</v>
      </c>
      <c r="F360" s="3">
        <f t="shared" si="97"/>
        <v>0</v>
      </c>
      <c r="G360" s="11">
        <f t="shared" si="83"/>
        <v>0</v>
      </c>
      <c r="H360" s="11">
        <f t="shared" si="84"/>
        <v>0</v>
      </c>
      <c r="I360" s="11">
        <f t="shared" si="85"/>
        <v>0</v>
      </c>
      <c r="J360" s="11">
        <f t="shared" si="86"/>
        <v>0</v>
      </c>
      <c r="K360" s="11">
        <f t="shared" si="87"/>
        <v>0</v>
      </c>
      <c r="L360" s="11">
        <f t="shared" si="88"/>
        <v>0</v>
      </c>
      <c r="M360" s="11">
        <f t="shared" si="89"/>
        <v>0</v>
      </c>
      <c r="N360" s="11">
        <f t="shared" si="90"/>
        <v>0</v>
      </c>
      <c r="O360" s="11">
        <f t="shared" si="91"/>
        <v>0</v>
      </c>
      <c r="P360" s="11">
        <f t="shared" si="92"/>
        <v>0</v>
      </c>
      <c r="Q360" s="11">
        <f t="shared" si="93"/>
        <v>0</v>
      </c>
      <c r="R360" s="11">
        <f t="shared" si="94"/>
        <v>0</v>
      </c>
    </row>
    <row r="361" spans="1:18" x14ac:dyDescent="0.25">
      <c r="A361" s="9">
        <f>IF(Lease!$H$4="Monthly",DATE(YEAR(Yearly!A360),MONTH(Yearly!A360)+1,DAY(Yearly!A360)),IF(Lease!$H$4="Quarterly",DATE(YEAR(Yearly!A360),MONTH(Yearly!A360)+3,DAY(Yearly!A360)),DATE(YEAR(Yearly!A360)+1,MONTH(Yearly!A360),DAY(Yearly!A360))))</f>
        <v>172092</v>
      </c>
      <c r="B361" s="9">
        <f t="shared" si="82"/>
        <v>172090</v>
      </c>
      <c r="C361" s="9">
        <f t="shared" si="95"/>
        <v>172120</v>
      </c>
      <c r="D361" s="3">
        <f t="shared" si="96"/>
        <v>31</v>
      </c>
      <c r="E361" s="4">
        <f>Lease!K371</f>
        <v>0</v>
      </c>
      <c r="F361" s="3">
        <f t="shared" si="97"/>
        <v>0</v>
      </c>
      <c r="G361" s="11">
        <f t="shared" si="83"/>
        <v>0</v>
      </c>
      <c r="H361" s="11">
        <f t="shared" si="84"/>
        <v>0</v>
      </c>
      <c r="I361" s="11">
        <f t="shared" si="85"/>
        <v>0</v>
      </c>
      <c r="J361" s="11">
        <f t="shared" si="86"/>
        <v>0</v>
      </c>
      <c r="K361" s="11">
        <f t="shared" si="87"/>
        <v>0</v>
      </c>
      <c r="L361" s="11">
        <f t="shared" si="88"/>
        <v>0</v>
      </c>
      <c r="M361" s="11">
        <f t="shared" si="89"/>
        <v>0</v>
      </c>
      <c r="N361" s="11">
        <f t="shared" si="90"/>
        <v>0</v>
      </c>
      <c r="O361" s="11">
        <f t="shared" si="91"/>
        <v>0</v>
      </c>
      <c r="P361" s="11">
        <f t="shared" si="92"/>
        <v>0</v>
      </c>
      <c r="Q361" s="11">
        <f t="shared" si="93"/>
        <v>0</v>
      </c>
      <c r="R361" s="11">
        <f t="shared" si="94"/>
        <v>0</v>
      </c>
    </row>
    <row r="362" spans="1:18" x14ac:dyDescent="0.25">
      <c r="A362" s="9">
        <f>IF(Lease!$H$4="Monthly",DATE(YEAR(Yearly!A361),MONTH(Yearly!A361)+1,DAY(Yearly!A361)),IF(Lease!$H$4="Quarterly",DATE(YEAR(Yearly!A361),MONTH(Yearly!A361)+3,DAY(Yearly!A361)),DATE(YEAR(Yearly!A361)+1,MONTH(Yearly!A361),DAY(Yearly!A361))))</f>
        <v>172458</v>
      </c>
      <c r="B362" s="9">
        <f t="shared" si="82"/>
        <v>172456</v>
      </c>
      <c r="C362" s="9">
        <f t="shared" si="95"/>
        <v>172486</v>
      </c>
      <c r="D362" s="3">
        <f t="shared" si="96"/>
        <v>31</v>
      </c>
      <c r="E362" s="4">
        <f>Lease!K372</f>
        <v>0</v>
      </c>
      <c r="F362" s="3">
        <f t="shared" si="97"/>
        <v>0</v>
      </c>
      <c r="G362" s="11">
        <f t="shared" si="83"/>
        <v>0</v>
      </c>
      <c r="H362" s="11">
        <f t="shared" si="84"/>
        <v>0</v>
      </c>
      <c r="I362" s="11">
        <f t="shared" si="85"/>
        <v>0</v>
      </c>
      <c r="J362" s="11">
        <f t="shared" si="86"/>
        <v>0</v>
      </c>
      <c r="K362" s="11">
        <f t="shared" si="87"/>
        <v>0</v>
      </c>
      <c r="L362" s="11">
        <f t="shared" si="88"/>
        <v>0</v>
      </c>
      <c r="M362" s="11">
        <f t="shared" si="89"/>
        <v>0</v>
      </c>
      <c r="N362" s="11">
        <f t="shared" si="90"/>
        <v>0</v>
      </c>
      <c r="O362" s="11">
        <f t="shared" si="91"/>
        <v>0</v>
      </c>
      <c r="P362" s="11">
        <f t="shared" si="92"/>
        <v>0</v>
      </c>
      <c r="Q362" s="11">
        <f t="shared" si="93"/>
        <v>0</v>
      </c>
      <c r="R362" s="11">
        <f t="shared" si="94"/>
        <v>0</v>
      </c>
    </row>
    <row r="363" spans="1:18" x14ac:dyDescent="0.25">
      <c r="A363" s="9">
        <f>IF(Lease!$H$4="Monthly",DATE(YEAR(Yearly!A362),MONTH(Yearly!A362)+1,DAY(Yearly!A362)),IF(Lease!$H$4="Quarterly",DATE(YEAR(Yearly!A362),MONTH(Yearly!A362)+3,DAY(Yearly!A362)),DATE(YEAR(Yearly!A362)+1,MONTH(Yearly!A362),DAY(Yearly!A362))))</f>
        <v>172823</v>
      </c>
      <c r="B363" s="9">
        <f t="shared" si="82"/>
        <v>172821</v>
      </c>
      <c r="C363" s="9">
        <f t="shared" si="95"/>
        <v>172851</v>
      </c>
      <c r="D363" s="3">
        <f t="shared" si="96"/>
        <v>31</v>
      </c>
      <c r="E363" s="4">
        <f>Lease!K373</f>
        <v>0</v>
      </c>
      <c r="F363" s="3">
        <f t="shared" si="97"/>
        <v>0</v>
      </c>
      <c r="G363" s="11">
        <f t="shared" si="83"/>
        <v>0</v>
      </c>
      <c r="H363" s="11">
        <f t="shared" si="84"/>
        <v>0</v>
      </c>
      <c r="I363" s="11">
        <f t="shared" si="85"/>
        <v>0</v>
      </c>
      <c r="J363" s="11">
        <f t="shared" si="86"/>
        <v>0</v>
      </c>
      <c r="K363" s="11">
        <f t="shared" si="87"/>
        <v>0</v>
      </c>
      <c r="L363" s="11">
        <f t="shared" si="88"/>
        <v>0</v>
      </c>
      <c r="M363" s="11">
        <f t="shared" si="89"/>
        <v>0</v>
      </c>
      <c r="N363" s="11">
        <f t="shared" si="90"/>
        <v>0</v>
      </c>
      <c r="O363" s="11">
        <f t="shared" si="91"/>
        <v>0</v>
      </c>
      <c r="P363" s="11">
        <f t="shared" si="92"/>
        <v>0</v>
      </c>
      <c r="Q363" s="11">
        <f t="shared" si="93"/>
        <v>0</v>
      </c>
      <c r="R363" s="11">
        <f t="shared" si="94"/>
        <v>0</v>
      </c>
    </row>
    <row r="364" spans="1:18" x14ac:dyDescent="0.25">
      <c r="A364" s="9">
        <f>IF(Lease!$H$4="Monthly",DATE(YEAR(Yearly!A363),MONTH(Yearly!A363)+1,DAY(Yearly!A363)),IF(Lease!$H$4="Quarterly",DATE(YEAR(Yearly!A363),MONTH(Yearly!A363)+3,DAY(Yearly!A363)),DATE(YEAR(Yearly!A363)+1,MONTH(Yearly!A363),DAY(Yearly!A363))))</f>
        <v>173188</v>
      </c>
      <c r="B364" s="9">
        <f t="shared" si="82"/>
        <v>173186</v>
      </c>
      <c r="C364" s="9">
        <f t="shared" si="95"/>
        <v>173216</v>
      </c>
      <c r="D364" s="3">
        <f t="shared" si="96"/>
        <v>31</v>
      </c>
      <c r="E364" s="4">
        <f>Lease!K374</f>
        <v>0</v>
      </c>
      <c r="F364" s="3">
        <f t="shared" si="97"/>
        <v>0</v>
      </c>
      <c r="G364" s="11">
        <f t="shared" si="83"/>
        <v>0</v>
      </c>
      <c r="H364" s="11">
        <f t="shared" si="84"/>
        <v>0</v>
      </c>
      <c r="I364" s="11">
        <f t="shared" si="85"/>
        <v>0</v>
      </c>
      <c r="J364" s="11">
        <f t="shared" si="86"/>
        <v>0</v>
      </c>
      <c r="K364" s="11">
        <f t="shared" si="87"/>
        <v>0</v>
      </c>
      <c r="L364" s="11">
        <f t="shared" si="88"/>
        <v>0</v>
      </c>
      <c r="M364" s="11">
        <f t="shared" si="89"/>
        <v>0</v>
      </c>
      <c r="N364" s="11">
        <f t="shared" si="90"/>
        <v>0</v>
      </c>
      <c r="O364" s="11">
        <f t="shared" si="91"/>
        <v>0</v>
      </c>
      <c r="P364" s="11">
        <f t="shared" si="92"/>
        <v>0</v>
      </c>
      <c r="Q364" s="11">
        <f t="shared" si="93"/>
        <v>0</v>
      </c>
      <c r="R364" s="11">
        <f t="shared" si="94"/>
        <v>0</v>
      </c>
    </row>
    <row r="365" spans="1:18" x14ac:dyDescent="0.25">
      <c r="A365" s="9">
        <f>IF(Lease!$H$4="Monthly",DATE(YEAR(Yearly!A364),MONTH(Yearly!A364)+1,DAY(Yearly!A364)),IF(Lease!$H$4="Quarterly",DATE(YEAR(Yearly!A364),MONTH(Yearly!A364)+3,DAY(Yearly!A364)),DATE(YEAR(Yearly!A364)+1,MONTH(Yearly!A364),DAY(Yearly!A364))))</f>
        <v>173553</v>
      </c>
      <c r="B365" s="9">
        <f t="shared" si="82"/>
        <v>173551</v>
      </c>
      <c r="C365" s="9">
        <f t="shared" si="95"/>
        <v>173581</v>
      </c>
      <c r="D365" s="3">
        <f t="shared" si="96"/>
        <v>31</v>
      </c>
      <c r="E365" s="4">
        <f>Lease!K375</f>
        <v>0</v>
      </c>
      <c r="F365" s="3">
        <f t="shared" si="97"/>
        <v>0</v>
      </c>
      <c r="G365" s="11">
        <f t="shared" si="83"/>
        <v>0</v>
      </c>
      <c r="H365" s="11">
        <f t="shared" si="84"/>
        <v>0</v>
      </c>
      <c r="I365" s="11">
        <f t="shared" si="85"/>
        <v>0</v>
      </c>
      <c r="J365" s="11">
        <f t="shared" si="86"/>
        <v>0</v>
      </c>
      <c r="K365" s="11">
        <f t="shared" si="87"/>
        <v>0</v>
      </c>
      <c r="L365" s="11">
        <f t="shared" si="88"/>
        <v>0</v>
      </c>
      <c r="M365" s="11">
        <f t="shared" si="89"/>
        <v>0</v>
      </c>
      <c r="N365" s="11">
        <f t="shared" si="90"/>
        <v>0</v>
      </c>
      <c r="O365" s="11">
        <f t="shared" si="91"/>
        <v>0</v>
      </c>
      <c r="P365" s="11">
        <f t="shared" si="92"/>
        <v>0</v>
      </c>
      <c r="Q365" s="11">
        <f t="shared" si="93"/>
        <v>0</v>
      </c>
      <c r="R365" s="11">
        <f t="shared" si="94"/>
        <v>0</v>
      </c>
    </row>
    <row r="366" spans="1:18" x14ac:dyDescent="0.25">
      <c r="A366" s="9">
        <f>IF(Lease!$H$4="Monthly",DATE(YEAR(Yearly!A365),MONTH(Yearly!A365)+1,DAY(Yearly!A365)),IF(Lease!$H$4="Quarterly",DATE(YEAR(Yearly!A365),MONTH(Yearly!A365)+3,DAY(Yearly!A365)),DATE(YEAR(Yearly!A365)+1,MONTH(Yearly!A365),DAY(Yearly!A365))))</f>
        <v>173919</v>
      </c>
      <c r="B366" s="9">
        <f t="shared" si="82"/>
        <v>173917</v>
      </c>
      <c r="C366" s="9">
        <f t="shared" si="95"/>
        <v>173947</v>
      </c>
      <c r="D366" s="3">
        <f t="shared" si="96"/>
        <v>31</v>
      </c>
      <c r="E366" s="4">
        <f>Lease!K376</f>
        <v>0</v>
      </c>
      <c r="F366" s="3">
        <f t="shared" si="97"/>
        <v>0</v>
      </c>
      <c r="G366" s="11">
        <f t="shared" si="83"/>
        <v>0</v>
      </c>
      <c r="H366" s="11">
        <f t="shared" si="84"/>
        <v>0</v>
      </c>
      <c r="I366" s="11">
        <f t="shared" si="85"/>
        <v>0</v>
      </c>
      <c r="J366" s="11">
        <f t="shared" si="86"/>
        <v>0</v>
      </c>
      <c r="K366" s="11">
        <f t="shared" si="87"/>
        <v>0</v>
      </c>
      <c r="L366" s="11">
        <f t="shared" si="88"/>
        <v>0</v>
      </c>
      <c r="M366" s="11">
        <f t="shared" si="89"/>
        <v>0</v>
      </c>
      <c r="N366" s="11">
        <f t="shared" si="90"/>
        <v>0</v>
      </c>
      <c r="O366" s="11">
        <f t="shared" si="91"/>
        <v>0</v>
      </c>
      <c r="P366" s="11">
        <f t="shared" si="92"/>
        <v>0</v>
      </c>
      <c r="Q366" s="11">
        <f t="shared" si="93"/>
        <v>0</v>
      </c>
      <c r="R366" s="11">
        <f t="shared" si="94"/>
        <v>0</v>
      </c>
    </row>
    <row r="367" spans="1:18" x14ac:dyDescent="0.25">
      <c r="A367" s="9">
        <f>IF(Lease!$H$4="Monthly",DATE(YEAR(Yearly!A366),MONTH(Yearly!A366)+1,DAY(Yearly!A366)),IF(Lease!$H$4="Quarterly",DATE(YEAR(Yearly!A366),MONTH(Yearly!A366)+3,DAY(Yearly!A366)),DATE(YEAR(Yearly!A366)+1,MONTH(Yearly!A366),DAY(Yearly!A366))))</f>
        <v>174284</v>
      </c>
      <c r="B367" s="9">
        <f t="shared" si="82"/>
        <v>174282</v>
      </c>
      <c r="C367" s="9">
        <f t="shared" si="95"/>
        <v>174312</v>
      </c>
      <c r="D367" s="3">
        <f t="shared" si="96"/>
        <v>31</v>
      </c>
      <c r="E367" s="4">
        <f>Lease!K377</f>
        <v>0</v>
      </c>
      <c r="F367" s="3">
        <f t="shared" si="97"/>
        <v>0</v>
      </c>
      <c r="G367" s="11">
        <f t="shared" si="83"/>
        <v>0</v>
      </c>
      <c r="H367" s="11">
        <f t="shared" si="84"/>
        <v>0</v>
      </c>
      <c r="I367" s="11">
        <f t="shared" si="85"/>
        <v>0</v>
      </c>
      <c r="J367" s="11">
        <f t="shared" si="86"/>
        <v>0</v>
      </c>
      <c r="K367" s="11">
        <f t="shared" si="87"/>
        <v>0</v>
      </c>
      <c r="L367" s="11">
        <f t="shared" si="88"/>
        <v>0</v>
      </c>
      <c r="M367" s="11">
        <f t="shared" si="89"/>
        <v>0</v>
      </c>
      <c r="N367" s="11">
        <f t="shared" si="90"/>
        <v>0</v>
      </c>
      <c r="O367" s="11">
        <f t="shared" si="91"/>
        <v>0</v>
      </c>
      <c r="P367" s="11">
        <f t="shared" si="92"/>
        <v>0</v>
      </c>
      <c r="Q367" s="11">
        <f t="shared" si="93"/>
        <v>0</v>
      </c>
      <c r="R367" s="11">
        <f t="shared" si="94"/>
        <v>0</v>
      </c>
    </row>
    <row r="368" spans="1:18" x14ac:dyDescent="0.25">
      <c r="A368" s="9">
        <f>IF(Lease!$H$4="Monthly",DATE(YEAR(Yearly!A367),MONTH(Yearly!A367)+1,DAY(Yearly!A367)),IF(Lease!$H$4="Quarterly",DATE(YEAR(Yearly!A367),MONTH(Yearly!A367)+3,DAY(Yearly!A367)),DATE(YEAR(Yearly!A367)+1,MONTH(Yearly!A367),DAY(Yearly!A367))))</f>
        <v>174649</v>
      </c>
      <c r="B368" s="9">
        <f t="shared" si="82"/>
        <v>174647</v>
      </c>
      <c r="C368" s="9">
        <f t="shared" si="95"/>
        <v>174677</v>
      </c>
      <c r="D368" s="3">
        <f t="shared" si="96"/>
        <v>31</v>
      </c>
      <c r="E368" s="4">
        <f>Lease!K378</f>
        <v>0</v>
      </c>
      <c r="F368" s="3">
        <f t="shared" si="97"/>
        <v>0</v>
      </c>
      <c r="G368" s="11">
        <f t="shared" si="83"/>
        <v>0</v>
      </c>
      <c r="H368" s="11">
        <f t="shared" si="84"/>
        <v>0</v>
      </c>
      <c r="I368" s="11">
        <f t="shared" si="85"/>
        <v>0</v>
      </c>
      <c r="J368" s="11">
        <f t="shared" si="86"/>
        <v>0</v>
      </c>
      <c r="K368" s="11">
        <f t="shared" si="87"/>
        <v>0</v>
      </c>
      <c r="L368" s="11">
        <f t="shared" si="88"/>
        <v>0</v>
      </c>
      <c r="M368" s="11">
        <f t="shared" si="89"/>
        <v>0</v>
      </c>
      <c r="N368" s="11">
        <f t="shared" si="90"/>
        <v>0</v>
      </c>
      <c r="O368" s="11">
        <f t="shared" si="91"/>
        <v>0</v>
      </c>
      <c r="P368" s="11">
        <f t="shared" si="92"/>
        <v>0</v>
      </c>
      <c r="Q368" s="11">
        <f t="shared" si="93"/>
        <v>0</v>
      </c>
      <c r="R368" s="11">
        <f t="shared" si="94"/>
        <v>0</v>
      </c>
    </row>
    <row r="369" spans="1:18" x14ac:dyDescent="0.25">
      <c r="A369" s="9">
        <f>IF(Lease!$H$4="Monthly",DATE(YEAR(Yearly!A368),MONTH(Yearly!A368)+1,DAY(Yearly!A368)),IF(Lease!$H$4="Quarterly",DATE(YEAR(Yearly!A368),MONTH(Yearly!A368)+3,DAY(Yearly!A368)),DATE(YEAR(Yearly!A368)+1,MONTH(Yearly!A368),DAY(Yearly!A368))))</f>
        <v>175014</v>
      </c>
      <c r="B369" s="9">
        <f t="shared" si="82"/>
        <v>175012</v>
      </c>
      <c r="C369" s="9">
        <f t="shared" si="95"/>
        <v>175042</v>
      </c>
      <c r="D369" s="3">
        <f t="shared" si="96"/>
        <v>31</v>
      </c>
      <c r="E369" s="4">
        <f>Lease!K379</f>
        <v>0</v>
      </c>
      <c r="F369" s="3">
        <f t="shared" si="97"/>
        <v>0</v>
      </c>
      <c r="G369" s="11">
        <f t="shared" si="83"/>
        <v>0</v>
      </c>
      <c r="H369" s="11">
        <f t="shared" si="84"/>
        <v>0</v>
      </c>
      <c r="I369" s="11">
        <f t="shared" si="85"/>
        <v>0</v>
      </c>
      <c r="J369" s="11">
        <f t="shared" si="86"/>
        <v>0</v>
      </c>
      <c r="K369" s="11">
        <f t="shared" si="87"/>
        <v>0</v>
      </c>
      <c r="L369" s="11">
        <f t="shared" si="88"/>
        <v>0</v>
      </c>
      <c r="M369" s="11">
        <f t="shared" si="89"/>
        <v>0</v>
      </c>
      <c r="N369" s="11">
        <f t="shared" si="90"/>
        <v>0</v>
      </c>
      <c r="O369" s="11">
        <f t="shared" si="91"/>
        <v>0</v>
      </c>
      <c r="P369" s="11">
        <f t="shared" si="92"/>
        <v>0</v>
      </c>
      <c r="Q369" s="11">
        <f t="shared" si="93"/>
        <v>0</v>
      </c>
      <c r="R369" s="11">
        <f t="shared" si="94"/>
        <v>0</v>
      </c>
    </row>
    <row r="370" spans="1:18" x14ac:dyDescent="0.25">
      <c r="A370" s="9">
        <f>IF(Lease!$H$4="Monthly",DATE(YEAR(Yearly!A369),MONTH(Yearly!A369)+1,DAY(Yearly!A369)),IF(Lease!$H$4="Quarterly",DATE(YEAR(Yearly!A369),MONTH(Yearly!A369)+3,DAY(Yearly!A369)),DATE(YEAR(Yearly!A369)+1,MONTH(Yearly!A369),DAY(Yearly!A369))))</f>
        <v>175380</v>
      </c>
      <c r="B370" s="9">
        <f t="shared" si="82"/>
        <v>175378</v>
      </c>
      <c r="C370" s="9">
        <f t="shared" si="95"/>
        <v>175408</v>
      </c>
      <c r="D370" s="3">
        <f t="shared" si="96"/>
        <v>31</v>
      </c>
      <c r="E370" s="4">
        <f>Lease!K380</f>
        <v>0</v>
      </c>
      <c r="F370" s="3">
        <f t="shared" si="97"/>
        <v>0</v>
      </c>
      <c r="G370" s="11">
        <f t="shared" si="83"/>
        <v>0</v>
      </c>
      <c r="H370" s="11">
        <f t="shared" si="84"/>
        <v>0</v>
      </c>
      <c r="I370" s="11">
        <f t="shared" si="85"/>
        <v>0</v>
      </c>
      <c r="J370" s="11">
        <f t="shared" si="86"/>
        <v>0</v>
      </c>
      <c r="K370" s="11">
        <f t="shared" si="87"/>
        <v>0</v>
      </c>
      <c r="L370" s="11">
        <f t="shared" si="88"/>
        <v>0</v>
      </c>
      <c r="M370" s="11">
        <f t="shared" si="89"/>
        <v>0</v>
      </c>
      <c r="N370" s="11">
        <f t="shared" si="90"/>
        <v>0</v>
      </c>
      <c r="O370" s="11">
        <f t="shared" si="91"/>
        <v>0</v>
      </c>
      <c r="P370" s="11">
        <f t="shared" si="92"/>
        <v>0</v>
      </c>
      <c r="Q370" s="11">
        <f t="shared" si="93"/>
        <v>0</v>
      </c>
      <c r="R370" s="11">
        <f t="shared" si="94"/>
        <v>0</v>
      </c>
    </row>
    <row r="371" spans="1:18" x14ac:dyDescent="0.25">
      <c r="A371" s="9">
        <f>IF(Lease!$H$4="Monthly",DATE(YEAR(Yearly!A370),MONTH(Yearly!A370)+1,DAY(Yearly!A370)),IF(Lease!$H$4="Quarterly",DATE(YEAR(Yearly!A370),MONTH(Yearly!A370)+3,DAY(Yearly!A370)),DATE(YEAR(Yearly!A370)+1,MONTH(Yearly!A370),DAY(Yearly!A370))))</f>
        <v>175745</v>
      </c>
      <c r="B371" s="9">
        <f t="shared" si="82"/>
        <v>175743</v>
      </c>
      <c r="C371" s="9">
        <f t="shared" si="95"/>
        <v>175773</v>
      </c>
      <c r="D371" s="3">
        <f t="shared" si="96"/>
        <v>31</v>
      </c>
      <c r="E371" s="4">
        <f>Lease!K381</f>
        <v>0</v>
      </c>
      <c r="F371" s="3">
        <f t="shared" si="97"/>
        <v>0</v>
      </c>
      <c r="G371" s="11">
        <f t="shared" si="83"/>
        <v>0</v>
      </c>
      <c r="H371" s="11">
        <f t="shared" si="84"/>
        <v>0</v>
      </c>
      <c r="I371" s="11">
        <f t="shared" si="85"/>
        <v>0</v>
      </c>
      <c r="J371" s="11">
        <f t="shared" si="86"/>
        <v>0</v>
      </c>
      <c r="K371" s="11">
        <f t="shared" si="87"/>
        <v>0</v>
      </c>
      <c r="L371" s="11">
        <f t="shared" si="88"/>
        <v>0</v>
      </c>
      <c r="M371" s="11">
        <f t="shared" si="89"/>
        <v>0</v>
      </c>
      <c r="N371" s="11">
        <f t="shared" si="90"/>
        <v>0</v>
      </c>
      <c r="O371" s="11">
        <f t="shared" si="91"/>
        <v>0</v>
      </c>
      <c r="P371" s="11">
        <f t="shared" si="92"/>
        <v>0</v>
      </c>
      <c r="Q371" s="11">
        <f t="shared" si="93"/>
        <v>0</v>
      </c>
      <c r="R371" s="11">
        <f t="shared" si="94"/>
        <v>0</v>
      </c>
    </row>
    <row r="372" spans="1:18" x14ac:dyDescent="0.25">
      <c r="A372" s="9">
        <f>IF(Lease!$H$4="Monthly",DATE(YEAR(Yearly!A371),MONTH(Yearly!A371)+1,DAY(Yearly!A371)),IF(Lease!$H$4="Quarterly",DATE(YEAR(Yearly!A371),MONTH(Yearly!A371)+3,DAY(Yearly!A371)),DATE(YEAR(Yearly!A371)+1,MONTH(Yearly!A371),DAY(Yearly!A371))))</f>
        <v>176110</v>
      </c>
      <c r="B372" s="9">
        <f t="shared" si="82"/>
        <v>176108</v>
      </c>
      <c r="C372" s="9">
        <f t="shared" si="95"/>
        <v>176138</v>
      </c>
      <c r="D372" s="3">
        <f t="shared" si="96"/>
        <v>31</v>
      </c>
      <c r="E372" s="4">
        <f>Lease!K382</f>
        <v>0</v>
      </c>
      <c r="F372" s="3">
        <f t="shared" si="97"/>
        <v>0</v>
      </c>
      <c r="G372" s="11">
        <f t="shared" si="83"/>
        <v>0</v>
      </c>
      <c r="H372" s="11">
        <f t="shared" si="84"/>
        <v>0</v>
      </c>
      <c r="I372" s="11">
        <f t="shared" si="85"/>
        <v>0</v>
      </c>
      <c r="J372" s="11">
        <f t="shared" si="86"/>
        <v>0</v>
      </c>
      <c r="K372" s="11">
        <f t="shared" si="87"/>
        <v>0</v>
      </c>
      <c r="L372" s="11">
        <f t="shared" si="88"/>
        <v>0</v>
      </c>
      <c r="M372" s="11">
        <f t="shared" si="89"/>
        <v>0</v>
      </c>
      <c r="N372" s="11">
        <f t="shared" si="90"/>
        <v>0</v>
      </c>
      <c r="O372" s="11">
        <f t="shared" si="91"/>
        <v>0</v>
      </c>
      <c r="P372" s="11">
        <f t="shared" si="92"/>
        <v>0</v>
      </c>
      <c r="Q372" s="11">
        <f t="shared" si="93"/>
        <v>0</v>
      </c>
      <c r="R372" s="11">
        <f t="shared" si="94"/>
        <v>0</v>
      </c>
    </row>
    <row r="373" spans="1:18" x14ac:dyDescent="0.25">
      <c r="A373" s="9">
        <f>IF(Lease!$H$4="Monthly",DATE(YEAR(Yearly!A372),MONTH(Yearly!A372)+1,DAY(Yearly!A372)),IF(Lease!$H$4="Quarterly",DATE(YEAR(Yearly!A372),MONTH(Yearly!A372)+3,DAY(Yearly!A372)),DATE(YEAR(Yearly!A372)+1,MONTH(Yearly!A372),DAY(Yearly!A372))))</f>
        <v>176475</v>
      </c>
      <c r="B373" s="9">
        <f t="shared" si="82"/>
        <v>176473</v>
      </c>
      <c r="C373" s="9">
        <f t="shared" si="95"/>
        <v>176503</v>
      </c>
      <c r="D373" s="3">
        <f t="shared" si="96"/>
        <v>31</v>
      </c>
      <c r="E373" s="4">
        <f>Lease!K383</f>
        <v>0</v>
      </c>
      <c r="F373" s="3">
        <f t="shared" si="97"/>
        <v>0</v>
      </c>
      <c r="G373" s="11">
        <f t="shared" si="83"/>
        <v>0</v>
      </c>
      <c r="H373" s="11">
        <f t="shared" si="84"/>
        <v>0</v>
      </c>
      <c r="I373" s="11">
        <f t="shared" si="85"/>
        <v>0</v>
      </c>
      <c r="J373" s="11">
        <f t="shared" si="86"/>
        <v>0</v>
      </c>
      <c r="K373" s="11">
        <f t="shared" si="87"/>
        <v>0</v>
      </c>
      <c r="L373" s="11">
        <f t="shared" si="88"/>
        <v>0</v>
      </c>
      <c r="M373" s="11">
        <f t="shared" si="89"/>
        <v>0</v>
      </c>
      <c r="N373" s="11">
        <f t="shared" si="90"/>
        <v>0</v>
      </c>
      <c r="O373" s="11">
        <f t="shared" si="91"/>
        <v>0</v>
      </c>
      <c r="P373" s="11">
        <f t="shared" si="92"/>
        <v>0</v>
      </c>
      <c r="Q373" s="11">
        <f t="shared" si="93"/>
        <v>0</v>
      </c>
      <c r="R373" s="11">
        <f t="shared" si="94"/>
        <v>0</v>
      </c>
    </row>
    <row r="374" spans="1:18" x14ac:dyDescent="0.25">
      <c r="A374" s="9">
        <f>IF(Lease!$H$4="Monthly",DATE(YEAR(Yearly!A373),MONTH(Yearly!A373)+1,DAY(Yearly!A373)),IF(Lease!$H$4="Quarterly",DATE(YEAR(Yearly!A373),MONTH(Yearly!A373)+3,DAY(Yearly!A373)),DATE(YEAR(Yearly!A373)+1,MONTH(Yearly!A373),DAY(Yearly!A373))))</f>
        <v>176841</v>
      </c>
      <c r="B374" s="9">
        <f t="shared" si="82"/>
        <v>176839</v>
      </c>
      <c r="C374" s="9">
        <f t="shared" si="95"/>
        <v>176869</v>
      </c>
      <c r="D374" s="3">
        <f t="shared" si="96"/>
        <v>31</v>
      </c>
      <c r="E374" s="4">
        <f>Lease!K384</f>
        <v>0</v>
      </c>
      <c r="F374" s="3">
        <f t="shared" si="97"/>
        <v>0</v>
      </c>
      <c r="G374" s="11">
        <f t="shared" si="83"/>
        <v>0</v>
      </c>
      <c r="H374" s="11">
        <f t="shared" si="84"/>
        <v>0</v>
      </c>
      <c r="I374" s="11">
        <f t="shared" si="85"/>
        <v>0</v>
      </c>
      <c r="J374" s="11">
        <f t="shared" si="86"/>
        <v>0</v>
      </c>
      <c r="K374" s="11">
        <f t="shared" si="87"/>
        <v>0</v>
      </c>
      <c r="L374" s="11">
        <f t="shared" si="88"/>
        <v>0</v>
      </c>
      <c r="M374" s="11">
        <f t="shared" si="89"/>
        <v>0</v>
      </c>
      <c r="N374" s="11">
        <f t="shared" si="90"/>
        <v>0</v>
      </c>
      <c r="O374" s="11">
        <f t="shared" si="91"/>
        <v>0</v>
      </c>
      <c r="P374" s="11">
        <f t="shared" si="92"/>
        <v>0</v>
      </c>
      <c r="Q374" s="11">
        <f t="shared" si="93"/>
        <v>0</v>
      </c>
      <c r="R374" s="11">
        <f t="shared" si="94"/>
        <v>0</v>
      </c>
    </row>
    <row r="375" spans="1:18" x14ac:dyDescent="0.25">
      <c r="A375" s="9">
        <f>IF(Lease!$H$4="Monthly",DATE(YEAR(Yearly!A374),MONTH(Yearly!A374)+1,DAY(Yearly!A374)),IF(Lease!$H$4="Quarterly",DATE(YEAR(Yearly!A374),MONTH(Yearly!A374)+3,DAY(Yearly!A374)),DATE(YEAR(Yearly!A374)+1,MONTH(Yearly!A374),DAY(Yearly!A374))))</f>
        <v>177206</v>
      </c>
      <c r="B375" s="9">
        <f t="shared" si="82"/>
        <v>177204</v>
      </c>
      <c r="C375" s="9">
        <f t="shared" si="95"/>
        <v>177234</v>
      </c>
      <c r="D375" s="3">
        <f t="shared" si="96"/>
        <v>31</v>
      </c>
      <c r="E375" s="4">
        <f>Lease!K385</f>
        <v>0</v>
      </c>
      <c r="F375" s="3">
        <f t="shared" si="97"/>
        <v>0</v>
      </c>
      <c r="G375" s="11">
        <f t="shared" si="83"/>
        <v>0</v>
      </c>
      <c r="H375" s="11">
        <f t="shared" si="84"/>
        <v>0</v>
      </c>
      <c r="I375" s="11">
        <f t="shared" si="85"/>
        <v>0</v>
      </c>
      <c r="J375" s="11">
        <f t="shared" si="86"/>
        <v>0</v>
      </c>
      <c r="K375" s="11">
        <f t="shared" si="87"/>
        <v>0</v>
      </c>
      <c r="L375" s="11">
        <f t="shared" si="88"/>
        <v>0</v>
      </c>
      <c r="M375" s="11">
        <f t="shared" si="89"/>
        <v>0</v>
      </c>
      <c r="N375" s="11">
        <f t="shared" si="90"/>
        <v>0</v>
      </c>
      <c r="O375" s="11">
        <f t="shared" si="91"/>
        <v>0</v>
      </c>
      <c r="P375" s="11">
        <f t="shared" si="92"/>
        <v>0</v>
      </c>
      <c r="Q375" s="11">
        <f t="shared" si="93"/>
        <v>0</v>
      </c>
      <c r="R375" s="11">
        <f t="shared" si="94"/>
        <v>0</v>
      </c>
    </row>
    <row r="376" spans="1:18" x14ac:dyDescent="0.25">
      <c r="A376" s="9">
        <f>IF(Lease!$H$4="Monthly",DATE(YEAR(Yearly!A375),MONTH(Yearly!A375)+1,DAY(Yearly!A375)),IF(Lease!$H$4="Quarterly",DATE(YEAR(Yearly!A375),MONTH(Yearly!A375)+3,DAY(Yearly!A375)),DATE(YEAR(Yearly!A375)+1,MONTH(Yearly!A375),DAY(Yearly!A375))))</f>
        <v>177571</v>
      </c>
      <c r="B376" s="9">
        <f t="shared" si="82"/>
        <v>177569</v>
      </c>
      <c r="C376" s="9">
        <f t="shared" si="95"/>
        <v>177599</v>
      </c>
      <c r="D376" s="3">
        <f t="shared" si="96"/>
        <v>31</v>
      </c>
      <c r="E376" s="4">
        <f>Lease!K386</f>
        <v>0</v>
      </c>
      <c r="F376" s="3">
        <f t="shared" si="97"/>
        <v>0</v>
      </c>
      <c r="G376" s="11">
        <f t="shared" si="83"/>
        <v>0</v>
      </c>
      <c r="H376" s="11">
        <f t="shared" si="84"/>
        <v>0</v>
      </c>
      <c r="I376" s="11">
        <f t="shared" si="85"/>
        <v>0</v>
      </c>
      <c r="J376" s="11">
        <f t="shared" si="86"/>
        <v>0</v>
      </c>
      <c r="K376" s="11">
        <f t="shared" si="87"/>
        <v>0</v>
      </c>
      <c r="L376" s="11">
        <f t="shared" si="88"/>
        <v>0</v>
      </c>
      <c r="M376" s="11">
        <f t="shared" si="89"/>
        <v>0</v>
      </c>
      <c r="N376" s="11">
        <f t="shared" si="90"/>
        <v>0</v>
      </c>
      <c r="O376" s="11">
        <f t="shared" si="91"/>
        <v>0</v>
      </c>
      <c r="P376" s="11">
        <f t="shared" si="92"/>
        <v>0</v>
      </c>
      <c r="Q376" s="11">
        <f t="shared" si="93"/>
        <v>0</v>
      </c>
      <c r="R376" s="11">
        <f t="shared" si="94"/>
        <v>0</v>
      </c>
    </row>
    <row r="377" spans="1:18" x14ac:dyDescent="0.25">
      <c r="A377" s="9">
        <f>IF(Lease!$H$4="Monthly",DATE(YEAR(Yearly!A376),MONTH(Yearly!A376)+1,DAY(Yearly!A376)),IF(Lease!$H$4="Quarterly",DATE(YEAR(Yearly!A376),MONTH(Yearly!A376)+3,DAY(Yearly!A376)),DATE(YEAR(Yearly!A376)+1,MONTH(Yearly!A376),DAY(Yearly!A376))))</f>
        <v>177936</v>
      </c>
      <c r="B377" s="9">
        <f t="shared" si="82"/>
        <v>177934</v>
      </c>
      <c r="C377" s="9">
        <f t="shared" si="95"/>
        <v>177964</v>
      </c>
      <c r="D377" s="3">
        <f t="shared" si="96"/>
        <v>31</v>
      </c>
      <c r="E377" s="4">
        <f>Lease!K387</f>
        <v>0</v>
      </c>
      <c r="F377" s="3">
        <f t="shared" si="97"/>
        <v>0</v>
      </c>
      <c r="G377" s="11">
        <f t="shared" si="83"/>
        <v>0</v>
      </c>
      <c r="H377" s="11">
        <f t="shared" si="84"/>
        <v>0</v>
      </c>
      <c r="I377" s="11">
        <f t="shared" si="85"/>
        <v>0</v>
      </c>
      <c r="J377" s="11">
        <f t="shared" si="86"/>
        <v>0</v>
      </c>
      <c r="K377" s="11">
        <f t="shared" si="87"/>
        <v>0</v>
      </c>
      <c r="L377" s="11">
        <f t="shared" si="88"/>
        <v>0</v>
      </c>
      <c r="M377" s="11">
        <f t="shared" si="89"/>
        <v>0</v>
      </c>
      <c r="N377" s="11">
        <f t="shared" si="90"/>
        <v>0</v>
      </c>
      <c r="O377" s="11">
        <f t="shared" si="91"/>
        <v>0</v>
      </c>
      <c r="P377" s="11">
        <f t="shared" si="92"/>
        <v>0</v>
      </c>
      <c r="Q377" s="11">
        <f t="shared" si="93"/>
        <v>0</v>
      </c>
      <c r="R377" s="11">
        <f t="shared" si="94"/>
        <v>0</v>
      </c>
    </row>
    <row r="378" spans="1:18" x14ac:dyDescent="0.25">
      <c r="A378" s="9">
        <f>IF(Lease!$H$4="Monthly",DATE(YEAR(Yearly!A377),MONTH(Yearly!A377)+1,DAY(Yearly!A377)),IF(Lease!$H$4="Quarterly",DATE(YEAR(Yearly!A377),MONTH(Yearly!A377)+3,DAY(Yearly!A377)),DATE(YEAR(Yearly!A377)+1,MONTH(Yearly!A377),DAY(Yearly!A377))))</f>
        <v>178302</v>
      </c>
      <c r="B378" s="9">
        <f t="shared" si="82"/>
        <v>178300</v>
      </c>
      <c r="C378" s="9">
        <f t="shared" si="95"/>
        <v>178330</v>
      </c>
      <c r="D378" s="3">
        <f t="shared" si="96"/>
        <v>31</v>
      </c>
      <c r="E378" s="4">
        <f>Lease!K388</f>
        <v>0</v>
      </c>
      <c r="F378" s="3">
        <f t="shared" si="97"/>
        <v>0</v>
      </c>
      <c r="G378" s="11">
        <f t="shared" si="83"/>
        <v>0</v>
      </c>
      <c r="H378" s="11">
        <f t="shared" si="84"/>
        <v>0</v>
      </c>
      <c r="I378" s="11">
        <f t="shared" si="85"/>
        <v>0</v>
      </c>
      <c r="J378" s="11">
        <f t="shared" si="86"/>
        <v>0</v>
      </c>
      <c r="K378" s="11">
        <f t="shared" si="87"/>
        <v>0</v>
      </c>
      <c r="L378" s="11">
        <f t="shared" si="88"/>
        <v>0</v>
      </c>
      <c r="M378" s="11">
        <f t="shared" si="89"/>
        <v>0</v>
      </c>
      <c r="N378" s="11">
        <f t="shared" si="90"/>
        <v>0</v>
      </c>
      <c r="O378" s="11">
        <f t="shared" si="91"/>
        <v>0</v>
      </c>
      <c r="P378" s="11">
        <f t="shared" si="92"/>
        <v>0</v>
      </c>
      <c r="Q378" s="11">
        <f t="shared" si="93"/>
        <v>0</v>
      </c>
      <c r="R378" s="11">
        <f t="shared" si="94"/>
        <v>0</v>
      </c>
    </row>
    <row r="379" spans="1:18" x14ac:dyDescent="0.25">
      <c r="A379" s="9">
        <f>IF(Lease!$H$4="Monthly",DATE(YEAR(Yearly!A378),MONTH(Yearly!A378)+1,DAY(Yearly!A378)),IF(Lease!$H$4="Quarterly",DATE(YEAR(Yearly!A378),MONTH(Yearly!A378)+3,DAY(Yearly!A378)),DATE(YEAR(Yearly!A378)+1,MONTH(Yearly!A378),DAY(Yearly!A378))))</f>
        <v>178667</v>
      </c>
      <c r="B379" s="9">
        <f t="shared" si="82"/>
        <v>178665</v>
      </c>
      <c r="C379" s="9">
        <f t="shared" si="95"/>
        <v>178695</v>
      </c>
      <c r="D379" s="3">
        <f t="shared" si="96"/>
        <v>31</v>
      </c>
      <c r="E379" s="4">
        <f>Lease!K389</f>
        <v>0</v>
      </c>
      <c r="F379" s="3">
        <f t="shared" si="97"/>
        <v>0</v>
      </c>
      <c r="G379" s="11">
        <f t="shared" si="83"/>
        <v>0</v>
      </c>
      <c r="H379" s="11">
        <f t="shared" si="84"/>
        <v>0</v>
      </c>
      <c r="I379" s="11">
        <f t="shared" si="85"/>
        <v>0</v>
      </c>
      <c r="J379" s="11">
        <f t="shared" si="86"/>
        <v>0</v>
      </c>
      <c r="K379" s="11">
        <f t="shared" si="87"/>
        <v>0</v>
      </c>
      <c r="L379" s="11">
        <f t="shared" si="88"/>
        <v>0</v>
      </c>
      <c r="M379" s="11">
        <f t="shared" si="89"/>
        <v>0</v>
      </c>
      <c r="N379" s="11">
        <f t="shared" si="90"/>
        <v>0</v>
      </c>
      <c r="O379" s="11">
        <f t="shared" si="91"/>
        <v>0</v>
      </c>
      <c r="P379" s="11">
        <f t="shared" si="92"/>
        <v>0</v>
      </c>
      <c r="Q379" s="11">
        <f t="shared" si="93"/>
        <v>0</v>
      </c>
      <c r="R379" s="11">
        <f t="shared" si="94"/>
        <v>0</v>
      </c>
    </row>
    <row r="380" spans="1:18" x14ac:dyDescent="0.25">
      <c r="A380" s="9">
        <f>IF(Lease!$H$4="Monthly",DATE(YEAR(Yearly!A379),MONTH(Yearly!A379)+1,DAY(Yearly!A379)),IF(Lease!$H$4="Quarterly",DATE(YEAR(Yearly!A379),MONTH(Yearly!A379)+3,DAY(Yearly!A379)),DATE(YEAR(Yearly!A379)+1,MONTH(Yearly!A379),DAY(Yearly!A379))))</f>
        <v>179032</v>
      </c>
      <c r="B380" s="9">
        <f t="shared" si="82"/>
        <v>179030</v>
      </c>
      <c r="C380" s="9">
        <f t="shared" si="95"/>
        <v>179060</v>
      </c>
      <c r="D380" s="3">
        <f t="shared" si="96"/>
        <v>31</v>
      </c>
      <c r="E380" s="4">
        <f>Lease!K390</f>
        <v>0</v>
      </c>
      <c r="F380" s="3">
        <f t="shared" si="97"/>
        <v>0</v>
      </c>
      <c r="G380" s="11">
        <f t="shared" si="83"/>
        <v>0</v>
      </c>
      <c r="H380" s="11">
        <f t="shared" si="84"/>
        <v>0</v>
      </c>
      <c r="I380" s="11">
        <f t="shared" si="85"/>
        <v>0</v>
      </c>
      <c r="J380" s="11">
        <f t="shared" si="86"/>
        <v>0</v>
      </c>
      <c r="K380" s="11">
        <f t="shared" si="87"/>
        <v>0</v>
      </c>
      <c r="L380" s="11">
        <f t="shared" si="88"/>
        <v>0</v>
      </c>
      <c r="M380" s="11">
        <f t="shared" si="89"/>
        <v>0</v>
      </c>
      <c r="N380" s="11">
        <f t="shared" si="90"/>
        <v>0</v>
      </c>
      <c r="O380" s="11">
        <f t="shared" si="91"/>
        <v>0</v>
      </c>
      <c r="P380" s="11">
        <f t="shared" si="92"/>
        <v>0</v>
      </c>
      <c r="Q380" s="11">
        <f t="shared" si="93"/>
        <v>0</v>
      </c>
      <c r="R380" s="11">
        <f t="shared" si="94"/>
        <v>0</v>
      </c>
    </row>
    <row r="381" spans="1:18" x14ac:dyDescent="0.25">
      <c r="A381" s="9">
        <f>IF(Lease!$H$4="Monthly",DATE(YEAR(Yearly!A380),MONTH(Yearly!A380)+1,DAY(Yearly!A380)),IF(Lease!$H$4="Quarterly",DATE(YEAR(Yearly!A380),MONTH(Yearly!A380)+3,DAY(Yearly!A380)),DATE(YEAR(Yearly!A380)+1,MONTH(Yearly!A380),DAY(Yearly!A380))))</f>
        <v>179397</v>
      </c>
      <c r="B381" s="9">
        <f t="shared" si="82"/>
        <v>179395</v>
      </c>
      <c r="C381" s="9">
        <f t="shared" si="95"/>
        <v>179425</v>
      </c>
      <c r="D381" s="3">
        <f t="shared" si="96"/>
        <v>31</v>
      </c>
      <c r="E381" s="4">
        <f>Lease!K391</f>
        <v>0</v>
      </c>
      <c r="F381" s="3">
        <f t="shared" si="97"/>
        <v>0</v>
      </c>
      <c r="G381" s="11">
        <f t="shared" si="83"/>
        <v>0</v>
      </c>
      <c r="H381" s="11">
        <f t="shared" si="84"/>
        <v>0</v>
      </c>
      <c r="I381" s="11">
        <f t="shared" si="85"/>
        <v>0</v>
      </c>
      <c r="J381" s="11">
        <f t="shared" si="86"/>
        <v>0</v>
      </c>
      <c r="K381" s="11">
        <f t="shared" si="87"/>
        <v>0</v>
      </c>
      <c r="L381" s="11">
        <f t="shared" si="88"/>
        <v>0</v>
      </c>
      <c r="M381" s="11">
        <f t="shared" si="89"/>
        <v>0</v>
      </c>
      <c r="N381" s="11">
        <f t="shared" si="90"/>
        <v>0</v>
      </c>
      <c r="O381" s="11">
        <f t="shared" si="91"/>
        <v>0</v>
      </c>
      <c r="P381" s="11">
        <f t="shared" si="92"/>
        <v>0</v>
      </c>
      <c r="Q381" s="11">
        <f t="shared" si="93"/>
        <v>0</v>
      </c>
      <c r="R381" s="11">
        <f t="shared" si="94"/>
        <v>0</v>
      </c>
    </row>
    <row r="382" spans="1:18" x14ac:dyDescent="0.25">
      <c r="A382" s="9">
        <f>IF(Lease!$H$4="Monthly",DATE(YEAR(Yearly!A381),MONTH(Yearly!A381)+1,DAY(Yearly!A381)),IF(Lease!$H$4="Quarterly",DATE(YEAR(Yearly!A381),MONTH(Yearly!A381)+3,DAY(Yearly!A381)),DATE(YEAR(Yearly!A381)+1,MONTH(Yearly!A381),DAY(Yearly!A381))))</f>
        <v>179763</v>
      </c>
      <c r="B382" s="9">
        <f t="shared" si="82"/>
        <v>179761</v>
      </c>
      <c r="C382" s="9">
        <f t="shared" si="95"/>
        <v>179791</v>
      </c>
      <c r="D382" s="3">
        <f t="shared" si="96"/>
        <v>31</v>
      </c>
      <c r="E382" s="4">
        <f>Lease!K392</f>
        <v>0</v>
      </c>
      <c r="F382" s="3">
        <f t="shared" si="97"/>
        <v>0</v>
      </c>
      <c r="G382" s="11">
        <f t="shared" si="83"/>
        <v>0</v>
      </c>
      <c r="H382" s="11">
        <f t="shared" si="84"/>
        <v>0</v>
      </c>
      <c r="I382" s="11">
        <f t="shared" si="85"/>
        <v>0</v>
      </c>
      <c r="J382" s="11">
        <f t="shared" si="86"/>
        <v>0</v>
      </c>
      <c r="K382" s="11">
        <f t="shared" si="87"/>
        <v>0</v>
      </c>
      <c r="L382" s="11">
        <f t="shared" si="88"/>
        <v>0</v>
      </c>
      <c r="M382" s="11">
        <f t="shared" si="89"/>
        <v>0</v>
      </c>
      <c r="N382" s="11">
        <f t="shared" si="90"/>
        <v>0</v>
      </c>
      <c r="O382" s="11">
        <f t="shared" si="91"/>
        <v>0</v>
      </c>
      <c r="P382" s="11">
        <f t="shared" si="92"/>
        <v>0</v>
      </c>
      <c r="Q382" s="11">
        <f t="shared" si="93"/>
        <v>0</v>
      </c>
      <c r="R382" s="11">
        <f t="shared" si="94"/>
        <v>0</v>
      </c>
    </row>
    <row r="383" spans="1:18" x14ac:dyDescent="0.25">
      <c r="A383" s="9">
        <f>IF(Lease!$H$4="Monthly",DATE(YEAR(Yearly!A382),MONTH(Yearly!A382)+1,DAY(Yearly!A382)),IF(Lease!$H$4="Quarterly",DATE(YEAR(Yearly!A382),MONTH(Yearly!A382)+3,DAY(Yearly!A382)),DATE(YEAR(Yearly!A382)+1,MONTH(Yearly!A382),DAY(Yearly!A382))))</f>
        <v>180128</v>
      </c>
      <c r="B383" s="9">
        <f t="shared" si="82"/>
        <v>180126</v>
      </c>
      <c r="C383" s="9">
        <f t="shared" si="95"/>
        <v>180156</v>
      </c>
      <c r="D383" s="3">
        <f t="shared" si="96"/>
        <v>31</v>
      </c>
      <c r="E383" s="4">
        <f>Lease!K393</f>
        <v>0</v>
      </c>
      <c r="F383" s="3">
        <f t="shared" si="97"/>
        <v>0</v>
      </c>
      <c r="G383" s="11">
        <f t="shared" si="83"/>
        <v>0</v>
      </c>
      <c r="H383" s="11">
        <f t="shared" si="84"/>
        <v>0</v>
      </c>
      <c r="I383" s="11">
        <f t="shared" si="85"/>
        <v>0</v>
      </c>
      <c r="J383" s="11">
        <f t="shared" si="86"/>
        <v>0</v>
      </c>
      <c r="K383" s="11">
        <f t="shared" si="87"/>
        <v>0</v>
      </c>
      <c r="L383" s="11">
        <f t="shared" si="88"/>
        <v>0</v>
      </c>
      <c r="M383" s="11">
        <f t="shared" si="89"/>
        <v>0</v>
      </c>
      <c r="N383" s="11">
        <f t="shared" si="90"/>
        <v>0</v>
      </c>
      <c r="O383" s="11">
        <f t="shared" si="91"/>
        <v>0</v>
      </c>
      <c r="P383" s="11">
        <f t="shared" si="92"/>
        <v>0</v>
      </c>
      <c r="Q383" s="11">
        <f t="shared" si="93"/>
        <v>0</v>
      </c>
      <c r="R383" s="11">
        <f t="shared" si="94"/>
        <v>0</v>
      </c>
    </row>
    <row r="384" spans="1:18" x14ac:dyDescent="0.25">
      <c r="A384" s="9">
        <f>IF(Lease!$H$4="Monthly",DATE(YEAR(Yearly!A383),MONTH(Yearly!A383)+1,DAY(Yearly!A383)),IF(Lease!$H$4="Quarterly",DATE(YEAR(Yearly!A383),MONTH(Yearly!A383)+3,DAY(Yearly!A383)),DATE(YEAR(Yearly!A383)+1,MONTH(Yearly!A383),DAY(Yearly!A383))))</f>
        <v>180493</v>
      </c>
      <c r="B384" s="9">
        <f t="shared" si="82"/>
        <v>180491</v>
      </c>
      <c r="C384" s="9">
        <f t="shared" si="95"/>
        <v>180521</v>
      </c>
      <c r="D384" s="3">
        <f t="shared" si="96"/>
        <v>31</v>
      </c>
      <c r="E384" s="4">
        <f>Lease!K394</f>
        <v>0</v>
      </c>
      <c r="F384" s="3">
        <f t="shared" si="97"/>
        <v>0</v>
      </c>
      <c r="G384" s="11">
        <f t="shared" si="83"/>
        <v>0</v>
      </c>
      <c r="H384" s="11">
        <f t="shared" si="84"/>
        <v>0</v>
      </c>
      <c r="I384" s="11">
        <f t="shared" si="85"/>
        <v>0</v>
      </c>
      <c r="J384" s="11">
        <f t="shared" si="86"/>
        <v>0</v>
      </c>
      <c r="K384" s="11">
        <f t="shared" si="87"/>
        <v>0</v>
      </c>
      <c r="L384" s="11">
        <f t="shared" si="88"/>
        <v>0</v>
      </c>
      <c r="M384" s="11">
        <f t="shared" si="89"/>
        <v>0</v>
      </c>
      <c r="N384" s="11">
        <f t="shared" si="90"/>
        <v>0</v>
      </c>
      <c r="O384" s="11">
        <f t="shared" si="91"/>
        <v>0</v>
      </c>
      <c r="P384" s="11">
        <f t="shared" si="92"/>
        <v>0</v>
      </c>
      <c r="Q384" s="11">
        <f t="shared" si="93"/>
        <v>0</v>
      </c>
      <c r="R384" s="11">
        <f t="shared" si="94"/>
        <v>0</v>
      </c>
    </row>
    <row r="385" spans="1:18" x14ac:dyDescent="0.25">
      <c r="A385" s="9">
        <f>IF(Lease!$H$4="Monthly",DATE(YEAR(Yearly!A384),MONTH(Yearly!A384)+1,DAY(Yearly!A384)),IF(Lease!$H$4="Quarterly",DATE(YEAR(Yearly!A384),MONTH(Yearly!A384)+3,DAY(Yearly!A384)),DATE(YEAR(Yearly!A384)+1,MONTH(Yearly!A384),DAY(Yearly!A384))))</f>
        <v>180858</v>
      </c>
      <c r="B385" s="9">
        <f t="shared" si="82"/>
        <v>180856</v>
      </c>
      <c r="C385" s="9">
        <f t="shared" si="95"/>
        <v>180886</v>
      </c>
      <c r="D385" s="3">
        <f t="shared" si="96"/>
        <v>31</v>
      </c>
      <c r="E385" s="4">
        <f>Lease!K395</f>
        <v>0</v>
      </c>
      <c r="F385" s="3">
        <f t="shared" si="97"/>
        <v>0</v>
      </c>
      <c r="G385" s="11">
        <f t="shared" si="83"/>
        <v>0</v>
      </c>
      <c r="H385" s="11">
        <f t="shared" si="84"/>
        <v>0</v>
      </c>
      <c r="I385" s="11">
        <f t="shared" si="85"/>
        <v>0</v>
      </c>
      <c r="J385" s="11">
        <f t="shared" si="86"/>
        <v>0</v>
      </c>
      <c r="K385" s="11">
        <f t="shared" si="87"/>
        <v>0</v>
      </c>
      <c r="L385" s="11">
        <f t="shared" si="88"/>
        <v>0</v>
      </c>
      <c r="M385" s="11">
        <f t="shared" si="89"/>
        <v>0</v>
      </c>
      <c r="N385" s="11">
        <f t="shared" si="90"/>
        <v>0</v>
      </c>
      <c r="O385" s="11">
        <f t="shared" si="91"/>
        <v>0</v>
      </c>
      <c r="P385" s="11">
        <f t="shared" si="92"/>
        <v>0</v>
      </c>
      <c r="Q385" s="11">
        <f t="shared" si="93"/>
        <v>0</v>
      </c>
      <c r="R385" s="11">
        <f t="shared" si="94"/>
        <v>0</v>
      </c>
    </row>
    <row r="386" spans="1:18" x14ac:dyDescent="0.25">
      <c r="A386" s="9">
        <f>IF(Lease!$H$4="Monthly",DATE(YEAR(Yearly!A385),MONTH(Yearly!A385)+1,DAY(Yearly!A385)),IF(Lease!$H$4="Quarterly",DATE(YEAR(Yearly!A385),MONTH(Yearly!A385)+3,DAY(Yearly!A385)),DATE(YEAR(Yearly!A385)+1,MONTH(Yearly!A385),DAY(Yearly!A385))))</f>
        <v>181224</v>
      </c>
      <c r="B386" s="9">
        <f t="shared" si="82"/>
        <v>181222</v>
      </c>
      <c r="C386" s="9">
        <f t="shared" si="95"/>
        <v>181252</v>
      </c>
      <c r="D386" s="3">
        <f t="shared" si="96"/>
        <v>31</v>
      </c>
      <c r="E386" s="4">
        <f>Lease!K396</f>
        <v>0</v>
      </c>
      <c r="F386" s="3">
        <f t="shared" si="97"/>
        <v>0</v>
      </c>
      <c r="G386" s="11">
        <f t="shared" si="83"/>
        <v>0</v>
      </c>
      <c r="H386" s="11">
        <f t="shared" si="84"/>
        <v>0</v>
      </c>
      <c r="I386" s="11">
        <f t="shared" si="85"/>
        <v>0</v>
      </c>
      <c r="J386" s="11">
        <f t="shared" si="86"/>
        <v>0</v>
      </c>
      <c r="K386" s="11">
        <f t="shared" si="87"/>
        <v>0</v>
      </c>
      <c r="L386" s="11">
        <f t="shared" si="88"/>
        <v>0</v>
      </c>
      <c r="M386" s="11">
        <f t="shared" si="89"/>
        <v>0</v>
      </c>
      <c r="N386" s="11">
        <f t="shared" si="90"/>
        <v>0</v>
      </c>
      <c r="O386" s="11">
        <f t="shared" si="91"/>
        <v>0</v>
      </c>
      <c r="P386" s="11">
        <f t="shared" si="92"/>
        <v>0</v>
      </c>
      <c r="Q386" s="11">
        <f t="shared" si="93"/>
        <v>0</v>
      </c>
      <c r="R386" s="11">
        <f t="shared" si="94"/>
        <v>0</v>
      </c>
    </row>
    <row r="387" spans="1:18" x14ac:dyDescent="0.25">
      <c r="A387" s="9">
        <f>IF(Lease!$H$4="Monthly",DATE(YEAR(Yearly!A386),MONTH(Yearly!A386)+1,DAY(Yearly!A386)),IF(Lease!$H$4="Quarterly",DATE(YEAR(Yearly!A386),MONTH(Yearly!A386)+3,DAY(Yearly!A386)),DATE(YEAR(Yearly!A386)+1,MONTH(Yearly!A386),DAY(Yearly!A386))))</f>
        <v>181589</v>
      </c>
      <c r="B387" s="9">
        <f t="shared" si="82"/>
        <v>181587</v>
      </c>
      <c r="C387" s="9">
        <f t="shared" si="95"/>
        <v>181617</v>
      </c>
      <c r="D387" s="3">
        <f t="shared" si="96"/>
        <v>31</v>
      </c>
      <c r="E387" s="4">
        <f>Lease!K397</f>
        <v>0</v>
      </c>
      <c r="F387" s="3">
        <f t="shared" si="97"/>
        <v>0</v>
      </c>
      <c r="G387" s="11">
        <f t="shared" si="83"/>
        <v>0</v>
      </c>
      <c r="H387" s="11">
        <f t="shared" si="84"/>
        <v>0</v>
      </c>
      <c r="I387" s="11">
        <f t="shared" si="85"/>
        <v>0</v>
      </c>
      <c r="J387" s="11">
        <f t="shared" si="86"/>
        <v>0</v>
      </c>
      <c r="K387" s="11">
        <f t="shared" si="87"/>
        <v>0</v>
      </c>
      <c r="L387" s="11">
        <f t="shared" si="88"/>
        <v>0</v>
      </c>
      <c r="M387" s="11">
        <f t="shared" si="89"/>
        <v>0</v>
      </c>
      <c r="N387" s="11">
        <f t="shared" si="90"/>
        <v>0</v>
      </c>
      <c r="O387" s="11">
        <f t="shared" si="91"/>
        <v>0</v>
      </c>
      <c r="P387" s="11">
        <f t="shared" si="92"/>
        <v>0</v>
      </c>
      <c r="Q387" s="11">
        <f t="shared" si="93"/>
        <v>0</v>
      </c>
      <c r="R387" s="11">
        <f t="shared" si="94"/>
        <v>0</v>
      </c>
    </row>
    <row r="388" spans="1:18" x14ac:dyDescent="0.25">
      <c r="A388" s="9">
        <f>IF(Lease!$H$4="Monthly",DATE(YEAR(Yearly!A387),MONTH(Yearly!A387)+1,DAY(Yearly!A387)),IF(Lease!$H$4="Quarterly",DATE(YEAR(Yearly!A387),MONTH(Yearly!A387)+3,DAY(Yearly!A387)),DATE(YEAR(Yearly!A387)+1,MONTH(Yearly!A387),DAY(Yearly!A387))))</f>
        <v>181954</v>
      </c>
      <c r="B388" s="9">
        <f t="shared" si="82"/>
        <v>181952</v>
      </c>
      <c r="C388" s="9">
        <f t="shared" si="95"/>
        <v>181982</v>
      </c>
      <c r="D388" s="3">
        <f t="shared" si="96"/>
        <v>31</v>
      </c>
      <c r="E388" s="4">
        <f>Lease!K398</f>
        <v>0</v>
      </c>
      <c r="F388" s="3">
        <f t="shared" si="97"/>
        <v>0</v>
      </c>
      <c r="G388" s="11">
        <f t="shared" si="83"/>
        <v>0</v>
      </c>
      <c r="H388" s="11">
        <f t="shared" si="84"/>
        <v>0</v>
      </c>
      <c r="I388" s="11">
        <f t="shared" si="85"/>
        <v>0</v>
      </c>
      <c r="J388" s="11">
        <f t="shared" si="86"/>
        <v>0</v>
      </c>
      <c r="K388" s="11">
        <f t="shared" si="87"/>
        <v>0</v>
      </c>
      <c r="L388" s="11">
        <f t="shared" si="88"/>
        <v>0</v>
      </c>
      <c r="M388" s="11">
        <f t="shared" si="89"/>
        <v>0</v>
      </c>
      <c r="N388" s="11">
        <f t="shared" si="90"/>
        <v>0</v>
      </c>
      <c r="O388" s="11">
        <f t="shared" si="91"/>
        <v>0</v>
      </c>
      <c r="P388" s="11">
        <f t="shared" si="92"/>
        <v>0</v>
      </c>
      <c r="Q388" s="11">
        <f t="shared" si="93"/>
        <v>0</v>
      </c>
      <c r="R388" s="11">
        <f t="shared" si="94"/>
        <v>0</v>
      </c>
    </row>
    <row r="389" spans="1:18" x14ac:dyDescent="0.25">
      <c r="A389" s="9">
        <f>IF(Lease!$H$4="Monthly",DATE(YEAR(Yearly!A388),MONTH(Yearly!A388)+1,DAY(Yearly!A388)),IF(Lease!$H$4="Quarterly",DATE(YEAR(Yearly!A388),MONTH(Yearly!A388)+3,DAY(Yearly!A388)),DATE(YEAR(Yearly!A388)+1,MONTH(Yearly!A388),DAY(Yearly!A388))))</f>
        <v>182319</v>
      </c>
      <c r="B389" s="9">
        <f t="shared" si="82"/>
        <v>182317</v>
      </c>
      <c r="C389" s="9">
        <f t="shared" si="95"/>
        <v>182347</v>
      </c>
      <c r="D389" s="3">
        <f t="shared" si="96"/>
        <v>31</v>
      </c>
      <c r="E389" s="4">
        <f>Lease!K399</f>
        <v>0</v>
      </c>
      <c r="F389" s="3">
        <f t="shared" si="97"/>
        <v>0</v>
      </c>
      <c r="G389" s="11">
        <f t="shared" si="83"/>
        <v>0</v>
      </c>
      <c r="H389" s="11">
        <f t="shared" si="84"/>
        <v>0</v>
      </c>
      <c r="I389" s="11">
        <f t="shared" si="85"/>
        <v>0</v>
      </c>
      <c r="J389" s="11">
        <f t="shared" si="86"/>
        <v>0</v>
      </c>
      <c r="K389" s="11">
        <f t="shared" si="87"/>
        <v>0</v>
      </c>
      <c r="L389" s="11">
        <f t="shared" si="88"/>
        <v>0</v>
      </c>
      <c r="M389" s="11">
        <f t="shared" si="89"/>
        <v>0</v>
      </c>
      <c r="N389" s="11">
        <f t="shared" si="90"/>
        <v>0</v>
      </c>
      <c r="O389" s="11">
        <f t="shared" si="91"/>
        <v>0</v>
      </c>
      <c r="P389" s="11">
        <f t="shared" si="92"/>
        <v>0</v>
      </c>
      <c r="Q389" s="11">
        <f t="shared" si="93"/>
        <v>0</v>
      </c>
      <c r="R389" s="11">
        <f t="shared" si="94"/>
        <v>0</v>
      </c>
    </row>
    <row r="390" spans="1:18" x14ac:dyDescent="0.25">
      <c r="A390" s="9">
        <f>IF(Lease!$H$4="Monthly",DATE(YEAR(Yearly!A389),MONTH(Yearly!A389)+1,DAY(Yearly!A389)),IF(Lease!$H$4="Quarterly",DATE(YEAR(Yearly!A389),MONTH(Yearly!A389)+3,DAY(Yearly!A389)),DATE(YEAR(Yearly!A389)+1,MONTH(Yearly!A389),DAY(Yearly!A389))))</f>
        <v>182685</v>
      </c>
      <c r="B390" s="9">
        <f t="shared" ref="B390:B453" si="98">EOMONTH(A390,-1)+1</f>
        <v>182683</v>
      </c>
      <c r="C390" s="9">
        <f t="shared" si="95"/>
        <v>182713</v>
      </c>
      <c r="D390" s="3">
        <f t="shared" si="96"/>
        <v>31</v>
      </c>
      <c r="E390" s="4">
        <f>Lease!K400</f>
        <v>0</v>
      </c>
      <c r="F390" s="3">
        <f t="shared" si="97"/>
        <v>0</v>
      </c>
      <c r="G390" s="11">
        <f t="shared" ref="G390:G453" si="99">$E391/($A391-$A390+1)*((((EOMONTH(DATE(YEAR($A390),MONTH($A390)+G$4,DAY($A390)),0)))-DATE(YEAR($A390),MONTH(EOMONTH($A390,-1)+G$4)+G$4,1))+1)</f>
        <v>0</v>
      </c>
      <c r="H390" s="11">
        <f t="shared" ref="H390:H453" si="100">$E391/($A391-$A390+1)*((((EOMONTH(DATE(YEAR($A390),MONTH($A390)+H$4,DAY($A390)),0)))-DATE(YEAR($A390),MONTH(EOMONTH($A390,-1)+H$4)+H$4,1))+1)</f>
        <v>0</v>
      </c>
      <c r="I390" s="11">
        <f t="shared" ref="I390:I453" si="101">$E391/($A391-$A390+1)*((((EOMONTH(DATE(YEAR($A390),MONTH($A390)+I$4,DAY($A390)),0)))-DATE(YEAR($A390),MONTH(EOMONTH($A390,-1)+I$4)+I$4,1))+1)</f>
        <v>0</v>
      </c>
      <c r="J390" s="11">
        <f t="shared" ref="J390:J453" si="102">$E391/($A391-$A390+1)*((((EOMONTH(DATE(YEAR($A390),MONTH($A390)+J$4,DAY($A390)),0)))-DATE(YEAR($A390),MONTH(EOMONTH($A390,-1)+J$4)+J$4,1))+1)</f>
        <v>0</v>
      </c>
      <c r="K390" s="11">
        <f t="shared" ref="K390:K453" si="103">$E391/($A391-$A390+1)*((((EOMONTH(DATE(YEAR($A390),MONTH($A390)+K$4,DAY($A390)),0)))-DATE(YEAR($A390),MONTH(EOMONTH($A390,-1)+K$4)+K$4,1))+1)</f>
        <v>0</v>
      </c>
      <c r="L390" s="11">
        <f t="shared" ref="L390:L453" si="104">$E391/($A391-$A390+1)*((((EOMONTH(DATE(YEAR($A390),MONTH($A390)+L$4,DAY($A390)),0)))-DATE(YEAR($A390),MONTH(EOMONTH($A390,-1)+L$4)+L$4,1))+1)</f>
        <v>0</v>
      </c>
      <c r="M390" s="11">
        <f t="shared" ref="M390:M453" si="105">$E391/($A391-$A390+1)*((((EOMONTH(DATE(YEAR($A390),MONTH($A390)+M$4,DAY($A390)),0)))-DATE(YEAR($A390),MONTH(EOMONTH($A390,-1)+M$4)+M$4,1))+1)</f>
        <v>0</v>
      </c>
      <c r="N390" s="11">
        <f t="shared" ref="N390:N453" si="106">$E391/($A391-$A390+1)*((((EOMONTH(DATE(YEAR($A390),MONTH($A390)+N$4,DAY($A390)),0)))-DATE(YEAR($A390),MONTH(EOMONTH($A390,-1)+N$4)+N$4,1))+1)</f>
        <v>0</v>
      </c>
      <c r="O390" s="11">
        <f t="shared" ref="O390:O453" si="107">$E391/($A391-$A390+1)*((((EOMONTH(DATE(YEAR($A390),MONTH($A390)+O$4,DAY($A390)),0)))-DATE(YEAR($A390),MONTH(EOMONTH($A390,-1)+O$4)+O$4,1))+1)</f>
        <v>0</v>
      </c>
      <c r="P390" s="11">
        <f t="shared" ref="P390:P453" si="108">$E391/($A391-$A390+1)*((((EOMONTH(DATE(YEAR($A390),MONTH($A390)+P$4,DAY($A390)),0)))-DATE(YEAR($A390),MONTH(EOMONTH($A390,-1)+P$4)+P$4,1))+1)</f>
        <v>0</v>
      </c>
      <c r="Q390" s="11">
        <f t="shared" ref="Q390:Q453" si="109">$E391/($A391-$A390+1)*((((EOMONTH(DATE(YEAR($A390),MONTH($A390)+Q$4,DAY($A390)),0)))-DATE(YEAR($A390),MONTH(EOMONTH($A390,-1)+Q$4)+Q$4,1))+1)</f>
        <v>0</v>
      </c>
      <c r="R390" s="11">
        <f t="shared" ref="R390:R453" si="110">$E391/($A391-$A390+1)*IF((((EOMONTH(DATE(YEAR($A390),MONTH($A390)+R$4,DAY($A390)),0))))&lt;$A390,$A390-DATE(YEAR($A390),MONTH(EOMONTH($A390,-1)+R$4)+R$4,1)+1,$A390-1-EOMONTH($A390,-1)+1)</f>
        <v>0</v>
      </c>
    </row>
    <row r="391" spans="1:18" x14ac:dyDescent="0.25">
      <c r="A391" s="9">
        <f>IF(Lease!$H$4="Monthly",DATE(YEAR(Yearly!A390),MONTH(Yearly!A390)+1,DAY(Yearly!A390)),IF(Lease!$H$4="Quarterly",DATE(YEAR(Yearly!A390),MONTH(Yearly!A390)+3,DAY(Yearly!A390)),DATE(YEAR(Yearly!A390)+1,MONTH(Yearly!A390),DAY(Yearly!A390))))</f>
        <v>183050</v>
      </c>
      <c r="B391" s="9">
        <f t="shared" si="98"/>
        <v>183048</v>
      </c>
      <c r="C391" s="9">
        <f t="shared" ref="C391:C454" si="111">EOMONTH(A391,0)</f>
        <v>183078</v>
      </c>
      <c r="D391" s="3">
        <f t="shared" ref="D391:D454" si="112">C391-B391+1</f>
        <v>31</v>
      </c>
      <c r="E391" s="4">
        <f>Lease!K401</f>
        <v>0</v>
      </c>
      <c r="F391" s="3">
        <f t="shared" si="97"/>
        <v>0</v>
      </c>
      <c r="G391" s="11">
        <f t="shared" si="99"/>
        <v>0</v>
      </c>
      <c r="H391" s="11">
        <f t="shared" si="100"/>
        <v>0</v>
      </c>
      <c r="I391" s="11">
        <f t="shared" si="101"/>
        <v>0</v>
      </c>
      <c r="J391" s="11">
        <f t="shared" si="102"/>
        <v>0</v>
      </c>
      <c r="K391" s="11">
        <f t="shared" si="103"/>
        <v>0</v>
      </c>
      <c r="L391" s="11">
        <f t="shared" si="104"/>
        <v>0</v>
      </c>
      <c r="M391" s="11">
        <f t="shared" si="105"/>
        <v>0</v>
      </c>
      <c r="N391" s="11">
        <f t="shared" si="106"/>
        <v>0</v>
      </c>
      <c r="O391" s="11">
        <f t="shared" si="107"/>
        <v>0</v>
      </c>
      <c r="P391" s="11">
        <f t="shared" si="108"/>
        <v>0</v>
      </c>
      <c r="Q391" s="11">
        <f t="shared" si="109"/>
        <v>0</v>
      </c>
      <c r="R391" s="11">
        <f t="shared" si="110"/>
        <v>0</v>
      </c>
    </row>
    <row r="392" spans="1:18" x14ac:dyDescent="0.25">
      <c r="A392" s="9">
        <f>IF(Lease!$H$4="Monthly",DATE(YEAR(Yearly!A391),MONTH(Yearly!A391)+1,DAY(Yearly!A391)),IF(Lease!$H$4="Quarterly",DATE(YEAR(Yearly!A391),MONTH(Yearly!A391)+3,DAY(Yearly!A391)),DATE(YEAR(Yearly!A391)+1,MONTH(Yearly!A391),DAY(Yearly!A391))))</f>
        <v>183415</v>
      </c>
      <c r="B392" s="9">
        <f t="shared" si="98"/>
        <v>183413</v>
      </c>
      <c r="C392" s="9">
        <f t="shared" si="111"/>
        <v>183443</v>
      </c>
      <c r="D392" s="3">
        <f t="shared" si="112"/>
        <v>31</v>
      </c>
      <c r="E392" s="4">
        <f>Lease!K402</f>
        <v>0</v>
      </c>
      <c r="F392" s="3">
        <f t="shared" ref="F392:F455" si="113">E393/(A393-A392+1)*(EOMONTH(A392,0)-A392+1)+R391</f>
        <v>0</v>
      </c>
      <c r="G392" s="11">
        <f t="shared" si="99"/>
        <v>0</v>
      </c>
      <c r="H392" s="11">
        <f t="shared" si="100"/>
        <v>0</v>
      </c>
      <c r="I392" s="11">
        <f t="shared" si="101"/>
        <v>0</v>
      </c>
      <c r="J392" s="11">
        <f t="shared" si="102"/>
        <v>0</v>
      </c>
      <c r="K392" s="11">
        <f t="shared" si="103"/>
        <v>0</v>
      </c>
      <c r="L392" s="11">
        <f t="shared" si="104"/>
        <v>0</v>
      </c>
      <c r="M392" s="11">
        <f t="shared" si="105"/>
        <v>0</v>
      </c>
      <c r="N392" s="11">
        <f t="shared" si="106"/>
        <v>0</v>
      </c>
      <c r="O392" s="11">
        <f t="shared" si="107"/>
        <v>0</v>
      </c>
      <c r="P392" s="11">
        <f t="shared" si="108"/>
        <v>0</v>
      </c>
      <c r="Q392" s="11">
        <f t="shared" si="109"/>
        <v>0</v>
      </c>
      <c r="R392" s="11">
        <f t="shared" si="110"/>
        <v>0</v>
      </c>
    </row>
    <row r="393" spans="1:18" x14ac:dyDescent="0.25">
      <c r="A393" s="9">
        <f>IF(Lease!$H$4="Monthly",DATE(YEAR(Yearly!A392),MONTH(Yearly!A392)+1,DAY(Yearly!A392)),IF(Lease!$H$4="Quarterly",DATE(YEAR(Yearly!A392),MONTH(Yearly!A392)+3,DAY(Yearly!A392)),DATE(YEAR(Yearly!A392)+1,MONTH(Yearly!A392),DAY(Yearly!A392))))</f>
        <v>183780</v>
      </c>
      <c r="B393" s="9">
        <f t="shared" si="98"/>
        <v>183778</v>
      </c>
      <c r="C393" s="9">
        <f t="shared" si="111"/>
        <v>183808</v>
      </c>
      <c r="D393" s="3">
        <f t="shared" si="112"/>
        <v>31</v>
      </c>
      <c r="E393" s="4">
        <f>Lease!K403</f>
        <v>0</v>
      </c>
      <c r="F393" s="3">
        <f t="shared" si="113"/>
        <v>0</v>
      </c>
      <c r="G393" s="11">
        <f t="shared" si="99"/>
        <v>0</v>
      </c>
      <c r="H393" s="11">
        <f t="shared" si="100"/>
        <v>0</v>
      </c>
      <c r="I393" s="11">
        <f t="shared" si="101"/>
        <v>0</v>
      </c>
      <c r="J393" s="11">
        <f t="shared" si="102"/>
        <v>0</v>
      </c>
      <c r="K393" s="11">
        <f t="shared" si="103"/>
        <v>0</v>
      </c>
      <c r="L393" s="11">
        <f t="shared" si="104"/>
        <v>0</v>
      </c>
      <c r="M393" s="11">
        <f t="shared" si="105"/>
        <v>0</v>
      </c>
      <c r="N393" s="11">
        <f t="shared" si="106"/>
        <v>0</v>
      </c>
      <c r="O393" s="11">
        <f t="shared" si="107"/>
        <v>0</v>
      </c>
      <c r="P393" s="11">
        <f t="shared" si="108"/>
        <v>0</v>
      </c>
      <c r="Q393" s="11">
        <f t="shared" si="109"/>
        <v>0</v>
      </c>
      <c r="R393" s="11">
        <f t="shared" si="110"/>
        <v>0</v>
      </c>
    </row>
    <row r="394" spans="1:18" x14ac:dyDescent="0.25">
      <c r="A394" s="9">
        <f>IF(Lease!$H$4="Monthly",DATE(YEAR(Yearly!A393),MONTH(Yearly!A393)+1,DAY(Yearly!A393)),IF(Lease!$H$4="Quarterly",DATE(YEAR(Yearly!A393),MONTH(Yearly!A393)+3,DAY(Yearly!A393)),DATE(YEAR(Yearly!A393)+1,MONTH(Yearly!A393),DAY(Yearly!A393))))</f>
        <v>184146</v>
      </c>
      <c r="B394" s="9">
        <f t="shared" si="98"/>
        <v>184144</v>
      </c>
      <c r="C394" s="9">
        <f t="shared" si="111"/>
        <v>184174</v>
      </c>
      <c r="D394" s="3">
        <f t="shared" si="112"/>
        <v>31</v>
      </c>
      <c r="E394" s="4">
        <f>Lease!K404</f>
        <v>0</v>
      </c>
      <c r="F394" s="3">
        <f t="shared" si="113"/>
        <v>0</v>
      </c>
      <c r="G394" s="11">
        <f t="shared" si="99"/>
        <v>0</v>
      </c>
      <c r="H394" s="11">
        <f t="shared" si="100"/>
        <v>0</v>
      </c>
      <c r="I394" s="11">
        <f t="shared" si="101"/>
        <v>0</v>
      </c>
      <c r="J394" s="11">
        <f t="shared" si="102"/>
        <v>0</v>
      </c>
      <c r="K394" s="11">
        <f t="shared" si="103"/>
        <v>0</v>
      </c>
      <c r="L394" s="11">
        <f t="shared" si="104"/>
        <v>0</v>
      </c>
      <c r="M394" s="11">
        <f t="shared" si="105"/>
        <v>0</v>
      </c>
      <c r="N394" s="11">
        <f t="shared" si="106"/>
        <v>0</v>
      </c>
      <c r="O394" s="11">
        <f t="shared" si="107"/>
        <v>0</v>
      </c>
      <c r="P394" s="11">
        <f t="shared" si="108"/>
        <v>0</v>
      </c>
      <c r="Q394" s="11">
        <f t="shared" si="109"/>
        <v>0</v>
      </c>
      <c r="R394" s="11">
        <f t="shared" si="110"/>
        <v>0</v>
      </c>
    </row>
    <row r="395" spans="1:18" x14ac:dyDescent="0.25">
      <c r="A395" s="9">
        <f>IF(Lease!$H$4="Monthly",DATE(YEAR(Yearly!A394),MONTH(Yearly!A394)+1,DAY(Yearly!A394)),IF(Lease!$H$4="Quarterly",DATE(YEAR(Yearly!A394),MONTH(Yearly!A394)+3,DAY(Yearly!A394)),DATE(YEAR(Yearly!A394)+1,MONTH(Yearly!A394),DAY(Yearly!A394))))</f>
        <v>184511</v>
      </c>
      <c r="B395" s="9">
        <f t="shared" si="98"/>
        <v>184509</v>
      </c>
      <c r="C395" s="9">
        <f t="shared" si="111"/>
        <v>184539</v>
      </c>
      <c r="D395" s="3">
        <f t="shared" si="112"/>
        <v>31</v>
      </c>
      <c r="E395" s="4">
        <f>Lease!K405</f>
        <v>0</v>
      </c>
      <c r="F395" s="3">
        <f t="shared" si="113"/>
        <v>0</v>
      </c>
      <c r="G395" s="11">
        <f t="shared" si="99"/>
        <v>0</v>
      </c>
      <c r="H395" s="11">
        <f t="shared" si="100"/>
        <v>0</v>
      </c>
      <c r="I395" s="11">
        <f t="shared" si="101"/>
        <v>0</v>
      </c>
      <c r="J395" s="11">
        <f t="shared" si="102"/>
        <v>0</v>
      </c>
      <c r="K395" s="11">
        <f t="shared" si="103"/>
        <v>0</v>
      </c>
      <c r="L395" s="11">
        <f t="shared" si="104"/>
        <v>0</v>
      </c>
      <c r="M395" s="11">
        <f t="shared" si="105"/>
        <v>0</v>
      </c>
      <c r="N395" s="11">
        <f t="shared" si="106"/>
        <v>0</v>
      </c>
      <c r="O395" s="11">
        <f t="shared" si="107"/>
        <v>0</v>
      </c>
      <c r="P395" s="11">
        <f t="shared" si="108"/>
        <v>0</v>
      </c>
      <c r="Q395" s="11">
        <f t="shared" si="109"/>
        <v>0</v>
      </c>
      <c r="R395" s="11">
        <f t="shared" si="110"/>
        <v>0</v>
      </c>
    </row>
    <row r="396" spans="1:18" x14ac:dyDescent="0.25">
      <c r="A396" s="9">
        <f>IF(Lease!$H$4="Monthly",DATE(YEAR(Yearly!A395),MONTH(Yearly!A395)+1,DAY(Yearly!A395)),IF(Lease!$H$4="Quarterly",DATE(YEAR(Yearly!A395),MONTH(Yearly!A395)+3,DAY(Yearly!A395)),DATE(YEAR(Yearly!A395)+1,MONTH(Yearly!A395),DAY(Yearly!A395))))</f>
        <v>184876</v>
      </c>
      <c r="B396" s="9">
        <f t="shared" si="98"/>
        <v>184874</v>
      </c>
      <c r="C396" s="9">
        <f t="shared" si="111"/>
        <v>184904</v>
      </c>
      <c r="D396" s="3">
        <f t="shared" si="112"/>
        <v>31</v>
      </c>
      <c r="E396" s="4">
        <f>Lease!K406</f>
        <v>0</v>
      </c>
      <c r="F396" s="3">
        <f t="shared" si="113"/>
        <v>0</v>
      </c>
      <c r="G396" s="11">
        <f t="shared" si="99"/>
        <v>0</v>
      </c>
      <c r="H396" s="11">
        <f t="shared" si="100"/>
        <v>0</v>
      </c>
      <c r="I396" s="11">
        <f t="shared" si="101"/>
        <v>0</v>
      </c>
      <c r="J396" s="11">
        <f t="shared" si="102"/>
        <v>0</v>
      </c>
      <c r="K396" s="11">
        <f t="shared" si="103"/>
        <v>0</v>
      </c>
      <c r="L396" s="11">
        <f t="shared" si="104"/>
        <v>0</v>
      </c>
      <c r="M396" s="11">
        <f t="shared" si="105"/>
        <v>0</v>
      </c>
      <c r="N396" s="11">
        <f t="shared" si="106"/>
        <v>0</v>
      </c>
      <c r="O396" s="11">
        <f t="shared" si="107"/>
        <v>0</v>
      </c>
      <c r="P396" s="11">
        <f t="shared" si="108"/>
        <v>0</v>
      </c>
      <c r="Q396" s="11">
        <f t="shared" si="109"/>
        <v>0</v>
      </c>
      <c r="R396" s="11">
        <f t="shared" si="110"/>
        <v>0</v>
      </c>
    </row>
    <row r="397" spans="1:18" x14ac:dyDescent="0.25">
      <c r="A397" s="9">
        <f>IF(Lease!$H$4="Monthly",DATE(YEAR(Yearly!A396),MONTH(Yearly!A396)+1,DAY(Yearly!A396)),IF(Lease!$H$4="Quarterly",DATE(YEAR(Yearly!A396),MONTH(Yearly!A396)+3,DAY(Yearly!A396)),DATE(YEAR(Yearly!A396)+1,MONTH(Yearly!A396),DAY(Yearly!A396))))</f>
        <v>185241</v>
      </c>
      <c r="B397" s="9">
        <f t="shared" si="98"/>
        <v>185239</v>
      </c>
      <c r="C397" s="9">
        <f t="shared" si="111"/>
        <v>185269</v>
      </c>
      <c r="D397" s="3">
        <f t="shared" si="112"/>
        <v>31</v>
      </c>
      <c r="E397" s="4">
        <f>Lease!K407</f>
        <v>0</v>
      </c>
      <c r="F397" s="3">
        <f t="shared" si="113"/>
        <v>0</v>
      </c>
      <c r="G397" s="11">
        <f t="shared" si="99"/>
        <v>0</v>
      </c>
      <c r="H397" s="11">
        <f t="shared" si="100"/>
        <v>0</v>
      </c>
      <c r="I397" s="11">
        <f t="shared" si="101"/>
        <v>0</v>
      </c>
      <c r="J397" s="11">
        <f t="shared" si="102"/>
        <v>0</v>
      </c>
      <c r="K397" s="11">
        <f t="shared" si="103"/>
        <v>0</v>
      </c>
      <c r="L397" s="11">
        <f t="shared" si="104"/>
        <v>0</v>
      </c>
      <c r="M397" s="11">
        <f t="shared" si="105"/>
        <v>0</v>
      </c>
      <c r="N397" s="11">
        <f t="shared" si="106"/>
        <v>0</v>
      </c>
      <c r="O397" s="11">
        <f t="shared" si="107"/>
        <v>0</v>
      </c>
      <c r="P397" s="11">
        <f t="shared" si="108"/>
        <v>0</v>
      </c>
      <c r="Q397" s="11">
        <f t="shared" si="109"/>
        <v>0</v>
      </c>
      <c r="R397" s="11">
        <f t="shared" si="110"/>
        <v>0</v>
      </c>
    </row>
    <row r="398" spans="1:18" x14ac:dyDescent="0.25">
      <c r="A398" s="9">
        <f>IF(Lease!$H$4="Monthly",DATE(YEAR(Yearly!A397),MONTH(Yearly!A397)+1,DAY(Yearly!A397)),IF(Lease!$H$4="Quarterly",DATE(YEAR(Yearly!A397),MONTH(Yearly!A397)+3,DAY(Yearly!A397)),DATE(YEAR(Yearly!A397)+1,MONTH(Yearly!A397),DAY(Yearly!A397))))</f>
        <v>185607</v>
      </c>
      <c r="B398" s="9">
        <f t="shared" si="98"/>
        <v>185605</v>
      </c>
      <c r="C398" s="9">
        <f t="shared" si="111"/>
        <v>185635</v>
      </c>
      <c r="D398" s="3">
        <f t="shared" si="112"/>
        <v>31</v>
      </c>
      <c r="E398" s="4">
        <f>Lease!K408</f>
        <v>0</v>
      </c>
      <c r="F398" s="3">
        <f t="shared" si="113"/>
        <v>0</v>
      </c>
      <c r="G398" s="11">
        <f t="shared" si="99"/>
        <v>0</v>
      </c>
      <c r="H398" s="11">
        <f t="shared" si="100"/>
        <v>0</v>
      </c>
      <c r="I398" s="11">
        <f t="shared" si="101"/>
        <v>0</v>
      </c>
      <c r="J398" s="11">
        <f t="shared" si="102"/>
        <v>0</v>
      </c>
      <c r="K398" s="11">
        <f t="shared" si="103"/>
        <v>0</v>
      </c>
      <c r="L398" s="11">
        <f t="shared" si="104"/>
        <v>0</v>
      </c>
      <c r="M398" s="11">
        <f t="shared" si="105"/>
        <v>0</v>
      </c>
      <c r="N398" s="11">
        <f t="shared" si="106"/>
        <v>0</v>
      </c>
      <c r="O398" s="11">
        <f t="shared" si="107"/>
        <v>0</v>
      </c>
      <c r="P398" s="11">
        <f t="shared" si="108"/>
        <v>0</v>
      </c>
      <c r="Q398" s="11">
        <f t="shared" si="109"/>
        <v>0</v>
      </c>
      <c r="R398" s="11">
        <f t="shared" si="110"/>
        <v>0</v>
      </c>
    </row>
    <row r="399" spans="1:18" x14ac:dyDescent="0.25">
      <c r="A399" s="9">
        <f>IF(Lease!$H$4="Monthly",DATE(YEAR(Yearly!A398),MONTH(Yearly!A398)+1,DAY(Yearly!A398)),IF(Lease!$H$4="Quarterly",DATE(YEAR(Yearly!A398),MONTH(Yearly!A398)+3,DAY(Yearly!A398)),DATE(YEAR(Yearly!A398)+1,MONTH(Yearly!A398),DAY(Yearly!A398))))</f>
        <v>185972</v>
      </c>
      <c r="B399" s="9">
        <f t="shared" si="98"/>
        <v>185970</v>
      </c>
      <c r="C399" s="9">
        <f t="shared" si="111"/>
        <v>186000</v>
      </c>
      <c r="D399" s="3">
        <f t="shared" si="112"/>
        <v>31</v>
      </c>
      <c r="E399" s="4">
        <f>Lease!K409</f>
        <v>0</v>
      </c>
      <c r="F399" s="3">
        <f t="shared" si="113"/>
        <v>0</v>
      </c>
      <c r="G399" s="11">
        <f t="shared" si="99"/>
        <v>0</v>
      </c>
      <c r="H399" s="11">
        <f t="shared" si="100"/>
        <v>0</v>
      </c>
      <c r="I399" s="11">
        <f t="shared" si="101"/>
        <v>0</v>
      </c>
      <c r="J399" s="11">
        <f t="shared" si="102"/>
        <v>0</v>
      </c>
      <c r="K399" s="11">
        <f t="shared" si="103"/>
        <v>0</v>
      </c>
      <c r="L399" s="11">
        <f t="shared" si="104"/>
        <v>0</v>
      </c>
      <c r="M399" s="11">
        <f t="shared" si="105"/>
        <v>0</v>
      </c>
      <c r="N399" s="11">
        <f t="shared" si="106"/>
        <v>0</v>
      </c>
      <c r="O399" s="11">
        <f t="shared" si="107"/>
        <v>0</v>
      </c>
      <c r="P399" s="11">
        <f t="shared" si="108"/>
        <v>0</v>
      </c>
      <c r="Q399" s="11">
        <f t="shared" si="109"/>
        <v>0</v>
      </c>
      <c r="R399" s="11">
        <f t="shared" si="110"/>
        <v>0</v>
      </c>
    </row>
    <row r="400" spans="1:18" x14ac:dyDescent="0.25">
      <c r="A400" s="9">
        <f>IF(Lease!$H$4="Monthly",DATE(YEAR(Yearly!A399),MONTH(Yearly!A399)+1,DAY(Yearly!A399)),IF(Lease!$H$4="Quarterly",DATE(YEAR(Yearly!A399),MONTH(Yearly!A399)+3,DAY(Yearly!A399)),DATE(YEAR(Yearly!A399)+1,MONTH(Yearly!A399),DAY(Yearly!A399))))</f>
        <v>186337</v>
      </c>
      <c r="B400" s="9">
        <f t="shared" si="98"/>
        <v>186335</v>
      </c>
      <c r="C400" s="9">
        <f t="shared" si="111"/>
        <v>186365</v>
      </c>
      <c r="D400" s="3">
        <f t="shared" si="112"/>
        <v>31</v>
      </c>
      <c r="E400" s="4">
        <f>Lease!K410</f>
        <v>0</v>
      </c>
      <c r="F400" s="3">
        <f t="shared" si="113"/>
        <v>0</v>
      </c>
      <c r="G400" s="11">
        <f t="shared" si="99"/>
        <v>0</v>
      </c>
      <c r="H400" s="11">
        <f t="shared" si="100"/>
        <v>0</v>
      </c>
      <c r="I400" s="11">
        <f t="shared" si="101"/>
        <v>0</v>
      </c>
      <c r="J400" s="11">
        <f t="shared" si="102"/>
        <v>0</v>
      </c>
      <c r="K400" s="11">
        <f t="shared" si="103"/>
        <v>0</v>
      </c>
      <c r="L400" s="11">
        <f t="shared" si="104"/>
        <v>0</v>
      </c>
      <c r="M400" s="11">
        <f t="shared" si="105"/>
        <v>0</v>
      </c>
      <c r="N400" s="11">
        <f t="shared" si="106"/>
        <v>0</v>
      </c>
      <c r="O400" s="11">
        <f t="shared" si="107"/>
        <v>0</v>
      </c>
      <c r="P400" s="11">
        <f t="shared" si="108"/>
        <v>0</v>
      </c>
      <c r="Q400" s="11">
        <f t="shared" si="109"/>
        <v>0</v>
      </c>
      <c r="R400" s="11">
        <f t="shared" si="110"/>
        <v>0</v>
      </c>
    </row>
    <row r="401" spans="1:18" x14ac:dyDescent="0.25">
      <c r="A401" s="9">
        <f>IF(Lease!$H$4="Monthly",DATE(YEAR(Yearly!A400),MONTH(Yearly!A400)+1,DAY(Yearly!A400)),IF(Lease!$H$4="Quarterly",DATE(YEAR(Yearly!A400),MONTH(Yearly!A400)+3,DAY(Yearly!A400)),DATE(YEAR(Yearly!A400)+1,MONTH(Yearly!A400),DAY(Yearly!A400))))</f>
        <v>186702</v>
      </c>
      <c r="B401" s="9">
        <f t="shared" si="98"/>
        <v>186700</v>
      </c>
      <c r="C401" s="9">
        <f t="shared" si="111"/>
        <v>186730</v>
      </c>
      <c r="D401" s="3">
        <f t="shared" si="112"/>
        <v>31</v>
      </c>
      <c r="E401" s="4">
        <f>Lease!K411</f>
        <v>0</v>
      </c>
      <c r="F401" s="3">
        <f t="shared" si="113"/>
        <v>0</v>
      </c>
      <c r="G401" s="11">
        <f t="shared" si="99"/>
        <v>0</v>
      </c>
      <c r="H401" s="11">
        <f t="shared" si="100"/>
        <v>0</v>
      </c>
      <c r="I401" s="11">
        <f t="shared" si="101"/>
        <v>0</v>
      </c>
      <c r="J401" s="11">
        <f t="shared" si="102"/>
        <v>0</v>
      </c>
      <c r="K401" s="11">
        <f t="shared" si="103"/>
        <v>0</v>
      </c>
      <c r="L401" s="11">
        <f t="shared" si="104"/>
        <v>0</v>
      </c>
      <c r="M401" s="11">
        <f t="shared" si="105"/>
        <v>0</v>
      </c>
      <c r="N401" s="11">
        <f t="shared" si="106"/>
        <v>0</v>
      </c>
      <c r="O401" s="11">
        <f t="shared" si="107"/>
        <v>0</v>
      </c>
      <c r="P401" s="11">
        <f t="shared" si="108"/>
        <v>0</v>
      </c>
      <c r="Q401" s="11">
        <f t="shared" si="109"/>
        <v>0</v>
      </c>
      <c r="R401" s="11">
        <f t="shared" si="110"/>
        <v>0</v>
      </c>
    </row>
    <row r="402" spans="1:18" x14ac:dyDescent="0.25">
      <c r="A402" s="9">
        <f>IF(Lease!$H$4="Monthly",DATE(YEAR(Yearly!A401),MONTH(Yearly!A401)+1,DAY(Yearly!A401)),IF(Lease!$H$4="Quarterly",DATE(YEAR(Yearly!A401),MONTH(Yearly!A401)+3,DAY(Yearly!A401)),DATE(YEAR(Yearly!A401)+1,MONTH(Yearly!A401),DAY(Yearly!A401))))</f>
        <v>187068</v>
      </c>
      <c r="B402" s="9">
        <f t="shared" si="98"/>
        <v>187066</v>
      </c>
      <c r="C402" s="9">
        <f t="shared" si="111"/>
        <v>187096</v>
      </c>
      <c r="D402" s="3">
        <f t="shared" si="112"/>
        <v>31</v>
      </c>
      <c r="E402" s="4">
        <f>Lease!K412</f>
        <v>0</v>
      </c>
      <c r="F402" s="3">
        <f t="shared" si="113"/>
        <v>0</v>
      </c>
      <c r="G402" s="11">
        <f t="shared" si="99"/>
        <v>0</v>
      </c>
      <c r="H402" s="11">
        <f t="shared" si="100"/>
        <v>0</v>
      </c>
      <c r="I402" s="11">
        <f t="shared" si="101"/>
        <v>0</v>
      </c>
      <c r="J402" s="11">
        <f t="shared" si="102"/>
        <v>0</v>
      </c>
      <c r="K402" s="11">
        <f t="shared" si="103"/>
        <v>0</v>
      </c>
      <c r="L402" s="11">
        <f t="shared" si="104"/>
        <v>0</v>
      </c>
      <c r="M402" s="11">
        <f t="shared" si="105"/>
        <v>0</v>
      </c>
      <c r="N402" s="11">
        <f t="shared" si="106"/>
        <v>0</v>
      </c>
      <c r="O402" s="11">
        <f t="shared" si="107"/>
        <v>0</v>
      </c>
      <c r="P402" s="11">
        <f t="shared" si="108"/>
        <v>0</v>
      </c>
      <c r="Q402" s="11">
        <f t="shared" si="109"/>
        <v>0</v>
      </c>
      <c r="R402" s="11">
        <f t="shared" si="110"/>
        <v>0</v>
      </c>
    </row>
    <row r="403" spans="1:18" x14ac:dyDescent="0.25">
      <c r="A403" s="9">
        <f>IF(Lease!$H$4="Monthly",DATE(YEAR(Yearly!A402),MONTH(Yearly!A402)+1,DAY(Yearly!A402)),IF(Lease!$H$4="Quarterly",DATE(YEAR(Yearly!A402),MONTH(Yearly!A402)+3,DAY(Yearly!A402)),DATE(YEAR(Yearly!A402)+1,MONTH(Yearly!A402),DAY(Yearly!A402))))</f>
        <v>187433</v>
      </c>
      <c r="B403" s="9">
        <f t="shared" si="98"/>
        <v>187431</v>
      </c>
      <c r="C403" s="9">
        <f t="shared" si="111"/>
        <v>187461</v>
      </c>
      <c r="D403" s="3">
        <f t="shared" si="112"/>
        <v>31</v>
      </c>
      <c r="E403" s="4">
        <f>Lease!K413</f>
        <v>0</v>
      </c>
      <c r="F403" s="3">
        <f t="shared" si="113"/>
        <v>0</v>
      </c>
      <c r="G403" s="11">
        <f t="shared" si="99"/>
        <v>0</v>
      </c>
      <c r="H403" s="11">
        <f t="shared" si="100"/>
        <v>0</v>
      </c>
      <c r="I403" s="11">
        <f t="shared" si="101"/>
        <v>0</v>
      </c>
      <c r="J403" s="11">
        <f t="shared" si="102"/>
        <v>0</v>
      </c>
      <c r="K403" s="11">
        <f t="shared" si="103"/>
        <v>0</v>
      </c>
      <c r="L403" s="11">
        <f t="shared" si="104"/>
        <v>0</v>
      </c>
      <c r="M403" s="11">
        <f t="shared" si="105"/>
        <v>0</v>
      </c>
      <c r="N403" s="11">
        <f t="shared" si="106"/>
        <v>0</v>
      </c>
      <c r="O403" s="11">
        <f t="shared" si="107"/>
        <v>0</v>
      </c>
      <c r="P403" s="11">
        <f t="shared" si="108"/>
        <v>0</v>
      </c>
      <c r="Q403" s="11">
        <f t="shared" si="109"/>
        <v>0</v>
      </c>
      <c r="R403" s="11">
        <f t="shared" si="110"/>
        <v>0</v>
      </c>
    </row>
    <row r="404" spans="1:18" x14ac:dyDescent="0.25">
      <c r="A404" s="9">
        <f>IF(Lease!$H$4="Monthly",DATE(YEAR(Yearly!A403),MONTH(Yearly!A403)+1,DAY(Yearly!A403)),IF(Lease!$H$4="Quarterly",DATE(YEAR(Yearly!A403),MONTH(Yearly!A403)+3,DAY(Yearly!A403)),DATE(YEAR(Yearly!A403)+1,MONTH(Yearly!A403),DAY(Yearly!A403))))</f>
        <v>187798</v>
      </c>
      <c r="B404" s="9">
        <f t="shared" si="98"/>
        <v>187796</v>
      </c>
      <c r="C404" s="9">
        <f t="shared" si="111"/>
        <v>187826</v>
      </c>
      <c r="D404" s="3">
        <f t="shared" si="112"/>
        <v>31</v>
      </c>
      <c r="E404" s="4">
        <f>Lease!K414</f>
        <v>0</v>
      </c>
      <c r="F404" s="3">
        <f t="shared" si="113"/>
        <v>0</v>
      </c>
      <c r="G404" s="11">
        <f t="shared" si="99"/>
        <v>0</v>
      </c>
      <c r="H404" s="11">
        <f t="shared" si="100"/>
        <v>0</v>
      </c>
      <c r="I404" s="11">
        <f t="shared" si="101"/>
        <v>0</v>
      </c>
      <c r="J404" s="11">
        <f t="shared" si="102"/>
        <v>0</v>
      </c>
      <c r="K404" s="11">
        <f t="shared" si="103"/>
        <v>0</v>
      </c>
      <c r="L404" s="11">
        <f t="shared" si="104"/>
        <v>0</v>
      </c>
      <c r="M404" s="11">
        <f t="shared" si="105"/>
        <v>0</v>
      </c>
      <c r="N404" s="11">
        <f t="shared" si="106"/>
        <v>0</v>
      </c>
      <c r="O404" s="11">
        <f t="shared" si="107"/>
        <v>0</v>
      </c>
      <c r="P404" s="11">
        <f t="shared" si="108"/>
        <v>0</v>
      </c>
      <c r="Q404" s="11">
        <f t="shared" si="109"/>
        <v>0</v>
      </c>
      <c r="R404" s="11">
        <f t="shared" si="110"/>
        <v>0</v>
      </c>
    </row>
    <row r="405" spans="1:18" x14ac:dyDescent="0.25">
      <c r="A405" s="9">
        <f>IF(Lease!$H$4="Monthly",DATE(YEAR(Yearly!A404),MONTH(Yearly!A404)+1,DAY(Yearly!A404)),IF(Lease!$H$4="Quarterly",DATE(YEAR(Yearly!A404),MONTH(Yearly!A404)+3,DAY(Yearly!A404)),DATE(YEAR(Yearly!A404)+1,MONTH(Yearly!A404),DAY(Yearly!A404))))</f>
        <v>188163</v>
      </c>
      <c r="B405" s="9">
        <f t="shared" si="98"/>
        <v>188161</v>
      </c>
      <c r="C405" s="9">
        <f t="shared" si="111"/>
        <v>188191</v>
      </c>
      <c r="D405" s="3">
        <f t="shared" si="112"/>
        <v>31</v>
      </c>
      <c r="E405" s="4">
        <f>Lease!K415</f>
        <v>0</v>
      </c>
      <c r="F405" s="3">
        <f t="shared" si="113"/>
        <v>0</v>
      </c>
      <c r="G405" s="11">
        <f t="shared" si="99"/>
        <v>0</v>
      </c>
      <c r="H405" s="11">
        <f t="shared" si="100"/>
        <v>0</v>
      </c>
      <c r="I405" s="11">
        <f t="shared" si="101"/>
        <v>0</v>
      </c>
      <c r="J405" s="11">
        <f t="shared" si="102"/>
        <v>0</v>
      </c>
      <c r="K405" s="11">
        <f t="shared" si="103"/>
        <v>0</v>
      </c>
      <c r="L405" s="11">
        <f t="shared" si="104"/>
        <v>0</v>
      </c>
      <c r="M405" s="11">
        <f t="shared" si="105"/>
        <v>0</v>
      </c>
      <c r="N405" s="11">
        <f t="shared" si="106"/>
        <v>0</v>
      </c>
      <c r="O405" s="11">
        <f t="shared" si="107"/>
        <v>0</v>
      </c>
      <c r="P405" s="11">
        <f t="shared" si="108"/>
        <v>0</v>
      </c>
      <c r="Q405" s="11">
        <f t="shared" si="109"/>
        <v>0</v>
      </c>
      <c r="R405" s="11">
        <f t="shared" si="110"/>
        <v>0</v>
      </c>
    </row>
    <row r="406" spans="1:18" x14ac:dyDescent="0.25">
      <c r="A406" s="9">
        <f>IF(Lease!$H$4="Monthly",DATE(YEAR(Yearly!A405),MONTH(Yearly!A405)+1,DAY(Yearly!A405)),IF(Lease!$H$4="Quarterly",DATE(YEAR(Yearly!A405),MONTH(Yearly!A405)+3,DAY(Yearly!A405)),DATE(YEAR(Yearly!A405)+1,MONTH(Yearly!A405),DAY(Yearly!A405))))</f>
        <v>188529</v>
      </c>
      <c r="B406" s="9">
        <f t="shared" si="98"/>
        <v>188527</v>
      </c>
      <c r="C406" s="9">
        <f t="shared" si="111"/>
        <v>188557</v>
      </c>
      <c r="D406" s="3">
        <f t="shared" si="112"/>
        <v>31</v>
      </c>
      <c r="E406" s="4">
        <f>Lease!K416</f>
        <v>0</v>
      </c>
      <c r="F406" s="3">
        <f t="shared" si="113"/>
        <v>0</v>
      </c>
      <c r="G406" s="11">
        <f t="shared" si="99"/>
        <v>0</v>
      </c>
      <c r="H406" s="11">
        <f t="shared" si="100"/>
        <v>0</v>
      </c>
      <c r="I406" s="11">
        <f t="shared" si="101"/>
        <v>0</v>
      </c>
      <c r="J406" s="11">
        <f t="shared" si="102"/>
        <v>0</v>
      </c>
      <c r="K406" s="11">
        <f t="shared" si="103"/>
        <v>0</v>
      </c>
      <c r="L406" s="11">
        <f t="shared" si="104"/>
        <v>0</v>
      </c>
      <c r="M406" s="11">
        <f t="shared" si="105"/>
        <v>0</v>
      </c>
      <c r="N406" s="11">
        <f t="shared" si="106"/>
        <v>0</v>
      </c>
      <c r="O406" s="11">
        <f t="shared" si="107"/>
        <v>0</v>
      </c>
      <c r="P406" s="11">
        <f t="shared" si="108"/>
        <v>0</v>
      </c>
      <c r="Q406" s="11">
        <f t="shared" si="109"/>
        <v>0</v>
      </c>
      <c r="R406" s="11">
        <f t="shared" si="110"/>
        <v>0</v>
      </c>
    </row>
    <row r="407" spans="1:18" x14ac:dyDescent="0.25">
      <c r="A407" s="9">
        <f>IF(Lease!$H$4="Monthly",DATE(YEAR(Yearly!A406),MONTH(Yearly!A406)+1,DAY(Yearly!A406)),IF(Lease!$H$4="Quarterly",DATE(YEAR(Yearly!A406),MONTH(Yearly!A406)+3,DAY(Yearly!A406)),DATE(YEAR(Yearly!A406)+1,MONTH(Yearly!A406),DAY(Yearly!A406))))</f>
        <v>188894</v>
      </c>
      <c r="B407" s="9">
        <f t="shared" si="98"/>
        <v>188892</v>
      </c>
      <c r="C407" s="9">
        <f t="shared" si="111"/>
        <v>188922</v>
      </c>
      <c r="D407" s="3">
        <f t="shared" si="112"/>
        <v>31</v>
      </c>
      <c r="E407" s="4">
        <f>Lease!K417</f>
        <v>0</v>
      </c>
      <c r="F407" s="3">
        <f t="shared" si="113"/>
        <v>0</v>
      </c>
      <c r="G407" s="11">
        <f t="shared" si="99"/>
        <v>0</v>
      </c>
      <c r="H407" s="11">
        <f t="shared" si="100"/>
        <v>0</v>
      </c>
      <c r="I407" s="11">
        <f t="shared" si="101"/>
        <v>0</v>
      </c>
      <c r="J407" s="11">
        <f t="shared" si="102"/>
        <v>0</v>
      </c>
      <c r="K407" s="11">
        <f t="shared" si="103"/>
        <v>0</v>
      </c>
      <c r="L407" s="11">
        <f t="shared" si="104"/>
        <v>0</v>
      </c>
      <c r="M407" s="11">
        <f t="shared" si="105"/>
        <v>0</v>
      </c>
      <c r="N407" s="11">
        <f t="shared" si="106"/>
        <v>0</v>
      </c>
      <c r="O407" s="11">
        <f t="shared" si="107"/>
        <v>0</v>
      </c>
      <c r="P407" s="11">
        <f t="shared" si="108"/>
        <v>0</v>
      </c>
      <c r="Q407" s="11">
        <f t="shared" si="109"/>
        <v>0</v>
      </c>
      <c r="R407" s="11">
        <f t="shared" si="110"/>
        <v>0</v>
      </c>
    </row>
    <row r="408" spans="1:18" x14ac:dyDescent="0.25">
      <c r="A408" s="9">
        <f>IF(Lease!$H$4="Monthly",DATE(YEAR(Yearly!A407),MONTH(Yearly!A407)+1,DAY(Yearly!A407)),IF(Lease!$H$4="Quarterly",DATE(YEAR(Yearly!A407),MONTH(Yearly!A407)+3,DAY(Yearly!A407)),DATE(YEAR(Yearly!A407)+1,MONTH(Yearly!A407),DAY(Yearly!A407))))</f>
        <v>189259</v>
      </c>
      <c r="B408" s="9">
        <f t="shared" si="98"/>
        <v>189257</v>
      </c>
      <c r="C408" s="9">
        <f t="shared" si="111"/>
        <v>189287</v>
      </c>
      <c r="D408" s="3">
        <f t="shared" si="112"/>
        <v>31</v>
      </c>
      <c r="E408" s="4">
        <f>Lease!K418</f>
        <v>0</v>
      </c>
      <c r="F408" s="3">
        <f t="shared" si="113"/>
        <v>0</v>
      </c>
      <c r="G408" s="11">
        <f t="shared" si="99"/>
        <v>0</v>
      </c>
      <c r="H408" s="11">
        <f t="shared" si="100"/>
        <v>0</v>
      </c>
      <c r="I408" s="11">
        <f t="shared" si="101"/>
        <v>0</v>
      </c>
      <c r="J408" s="11">
        <f t="shared" si="102"/>
        <v>0</v>
      </c>
      <c r="K408" s="11">
        <f t="shared" si="103"/>
        <v>0</v>
      </c>
      <c r="L408" s="11">
        <f t="shared" si="104"/>
        <v>0</v>
      </c>
      <c r="M408" s="11">
        <f t="shared" si="105"/>
        <v>0</v>
      </c>
      <c r="N408" s="11">
        <f t="shared" si="106"/>
        <v>0</v>
      </c>
      <c r="O408" s="11">
        <f t="shared" si="107"/>
        <v>0</v>
      </c>
      <c r="P408" s="11">
        <f t="shared" si="108"/>
        <v>0</v>
      </c>
      <c r="Q408" s="11">
        <f t="shared" si="109"/>
        <v>0</v>
      </c>
      <c r="R408" s="11">
        <f t="shared" si="110"/>
        <v>0</v>
      </c>
    </row>
    <row r="409" spans="1:18" x14ac:dyDescent="0.25">
      <c r="A409" s="9">
        <f>IF(Lease!$H$4="Monthly",DATE(YEAR(Yearly!A408),MONTH(Yearly!A408)+1,DAY(Yearly!A408)),IF(Lease!$H$4="Quarterly",DATE(YEAR(Yearly!A408),MONTH(Yearly!A408)+3,DAY(Yearly!A408)),DATE(YEAR(Yearly!A408)+1,MONTH(Yearly!A408),DAY(Yearly!A408))))</f>
        <v>189624</v>
      </c>
      <c r="B409" s="9">
        <f t="shared" si="98"/>
        <v>189622</v>
      </c>
      <c r="C409" s="9">
        <f t="shared" si="111"/>
        <v>189652</v>
      </c>
      <c r="D409" s="3">
        <f t="shared" si="112"/>
        <v>31</v>
      </c>
      <c r="E409" s="4">
        <f>Lease!K419</f>
        <v>0</v>
      </c>
      <c r="F409" s="3">
        <f t="shared" si="113"/>
        <v>0</v>
      </c>
      <c r="G409" s="11">
        <f t="shared" si="99"/>
        <v>0</v>
      </c>
      <c r="H409" s="11">
        <f t="shared" si="100"/>
        <v>0</v>
      </c>
      <c r="I409" s="11">
        <f t="shared" si="101"/>
        <v>0</v>
      </c>
      <c r="J409" s="11">
        <f t="shared" si="102"/>
        <v>0</v>
      </c>
      <c r="K409" s="11">
        <f t="shared" si="103"/>
        <v>0</v>
      </c>
      <c r="L409" s="11">
        <f t="shared" si="104"/>
        <v>0</v>
      </c>
      <c r="M409" s="11">
        <f t="shared" si="105"/>
        <v>0</v>
      </c>
      <c r="N409" s="11">
        <f t="shared" si="106"/>
        <v>0</v>
      </c>
      <c r="O409" s="11">
        <f t="shared" si="107"/>
        <v>0</v>
      </c>
      <c r="P409" s="11">
        <f t="shared" si="108"/>
        <v>0</v>
      </c>
      <c r="Q409" s="11">
        <f t="shared" si="109"/>
        <v>0</v>
      </c>
      <c r="R409" s="11">
        <f t="shared" si="110"/>
        <v>0</v>
      </c>
    </row>
    <row r="410" spans="1:18" x14ac:dyDescent="0.25">
      <c r="A410" s="9">
        <f>IF(Lease!$H$4="Monthly",DATE(YEAR(Yearly!A409),MONTH(Yearly!A409)+1,DAY(Yearly!A409)),IF(Lease!$H$4="Quarterly",DATE(YEAR(Yearly!A409),MONTH(Yearly!A409)+3,DAY(Yearly!A409)),DATE(YEAR(Yearly!A409)+1,MONTH(Yearly!A409),DAY(Yearly!A409))))</f>
        <v>189990</v>
      </c>
      <c r="B410" s="9">
        <f t="shared" si="98"/>
        <v>189988</v>
      </c>
      <c r="C410" s="9">
        <f t="shared" si="111"/>
        <v>190018</v>
      </c>
      <c r="D410" s="3">
        <f t="shared" si="112"/>
        <v>31</v>
      </c>
      <c r="E410" s="4">
        <f>Lease!K420</f>
        <v>0</v>
      </c>
      <c r="F410" s="3">
        <f t="shared" si="113"/>
        <v>0</v>
      </c>
      <c r="G410" s="11">
        <f t="shared" si="99"/>
        <v>0</v>
      </c>
      <c r="H410" s="11">
        <f t="shared" si="100"/>
        <v>0</v>
      </c>
      <c r="I410" s="11">
        <f t="shared" si="101"/>
        <v>0</v>
      </c>
      <c r="J410" s="11">
        <f t="shared" si="102"/>
        <v>0</v>
      </c>
      <c r="K410" s="11">
        <f t="shared" si="103"/>
        <v>0</v>
      </c>
      <c r="L410" s="11">
        <f t="shared" si="104"/>
        <v>0</v>
      </c>
      <c r="M410" s="11">
        <f t="shared" si="105"/>
        <v>0</v>
      </c>
      <c r="N410" s="11">
        <f t="shared" si="106"/>
        <v>0</v>
      </c>
      <c r="O410" s="11">
        <f t="shared" si="107"/>
        <v>0</v>
      </c>
      <c r="P410" s="11">
        <f t="shared" si="108"/>
        <v>0</v>
      </c>
      <c r="Q410" s="11">
        <f t="shared" si="109"/>
        <v>0</v>
      </c>
      <c r="R410" s="11">
        <f t="shared" si="110"/>
        <v>0</v>
      </c>
    </row>
    <row r="411" spans="1:18" x14ac:dyDescent="0.25">
      <c r="A411" s="9">
        <f>IF(Lease!$H$4="Monthly",DATE(YEAR(Yearly!A410),MONTH(Yearly!A410)+1,DAY(Yearly!A410)),IF(Lease!$H$4="Quarterly",DATE(YEAR(Yearly!A410),MONTH(Yearly!A410)+3,DAY(Yearly!A410)),DATE(YEAR(Yearly!A410)+1,MONTH(Yearly!A410),DAY(Yearly!A410))))</f>
        <v>190355</v>
      </c>
      <c r="B411" s="9">
        <f t="shared" si="98"/>
        <v>190353</v>
      </c>
      <c r="C411" s="9">
        <f t="shared" si="111"/>
        <v>190383</v>
      </c>
      <c r="D411" s="3">
        <f t="shared" si="112"/>
        <v>31</v>
      </c>
      <c r="E411" s="4">
        <f>Lease!K421</f>
        <v>0</v>
      </c>
      <c r="F411" s="3">
        <f t="shared" si="113"/>
        <v>0</v>
      </c>
      <c r="G411" s="11">
        <f t="shared" si="99"/>
        <v>0</v>
      </c>
      <c r="H411" s="11">
        <f t="shared" si="100"/>
        <v>0</v>
      </c>
      <c r="I411" s="11">
        <f t="shared" si="101"/>
        <v>0</v>
      </c>
      <c r="J411" s="11">
        <f t="shared" si="102"/>
        <v>0</v>
      </c>
      <c r="K411" s="11">
        <f t="shared" si="103"/>
        <v>0</v>
      </c>
      <c r="L411" s="11">
        <f t="shared" si="104"/>
        <v>0</v>
      </c>
      <c r="M411" s="11">
        <f t="shared" si="105"/>
        <v>0</v>
      </c>
      <c r="N411" s="11">
        <f t="shared" si="106"/>
        <v>0</v>
      </c>
      <c r="O411" s="11">
        <f t="shared" si="107"/>
        <v>0</v>
      </c>
      <c r="P411" s="11">
        <f t="shared" si="108"/>
        <v>0</v>
      </c>
      <c r="Q411" s="11">
        <f t="shared" si="109"/>
        <v>0</v>
      </c>
      <c r="R411" s="11">
        <f t="shared" si="110"/>
        <v>0</v>
      </c>
    </row>
    <row r="412" spans="1:18" x14ac:dyDescent="0.25">
      <c r="A412" s="9">
        <f>IF(Lease!$H$4="Monthly",DATE(YEAR(Yearly!A411),MONTH(Yearly!A411)+1,DAY(Yearly!A411)),IF(Lease!$H$4="Quarterly",DATE(YEAR(Yearly!A411),MONTH(Yearly!A411)+3,DAY(Yearly!A411)),DATE(YEAR(Yearly!A411)+1,MONTH(Yearly!A411),DAY(Yearly!A411))))</f>
        <v>190720</v>
      </c>
      <c r="B412" s="9">
        <f t="shared" si="98"/>
        <v>190718</v>
      </c>
      <c r="C412" s="9">
        <f t="shared" si="111"/>
        <v>190748</v>
      </c>
      <c r="D412" s="3">
        <f t="shared" si="112"/>
        <v>31</v>
      </c>
      <c r="E412" s="4">
        <f>Lease!K422</f>
        <v>0</v>
      </c>
      <c r="F412" s="3">
        <f t="shared" si="113"/>
        <v>0</v>
      </c>
      <c r="G412" s="11">
        <f t="shared" si="99"/>
        <v>0</v>
      </c>
      <c r="H412" s="11">
        <f t="shared" si="100"/>
        <v>0</v>
      </c>
      <c r="I412" s="11">
        <f t="shared" si="101"/>
        <v>0</v>
      </c>
      <c r="J412" s="11">
        <f t="shared" si="102"/>
        <v>0</v>
      </c>
      <c r="K412" s="11">
        <f t="shared" si="103"/>
        <v>0</v>
      </c>
      <c r="L412" s="11">
        <f t="shared" si="104"/>
        <v>0</v>
      </c>
      <c r="M412" s="11">
        <f t="shared" si="105"/>
        <v>0</v>
      </c>
      <c r="N412" s="11">
        <f t="shared" si="106"/>
        <v>0</v>
      </c>
      <c r="O412" s="11">
        <f t="shared" si="107"/>
        <v>0</v>
      </c>
      <c r="P412" s="11">
        <f t="shared" si="108"/>
        <v>0</v>
      </c>
      <c r="Q412" s="11">
        <f t="shared" si="109"/>
        <v>0</v>
      </c>
      <c r="R412" s="11">
        <f t="shared" si="110"/>
        <v>0</v>
      </c>
    </row>
    <row r="413" spans="1:18" x14ac:dyDescent="0.25">
      <c r="A413" s="9">
        <f>IF(Lease!$H$4="Monthly",DATE(YEAR(Yearly!A412),MONTH(Yearly!A412)+1,DAY(Yearly!A412)),IF(Lease!$H$4="Quarterly",DATE(YEAR(Yearly!A412),MONTH(Yearly!A412)+3,DAY(Yearly!A412)),DATE(YEAR(Yearly!A412)+1,MONTH(Yearly!A412),DAY(Yearly!A412))))</f>
        <v>191085</v>
      </c>
      <c r="B413" s="9">
        <f t="shared" si="98"/>
        <v>191083</v>
      </c>
      <c r="C413" s="9">
        <f t="shared" si="111"/>
        <v>191113</v>
      </c>
      <c r="D413" s="3">
        <f t="shared" si="112"/>
        <v>31</v>
      </c>
      <c r="E413" s="4">
        <f>Lease!K423</f>
        <v>0</v>
      </c>
      <c r="F413" s="3">
        <f t="shared" si="113"/>
        <v>0</v>
      </c>
      <c r="G413" s="11">
        <f t="shared" si="99"/>
        <v>0</v>
      </c>
      <c r="H413" s="11">
        <f t="shared" si="100"/>
        <v>0</v>
      </c>
      <c r="I413" s="11">
        <f t="shared" si="101"/>
        <v>0</v>
      </c>
      <c r="J413" s="11">
        <f t="shared" si="102"/>
        <v>0</v>
      </c>
      <c r="K413" s="11">
        <f t="shared" si="103"/>
        <v>0</v>
      </c>
      <c r="L413" s="11">
        <f t="shared" si="104"/>
        <v>0</v>
      </c>
      <c r="M413" s="11">
        <f t="shared" si="105"/>
        <v>0</v>
      </c>
      <c r="N413" s="11">
        <f t="shared" si="106"/>
        <v>0</v>
      </c>
      <c r="O413" s="11">
        <f t="shared" si="107"/>
        <v>0</v>
      </c>
      <c r="P413" s="11">
        <f t="shared" si="108"/>
        <v>0</v>
      </c>
      <c r="Q413" s="11">
        <f t="shared" si="109"/>
        <v>0</v>
      </c>
      <c r="R413" s="11">
        <f t="shared" si="110"/>
        <v>0</v>
      </c>
    </row>
    <row r="414" spans="1:18" x14ac:dyDescent="0.25">
      <c r="A414" s="9">
        <f>IF(Lease!$H$4="Monthly",DATE(YEAR(Yearly!A413),MONTH(Yearly!A413)+1,DAY(Yearly!A413)),IF(Lease!$H$4="Quarterly",DATE(YEAR(Yearly!A413),MONTH(Yearly!A413)+3,DAY(Yearly!A413)),DATE(YEAR(Yearly!A413)+1,MONTH(Yearly!A413),DAY(Yearly!A413))))</f>
        <v>191451</v>
      </c>
      <c r="B414" s="9">
        <f t="shared" si="98"/>
        <v>191449</v>
      </c>
      <c r="C414" s="9">
        <f t="shared" si="111"/>
        <v>191479</v>
      </c>
      <c r="D414" s="3">
        <f t="shared" si="112"/>
        <v>31</v>
      </c>
      <c r="E414" s="4">
        <f>Lease!K424</f>
        <v>0</v>
      </c>
      <c r="F414" s="3">
        <f t="shared" si="113"/>
        <v>0</v>
      </c>
      <c r="G414" s="11">
        <f t="shared" si="99"/>
        <v>0</v>
      </c>
      <c r="H414" s="11">
        <f t="shared" si="100"/>
        <v>0</v>
      </c>
      <c r="I414" s="11">
        <f t="shared" si="101"/>
        <v>0</v>
      </c>
      <c r="J414" s="11">
        <f t="shared" si="102"/>
        <v>0</v>
      </c>
      <c r="K414" s="11">
        <f t="shared" si="103"/>
        <v>0</v>
      </c>
      <c r="L414" s="11">
        <f t="shared" si="104"/>
        <v>0</v>
      </c>
      <c r="M414" s="11">
        <f t="shared" si="105"/>
        <v>0</v>
      </c>
      <c r="N414" s="11">
        <f t="shared" si="106"/>
        <v>0</v>
      </c>
      <c r="O414" s="11">
        <f t="shared" si="107"/>
        <v>0</v>
      </c>
      <c r="P414" s="11">
        <f t="shared" si="108"/>
        <v>0</v>
      </c>
      <c r="Q414" s="11">
        <f t="shared" si="109"/>
        <v>0</v>
      </c>
      <c r="R414" s="11">
        <f t="shared" si="110"/>
        <v>0</v>
      </c>
    </row>
    <row r="415" spans="1:18" x14ac:dyDescent="0.25">
      <c r="A415" s="9">
        <f>IF(Lease!$H$4="Monthly",DATE(YEAR(Yearly!A414),MONTH(Yearly!A414)+1,DAY(Yearly!A414)),IF(Lease!$H$4="Quarterly",DATE(YEAR(Yearly!A414),MONTH(Yearly!A414)+3,DAY(Yearly!A414)),DATE(YEAR(Yearly!A414)+1,MONTH(Yearly!A414),DAY(Yearly!A414))))</f>
        <v>191816</v>
      </c>
      <c r="B415" s="9">
        <f t="shared" si="98"/>
        <v>191814</v>
      </c>
      <c r="C415" s="9">
        <f t="shared" si="111"/>
        <v>191844</v>
      </c>
      <c r="D415" s="3">
        <f t="shared" si="112"/>
        <v>31</v>
      </c>
      <c r="E415" s="4">
        <f>Lease!K425</f>
        <v>0</v>
      </c>
      <c r="F415" s="3">
        <f t="shared" si="113"/>
        <v>0</v>
      </c>
      <c r="G415" s="11">
        <f t="shared" si="99"/>
        <v>0</v>
      </c>
      <c r="H415" s="11">
        <f t="shared" si="100"/>
        <v>0</v>
      </c>
      <c r="I415" s="11">
        <f t="shared" si="101"/>
        <v>0</v>
      </c>
      <c r="J415" s="11">
        <f t="shared" si="102"/>
        <v>0</v>
      </c>
      <c r="K415" s="11">
        <f t="shared" si="103"/>
        <v>0</v>
      </c>
      <c r="L415" s="11">
        <f t="shared" si="104"/>
        <v>0</v>
      </c>
      <c r="M415" s="11">
        <f t="shared" si="105"/>
        <v>0</v>
      </c>
      <c r="N415" s="11">
        <f t="shared" si="106"/>
        <v>0</v>
      </c>
      <c r="O415" s="11">
        <f t="shared" si="107"/>
        <v>0</v>
      </c>
      <c r="P415" s="11">
        <f t="shared" si="108"/>
        <v>0</v>
      </c>
      <c r="Q415" s="11">
        <f t="shared" si="109"/>
        <v>0</v>
      </c>
      <c r="R415" s="11">
        <f t="shared" si="110"/>
        <v>0</v>
      </c>
    </row>
    <row r="416" spans="1:18" x14ac:dyDescent="0.25">
      <c r="A416" s="9">
        <f>IF(Lease!$H$4="Monthly",DATE(YEAR(Yearly!A415),MONTH(Yearly!A415)+1,DAY(Yearly!A415)),IF(Lease!$H$4="Quarterly",DATE(YEAR(Yearly!A415),MONTH(Yearly!A415)+3,DAY(Yearly!A415)),DATE(YEAR(Yearly!A415)+1,MONTH(Yearly!A415),DAY(Yearly!A415))))</f>
        <v>192181</v>
      </c>
      <c r="B416" s="9">
        <f t="shared" si="98"/>
        <v>192179</v>
      </c>
      <c r="C416" s="9">
        <f t="shared" si="111"/>
        <v>192209</v>
      </c>
      <c r="D416" s="3">
        <f t="shared" si="112"/>
        <v>31</v>
      </c>
      <c r="E416" s="4">
        <f>Lease!K426</f>
        <v>0</v>
      </c>
      <c r="F416" s="3">
        <f t="shared" si="113"/>
        <v>0</v>
      </c>
      <c r="G416" s="11">
        <f t="shared" si="99"/>
        <v>0</v>
      </c>
      <c r="H416" s="11">
        <f t="shared" si="100"/>
        <v>0</v>
      </c>
      <c r="I416" s="11">
        <f t="shared" si="101"/>
        <v>0</v>
      </c>
      <c r="J416" s="11">
        <f t="shared" si="102"/>
        <v>0</v>
      </c>
      <c r="K416" s="11">
        <f t="shared" si="103"/>
        <v>0</v>
      </c>
      <c r="L416" s="11">
        <f t="shared" si="104"/>
        <v>0</v>
      </c>
      <c r="M416" s="11">
        <f t="shared" si="105"/>
        <v>0</v>
      </c>
      <c r="N416" s="11">
        <f t="shared" si="106"/>
        <v>0</v>
      </c>
      <c r="O416" s="11">
        <f t="shared" si="107"/>
        <v>0</v>
      </c>
      <c r="P416" s="11">
        <f t="shared" si="108"/>
        <v>0</v>
      </c>
      <c r="Q416" s="11">
        <f t="shared" si="109"/>
        <v>0</v>
      </c>
      <c r="R416" s="11">
        <f t="shared" si="110"/>
        <v>0</v>
      </c>
    </row>
    <row r="417" spans="1:18" x14ac:dyDescent="0.25">
      <c r="A417" s="9">
        <f>IF(Lease!$H$4="Monthly",DATE(YEAR(Yearly!A416),MONTH(Yearly!A416)+1,DAY(Yearly!A416)),IF(Lease!$H$4="Quarterly",DATE(YEAR(Yearly!A416),MONTH(Yearly!A416)+3,DAY(Yearly!A416)),DATE(YEAR(Yearly!A416)+1,MONTH(Yearly!A416),DAY(Yearly!A416))))</f>
        <v>192546</v>
      </c>
      <c r="B417" s="9">
        <f t="shared" si="98"/>
        <v>192544</v>
      </c>
      <c r="C417" s="9">
        <f t="shared" si="111"/>
        <v>192574</v>
      </c>
      <c r="D417" s="3">
        <f t="shared" si="112"/>
        <v>31</v>
      </c>
      <c r="E417" s="4">
        <f>Lease!K427</f>
        <v>0</v>
      </c>
      <c r="F417" s="3">
        <f t="shared" si="113"/>
        <v>0</v>
      </c>
      <c r="G417" s="11">
        <f t="shared" si="99"/>
        <v>0</v>
      </c>
      <c r="H417" s="11">
        <f t="shared" si="100"/>
        <v>0</v>
      </c>
      <c r="I417" s="11">
        <f t="shared" si="101"/>
        <v>0</v>
      </c>
      <c r="J417" s="11">
        <f t="shared" si="102"/>
        <v>0</v>
      </c>
      <c r="K417" s="11">
        <f t="shared" si="103"/>
        <v>0</v>
      </c>
      <c r="L417" s="11">
        <f t="shared" si="104"/>
        <v>0</v>
      </c>
      <c r="M417" s="11">
        <f t="shared" si="105"/>
        <v>0</v>
      </c>
      <c r="N417" s="11">
        <f t="shared" si="106"/>
        <v>0</v>
      </c>
      <c r="O417" s="11">
        <f t="shared" si="107"/>
        <v>0</v>
      </c>
      <c r="P417" s="11">
        <f t="shared" si="108"/>
        <v>0</v>
      </c>
      <c r="Q417" s="11">
        <f t="shared" si="109"/>
        <v>0</v>
      </c>
      <c r="R417" s="11">
        <f t="shared" si="110"/>
        <v>0</v>
      </c>
    </row>
    <row r="418" spans="1:18" x14ac:dyDescent="0.25">
      <c r="A418" s="9">
        <f>IF(Lease!$H$4="Monthly",DATE(YEAR(Yearly!A417),MONTH(Yearly!A417)+1,DAY(Yearly!A417)),IF(Lease!$H$4="Quarterly",DATE(YEAR(Yearly!A417),MONTH(Yearly!A417)+3,DAY(Yearly!A417)),DATE(YEAR(Yearly!A417)+1,MONTH(Yearly!A417),DAY(Yearly!A417))))</f>
        <v>192912</v>
      </c>
      <c r="B418" s="9">
        <f t="shared" si="98"/>
        <v>192910</v>
      </c>
      <c r="C418" s="9">
        <f t="shared" si="111"/>
        <v>192940</v>
      </c>
      <c r="D418" s="3">
        <f t="shared" si="112"/>
        <v>31</v>
      </c>
      <c r="E418" s="4">
        <f>Lease!K428</f>
        <v>0</v>
      </c>
      <c r="F418" s="3">
        <f t="shared" si="113"/>
        <v>0</v>
      </c>
      <c r="G418" s="11">
        <f t="shared" si="99"/>
        <v>0</v>
      </c>
      <c r="H418" s="11">
        <f t="shared" si="100"/>
        <v>0</v>
      </c>
      <c r="I418" s="11">
        <f t="shared" si="101"/>
        <v>0</v>
      </c>
      <c r="J418" s="11">
        <f t="shared" si="102"/>
        <v>0</v>
      </c>
      <c r="K418" s="11">
        <f t="shared" si="103"/>
        <v>0</v>
      </c>
      <c r="L418" s="11">
        <f t="shared" si="104"/>
        <v>0</v>
      </c>
      <c r="M418" s="11">
        <f t="shared" si="105"/>
        <v>0</v>
      </c>
      <c r="N418" s="11">
        <f t="shared" si="106"/>
        <v>0</v>
      </c>
      <c r="O418" s="11">
        <f t="shared" si="107"/>
        <v>0</v>
      </c>
      <c r="P418" s="11">
        <f t="shared" si="108"/>
        <v>0</v>
      </c>
      <c r="Q418" s="11">
        <f t="shared" si="109"/>
        <v>0</v>
      </c>
      <c r="R418" s="11">
        <f t="shared" si="110"/>
        <v>0</v>
      </c>
    </row>
    <row r="419" spans="1:18" x14ac:dyDescent="0.25">
      <c r="A419" s="9">
        <f>IF(Lease!$H$4="Monthly",DATE(YEAR(Yearly!A418),MONTH(Yearly!A418)+1,DAY(Yearly!A418)),IF(Lease!$H$4="Quarterly",DATE(YEAR(Yearly!A418),MONTH(Yearly!A418)+3,DAY(Yearly!A418)),DATE(YEAR(Yearly!A418)+1,MONTH(Yearly!A418),DAY(Yearly!A418))))</f>
        <v>193277</v>
      </c>
      <c r="B419" s="9">
        <f t="shared" si="98"/>
        <v>193275</v>
      </c>
      <c r="C419" s="9">
        <f t="shared" si="111"/>
        <v>193305</v>
      </c>
      <c r="D419" s="3">
        <f t="shared" si="112"/>
        <v>31</v>
      </c>
      <c r="E419" s="4">
        <f>Lease!K429</f>
        <v>0</v>
      </c>
      <c r="F419" s="3">
        <f t="shared" si="113"/>
        <v>0</v>
      </c>
      <c r="G419" s="11">
        <f t="shared" si="99"/>
        <v>0</v>
      </c>
      <c r="H419" s="11">
        <f t="shared" si="100"/>
        <v>0</v>
      </c>
      <c r="I419" s="11">
        <f t="shared" si="101"/>
        <v>0</v>
      </c>
      <c r="J419" s="11">
        <f t="shared" si="102"/>
        <v>0</v>
      </c>
      <c r="K419" s="11">
        <f t="shared" si="103"/>
        <v>0</v>
      </c>
      <c r="L419" s="11">
        <f t="shared" si="104"/>
        <v>0</v>
      </c>
      <c r="M419" s="11">
        <f t="shared" si="105"/>
        <v>0</v>
      </c>
      <c r="N419" s="11">
        <f t="shared" si="106"/>
        <v>0</v>
      </c>
      <c r="O419" s="11">
        <f t="shared" si="107"/>
        <v>0</v>
      </c>
      <c r="P419" s="11">
        <f t="shared" si="108"/>
        <v>0</v>
      </c>
      <c r="Q419" s="11">
        <f t="shared" si="109"/>
        <v>0</v>
      </c>
      <c r="R419" s="11">
        <f t="shared" si="110"/>
        <v>0</v>
      </c>
    </row>
    <row r="420" spans="1:18" x14ac:dyDescent="0.25">
      <c r="A420" s="9">
        <f>IF(Lease!$H$4="Monthly",DATE(YEAR(Yearly!A419),MONTH(Yearly!A419)+1,DAY(Yearly!A419)),IF(Lease!$H$4="Quarterly",DATE(YEAR(Yearly!A419),MONTH(Yearly!A419)+3,DAY(Yearly!A419)),DATE(YEAR(Yearly!A419)+1,MONTH(Yearly!A419),DAY(Yearly!A419))))</f>
        <v>193642</v>
      </c>
      <c r="B420" s="9">
        <f t="shared" si="98"/>
        <v>193640</v>
      </c>
      <c r="C420" s="9">
        <f t="shared" si="111"/>
        <v>193670</v>
      </c>
      <c r="D420" s="3">
        <f t="shared" si="112"/>
        <v>31</v>
      </c>
      <c r="E420" s="4">
        <f>Lease!K430</f>
        <v>0</v>
      </c>
      <c r="F420" s="3">
        <f t="shared" si="113"/>
        <v>0</v>
      </c>
      <c r="G420" s="11">
        <f t="shared" si="99"/>
        <v>0</v>
      </c>
      <c r="H420" s="11">
        <f t="shared" si="100"/>
        <v>0</v>
      </c>
      <c r="I420" s="11">
        <f t="shared" si="101"/>
        <v>0</v>
      </c>
      <c r="J420" s="11">
        <f t="shared" si="102"/>
        <v>0</v>
      </c>
      <c r="K420" s="11">
        <f t="shared" si="103"/>
        <v>0</v>
      </c>
      <c r="L420" s="11">
        <f t="shared" si="104"/>
        <v>0</v>
      </c>
      <c r="M420" s="11">
        <f t="shared" si="105"/>
        <v>0</v>
      </c>
      <c r="N420" s="11">
        <f t="shared" si="106"/>
        <v>0</v>
      </c>
      <c r="O420" s="11">
        <f t="shared" si="107"/>
        <v>0</v>
      </c>
      <c r="P420" s="11">
        <f t="shared" si="108"/>
        <v>0</v>
      </c>
      <c r="Q420" s="11">
        <f t="shared" si="109"/>
        <v>0</v>
      </c>
      <c r="R420" s="11">
        <f t="shared" si="110"/>
        <v>0</v>
      </c>
    </row>
    <row r="421" spans="1:18" x14ac:dyDescent="0.25">
      <c r="A421" s="9">
        <f>IF(Lease!$H$4="Monthly",DATE(YEAR(Yearly!A420),MONTH(Yearly!A420)+1,DAY(Yearly!A420)),IF(Lease!$H$4="Quarterly",DATE(YEAR(Yearly!A420),MONTH(Yearly!A420)+3,DAY(Yearly!A420)),DATE(YEAR(Yearly!A420)+1,MONTH(Yearly!A420),DAY(Yearly!A420))))</f>
        <v>194007</v>
      </c>
      <c r="B421" s="9">
        <f t="shared" si="98"/>
        <v>194005</v>
      </c>
      <c r="C421" s="9">
        <f t="shared" si="111"/>
        <v>194035</v>
      </c>
      <c r="D421" s="3">
        <f t="shared" si="112"/>
        <v>31</v>
      </c>
      <c r="E421" s="4">
        <f>Lease!K431</f>
        <v>0</v>
      </c>
      <c r="F421" s="3">
        <f t="shared" si="113"/>
        <v>0</v>
      </c>
      <c r="G421" s="11">
        <f t="shared" si="99"/>
        <v>0</v>
      </c>
      <c r="H421" s="11">
        <f t="shared" si="100"/>
        <v>0</v>
      </c>
      <c r="I421" s="11">
        <f t="shared" si="101"/>
        <v>0</v>
      </c>
      <c r="J421" s="11">
        <f t="shared" si="102"/>
        <v>0</v>
      </c>
      <c r="K421" s="11">
        <f t="shared" si="103"/>
        <v>0</v>
      </c>
      <c r="L421" s="11">
        <f t="shared" si="104"/>
        <v>0</v>
      </c>
      <c r="M421" s="11">
        <f t="shared" si="105"/>
        <v>0</v>
      </c>
      <c r="N421" s="11">
        <f t="shared" si="106"/>
        <v>0</v>
      </c>
      <c r="O421" s="11">
        <f t="shared" si="107"/>
        <v>0</v>
      </c>
      <c r="P421" s="11">
        <f t="shared" si="108"/>
        <v>0</v>
      </c>
      <c r="Q421" s="11">
        <f t="shared" si="109"/>
        <v>0</v>
      </c>
      <c r="R421" s="11">
        <f t="shared" si="110"/>
        <v>0</v>
      </c>
    </row>
    <row r="422" spans="1:18" x14ac:dyDescent="0.25">
      <c r="A422" s="9">
        <f>IF(Lease!$H$4="Monthly",DATE(YEAR(Yearly!A421),MONTH(Yearly!A421)+1,DAY(Yearly!A421)),IF(Lease!$H$4="Quarterly",DATE(YEAR(Yearly!A421),MONTH(Yearly!A421)+3,DAY(Yearly!A421)),DATE(YEAR(Yearly!A421)+1,MONTH(Yearly!A421),DAY(Yearly!A421))))</f>
        <v>194373</v>
      </c>
      <c r="B422" s="9">
        <f t="shared" si="98"/>
        <v>194371</v>
      </c>
      <c r="C422" s="9">
        <f t="shared" si="111"/>
        <v>194401</v>
      </c>
      <c r="D422" s="3">
        <f t="shared" si="112"/>
        <v>31</v>
      </c>
      <c r="E422" s="4">
        <f>Lease!K432</f>
        <v>0</v>
      </c>
      <c r="F422" s="3">
        <f t="shared" si="113"/>
        <v>0</v>
      </c>
      <c r="G422" s="11">
        <f t="shared" si="99"/>
        <v>0</v>
      </c>
      <c r="H422" s="11">
        <f t="shared" si="100"/>
        <v>0</v>
      </c>
      <c r="I422" s="11">
        <f t="shared" si="101"/>
        <v>0</v>
      </c>
      <c r="J422" s="11">
        <f t="shared" si="102"/>
        <v>0</v>
      </c>
      <c r="K422" s="11">
        <f t="shared" si="103"/>
        <v>0</v>
      </c>
      <c r="L422" s="11">
        <f t="shared" si="104"/>
        <v>0</v>
      </c>
      <c r="M422" s="11">
        <f t="shared" si="105"/>
        <v>0</v>
      </c>
      <c r="N422" s="11">
        <f t="shared" si="106"/>
        <v>0</v>
      </c>
      <c r="O422" s="11">
        <f t="shared" si="107"/>
        <v>0</v>
      </c>
      <c r="P422" s="11">
        <f t="shared" si="108"/>
        <v>0</v>
      </c>
      <c r="Q422" s="11">
        <f t="shared" si="109"/>
        <v>0</v>
      </c>
      <c r="R422" s="11">
        <f t="shared" si="110"/>
        <v>0</v>
      </c>
    </row>
    <row r="423" spans="1:18" x14ac:dyDescent="0.25">
      <c r="A423" s="9">
        <f>IF(Lease!$H$4="Monthly",DATE(YEAR(Yearly!A422),MONTH(Yearly!A422)+1,DAY(Yearly!A422)),IF(Lease!$H$4="Quarterly",DATE(YEAR(Yearly!A422),MONTH(Yearly!A422)+3,DAY(Yearly!A422)),DATE(YEAR(Yearly!A422)+1,MONTH(Yearly!A422),DAY(Yearly!A422))))</f>
        <v>194738</v>
      </c>
      <c r="B423" s="9">
        <f t="shared" si="98"/>
        <v>194736</v>
      </c>
      <c r="C423" s="9">
        <f t="shared" si="111"/>
        <v>194766</v>
      </c>
      <c r="D423" s="3">
        <f t="shared" si="112"/>
        <v>31</v>
      </c>
      <c r="E423" s="4">
        <f>Lease!K433</f>
        <v>0</v>
      </c>
      <c r="F423" s="3">
        <f t="shared" si="113"/>
        <v>0</v>
      </c>
      <c r="G423" s="11">
        <f t="shared" si="99"/>
        <v>0</v>
      </c>
      <c r="H423" s="11">
        <f t="shared" si="100"/>
        <v>0</v>
      </c>
      <c r="I423" s="11">
        <f t="shared" si="101"/>
        <v>0</v>
      </c>
      <c r="J423" s="11">
        <f t="shared" si="102"/>
        <v>0</v>
      </c>
      <c r="K423" s="11">
        <f t="shared" si="103"/>
        <v>0</v>
      </c>
      <c r="L423" s="11">
        <f t="shared" si="104"/>
        <v>0</v>
      </c>
      <c r="M423" s="11">
        <f t="shared" si="105"/>
        <v>0</v>
      </c>
      <c r="N423" s="11">
        <f t="shared" si="106"/>
        <v>0</v>
      </c>
      <c r="O423" s="11">
        <f t="shared" si="107"/>
        <v>0</v>
      </c>
      <c r="P423" s="11">
        <f t="shared" si="108"/>
        <v>0</v>
      </c>
      <c r="Q423" s="11">
        <f t="shared" si="109"/>
        <v>0</v>
      </c>
      <c r="R423" s="11">
        <f t="shared" si="110"/>
        <v>0</v>
      </c>
    </row>
    <row r="424" spans="1:18" x14ac:dyDescent="0.25">
      <c r="A424" s="9">
        <f>IF(Lease!$H$4="Monthly",DATE(YEAR(Yearly!A423),MONTH(Yearly!A423)+1,DAY(Yearly!A423)),IF(Lease!$H$4="Quarterly",DATE(YEAR(Yearly!A423),MONTH(Yearly!A423)+3,DAY(Yearly!A423)),DATE(YEAR(Yearly!A423)+1,MONTH(Yearly!A423),DAY(Yearly!A423))))</f>
        <v>195103</v>
      </c>
      <c r="B424" s="9">
        <f t="shared" si="98"/>
        <v>195101</v>
      </c>
      <c r="C424" s="9">
        <f t="shared" si="111"/>
        <v>195131</v>
      </c>
      <c r="D424" s="3">
        <f t="shared" si="112"/>
        <v>31</v>
      </c>
      <c r="E424" s="4">
        <f>Lease!K434</f>
        <v>0</v>
      </c>
      <c r="F424" s="3">
        <f t="shared" si="113"/>
        <v>0</v>
      </c>
      <c r="G424" s="11">
        <f t="shared" si="99"/>
        <v>0</v>
      </c>
      <c r="H424" s="11">
        <f t="shared" si="100"/>
        <v>0</v>
      </c>
      <c r="I424" s="11">
        <f t="shared" si="101"/>
        <v>0</v>
      </c>
      <c r="J424" s="11">
        <f t="shared" si="102"/>
        <v>0</v>
      </c>
      <c r="K424" s="11">
        <f t="shared" si="103"/>
        <v>0</v>
      </c>
      <c r="L424" s="11">
        <f t="shared" si="104"/>
        <v>0</v>
      </c>
      <c r="M424" s="11">
        <f t="shared" si="105"/>
        <v>0</v>
      </c>
      <c r="N424" s="11">
        <f t="shared" si="106"/>
        <v>0</v>
      </c>
      <c r="O424" s="11">
        <f t="shared" si="107"/>
        <v>0</v>
      </c>
      <c r="P424" s="11">
        <f t="shared" si="108"/>
        <v>0</v>
      </c>
      <c r="Q424" s="11">
        <f t="shared" si="109"/>
        <v>0</v>
      </c>
      <c r="R424" s="11">
        <f t="shared" si="110"/>
        <v>0</v>
      </c>
    </row>
    <row r="425" spans="1:18" x14ac:dyDescent="0.25">
      <c r="A425" s="9">
        <f>IF(Lease!$H$4="Monthly",DATE(YEAR(Yearly!A424),MONTH(Yearly!A424)+1,DAY(Yearly!A424)),IF(Lease!$H$4="Quarterly",DATE(YEAR(Yearly!A424),MONTH(Yearly!A424)+3,DAY(Yearly!A424)),DATE(YEAR(Yearly!A424)+1,MONTH(Yearly!A424),DAY(Yearly!A424))))</f>
        <v>195468</v>
      </c>
      <c r="B425" s="9">
        <f t="shared" si="98"/>
        <v>195466</v>
      </c>
      <c r="C425" s="9">
        <f t="shared" si="111"/>
        <v>195496</v>
      </c>
      <c r="D425" s="3">
        <f t="shared" si="112"/>
        <v>31</v>
      </c>
      <c r="E425" s="4">
        <f>Lease!K435</f>
        <v>0</v>
      </c>
      <c r="F425" s="3">
        <f t="shared" si="113"/>
        <v>0</v>
      </c>
      <c r="G425" s="11">
        <f t="shared" si="99"/>
        <v>0</v>
      </c>
      <c r="H425" s="11">
        <f t="shared" si="100"/>
        <v>0</v>
      </c>
      <c r="I425" s="11">
        <f t="shared" si="101"/>
        <v>0</v>
      </c>
      <c r="J425" s="11">
        <f t="shared" si="102"/>
        <v>0</v>
      </c>
      <c r="K425" s="11">
        <f t="shared" si="103"/>
        <v>0</v>
      </c>
      <c r="L425" s="11">
        <f t="shared" si="104"/>
        <v>0</v>
      </c>
      <c r="M425" s="11">
        <f t="shared" si="105"/>
        <v>0</v>
      </c>
      <c r="N425" s="11">
        <f t="shared" si="106"/>
        <v>0</v>
      </c>
      <c r="O425" s="11">
        <f t="shared" si="107"/>
        <v>0</v>
      </c>
      <c r="P425" s="11">
        <f t="shared" si="108"/>
        <v>0</v>
      </c>
      <c r="Q425" s="11">
        <f t="shared" si="109"/>
        <v>0</v>
      </c>
      <c r="R425" s="11">
        <f t="shared" si="110"/>
        <v>0</v>
      </c>
    </row>
    <row r="426" spans="1:18" x14ac:dyDescent="0.25">
      <c r="A426" s="9">
        <f>IF(Lease!$H$4="Monthly",DATE(YEAR(Yearly!A425),MONTH(Yearly!A425)+1,DAY(Yearly!A425)),IF(Lease!$H$4="Quarterly",DATE(YEAR(Yearly!A425),MONTH(Yearly!A425)+3,DAY(Yearly!A425)),DATE(YEAR(Yearly!A425)+1,MONTH(Yearly!A425),DAY(Yearly!A425))))</f>
        <v>195834</v>
      </c>
      <c r="B426" s="9">
        <f t="shared" si="98"/>
        <v>195832</v>
      </c>
      <c r="C426" s="9">
        <f t="shared" si="111"/>
        <v>195862</v>
      </c>
      <c r="D426" s="3">
        <f t="shared" si="112"/>
        <v>31</v>
      </c>
      <c r="E426" s="4">
        <f>Lease!K436</f>
        <v>0</v>
      </c>
      <c r="F426" s="3">
        <f t="shared" si="113"/>
        <v>0</v>
      </c>
      <c r="G426" s="11">
        <f t="shared" si="99"/>
        <v>0</v>
      </c>
      <c r="H426" s="11">
        <f t="shared" si="100"/>
        <v>0</v>
      </c>
      <c r="I426" s="11">
        <f t="shared" si="101"/>
        <v>0</v>
      </c>
      <c r="J426" s="11">
        <f t="shared" si="102"/>
        <v>0</v>
      </c>
      <c r="K426" s="11">
        <f t="shared" si="103"/>
        <v>0</v>
      </c>
      <c r="L426" s="11">
        <f t="shared" si="104"/>
        <v>0</v>
      </c>
      <c r="M426" s="11">
        <f t="shared" si="105"/>
        <v>0</v>
      </c>
      <c r="N426" s="11">
        <f t="shared" si="106"/>
        <v>0</v>
      </c>
      <c r="O426" s="11">
        <f t="shared" si="107"/>
        <v>0</v>
      </c>
      <c r="P426" s="11">
        <f t="shared" si="108"/>
        <v>0</v>
      </c>
      <c r="Q426" s="11">
        <f t="shared" si="109"/>
        <v>0</v>
      </c>
      <c r="R426" s="11">
        <f t="shared" si="110"/>
        <v>0</v>
      </c>
    </row>
    <row r="427" spans="1:18" x14ac:dyDescent="0.25">
      <c r="A427" s="9">
        <f>IF(Lease!$H$4="Monthly",DATE(YEAR(Yearly!A426),MONTH(Yearly!A426)+1,DAY(Yearly!A426)),IF(Lease!$H$4="Quarterly",DATE(YEAR(Yearly!A426),MONTH(Yearly!A426)+3,DAY(Yearly!A426)),DATE(YEAR(Yearly!A426)+1,MONTH(Yearly!A426),DAY(Yearly!A426))))</f>
        <v>196199</v>
      </c>
      <c r="B427" s="9">
        <f t="shared" si="98"/>
        <v>196197</v>
      </c>
      <c r="C427" s="9">
        <f t="shared" si="111"/>
        <v>196227</v>
      </c>
      <c r="D427" s="3">
        <f t="shared" si="112"/>
        <v>31</v>
      </c>
      <c r="E427" s="4">
        <f>Lease!K437</f>
        <v>0</v>
      </c>
      <c r="F427" s="3">
        <f t="shared" si="113"/>
        <v>0</v>
      </c>
      <c r="G427" s="11">
        <f t="shared" si="99"/>
        <v>0</v>
      </c>
      <c r="H427" s="11">
        <f t="shared" si="100"/>
        <v>0</v>
      </c>
      <c r="I427" s="11">
        <f t="shared" si="101"/>
        <v>0</v>
      </c>
      <c r="J427" s="11">
        <f t="shared" si="102"/>
        <v>0</v>
      </c>
      <c r="K427" s="11">
        <f t="shared" si="103"/>
        <v>0</v>
      </c>
      <c r="L427" s="11">
        <f t="shared" si="104"/>
        <v>0</v>
      </c>
      <c r="M427" s="11">
        <f t="shared" si="105"/>
        <v>0</v>
      </c>
      <c r="N427" s="11">
        <f t="shared" si="106"/>
        <v>0</v>
      </c>
      <c r="O427" s="11">
        <f t="shared" si="107"/>
        <v>0</v>
      </c>
      <c r="P427" s="11">
        <f t="shared" si="108"/>
        <v>0</v>
      </c>
      <c r="Q427" s="11">
        <f t="shared" si="109"/>
        <v>0</v>
      </c>
      <c r="R427" s="11">
        <f t="shared" si="110"/>
        <v>0</v>
      </c>
    </row>
    <row r="428" spans="1:18" x14ac:dyDescent="0.25">
      <c r="A428" s="9">
        <f>IF(Lease!$H$4="Monthly",DATE(YEAR(Yearly!A427),MONTH(Yearly!A427)+1,DAY(Yearly!A427)),IF(Lease!$H$4="Quarterly",DATE(YEAR(Yearly!A427),MONTH(Yearly!A427)+3,DAY(Yearly!A427)),DATE(YEAR(Yearly!A427)+1,MONTH(Yearly!A427),DAY(Yearly!A427))))</f>
        <v>196564</v>
      </c>
      <c r="B428" s="9">
        <f t="shared" si="98"/>
        <v>196562</v>
      </c>
      <c r="C428" s="9">
        <f t="shared" si="111"/>
        <v>196592</v>
      </c>
      <c r="D428" s="3">
        <f t="shared" si="112"/>
        <v>31</v>
      </c>
      <c r="E428" s="4">
        <f>Lease!K438</f>
        <v>0</v>
      </c>
      <c r="F428" s="3">
        <f t="shared" si="113"/>
        <v>0</v>
      </c>
      <c r="G428" s="11">
        <f t="shared" si="99"/>
        <v>0</v>
      </c>
      <c r="H428" s="11">
        <f t="shared" si="100"/>
        <v>0</v>
      </c>
      <c r="I428" s="11">
        <f t="shared" si="101"/>
        <v>0</v>
      </c>
      <c r="J428" s="11">
        <f t="shared" si="102"/>
        <v>0</v>
      </c>
      <c r="K428" s="11">
        <f t="shared" si="103"/>
        <v>0</v>
      </c>
      <c r="L428" s="11">
        <f t="shared" si="104"/>
        <v>0</v>
      </c>
      <c r="M428" s="11">
        <f t="shared" si="105"/>
        <v>0</v>
      </c>
      <c r="N428" s="11">
        <f t="shared" si="106"/>
        <v>0</v>
      </c>
      <c r="O428" s="11">
        <f t="shared" si="107"/>
        <v>0</v>
      </c>
      <c r="P428" s="11">
        <f t="shared" si="108"/>
        <v>0</v>
      </c>
      <c r="Q428" s="11">
        <f t="shared" si="109"/>
        <v>0</v>
      </c>
      <c r="R428" s="11">
        <f t="shared" si="110"/>
        <v>0</v>
      </c>
    </row>
    <row r="429" spans="1:18" x14ac:dyDescent="0.25">
      <c r="A429" s="9">
        <f>IF(Lease!$H$4="Monthly",DATE(YEAR(Yearly!A428),MONTH(Yearly!A428)+1,DAY(Yearly!A428)),IF(Lease!$H$4="Quarterly",DATE(YEAR(Yearly!A428),MONTH(Yearly!A428)+3,DAY(Yearly!A428)),DATE(YEAR(Yearly!A428)+1,MONTH(Yearly!A428),DAY(Yearly!A428))))</f>
        <v>196929</v>
      </c>
      <c r="B429" s="9">
        <f t="shared" si="98"/>
        <v>196927</v>
      </c>
      <c r="C429" s="9">
        <f t="shared" si="111"/>
        <v>196957</v>
      </c>
      <c r="D429" s="3">
        <f t="shared" si="112"/>
        <v>31</v>
      </c>
      <c r="E429" s="4">
        <f>Lease!K439</f>
        <v>0</v>
      </c>
      <c r="F429" s="3">
        <f t="shared" si="113"/>
        <v>0</v>
      </c>
      <c r="G429" s="11">
        <f t="shared" si="99"/>
        <v>0</v>
      </c>
      <c r="H429" s="11">
        <f t="shared" si="100"/>
        <v>0</v>
      </c>
      <c r="I429" s="11">
        <f t="shared" si="101"/>
        <v>0</v>
      </c>
      <c r="J429" s="11">
        <f t="shared" si="102"/>
        <v>0</v>
      </c>
      <c r="K429" s="11">
        <f t="shared" si="103"/>
        <v>0</v>
      </c>
      <c r="L429" s="11">
        <f t="shared" si="104"/>
        <v>0</v>
      </c>
      <c r="M429" s="11">
        <f t="shared" si="105"/>
        <v>0</v>
      </c>
      <c r="N429" s="11">
        <f t="shared" si="106"/>
        <v>0</v>
      </c>
      <c r="O429" s="11">
        <f t="shared" si="107"/>
        <v>0</v>
      </c>
      <c r="P429" s="11">
        <f t="shared" si="108"/>
        <v>0</v>
      </c>
      <c r="Q429" s="11">
        <f t="shared" si="109"/>
        <v>0</v>
      </c>
      <c r="R429" s="11">
        <f t="shared" si="110"/>
        <v>0</v>
      </c>
    </row>
    <row r="430" spans="1:18" x14ac:dyDescent="0.25">
      <c r="A430" s="9">
        <f>IF(Lease!$H$4="Monthly",DATE(YEAR(Yearly!A429),MONTH(Yearly!A429)+1,DAY(Yearly!A429)),IF(Lease!$H$4="Quarterly",DATE(YEAR(Yearly!A429),MONTH(Yearly!A429)+3,DAY(Yearly!A429)),DATE(YEAR(Yearly!A429)+1,MONTH(Yearly!A429),DAY(Yearly!A429))))</f>
        <v>197295</v>
      </c>
      <c r="B430" s="9">
        <f t="shared" si="98"/>
        <v>197293</v>
      </c>
      <c r="C430" s="9">
        <f t="shared" si="111"/>
        <v>197323</v>
      </c>
      <c r="D430" s="3">
        <f t="shared" si="112"/>
        <v>31</v>
      </c>
      <c r="E430" s="4">
        <f>Lease!K440</f>
        <v>0</v>
      </c>
      <c r="F430" s="3">
        <f t="shared" si="113"/>
        <v>0</v>
      </c>
      <c r="G430" s="11">
        <f t="shared" si="99"/>
        <v>0</v>
      </c>
      <c r="H430" s="11">
        <f t="shared" si="100"/>
        <v>0</v>
      </c>
      <c r="I430" s="11">
        <f t="shared" si="101"/>
        <v>0</v>
      </c>
      <c r="J430" s="11">
        <f t="shared" si="102"/>
        <v>0</v>
      </c>
      <c r="K430" s="11">
        <f t="shared" si="103"/>
        <v>0</v>
      </c>
      <c r="L430" s="11">
        <f t="shared" si="104"/>
        <v>0</v>
      </c>
      <c r="M430" s="11">
        <f t="shared" si="105"/>
        <v>0</v>
      </c>
      <c r="N430" s="11">
        <f t="shared" si="106"/>
        <v>0</v>
      </c>
      <c r="O430" s="11">
        <f t="shared" si="107"/>
        <v>0</v>
      </c>
      <c r="P430" s="11">
        <f t="shared" si="108"/>
        <v>0</v>
      </c>
      <c r="Q430" s="11">
        <f t="shared" si="109"/>
        <v>0</v>
      </c>
      <c r="R430" s="11">
        <f t="shared" si="110"/>
        <v>0</v>
      </c>
    </row>
    <row r="431" spans="1:18" x14ac:dyDescent="0.25">
      <c r="A431" s="9">
        <f>IF(Lease!$H$4="Monthly",DATE(YEAR(Yearly!A430),MONTH(Yearly!A430)+1,DAY(Yearly!A430)),IF(Lease!$H$4="Quarterly",DATE(YEAR(Yearly!A430),MONTH(Yearly!A430)+3,DAY(Yearly!A430)),DATE(YEAR(Yearly!A430)+1,MONTH(Yearly!A430),DAY(Yearly!A430))))</f>
        <v>197660</v>
      </c>
      <c r="B431" s="9">
        <f t="shared" si="98"/>
        <v>197658</v>
      </c>
      <c r="C431" s="9">
        <f t="shared" si="111"/>
        <v>197688</v>
      </c>
      <c r="D431" s="3">
        <f t="shared" si="112"/>
        <v>31</v>
      </c>
      <c r="E431" s="4">
        <f>Lease!K441</f>
        <v>0</v>
      </c>
      <c r="F431" s="3">
        <f t="shared" si="113"/>
        <v>0</v>
      </c>
      <c r="G431" s="11">
        <f t="shared" si="99"/>
        <v>0</v>
      </c>
      <c r="H431" s="11">
        <f t="shared" si="100"/>
        <v>0</v>
      </c>
      <c r="I431" s="11">
        <f t="shared" si="101"/>
        <v>0</v>
      </c>
      <c r="J431" s="11">
        <f t="shared" si="102"/>
        <v>0</v>
      </c>
      <c r="K431" s="11">
        <f t="shared" si="103"/>
        <v>0</v>
      </c>
      <c r="L431" s="11">
        <f t="shared" si="104"/>
        <v>0</v>
      </c>
      <c r="M431" s="11">
        <f t="shared" si="105"/>
        <v>0</v>
      </c>
      <c r="N431" s="11">
        <f t="shared" si="106"/>
        <v>0</v>
      </c>
      <c r="O431" s="11">
        <f t="shared" si="107"/>
        <v>0</v>
      </c>
      <c r="P431" s="11">
        <f t="shared" si="108"/>
        <v>0</v>
      </c>
      <c r="Q431" s="11">
        <f t="shared" si="109"/>
        <v>0</v>
      </c>
      <c r="R431" s="11">
        <f t="shared" si="110"/>
        <v>0</v>
      </c>
    </row>
    <row r="432" spans="1:18" x14ac:dyDescent="0.25">
      <c r="A432" s="9">
        <f>IF(Lease!$H$4="Monthly",DATE(YEAR(Yearly!A431),MONTH(Yearly!A431)+1,DAY(Yearly!A431)),IF(Lease!$H$4="Quarterly",DATE(YEAR(Yearly!A431),MONTH(Yearly!A431)+3,DAY(Yearly!A431)),DATE(YEAR(Yearly!A431)+1,MONTH(Yearly!A431),DAY(Yearly!A431))))</f>
        <v>198025</v>
      </c>
      <c r="B432" s="9">
        <f t="shared" si="98"/>
        <v>198023</v>
      </c>
      <c r="C432" s="9">
        <f t="shared" si="111"/>
        <v>198053</v>
      </c>
      <c r="D432" s="3">
        <f t="shared" si="112"/>
        <v>31</v>
      </c>
      <c r="E432" s="4">
        <f>Lease!K442</f>
        <v>0</v>
      </c>
      <c r="F432" s="3">
        <f t="shared" si="113"/>
        <v>0</v>
      </c>
      <c r="G432" s="11">
        <f t="shared" si="99"/>
        <v>0</v>
      </c>
      <c r="H432" s="11">
        <f t="shared" si="100"/>
        <v>0</v>
      </c>
      <c r="I432" s="11">
        <f t="shared" si="101"/>
        <v>0</v>
      </c>
      <c r="J432" s="11">
        <f t="shared" si="102"/>
        <v>0</v>
      </c>
      <c r="K432" s="11">
        <f t="shared" si="103"/>
        <v>0</v>
      </c>
      <c r="L432" s="11">
        <f t="shared" si="104"/>
        <v>0</v>
      </c>
      <c r="M432" s="11">
        <f t="shared" si="105"/>
        <v>0</v>
      </c>
      <c r="N432" s="11">
        <f t="shared" si="106"/>
        <v>0</v>
      </c>
      <c r="O432" s="11">
        <f t="shared" si="107"/>
        <v>0</v>
      </c>
      <c r="P432" s="11">
        <f t="shared" si="108"/>
        <v>0</v>
      </c>
      <c r="Q432" s="11">
        <f t="shared" si="109"/>
        <v>0</v>
      </c>
      <c r="R432" s="11">
        <f t="shared" si="110"/>
        <v>0</v>
      </c>
    </row>
    <row r="433" spans="1:18" x14ac:dyDescent="0.25">
      <c r="A433" s="9">
        <f>IF(Lease!$H$4="Monthly",DATE(YEAR(Yearly!A432),MONTH(Yearly!A432)+1,DAY(Yearly!A432)),IF(Lease!$H$4="Quarterly",DATE(YEAR(Yearly!A432),MONTH(Yearly!A432)+3,DAY(Yearly!A432)),DATE(YEAR(Yearly!A432)+1,MONTH(Yearly!A432),DAY(Yearly!A432))))</f>
        <v>198390</v>
      </c>
      <c r="B433" s="9">
        <f t="shared" si="98"/>
        <v>198388</v>
      </c>
      <c r="C433" s="9">
        <f t="shared" si="111"/>
        <v>198418</v>
      </c>
      <c r="D433" s="3">
        <f t="shared" si="112"/>
        <v>31</v>
      </c>
      <c r="E433" s="4">
        <f>Lease!K443</f>
        <v>0</v>
      </c>
      <c r="F433" s="3">
        <f t="shared" si="113"/>
        <v>0</v>
      </c>
      <c r="G433" s="11">
        <f t="shared" si="99"/>
        <v>0</v>
      </c>
      <c r="H433" s="11">
        <f t="shared" si="100"/>
        <v>0</v>
      </c>
      <c r="I433" s="11">
        <f t="shared" si="101"/>
        <v>0</v>
      </c>
      <c r="J433" s="11">
        <f t="shared" si="102"/>
        <v>0</v>
      </c>
      <c r="K433" s="11">
        <f t="shared" si="103"/>
        <v>0</v>
      </c>
      <c r="L433" s="11">
        <f t="shared" si="104"/>
        <v>0</v>
      </c>
      <c r="M433" s="11">
        <f t="shared" si="105"/>
        <v>0</v>
      </c>
      <c r="N433" s="11">
        <f t="shared" si="106"/>
        <v>0</v>
      </c>
      <c r="O433" s="11">
        <f t="shared" si="107"/>
        <v>0</v>
      </c>
      <c r="P433" s="11">
        <f t="shared" si="108"/>
        <v>0</v>
      </c>
      <c r="Q433" s="11">
        <f t="shared" si="109"/>
        <v>0</v>
      </c>
      <c r="R433" s="11">
        <f t="shared" si="110"/>
        <v>0</v>
      </c>
    </row>
    <row r="434" spans="1:18" x14ac:dyDescent="0.25">
      <c r="A434" s="9">
        <f>IF(Lease!$H$4="Monthly",DATE(YEAR(Yearly!A433),MONTH(Yearly!A433)+1,DAY(Yearly!A433)),IF(Lease!$H$4="Quarterly",DATE(YEAR(Yearly!A433),MONTH(Yearly!A433)+3,DAY(Yearly!A433)),DATE(YEAR(Yearly!A433)+1,MONTH(Yearly!A433),DAY(Yearly!A433))))</f>
        <v>198756</v>
      </c>
      <c r="B434" s="9">
        <f t="shared" si="98"/>
        <v>198754</v>
      </c>
      <c r="C434" s="9">
        <f t="shared" si="111"/>
        <v>198784</v>
      </c>
      <c r="D434" s="3">
        <f t="shared" si="112"/>
        <v>31</v>
      </c>
      <c r="E434" s="4">
        <f>Lease!K444</f>
        <v>0</v>
      </c>
      <c r="F434" s="3">
        <f t="shared" si="113"/>
        <v>0</v>
      </c>
      <c r="G434" s="11">
        <f t="shared" si="99"/>
        <v>0</v>
      </c>
      <c r="H434" s="11">
        <f t="shared" si="100"/>
        <v>0</v>
      </c>
      <c r="I434" s="11">
        <f t="shared" si="101"/>
        <v>0</v>
      </c>
      <c r="J434" s="11">
        <f t="shared" si="102"/>
        <v>0</v>
      </c>
      <c r="K434" s="11">
        <f t="shared" si="103"/>
        <v>0</v>
      </c>
      <c r="L434" s="11">
        <f t="shared" si="104"/>
        <v>0</v>
      </c>
      <c r="M434" s="11">
        <f t="shared" si="105"/>
        <v>0</v>
      </c>
      <c r="N434" s="11">
        <f t="shared" si="106"/>
        <v>0</v>
      </c>
      <c r="O434" s="11">
        <f t="shared" si="107"/>
        <v>0</v>
      </c>
      <c r="P434" s="11">
        <f t="shared" si="108"/>
        <v>0</v>
      </c>
      <c r="Q434" s="11">
        <f t="shared" si="109"/>
        <v>0</v>
      </c>
      <c r="R434" s="11">
        <f t="shared" si="110"/>
        <v>0</v>
      </c>
    </row>
    <row r="435" spans="1:18" x14ac:dyDescent="0.25">
      <c r="A435" s="9">
        <f>IF(Lease!$H$4="Monthly",DATE(YEAR(Yearly!A434),MONTH(Yearly!A434)+1,DAY(Yearly!A434)),IF(Lease!$H$4="Quarterly",DATE(YEAR(Yearly!A434),MONTH(Yearly!A434)+3,DAY(Yearly!A434)),DATE(YEAR(Yearly!A434)+1,MONTH(Yearly!A434),DAY(Yearly!A434))))</f>
        <v>199121</v>
      </c>
      <c r="B435" s="9">
        <f t="shared" si="98"/>
        <v>199119</v>
      </c>
      <c r="C435" s="9">
        <f t="shared" si="111"/>
        <v>199149</v>
      </c>
      <c r="D435" s="3">
        <f t="shared" si="112"/>
        <v>31</v>
      </c>
      <c r="E435" s="4">
        <f>Lease!K445</f>
        <v>0</v>
      </c>
      <c r="F435" s="3">
        <f t="shared" si="113"/>
        <v>0</v>
      </c>
      <c r="G435" s="11">
        <f t="shared" si="99"/>
        <v>0</v>
      </c>
      <c r="H435" s="11">
        <f t="shared" si="100"/>
        <v>0</v>
      </c>
      <c r="I435" s="11">
        <f t="shared" si="101"/>
        <v>0</v>
      </c>
      <c r="J435" s="11">
        <f t="shared" si="102"/>
        <v>0</v>
      </c>
      <c r="K435" s="11">
        <f t="shared" si="103"/>
        <v>0</v>
      </c>
      <c r="L435" s="11">
        <f t="shared" si="104"/>
        <v>0</v>
      </c>
      <c r="M435" s="11">
        <f t="shared" si="105"/>
        <v>0</v>
      </c>
      <c r="N435" s="11">
        <f t="shared" si="106"/>
        <v>0</v>
      </c>
      <c r="O435" s="11">
        <f t="shared" si="107"/>
        <v>0</v>
      </c>
      <c r="P435" s="11">
        <f t="shared" si="108"/>
        <v>0</v>
      </c>
      <c r="Q435" s="11">
        <f t="shared" si="109"/>
        <v>0</v>
      </c>
      <c r="R435" s="11">
        <f t="shared" si="110"/>
        <v>0</v>
      </c>
    </row>
    <row r="436" spans="1:18" x14ac:dyDescent="0.25">
      <c r="A436" s="9">
        <f>IF(Lease!$H$4="Monthly",DATE(YEAR(Yearly!A435),MONTH(Yearly!A435)+1,DAY(Yearly!A435)),IF(Lease!$H$4="Quarterly",DATE(YEAR(Yearly!A435),MONTH(Yearly!A435)+3,DAY(Yearly!A435)),DATE(YEAR(Yearly!A435)+1,MONTH(Yearly!A435),DAY(Yearly!A435))))</f>
        <v>199486</v>
      </c>
      <c r="B436" s="9">
        <f t="shared" si="98"/>
        <v>199484</v>
      </c>
      <c r="C436" s="9">
        <f t="shared" si="111"/>
        <v>199514</v>
      </c>
      <c r="D436" s="3">
        <f t="shared" si="112"/>
        <v>31</v>
      </c>
      <c r="E436" s="4">
        <f>Lease!K446</f>
        <v>0</v>
      </c>
      <c r="F436" s="3">
        <f t="shared" si="113"/>
        <v>0</v>
      </c>
      <c r="G436" s="11">
        <f t="shared" si="99"/>
        <v>0</v>
      </c>
      <c r="H436" s="11">
        <f t="shared" si="100"/>
        <v>0</v>
      </c>
      <c r="I436" s="11">
        <f t="shared" si="101"/>
        <v>0</v>
      </c>
      <c r="J436" s="11">
        <f t="shared" si="102"/>
        <v>0</v>
      </c>
      <c r="K436" s="11">
        <f t="shared" si="103"/>
        <v>0</v>
      </c>
      <c r="L436" s="11">
        <f t="shared" si="104"/>
        <v>0</v>
      </c>
      <c r="M436" s="11">
        <f t="shared" si="105"/>
        <v>0</v>
      </c>
      <c r="N436" s="11">
        <f t="shared" si="106"/>
        <v>0</v>
      </c>
      <c r="O436" s="11">
        <f t="shared" si="107"/>
        <v>0</v>
      </c>
      <c r="P436" s="11">
        <f t="shared" si="108"/>
        <v>0</v>
      </c>
      <c r="Q436" s="11">
        <f t="shared" si="109"/>
        <v>0</v>
      </c>
      <c r="R436" s="11">
        <f t="shared" si="110"/>
        <v>0</v>
      </c>
    </row>
    <row r="437" spans="1:18" x14ac:dyDescent="0.25">
      <c r="A437" s="9">
        <f>IF(Lease!$H$4="Monthly",DATE(YEAR(Yearly!A436),MONTH(Yearly!A436)+1,DAY(Yearly!A436)),IF(Lease!$H$4="Quarterly",DATE(YEAR(Yearly!A436),MONTH(Yearly!A436)+3,DAY(Yearly!A436)),DATE(YEAR(Yearly!A436)+1,MONTH(Yearly!A436),DAY(Yearly!A436))))</f>
        <v>199851</v>
      </c>
      <c r="B437" s="9">
        <f t="shared" si="98"/>
        <v>199849</v>
      </c>
      <c r="C437" s="9">
        <f t="shared" si="111"/>
        <v>199879</v>
      </c>
      <c r="D437" s="3">
        <f t="shared" si="112"/>
        <v>31</v>
      </c>
      <c r="E437" s="4">
        <f>Lease!K447</f>
        <v>0</v>
      </c>
      <c r="F437" s="3">
        <f t="shared" si="113"/>
        <v>0</v>
      </c>
      <c r="G437" s="11">
        <f t="shared" si="99"/>
        <v>0</v>
      </c>
      <c r="H437" s="11">
        <f t="shared" si="100"/>
        <v>0</v>
      </c>
      <c r="I437" s="11">
        <f t="shared" si="101"/>
        <v>0</v>
      </c>
      <c r="J437" s="11">
        <f t="shared" si="102"/>
        <v>0</v>
      </c>
      <c r="K437" s="11">
        <f t="shared" si="103"/>
        <v>0</v>
      </c>
      <c r="L437" s="11">
        <f t="shared" si="104"/>
        <v>0</v>
      </c>
      <c r="M437" s="11">
        <f t="shared" si="105"/>
        <v>0</v>
      </c>
      <c r="N437" s="11">
        <f t="shared" si="106"/>
        <v>0</v>
      </c>
      <c r="O437" s="11">
        <f t="shared" si="107"/>
        <v>0</v>
      </c>
      <c r="P437" s="11">
        <f t="shared" si="108"/>
        <v>0</v>
      </c>
      <c r="Q437" s="11">
        <f t="shared" si="109"/>
        <v>0</v>
      </c>
      <c r="R437" s="11">
        <f t="shared" si="110"/>
        <v>0</v>
      </c>
    </row>
    <row r="438" spans="1:18" x14ac:dyDescent="0.25">
      <c r="A438" s="9">
        <f>IF(Lease!$H$4="Monthly",DATE(YEAR(Yearly!A437),MONTH(Yearly!A437)+1,DAY(Yearly!A437)),IF(Lease!$H$4="Quarterly",DATE(YEAR(Yearly!A437),MONTH(Yearly!A437)+3,DAY(Yearly!A437)),DATE(YEAR(Yearly!A437)+1,MONTH(Yearly!A437),DAY(Yearly!A437))))</f>
        <v>200217</v>
      </c>
      <c r="B438" s="9">
        <f t="shared" si="98"/>
        <v>200215</v>
      </c>
      <c r="C438" s="9">
        <f t="shared" si="111"/>
        <v>200245</v>
      </c>
      <c r="D438" s="3">
        <f t="shared" si="112"/>
        <v>31</v>
      </c>
      <c r="E438" s="4">
        <f>Lease!K448</f>
        <v>0</v>
      </c>
      <c r="F438" s="3">
        <f t="shared" si="113"/>
        <v>0</v>
      </c>
      <c r="G438" s="11">
        <f t="shared" si="99"/>
        <v>0</v>
      </c>
      <c r="H438" s="11">
        <f t="shared" si="100"/>
        <v>0</v>
      </c>
      <c r="I438" s="11">
        <f t="shared" si="101"/>
        <v>0</v>
      </c>
      <c r="J438" s="11">
        <f t="shared" si="102"/>
        <v>0</v>
      </c>
      <c r="K438" s="11">
        <f t="shared" si="103"/>
        <v>0</v>
      </c>
      <c r="L438" s="11">
        <f t="shared" si="104"/>
        <v>0</v>
      </c>
      <c r="M438" s="11">
        <f t="shared" si="105"/>
        <v>0</v>
      </c>
      <c r="N438" s="11">
        <f t="shared" si="106"/>
        <v>0</v>
      </c>
      <c r="O438" s="11">
        <f t="shared" si="107"/>
        <v>0</v>
      </c>
      <c r="P438" s="11">
        <f t="shared" si="108"/>
        <v>0</v>
      </c>
      <c r="Q438" s="11">
        <f t="shared" si="109"/>
        <v>0</v>
      </c>
      <c r="R438" s="11">
        <f t="shared" si="110"/>
        <v>0</v>
      </c>
    </row>
    <row r="439" spans="1:18" x14ac:dyDescent="0.25">
      <c r="A439" s="9">
        <f>IF(Lease!$H$4="Monthly",DATE(YEAR(Yearly!A438),MONTH(Yearly!A438)+1,DAY(Yearly!A438)),IF(Lease!$H$4="Quarterly",DATE(YEAR(Yearly!A438),MONTH(Yearly!A438)+3,DAY(Yearly!A438)),DATE(YEAR(Yearly!A438)+1,MONTH(Yearly!A438),DAY(Yearly!A438))))</f>
        <v>200582</v>
      </c>
      <c r="B439" s="9">
        <f t="shared" si="98"/>
        <v>200580</v>
      </c>
      <c r="C439" s="9">
        <f t="shared" si="111"/>
        <v>200610</v>
      </c>
      <c r="D439" s="3">
        <f t="shared" si="112"/>
        <v>31</v>
      </c>
      <c r="E439" s="4">
        <f>Lease!K449</f>
        <v>0</v>
      </c>
      <c r="F439" s="3">
        <f t="shared" si="113"/>
        <v>0</v>
      </c>
      <c r="G439" s="11">
        <f t="shared" si="99"/>
        <v>0</v>
      </c>
      <c r="H439" s="11">
        <f t="shared" si="100"/>
        <v>0</v>
      </c>
      <c r="I439" s="11">
        <f t="shared" si="101"/>
        <v>0</v>
      </c>
      <c r="J439" s="11">
        <f t="shared" si="102"/>
        <v>0</v>
      </c>
      <c r="K439" s="11">
        <f t="shared" si="103"/>
        <v>0</v>
      </c>
      <c r="L439" s="11">
        <f t="shared" si="104"/>
        <v>0</v>
      </c>
      <c r="M439" s="11">
        <f t="shared" si="105"/>
        <v>0</v>
      </c>
      <c r="N439" s="11">
        <f t="shared" si="106"/>
        <v>0</v>
      </c>
      <c r="O439" s="11">
        <f t="shared" si="107"/>
        <v>0</v>
      </c>
      <c r="P439" s="11">
        <f t="shared" si="108"/>
        <v>0</v>
      </c>
      <c r="Q439" s="11">
        <f t="shared" si="109"/>
        <v>0</v>
      </c>
      <c r="R439" s="11">
        <f t="shared" si="110"/>
        <v>0</v>
      </c>
    </row>
    <row r="440" spans="1:18" x14ac:dyDescent="0.25">
      <c r="A440" s="9">
        <f>IF(Lease!$H$4="Monthly",DATE(YEAR(Yearly!A439),MONTH(Yearly!A439)+1,DAY(Yearly!A439)),IF(Lease!$H$4="Quarterly",DATE(YEAR(Yearly!A439),MONTH(Yearly!A439)+3,DAY(Yearly!A439)),DATE(YEAR(Yearly!A439)+1,MONTH(Yearly!A439),DAY(Yearly!A439))))</f>
        <v>200947</v>
      </c>
      <c r="B440" s="9">
        <f t="shared" si="98"/>
        <v>200945</v>
      </c>
      <c r="C440" s="9">
        <f t="shared" si="111"/>
        <v>200975</v>
      </c>
      <c r="D440" s="3">
        <f t="shared" si="112"/>
        <v>31</v>
      </c>
      <c r="E440" s="4">
        <f>Lease!K450</f>
        <v>0</v>
      </c>
      <c r="F440" s="3">
        <f t="shared" si="113"/>
        <v>0</v>
      </c>
      <c r="G440" s="11">
        <f t="shared" si="99"/>
        <v>0</v>
      </c>
      <c r="H440" s="11">
        <f t="shared" si="100"/>
        <v>0</v>
      </c>
      <c r="I440" s="11">
        <f t="shared" si="101"/>
        <v>0</v>
      </c>
      <c r="J440" s="11">
        <f t="shared" si="102"/>
        <v>0</v>
      </c>
      <c r="K440" s="11">
        <f t="shared" si="103"/>
        <v>0</v>
      </c>
      <c r="L440" s="11">
        <f t="shared" si="104"/>
        <v>0</v>
      </c>
      <c r="M440" s="11">
        <f t="shared" si="105"/>
        <v>0</v>
      </c>
      <c r="N440" s="11">
        <f t="shared" si="106"/>
        <v>0</v>
      </c>
      <c r="O440" s="11">
        <f t="shared" si="107"/>
        <v>0</v>
      </c>
      <c r="P440" s="11">
        <f t="shared" si="108"/>
        <v>0</v>
      </c>
      <c r="Q440" s="11">
        <f t="shared" si="109"/>
        <v>0</v>
      </c>
      <c r="R440" s="11">
        <f t="shared" si="110"/>
        <v>0</v>
      </c>
    </row>
    <row r="441" spans="1:18" x14ac:dyDescent="0.25">
      <c r="A441" s="9">
        <f>IF(Lease!$H$4="Monthly",DATE(YEAR(Yearly!A440),MONTH(Yearly!A440)+1,DAY(Yearly!A440)),IF(Lease!$H$4="Quarterly",DATE(YEAR(Yearly!A440),MONTH(Yearly!A440)+3,DAY(Yearly!A440)),DATE(YEAR(Yearly!A440)+1,MONTH(Yearly!A440),DAY(Yearly!A440))))</f>
        <v>201312</v>
      </c>
      <c r="B441" s="9">
        <f t="shared" si="98"/>
        <v>201310</v>
      </c>
      <c r="C441" s="9">
        <f t="shared" si="111"/>
        <v>201340</v>
      </c>
      <c r="D441" s="3">
        <f t="shared" si="112"/>
        <v>31</v>
      </c>
      <c r="E441" s="4">
        <f>Lease!K451</f>
        <v>0</v>
      </c>
      <c r="F441" s="3">
        <f t="shared" si="113"/>
        <v>0</v>
      </c>
      <c r="G441" s="11">
        <f t="shared" si="99"/>
        <v>0</v>
      </c>
      <c r="H441" s="11">
        <f t="shared" si="100"/>
        <v>0</v>
      </c>
      <c r="I441" s="11">
        <f t="shared" si="101"/>
        <v>0</v>
      </c>
      <c r="J441" s="11">
        <f t="shared" si="102"/>
        <v>0</v>
      </c>
      <c r="K441" s="11">
        <f t="shared" si="103"/>
        <v>0</v>
      </c>
      <c r="L441" s="11">
        <f t="shared" si="104"/>
        <v>0</v>
      </c>
      <c r="M441" s="11">
        <f t="shared" si="105"/>
        <v>0</v>
      </c>
      <c r="N441" s="11">
        <f t="shared" si="106"/>
        <v>0</v>
      </c>
      <c r="O441" s="11">
        <f t="shared" si="107"/>
        <v>0</v>
      </c>
      <c r="P441" s="11">
        <f t="shared" si="108"/>
        <v>0</v>
      </c>
      <c r="Q441" s="11">
        <f t="shared" si="109"/>
        <v>0</v>
      </c>
      <c r="R441" s="11">
        <f t="shared" si="110"/>
        <v>0</v>
      </c>
    </row>
    <row r="442" spans="1:18" x14ac:dyDescent="0.25">
      <c r="A442" s="9">
        <f>IF(Lease!$H$4="Monthly",DATE(YEAR(Yearly!A441),MONTH(Yearly!A441)+1,DAY(Yearly!A441)),IF(Lease!$H$4="Quarterly",DATE(YEAR(Yearly!A441),MONTH(Yearly!A441)+3,DAY(Yearly!A441)),DATE(YEAR(Yearly!A441)+1,MONTH(Yearly!A441),DAY(Yearly!A441))))</f>
        <v>201678</v>
      </c>
      <c r="B442" s="9">
        <f t="shared" si="98"/>
        <v>201676</v>
      </c>
      <c r="C442" s="9">
        <f t="shared" si="111"/>
        <v>201706</v>
      </c>
      <c r="D442" s="3">
        <f t="shared" si="112"/>
        <v>31</v>
      </c>
      <c r="E442" s="4">
        <f>Lease!K452</f>
        <v>0</v>
      </c>
      <c r="F442" s="3">
        <f t="shared" si="113"/>
        <v>0</v>
      </c>
      <c r="G442" s="11">
        <f t="shared" si="99"/>
        <v>0</v>
      </c>
      <c r="H442" s="11">
        <f t="shared" si="100"/>
        <v>0</v>
      </c>
      <c r="I442" s="11">
        <f t="shared" si="101"/>
        <v>0</v>
      </c>
      <c r="J442" s="11">
        <f t="shared" si="102"/>
        <v>0</v>
      </c>
      <c r="K442" s="11">
        <f t="shared" si="103"/>
        <v>0</v>
      </c>
      <c r="L442" s="11">
        <f t="shared" si="104"/>
        <v>0</v>
      </c>
      <c r="M442" s="11">
        <f t="shared" si="105"/>
        <v>0</v>
      </c>
      <c r="N442" s="11">
        <f t="shared" si="106"/>
        <v>0</v>
      </c>
      <c r="O442" s="11">
        <f t="shared" si="107"/>
        <v>0</v>
      </c>
      <c r="P442" s="11">
        <f t="shared" si="108"/>
        <v>0</v>
      </c>
      <c r="Q442" s="11">
        <f t="shared" si="109"/>
        <v>0</v>
      </c>
      <c r="R442" s="11">
        <f t="shared" si="110"/>
        <v>0</v>
      </c>
    </row>
    <row r="443" spans="1:18" x14ac:dyDescent="0.25">
      <c r="A443" s="9">
        <f>IF(Lease!$H$4="Monthly",DATE(YEAR(Yearly!A442),MONTH(Yearly!A442)+1,DAY(Yearly!A442)),IF(Lease!$H$4="Quarterly",DATE(YEAR(Yearly!A442),MONTH(Yearly!A442)+3,DAY(Yearly!A442)),DATE(YEAR(Yearly!A442)+1,MONTH(Yearly!A442),DAY(Yearly!A442))))</f>
        <v>202043</v>
      </c>
      <c r="B443" s="9">
        <f t="shared" si="98"/>
        <v>202041</v>
      </c>
      <c r="C443" s="9">
        <f t="shared" si="111"/>
        <v>202071</v>
      </c>
      <c r="D443" s="3">
        <f t="shared" si="112"/>
        <v>31</v>
      </c>
      <c r="E443" s="4">
        <f>Lease!K453</f>
        <v>0</v>
      </c>
      <c r="F443" s="3">
        <f t="shared" si="113"/>
        <v>0</v>
      </c>
      <c r="G443" s="11">
        <f t="shared" si="99"/>
        <v>0</v>
      </c>
      <c r="H443" s="11">
        <f t="shared" si="100"/>
        <v>0</v>
      </c>
      <c r="I443" s="11">
        <f t="shared" si="101"/>
        <v>0</v>
      </c>
      <c r="J443" s="11">
        <f t="shared" si="102"/>
        <v>0</v>
      </c>
      <c r="K443" s="11">
        <f t="shared" si="103"/>
        <v>0</v>
      </c>
      <c r="L443" s="11">
        <f t="shared" si="104"/>
        <v>0</v>
      </c>
      <c r="M443" s="11">
        <f t="shared" si="105"/>
        <v>0</v>
      </c>
      <c r="N443" s="11">
        <f t="shared" si="106"/>
        <v>0</v>
      </c>
      <c r="O443" s="11">
        <f t="shared" si="107"/>
        <v>0</v>
      </c>
      <c r="P443" s="11">
        <f t="shared" si="108"/>
        <v>0</v>
      </c>
      <c r="Q443" s="11">
        <f t="shared" si="109"/>
        <v>0</v>
      </c>
      <c r="R443" s="11">
        <f t="shared" si="110"/>
        <v>0</v>
      </c>
    </row>
    <row r="444" spans="1:18" x14ac:dyDescent="0.25">
      <c r="A444" s="9">
        <f>IF(Lease!$H$4="Monthly",DATE(YEAR(Yearly!A443),MONTH(Yearly!A443)+1,DAY(Yearly!A443)),IF(Lease!$H$4="Quarterly",DATE(YEAR(Yearly!A443),MONTH(Yearly!A443)+3,DAY(Yearly!A443)),DATE(YEAR(Yearly!A443)+1,MONTH(Yearly!A443),DAY(Yearly!A443))))</f>
        <v>202408</v>
      </c>
      <c r="B444" s="9">
        <f t="shared" si="98"/>
        <v>202406</v>
      </c>
      <c r="C444" s="9">
        <f t="shared" si="111"/>
        <v>202436</v>
      </c>
      <c r="D444" s="3">
        <f t="shared" si="112"/>
        <v>31</v>
      </c>
      <c r="E444" s="4">
        <f>Lease!K454</f>
        <v>0</v>
      </c>
      <c r="F444" s="3">
        <f t="shared" si="113"/>
        <v>0</v>
      </c>
      <c r="G444" s="11">
        <f t="shared" si="99"/>
        <v>0</v>
      </c>
      <c r="H444" s="11">
        <f t="shared" si="100"/>
        <v>0</v>
      </c>
      <c r="I444" s="11">
        <f t="shared" si="101"/>
        <v>0</v>
      </c>
      <c r="J444" s="11">
        <f t="shared" si="102"/>
        <v>0</v>
      </c>
      <c r="K444" s="11">
        <f t="shared" si="103"/>
        <v>0</v>
      </c>
      <c r="L444" s="11">
        <f t="shared" si="104"/>
        <v>0</v>
      </c>
      <c r="M444" s="11">
        <f t="shared" si="105"/>
        <v>0</v>
      </c>
      <c r="N444" s="11">
        <f t="shared" si="106"/>
        <v>0</v>
      </c>
      <c r="O444" s="11">
        <f t="shared" si="107"/>
        <v>0</v>
      </c>
      <c r="P444" s="11">
        <f t="shared" si="108"/>
        <v>0</v>
      </c>
      <c r="Q444" s="11">
        <f t="shared" si="109"/>
        <v>0</v>
      </c>
      <c r="R444" s="11">
        <f t="shared" si="110"/>
        <v>0</v>
      </c>
    </row>
    <row r="445" spans="1:18" x14ac:dyDescent="0.25">
      <c r="A445" s="9">
        <f>IF(Lease!$H$4="Monthly",DATE(YEAR(Yearly!A444),MONTH(Yearly!A444)+1,DAY(Yearly!A444)),IF(Lease!$H$4="Quarterly",DATE(YEAR(Yearly!A444),MONTH(Yearly!A444)+3,DAY(Yearly!A444)),DATE(YEAR(Yearly!A444)+1,MONTH(Yearly!A444),DAY(Yearly!A444))))</f>
        <v>202773</v>
      </c>
      <c r="B445" s="9">
        <f t="shared" si="98"/>
        <v>202771</v>
      </c>
      <c r="C445" s="9">
        <f t="shared" si="111"/>
        <v>202801</v>
      </c>
      <c r="D445" s="3">
        <f t="shared" si="112"/>
        <v>31</v>
      </c>
      <c r="E445" s="4">
        <f>Lease!K455</f>
        <v>0</v>
      </c>
      <c r="F445" s="3">
        <f t="shared" si="113"/>
        <v>0</v>
      </c>
      <c r="G445" s="11">
        <f t="shared" si="99"/>
        <v>0</v>
      </c>
      <c r="H445" s="11">
        <f t="shared" si="100"/>
        <v>0</v>
      </c>
      <c r="I445" s="11">
        <f t="shared" si="101"/>
        <v>0</v>
      </c>
      <c r="J445" s="11">
        <f t="shared" si="102"/>
        <v>0</v>
      </c>
      <c r="K445" s="11">
        <f t="shared" si="103"/>
        <v>0</v>
      </c>
      <c r="L445" s="11">
        <f t="shared" si="104"/>
        <v>0</v>
      </c>
      <c r="M445" s="11">
        <f t="shared" si="105"/>
        <v>0</v>
      </c>
      <c r="N445" s="11">
        <f t="shared" si="106"/>
        <v>0</v>
      </c>
      <c r="O445" s="11">
        <f t="shared" si="107"/>
        <v>0</v>
      </c>
      <c r="P445" s="11">
        <f t="shared" si="108"/>
        <v>0</v>
      </c>
      <c r="Q445" s="11">
        <f t="shared" si="109"/>
        <v>0</v>
      </c>
      <c r="R445" s="11">
        <f t="shared" si="110"/>
        <v>0</v>
      </c>
    </row>
    <row r="446" spans="1:18" x14ac:dyDescent="0.25">
      <c r="A446" s="9">
        <f>IF(Lease!$H$4="Monthly",DATE(YEAR(Yearly!A445),MONTH(Yearly!A445)+1,DAY(Yearly!A445)),IF(Lease!$H$4="Quarterly",DATE(YEAR(Yearly!A445),MONTH(Yearly!A445)+3,DAY(Yearly!A445)),DATE(YEAR(Yearly!A445)+1,MONTH(Yearly!A445),DAY(Yearly!A445))))</f>
        <v>203139</v>
      </c>
      <c r="B446" s="9">
        <f t="shared" si="98"/>
        <v>203137</v>
      </c>
      <c r="C446" s="9">
        <f t="shared" si="111"/>
        <v>203167</v>
      </c>
      <c r="D446" s="3">
        <f t="shared" si="112"/>
        <v>31</v>
      </c>
      <c r="E446" s="4">
        <f>Lease!K456</f>
        <v>0</v>
      </c>
      <c r="F446" s="3">
        <f t="shared" si="113"/>
        <v>0</v>
      </c>
      <c r="G446" s="11">
        <f t="shared" si="99"/>
        <v>0</v>
      </c>
      <c r="H446" s="11">
        <f t="shared" si="100"/>
        <v>0</v>
      </c>
      <c r="I446" s="11">
        <f t="shared" si="101"/>
        <v>0</v>
      </c>
      <c r="J446" s="11">
        <f t="shared" si="102"/>
        <v>0</v>
      </c>
      <c r="K446" s="11">
        <f t="shared" si="103"/>
        <v>0</v>
      </c>
      <c r="L446" s="11">
        <f t="shared" si="104"/>
        <v>0</v>
      </c>
      <c r="M446" s="11">
        <f t="shared" si="105"/>
        <v>0</v>
      </c>
      <c r="N446" s="11">
        <f t="shared" si="106"/>
        <v>0</v>
      </c>
      <c r="O446" s="11">
        <f t="shared" si="107"/>
        <v>0</v>
      </c>
      <c r="P446" s="11">
        <f t="shared" si="108"/>
        <v>0</v>
      </c>
      <c r="Q446" s="11">
        <f t="shared" si="109"/>
        <v>0</v>
      </c>
      <c r="R446" s="11">
        <f t="shared" si="110"/>
        <v>0</v>
      </c>
    </row>
    <row r="447" spans="1:18" x14ac:dyDescent="0.25">
      <c r="A447" s="9">
        <f>IF(Lease!$H$4="Monthly",DATE(YEAR(Yearly!A446),MONTH(Yearly!A446)+1,DAY(Yearly!A446)),IF(Lease!$H$4="Quarterly",DATE(YEAR(Yearly!A446),MONTH(Yearly!A446)+3,DAY(Yearly!A446)),DATE(YEAR(Yearly!A446)+1,MONTH(Yearly!A446),DAY(Yearly!A446))))</f>
        <v>203504</v>
      </c>
      <c r="B447" s="9">
        <f t="shared" si="98"/>
        <v>203502</v>
      </c>
      <c r="C447" s="9">
        <f t="shared" si="111"/>
        <v>203532</v>
      </c>
      <c r="D447" s="3">
        <f t="shared" si="112"/>
        <v>31</v>
      </c>
      <c r="E447" s="4">
        <f>Lease!K457</f>
        <v>0</v>
      </c>
      <c r="F447" s="3">
        <f t="shared" si="113"/>
        <v>0</v>
      </c>
      <c r="G447" s="11">
        <f t="shared" si="99"/>
        <v>0</v>
      </c>
      <c r="H447" s="11">
        <f t="shared" si="100"/>
        <v>0</v>
      </c>
      <c r="I447" s="11">
        <f t="shared" si="101"/>
        <v>0</v>
      </c>
      <c r="J447" s="11">
        <f t="shared" si="102"/>
        <v>0</v>
      </c>
      <c r="K447" s="11">
        <f t="shared" si="103"/>
        <v>0</v>
      </c>
      <c r="L447" s="11">
        <f t="shared" si="104"/>
        <v>0</v>
      </c>
      <c r="M447" s="11">
        <f t="shared" si="105"/>
        <v>0</v>
      </c>
      <c r="N447" s="11">
        <f t="shared" si="106"/>
        <v>0</v>
      </c>
      <c r="O447" s="11">
        <f t="shared" si="107"/>
        <v>0</v>
      </c>
      <c r="P447" s="11">
        <f t="shared" si="108"/>
        <v>0</v>
      </c>
      <c r="Q447" s="11">
        <f t="shared" si="109"/>
        <v>0</v>
      </c>
      <c r="R447" s="11">
        <f t="shared" si="110"/>
        <v>0</v>
      </c>
    </row>
    <row r="448" spans="1:18" x14ac:dyDescent="0.25">
      <c r="A448" s="9">
        <f>IF(Lease!$H$4="Monthly",DATE(YEAR(Yearly!A447),MONTH(Yearly!A447)+1,DAY(Yearly!A447)),IF(Lease!$H$4="Quarterly",DATE(YEAR(Yearly!A447),MONTH(Yearly!A447)+3,DAY(Yearly!A447)),DATE(YEAR(Yearly!A447)+1,MONTH(Yearly!A447),DAY(Yearly!A447))))</f>
        <v>203869</v>
      </c>
      <c r="B448" s="9">
        <f t="shared" si="98"/>
        <v>203867</v>
      </c>
      <c r="C448" s="9">
        <f t="shared" si="111"/>
        <v>203897</v>
      </c>
      <c r="D448" s="3">
        <f t="shared" si="112"/>
        <v>31</v>
      </c>
      <c r="E448" s="4">
        <f>Lease!K458</f>
        <v>0</v>
      </c>
      <c r="F448" s="3">
        <f t="shared" si="113"/>
        <v>0</v>
      </c>
      <c r="G448" s="11">
        <f t="shared" si="99"/>
        <v>0</v>
      </c>
      <c r="H448" s="11">
        <f t="shared" si="100"/>
        <v>0</v>
      </c>
      <c r="I448" s="11">
        <f t="shared" si="101"/>
        <v>0</v>
      </c>
      <c r="J448" s="11">
        <f t="shared" si="102"/>
        <v>0</v>
      </c>
      <c r="K448" s="11">
        <f t="shared" si="103"/>
        <v>0</v>
      </c>
      <c r="L448" s="11">
        <f t="shared" si="104"/>
        <v>0</v>
      </c>
      <c r="M448" s="11">
        <f t="shared" si="105"/>
        <v>0</v>
      </c>
      <c r="N448" s="11">
        <f t="shared" si="106"/>
        <v>0</v>
      </c>
      <c r="O448" s="11">
        <f t="shared" si="107"/>
        <v>0</v>
      </c>
      <c r="P448" s="11">
        <f t="shared" si="108"/>
        <v>0</v>
      </c>
      <c r="Q448" s="11">
        <f t="shared" si="109"/>
        <v>0</v>
      </c>
      <c r="R448" s="11">
        <f t="shared" si="110"/>
        <v>0</v>
      </c>
    </row>
    <row r="449" spans="1:18" x14ac:dyDescent="0.25">
      <c r="A449" s="9">
        <f>IF(Lease!$H$4="Monthly",DATE(YEAR(Yearly!A448),MONTH(Yearly!A448)+1,DAY(Yearly!A448)),IF(Lease!$H$4="Quarterly",DATE(YEAR(Yearly!A448),MONTH(Yearly!A448)+3,DAY(Yearly!A448)),DATE(YEAR(Yearly!A448)+1,MONTH(Yearly!A448),DAY(Yearly!A448))))</f>
        <v>204234</v>
      </c>
      <c r="B449" s="9">
        <f t="shared" si="98"/>
        <v>204232</v>
      </c>
      <c r="C449" s="9">
        <f t="shared" si="111"/>
        <v>204262</v>
      </c>
      <c r="D449" s="3">
        <f t="shared" si="112"/>
        <v>31</v>
      </c>
      <c r="E449" s="4">
        <f>Lease!K459</f>
        <v>0</v>
      </c>
      <c r="F449" s="3">
        <f t="shared" si="113"/>
        <v>0</v>
      </c>
      <c r="G449" s="11">
        <f t="shared" si="99"/>
        <v>0</v>
      </c>
      <c r="H449" s="11">
        <f t="shared" si="100"/>
        <v>0</v>
      </c>
      <c r="I449" s="11">
        <f t="shared" si="101"/>
        <v>0</v>
      </c>
      <c r="J449" s="11">
        <f t="shared" si="102"/>
        <v>0</v>
      </c>
      <c r="K449" s="11">
        <f t="shared" si="103"/>
        <v>0</v>
      </c>
      <c r="L449" s="11">
        <f t="shared" si="104"/>
        <v>0</v>
      </c>
      <c r="M449" s="11">
        <f t="shared" si="105"/>
        <v>0</v>
      </c>
      <c r="N449" s="11">
        <f t="shared" si="106"/>
        <v>0</v>
      </c>
      <c r="O449" s="11">
        <f t="shared" si="107"/>
        <v>0</v>
      </c>
      <c r="P449" s="11">
        <f t="shared" si="108"/>
        <v>0</v>
      </c>
      <c r="Q449" s="11">
        <f t="shared" si="109"/>
        <v>0</v>
      </c>
      <c r="R449" s="11">
        <f t="shared" si="110"/>
        <v>0</v>
      </c>
    </row>
    <row r="450" spans="1:18" x14ac:dyDescent="0.25">
      <c r="A450" s="9">
        <f>IF(Lease!$H$4="Monthly",DATE(YEAR(Yearly!A449),MONTH(Yearly!A449)+1,DAY(Yearly!A449)),IF(Lease!$H$4="Quarterly",DATE(YEAR(Yearly!A449),MONTH(Yearly!A449)+3,DAY(Yearly!A449)),DATE(YEAR(Yearly!A449)+1,MONTH(Yearly!A449),DAY(Yearly!A449))))</f>
        <v>204600</v>
      </c>
      <c r="B450" s="9">
        <f t="shared" si="98"/>
        <v>204598</v>
      </c>
      <c r="C450" s="9">
        <f t="shared" si="111"/>
        <v>204628</v>
      </c>
      <c r="D450" s="3">
        <f t="shared" si="112"/>
        <v>31</v>
      </c>
      <c r="E450" s="4">
        <f>Lease!K460</f>
        <v>0</v>
      </c>
      <c r="F450" s="3">
        <f t="shared" si="113"/>
        <v>0</v>
      </c>
      <c r="G450" s="11">
        <f t="shared" si="99"/>
        <v>0</v>
      </c>
      <c r="H450" s="11">
        <f t="shared" si="100"/>
        <v>0</v>
      </c>
      <c r="I450" s="11">
        <f t="shared" si="101"/>
        <v>0</v>
      </c>
      <c r="J450" s="11">
        <f t="shared" si="102"/>
        <v>0</v>
      </c>
      <c r="K450" s="11">
        <f t="shared" si="103"/>
        <v>0</v>
      </c>
      <c r="L450" s="11">
        <f t="shared" si="104"/>
        <v>0</v>
      </c>
      <c r="M450" s="11">
        <f t="shared" si="105"/>
        <v>0</v>
      </c>
      <c r="N450" s="11">
        <f t="shared" si="106"/>
        <v>0</v>
      </c>
      <c r="O450" s="11">
        <f t="shared" si="107"/>
        <v>0</v>
      </c>
      <c r="P450" s="11">
        <f t="shared" si="108"/>
        <v>0</v>
      </c>
      <c r="Q450" s="11">
        <f t="shared" si="109"/>
        <v>0</v>
      </c>
      <c r="R450" s="11">
        <f t="shared" si="110"/>
        <v>0</v>
      </c>
    </row>
    <row r="451" spans="1:18" x14ac:dyDescent="0.25">
      <c r="A451" s="9">
        <f>IF(Lease!$H$4="Monthly",DATE(YEAR(Yearly!A450),MONTH(Yearly!A450)+1,DAY(Yearly!A450)),IF(Lease!$H$4="Quarterly",DATE(YEAR(Yearly!A450),MONTH(Yearly!A450)+3,DAY(Yearly!A450)),DATE(YEAR(Yearly!A450)+1,MONTH(Yearly!A450),DAY(Yearly!A450))))</f>
        <v>204965</v>
      </c>
      <c r="B451" s="9">
        <f t="shared" si="98"/>
        <v>204963</v>
      </c>
      <c r="C451" s="9">
        <f t="shared" si="111"/>
        <v>204993</v>
      </c>
      <c r="D451" s="3">
        <f t="shared" si="112"/>
        <v>31</v>
      </c>
      <c r="E451" s="4">
        <f>Lease!K461</f>
        <v>0</v>
      </c>
      <c r="F451" s="3">
        <f t="shared" si="113"/>
        <v>0</v>
      </c>
      <c r="G451" s="11">
        <f t="shared" si="99"/>
        <v>0</v>
      </c>
      <c r="H451" s="11">
        <f t="shared" si="100"/>
        <v>0</v>
      </c>
      <c r="I451" s="11">
        <f t="shared" si="101"/>
        <v>0</v>
      </c>
      <c r="J451" s="11">
        <f t="shared" si="102"/>
        <v>0</v>
      </c>
      <c r="K451" s="11">
        <f t="shared" si="103"/>
        <v>0</v>
      </c>
      <c r="L451" s="11">
        <f t="shared" si="104"/>
        <v>0</v>
      </c>
      <c r="M451" s="11">
        <f t="shared" si="105"/>
        <v>0</v>
      </c>
      <c r="N451" s="11">
        <f t="shared" si="106"/>
        <v>0</v>
      </c>
      <c r="O451" s="11">
        <f t="shared" si="107"/>
        <v>0</v>
      </c>
      <c r="P451" s="11">
        <f t="shared" si="108"/>
        <v>0</v>
      </c>
      <c r="Q451" s="11">
        <f t="shared" si="109"/>
        <v>0</v>
      </c>
      <c r="R451" s="11">
        <f t="shared" si="110"/>
        <v>0</v>
      </c>
    </row>
    <row r="452" spans="1:18" x14ac:dyDescent="0.25">
      <c r="A452" s="9">
        <f>IF(Lease!$H$4="Monthly",DATE(YEAR(Yearly!A451),MONTH(Yearly!A451)+1,DAY(Yearly!A451)),IF(Lease!$H$4="Quarterly",DATE(YEAR(Yearly!A451),MONTH(Yearly!A451)+3,DAY(Yearly!A451)),DATE(YEAR(Yearly!A451)+1,MONTH(Yearly!A451),DAY(Yearly!A451))))</f>
        <v>205330</v>
      </c>
      <c r="B452" s="9">
        <f t="shared" si="98"/>
        <v>205328</v>
      </c>
      <c r="C452" s="9">
        <f t="shared" si="111"/>
        <v>205358</v>
      </c>
      <c r="D452" s="3">
        <f t="shared" si="112"/>
        <v>31</v>
      </c>
      <c r="E452" s="4">
        <f>Lease!K462</f>
        <v>0</v>
      </c>
      <c r="F452" s="3">
        <f t="shared" si="113"/>
        <v>0</v>
      </c>
      <c r="G452" s="11">
        <f t="shared" si="99"/>
        <v>0</v>
      </c>
      <c r="H452" s="11">
        <f t="shared" si="100"/>
        <v>0</v>
      </c>
      <c r="I452" s="11">
        <f t="shared" si="101"/>
        <v>0</v>
      </c>
      <c r="J452" s="11">
        <f t="shared" si="102"/>
        <v>0</v>
      </c>
      <c r="K452" s="11">
        <f t="shared" si="103"/>
        <v>0</v>
      </c>
      <c r="L452" s="11">
        <f t="shared" si="104"/>
        <v>0</v>
      </c>
      <c r="M452" s="11">
        <f t="shared" si="105"/>
        <v>0</v>
      </c>
      <c r="N452" s="11">
        <f t="shared" si="106"/>
        <v>0</v>
      </c>
      <c r="O452" s="11">
        <f t="shared" si="107"/>
        <v>0</v>
      </c>
      <c r="P452" s="11">
        <f t="shared" si="108"/>
        <v>0</v>
      </c>
      <c r="Q452" s="11">
        <f t="shared" si="109"/>
        <v>0</v>
      </c>
      <c r="R452" s="11">
        <f t="shared" si="110"/>
        <v>0</v>
      </c>
    </row>
    <row r="453" spans="1:18" x14ac:dyDescent="0.25">
      <c r="A453" s="9">
        <f>IF(Lease!$H$4="Monthly",DATE(YEAR(Yearly!A452),MONTH(Yearly!A452)+1,DAY(Yearly!A452)),IF(Lease!$H$4="Quarterly",DATE(YEAR(Yearly!A452),MONTH(Yearly!A452)+3,DAY(Yearly!A452)),DATE(YEAR(Yearly!A452)+1,MONTH(Yearly!A452),DAY(Yearly!A452))))</f>
        <v>205695</v>
      </c>
      <c r="B453" s="9">
        <f t="shared" si="98"/>
        <v>205693</v>
      </c>
      <c r="C453" s="9">
        <f t="shared" si="111"/>
        <v>205723</v>
      </c>
      <c r="D453" s="3">
        <f t="shared" si="112"/>
        <v>31</v>
      </c>
      <c r="E453" s="4">
        <f>Lease!K463</f>
        <v>0</v>
      </c>
      <c r="F453" s="3">
        <f t="shared" si="113"/>
        <v>0</v>
      </c>
      <c r="G453" s="11">
        <f t="shared" si="99"/>
        <v>0</v>
      </c>
      <c r="H453" s="11">
        <f t="shared" si="100"/>
        <v>0</v>
      </c>
      <c r="I453" s="11">
        <f t="shared" si="101"/>
        <v>0</v>
      </c>
      <c r="J453" s="11">
        <f t="shared" si="102"/>
        <v>0</v>
      </c>
      <c r="K453" s="11">
        <f t="shared" si="103"/>
        <v>0</v>
      </c>
      <c r="L453" s="11">
        <f t="shared" si="104"/>
        <v>0</v>
      </c>
      <c r="M453" s="11">
        <f t="shared" si="105"/>
        <v>0</v>
      </c>
      <c r="N453" s="11">
        <f t="shared" si="106"/>
        <v>0</v>
      </c>
      <c r="O453" s="11">
        <f t="shared" si="107"/>
        <v>0</v>
      </c>
      <c r="P453" s="11">
        <f t="shared" si="108"/>
        <v>0</v>
      </c>
      <c r="Q453" s="11">
        <f t="shared" si="109"/>
        <v>0</v>
      </c>
      <c r="R453" s="11">
        <f t="shared" si="110"/>
        <v>0</v>
      </c>
    </row>
    <row r="454" spans="1:18" x14ac:dyDescent="0.25">
      <c r="A454" s="9">
        <f>IF(Lease!$H$4="Monthly",DATE(YEAR(Yearly!A453),MONTH(Yearly!A453)+1,DAY(Yearly!A453)),IF(Lease!$H$4="Quarterly",DATE(YEAR(Yearly!A453),MONTH(Yearly!A453)+3,DAY(Yearly!A453)),DATE(YEAR(Yearly!A453)+1,MONTH(Yearly!A453),DAY(Yearly!A453))))</f>
        <v>206061</v>
      </c>
      <c r="B454" s="9">
        <f t="shared" ref="B454:B517" si="114">EOMONTH(A454,-1)+1</f>
        <v>206059</v>
      </c>
      <c r="C454" s="9">
        <f t="shared" si="111"/>
        <v>206089</v>
      </c>
      <c r="D454" s="3">
        <f t="shared" si="112"/>
        <v>31</v>
      </c>
      <c r="E454" s="4">
        <f>Lease!K464</f>
        <v>0</v>
      </c>
      <c r="F454" s="3">
        <f t="shared" si="113"/>
        <v>0</v>
      </c>
      <c r="G454" s="11">
        <f t="shared" ref="G454:G517" si="115">$E455/($A455-$A454+1)*((((EOMONTH(DATE(YEAR($A454),MONTH($A454)+G$4,DAY($A454)),0)))-DATE(YEAR($A454),MONTH(EOMONTH($A454,-1)+G$4)+G$4,1))+1)</f>
        <v>0</v>
      </c>
      <c r="H454" s="11">
        <f t="shared" ref="H454:H517" si="116">$E455/($A455-$A454+1)*((((EOMONTH(DATE(YEAR($A454),MONTH($A454)+H$4,DAY($A454)),0)))-DATE(YEAR($A454),MONTH(EOMONTH($A454,-1)+H$4)+H$4,1))+1)</f>
        <v>0</v>
      </c>
      <c r="I454" s="11">
        <f t="shared" ref="I454:I517" si="117">$E455/($A455-$A454+1)*((((EOMONTH(DATE(YEAR($A454),MONTH($A454)+I$4,DAY($A454)),0)))-DATE(YEAR($A454),MONTH(EOMONTH($A454,-1)+I$4)+I$4,1))+1)</f>
        <v>0</v>
      </c>
      <c r="J454" s="11">
        <f t="shared" ref="J454:J517" si="118">$E455/($A455-$A454+1)*((((EOMONTH(DATE(YEAR($A454),MONTH($A454)+J$4,DAY($A454)),0)))-DATE(YEAR($A454),MONTH(EOMONTH($A454,-1)+J$4)+J$4,1))+1)</f>
        <v>0</v>
      </c>
      <c r="K454" s="11">
        <f t="shared" ref="K454:K517" si="119">$E455/($A455-$A454+1)*((((EOMONTH(DATE(YEAR($A454),MONTH($A454)+K$4,DAY($A454)),0)))-DATE(YEAR($A454),MONTH(EOMONTH($A454,-1)+K$4)+K$4,1))+1)</f>
        <v>0</v>
      </c>
      <c r="L454" s="11">
        <f t="shared" ref="L454:L517" si="120">$E455/($A455-$A454+1)*((((EOMONTH(DATE(YEAR($A454),MONTH($A454)+L$4,DAY($A454)),0)))-DATE(YEAR($A454),MONTH(EOMONTH($A454,-1)+L$4)+L$4,1))+1)</f>
        <v>0</v>
      </c>
      <c r="M454" s="11">
        <f t="shared" ref="M454:M517" si="121">$E455/($A455-$A454+1)*((((EOMONTH(DATE(YEAR($A454),MONTH($A454)+M$4,DAY($A454)),0)))-DATE(YEAR($A454),MONTH(EOMONTH($A454,-1)+M$4)+M$4,1))+1)</f>
        <v>0</v>
      </c>
      <c r="N454" s="11">
        <f t="shared" ref="N454:N517" si="122">$E455/($A455-$A454+1)*((((EOMONTH(DATE(YEAR($A454),MONTH($A454)+N$4,DAY($A454)),0)))-DATE(YEAR($A454),MONTH(EOMONTH($A454,-1)+N$4)+N$4,1))+1)</f>
        <v>0</v>
      </c>
      <c r="O454" s="11">
        <f t="shared" ref="O454:O517" si="123">$E455/($A455-$A454+1)*((((EOMONTH(DATE(YEAR($A454),MONTH($A454)+O$4,DAY($A454)),0)))-DATE(YEAR($A454),MONTH(EOMONTH($A454,-1)+O$4)+O$4,1))+1)</f>
        <v>0</v>
      </c>
      <c r="P454" s="11">
        <f t="shared" ref="P454:P517" si="124">$E455/($A455-$A454+1)*((((EOMONTH(DATE(YEAR($A454),MONTH($A454)+P$4,DAY($A454)),0)))-DATE(YEAR($A454),MONTH(EOMONTH($A454,-1)+P$4)+P$4,1))+1)</f>
        <v>0</v>
      </c>
      <c r="Q454" s="11">
        <f t="shared" ref="Q454:Q517" si="125">$E455/($A455-$A454+1)*((((EOMONTH(DATE(YEAR($A454),MONTH($A454)+Q$4,DAY($A454)),0)))-DATE(YEAR($A454),MONTH(EOMONTH($A454,-1)+Q$4)+Q$4,1))+1)</f>
        <v>0</v>
      </c>
      <c r="R454" s="11">
        <f t="shared" ref="R454:R517" si="126">$E455/($A455-$A454+1)*IF((((EOMONTH(DATE(YEAR($A454),MONTH($A454)+R$4,DAY($A454)),0))))&lt;$A454,$A454-DATE(YEAR($A454),MONTH(EOMONTH($A454,-1)+R$4)+R$4,1)+1,$A454-1-EOMONTH($A454,-1)+1)</f>
        <v>0</v>
      </c>
    </row>
    <row r="455" spans="1:18" x14ac:dyDescent="0.25">
      <c r="A455" s="9">
        <f>IF(Lease!$H$4="Monthly",DATE(YEAR(Yearly!A454),MONTH(Yearly!A454)+1,DAY(Yearly!A454)),IF(Lease!$H$4="Quarterly",DATE(YEAR(Yearly!A454),MONTH(Yearly!A454)+3,DAY(Yearly!A454)),DATE(YEAR(Yearly!A454)+1,MONTH(Yearly!A454),DAY(Yearly!A454))))</f>
        <v>206426</v>
      </c>
      <c r="B455" s="9">
        <f t="shared" si="114"/>
        <v>206424</v>
      </c>
      <c r="C455" s="9">
        <f t="shared" ref="C455:C518" si="127">EOMONTH(A455,0)</f>
        <v>206454</v>
      </c>
      <c r="D455" s="3">
        <f t="shared" ref="D455:D518" si="128">C455-B455+1</f>
        <v>31</v>
      </c>
      <c r="E455" s="4">
        <f>Lease!K465</f>
        <v>0</v>
      </c>
      <c r="F455" s="3">
        <f t="shared" si="113"/>
        <v>0</v>
      </c>
      <c r="G455" s="11">
        <f t="shared" si="115"/>
        <v>0</v>
      </c>
      <c r="H455" s="11">
        <f t="shared" si="116"/>
        <v>0</v>
      </c>
      <c r="I455" s="11">
        <f t="shared" si="117"/>
        <v>0</v>
      </c>
      <c r="J455" s="11">
        <f t="shared" si="118"/>
        <v>0</v>
      </c>
      <c r="K455" s="11">
        <f t="shared" si="119"/>
        <v>0</v>
      </c>
      <c r="L455" s="11">
        <f t="shared" si="120"/>
        <v>0</v>
      </c>
      <c r="M455" s="11">
        <f t="shared" si="121"/>
        <v>0</v>
      </c>
      <c r="N455" s="11">
        <f t="shared" si="122"/>
        <v>0</v>
      </c>
      <c r="O455" s="11">
        <f t="shared" si="123"/>
        <v>0</v>
      </c>
      <c r="P455" s="11">
        <f t="shared" si="124"/>
        <v>0</v>
      </c>
      <c r="Q455" s="11">
        <f t="shared" si="125"/>
        <v>0</v>
      </c>
      <c r="R455" s="11">
        <f t="shared" si="126"/>
        <v>0</v>
      </c>
    </row>
    <row r="456" spans="1:18" x14ac:dyDescent="0.25">
      <c r="A456" s="9">
        <f>IF(Lease!$H$4="Monthly",DATE(YEAR(Yearly!A455),MONTH(Yearly!A455)+1,DAY(Yearly!A455)),IF(Lease!$H$4="Quarterly",DATE(YEAR(Yearly!A455),MONTH(Yearly!A455)+3,DAY(Yearly!A455)),DATE(YEAR(Yearly!A455)+1,MONTH(Yearly!A455),DAY(Yearly!A455))))</f>
        <v>206791</v>
      </c>
      <c r="B456" s="9">
        <f t="shared" si="114"/>
        <v>206789</v>
      </c>
      <c r="C456" s="9">
        <f t="shared" si="127"/>
        <v>206819</v>
      </c>
      <c r="D456" s="3">
        <f t="shared" si="128"/>
        <v>31</v>
      </c>
      <c r="E456" s="4">
        <f>Lease!K466</f>
        <v>0</v>
      </c>
      <c r="F456" s="3">
        <f t="shared" ref="F456:F519" si="129">E457/(A457-A456+1)*(EOMONTH(A456,0)-A456+1)+R455</f>
        <v>0</v>
      </c>
      <c r="G456" s="11">
        <f t="shared" si="115"/>
        <v>0</v>
      </c>
      <c r="H456" s="11">
        <f t="shared" si="116"/>
        <v>0</v>
      </c>
      <c r="I456" s="11">
        <f t="shared" si="117"/>
        <v>0</v>
      </c>
      <c r="J456" s="11">
        <f t="shared" si="118"/>
        <v>0</v>
      </c>
      <c r="K456" s="11">
        <f t="shared" si="119"/>
        <v>0</v>
      </c>
      <c r="L456" s="11">
        <f t="shared" si="120"/>
        <v>0</v>
      </c>
      <c r="M456" s="11">
        <f t="shared" si="121"/>
        <v>0</v>
      </c>
      <c r="N456" s="11">
        <f t="shared" si="122"/>
        <v>0</v>
      </c>
      <c r="O456" s="11">
        <f t="shared" si="123"/>
        <v>0</v>
      </c>
      <c r="P456" s="11">
        <f t="shared" si="124"/>
        <v>0</v>
      </c>
      <c r="Q456" s="11">
        <f t="shared" si="125"/>
        <v>0</v>
      </c>
      <c r="R456" s="11">
        <f t="shared" si="126"/>
        <v>0</v>
      </c>
    </row>
    <row r="457" spans="1:18" x14ac:dyDescent="0.25">
      <c r="A457" s="9">
        <f>IF(Lease!$H$4="Monthly",DATE(YEAR(Yearly!A456),MONTH(Yearly!A456)+1,DAY(Yearly!A456)),IF(Lease!$H$4="Quarterly",DATE(YEAR(Yearly!A456),MONTH(Yearly!A456)+3,DAY(Yearly!A456)),DATE(YEAR(Yearly!A456)+1,MONTH(Yearly!A456),DAY(Yearly!A456))))</f>
        <v>207156</v>
      </c>
      <c r="B457" s="9">
        <f t="shared" si="114"/>
        <v>207154</v>
      </c>
      <c r="C457" s="9">
        <f t="shared" si="127"/>
        <v>207184</v>
      </c>
      <c r="D457" s="3">
        <f t="shared" si="128"/>
        <v>31</v>
      </c>
      <c r="E457" s="4">
        <f>Lease!K467</f>
        <v>0</v>
      </c>
      <c r="F457" s="3">
        <f t="shared" si="129"/>
        <v>0</v>
      </c>
      <c r="G457" s="11">
        <f t="shared" si="115"/>
        <v>0</v>
      </c>
      <c r="H457" s="11">
        <f t="shared" si="116"/>
        <v>0</v>
      </c>
      <c r="I457" s="11">
        <f t="shared" si="117"/>
        <v>0</v>
      </c>
      <c r="J457" s="11">
        <f t="shared" si="118"/>
        <v>0</v>
      </c>
      <c r="K457" s="11">
        <f t="shared" si="119"/>
        <v>0</v>
      </c>
      <c r="L457" s="11">
        <f t="shared" si="120"/>
        <v>0</v>
      </c>
      <c r="M457" s="11">
        <f t="shared" si="121"/>
        <v>0</v>
      </c>
      <c r="N457" s="11">
        <f t="shared" si="122"/>
        <v>0</v>
      </c>
      <c r="O457" s="11">
        <f t="shared" si="123"/>
        <v>0</v>
      </c>
      <c r="P457" s="11">
        <f t="shared" si="124"/>
        <v>0</v>
      </c>
      <c r="Q457" s="11">
        <f t="shared" si="125"/>
        <v>0</v>
      </c>
      <c r="R457" s="11">
        <f t="shared" si="126"/>
        <v>0</v>
      </c>
    </row>
    <row r="458" spans="1:18" x14ac:dyDescent="0.25">
      <c r="A458" s="9">
        <f>IF(Lease!$H$4="Monthly",DATE(YEAR(Yearly!A457),MONTH(Yearly!A457)+1,DAY(Yearly!A457)),IF(Lease!$H$4="Quarterly",DATE(YEAR(Yearly!A457),MONTH(Yearly!A457)+3,DAY(Yearly!A457)),DATE(YEAR(Yearly!A457)+1,MONTH(Yearly!A457),DAY(Yearly!A457))))</f>
        <v>207522</v>
      </c>
      <c r="B458" s="9">
        <f t="shared" si="114"/>
        <v>207520</v>
      </c>
      <c r="C458" s="9">
        <f t="shared" si="127"/>
        <v>207550</v>
      </c>
      <c r="D458" s="3">
        <f t="shared" si="128"/>
        <v>31</v>
      </c>
      <c r="E458" s="4">
        <f>Lease!K468</f>
        <v>0</v>
      </c>
      <c r="F458" s="3">
        <f t="shared" si="129"/>
        <v>0</v>
      </c>
      <c r="G458" s="11">
        <f t="shared" si="115"/>
        <v>0</v>
      </c>
      <c r="H458" s="11">
        <f t="shared" si="116"/>
        <v>0</v>
      </c>
      <c r="I458" s="11">
        <f t="shared" si="117"/>
        <v>0</v>
      </c>
      <c r="J458" s="11">
        <f t="shared" si="118"/>
        <v>0</v>
      </c>
      <c r="K458" s="11">
        <f t="shared" si="119"/>
        <v>0</v>
      </c>
      <c r="L458" s="11">
        <f t="shared" si="120"/>
        <v>0</v>
      </c>
      <c r="M458" s="11">
        <f t="shared" si="121"/>
        <v>0</v>
      </c>
      <c r="N458" s="11">
        <f t="shared" si="122"/>
        <v>0</v>
      </c>
      <c r="O458" s="11">
        <f t="shared" si="123"/>
        <v>0</v>
      </c>
      <c r="P458" s="11">
        <f t="shared" si="124"/>
        <v>0</v>
      </c>
      <c r="Q458" s="11">
        <f t="shared" si="125"/>
        <v>0</v>
      </c>
      <c r="R458" s="11">
        <f t="shared" si="126"/>
        <v>0</v>
      </c>
    </row>
    <row r="459" spans="1:18" x14ac:dyDescent="0.25">
      <c r="A459" s="9">
        <f>IF(Lease!$H$4="Monthly",DATE(YEAR(Yearly!A458),MONTH(Yearly!A458)+1,DAY(Yearly!A458)),IF(Lease!$H$4="Quarterly",DATE(YEAR(Yearly!A458),MONTH(Yearly!A458)+3,DAY(Yearly!A458)),DATE(YEAR(Yearly!A458)+1,MONTH(Yearly!A458),DAY(Yearly!A458))))</f>
        <v>207887</v>
      </c>
      <c r="B459" s="9">
        <f t="shared" si="114"/>
        <v>207885</v>
      </c>
      <c r="C459" s="9">
        <f t="shared" si="127"/>
        <v>207915</v>
      </c>
      <c r="D459" s="3">
        <f t="shared" si="128"/>
        <v>31</v>
      </c>
      <c r="E459" s="4">
        <f>Lease!K469</f>
        <v>0</v>
      </c>
      <c r="F459" s="3">
        <f t="shared" si="129"/>
        <v>0</v>
      </c>
      <c r="G459" s="11">
        <f t="shared" si="115"/>
        <v>0</v>
      </c>
      <c r="H459" s="11">
        <f t="shared" si="116"/>
        <v>0</v>
      </c>
      <c r="I459" s="11">
        <f t="shared" si="117"/>
        <v>0</v>
      </c>
      <c r="J459" s="11">
        <f t="shared" si="118"/>
        <v>0</v>
      </c>
      <c r="K459" s="11">
        <f t="shared" si="119"/>
        <v>0</v>
      </c>
      <c r="L459" s="11">
        <f t="shared" si="120"/>
        <v>0</v>
      </c>
      <c r="M459" s="11">
        <f t="shared" si="121"/>
        <v>0</v>
      </c>
      <c r="N459" s="11">
        <f t="shared" si="122"/>
        <v>0</v>
      </c>
      <c r="O459" s="11">
        <f t="shared" si="123"/>
        <v>0</v>
      </c>
      <c r="P459" s="11">
        <f t="shared" si="124"/>
        <v>0</v>
      </c>
      <c r="Q459" s="11">
        <f t="shared" si="125"/>
        <v>0</v>
      </c>
      <c r="R459" s="11">
        <f t="shared" si="126"/>
        <v>0</v>
      </c>
    </row>
    <row r="460" spans="1:18" x14ac:dyDescent="0.25">
      <c r="A460" s="9">
        <f>IF(Lease!$H$4="Monthly",DATE(YEAR(Yearly!A459),MONTH(Yearly!A459)+1,DAY(Yearly!A459)),IF(Lease!$H$4="Quarterly",DATE(YEAR(Yearly!A459),MONTH(Yearly!A459)+3,DAY(Yearly!A459)),DATE(YEAR(Yearly!A459)+1,MONTH(Yearly!A459),DAY(Yearly!A459))))</f>
        <v>208252</v>
      </c>
      <c r="B460" s="9">
        <f t="shared" si="114"/>
        <v>208250</v>
      </c>
      <c r="C460" s="9">
        <f t="shared" si="127"/>
        <v>208280</v>
      </c>
      <c r="D460" s="3">
        <f t="shared" si="128"/>
        <v>31</v>
      </c>
      <c r="E460" s="4">
        <f>Lease!K470</f>
        <v>0</v>
      </c>
      <c r="F460" s="3">
        <f t="shared" si="129"/>
        <v>0</v>
      </c>
      <c r="G460" s="11">
        <f t="shared" si="115"/>
        <v>0</v>
      </c>
      <c r="H460" s="11">
        <f t="shared" si="116"/>
        <v>0</v>
      </c>
      <c r="I460" s="11">
        <f t="shared" si="117"/>
        <v>0</v>
      </c>
      <c r="J460" s="11">
        <f t="shared" si="118"/>
        <v>0</v>
      </c>
      <c r="K460" s="11">
        <f t="shared" si="119"/>
        <v>0</v>
      </c>
      <c r="L460" s="11">
        <f t="shared" si="120"/>
        <v>0</v>
      </c>
      <c r="M460" s="11">
        <f t="shared" si="121"/>
        <v>0</v>
      </c>
      <c r="N460" s="11">
        <f t="shared" si="122"/>
        <v>0</v>
      </c>
      <c r="O460" s="11">
        <f t="shared" si="123"/>
        <v>0</v>
      </c>
      <c r="P460" s="11">
        <f t="shared" si="124"/>
        <v>0</v>
      </c>
      <c r="Q460" s="11">
        <f t="shared" si="125"/>
        <v>0</v>
      </c>
      <c r="R460" s="11">
        <f t="shared" si="126"/>
        <v>0</v>
      </c>
    </row>
    <row r="461" spans="1:18" x14ac:dyDescent="0.25">
      <c r="A461" s="9">
        <f>IF(Lease!$H$4="Monthly",DATE(YEAR(Yearly!A460),MONTH(Yearly!A460)+1,DAY(Yearly!A460)),IF(Lease!$H$4="Quarterly",DATE(YEAR(Yearly!A460),MONTH(Yearly!A460)+3,DAY(Yearly!A460)),DATE(YEAR(Yearly!A460)+1,MONTH(Yearly!A460),DAY(Yearly!A460))))</f>
        <v>208617</v>
      </c>
      <c r="B461" s="9">
        <f t="shared" si="114"/>
        <v>208615</v>
      </c>
      <c r="C461" s="9">
        <f t="shared" si="127"/>
        <v>208645</v>
      </c>
      <c r="D461" s="3">
        <f t="shared" si="128"/>
        <v>31</v>
      </c>
      <c r="E461" s="4">
        <f>Lease!K471</f>
        <v>0</v>
      </c>
      <c r="F461" s="3">
        <f t="shared" si="129"/>
        <v>0</v>
      </c>
      <c r="G461" s="11">
        <f t="shared" si="115"/>
        <v>0</v>
      </c>
      <c r="H461" s="11">
        <f t="shared" si="116"/>
        <v>0</v>
      </c>
      <c r="I461" s="11">
        <f t="shared" si="117"/>
        <v>0</v>
      </c>
      <c r="J461" s="11">
        <f t="shared" si="118"/>
        <v>0</v>
      </c>
      <c r="K461" s="11">
        <f t="shared" si="119"/>
        <v>0</v>
      </c>
      <c r="L461" s="11">
        <f t="shared" si="120"/>
        <v>0</v>
      </c>
      <c r="M461" s="11">
        <f t="shared" si="121"/>
        <v>0</v>
      </c>
      <c r="N461" s="11">
        <f t="shared" si="122"/>
        <v>0</v>
      </c>
      <c r="O461" s="11">
        <f t="shared" si="123"/>
        <v>0</v>
      </c>
      <c r="P461" s="11">
        <f t="shared" si="124"/>
        <v>0</v>
      </c>
      <c r="Q461" s="11">
        <f t="shared" si="125"/>
        <v>0</v>
      </c>
      <c r="R461" s="11">
        <f t="shared" si="126"/>
        <v>0</v>
      </c>
    </row>
    <row r="462" spans="1:18" x14ac:dyDescent="0.25">
      <c r="A462" s="9">
        <f>IF(Lease!$H$4="Monthly",DATE(YEAR(Yearly!A461),MONTH(Yearly!A461)+1,DAY(Yearly!A461)),IF(Lease!$H$4="Quarterly",DATE(YEAR(Yearly!A461),MONTH(Yearly!A461)+3,DAY(Yearly!A461)),DATE(YEAR(Yearly!A461)+1,MONTH(Yearly!A461),DAY(Yearly!A461))))</f>
        <v>208983</v>
      </c>
      <c r="B462" s="9">
        <f t="shared" si="114"/>
        <v>208981</v>
      </c>
      <c r="C462" s="9">
        <f t="shared" si="127"/>
        <v>209011</v>
      </c>
      <c r="D462" s="3">
        <f t="shared" si="128"/>
        <v>31</v>
      </c>
      <c r="E462" s="4">
        <f>Lease!K472</f>
        <v>0</v>
      </c>
      <c r="F462" s="3">
        <f t="shared" si="129"/>
        <v>0</v>
      </c>
      <c r="G462" s="11">
        <f t="shared" si="115"/>
        <v>0</v>
      </c>
      <c r="H462" s="11">
        <f t="shared" si="116"/>
        <v>0</v>
      </c>
      <c r="I462" s="11">
        <f t="shared" si="117"/>
        <v>0</v>
      </c>
      <c r="J462" s="11">
        <f t="shared" si="118"/>
        <v>0</v>
      </c>
      <c r="K462" s="11">
        <f t="shared" si="119"/>
        <v>0</v>
      </c>
      <c r="L462" s="11">
        <f t="shared" si="120"/>
        <v>0</v>
      </c>
      <c r="M462" s="11">
        <f t="shared" si="121"/>
        <v>0</v>
      </c>
      <c r="N462" s="11">
        <f t="shared" si="122"/>
        <v>0</v>
      </c>
      <c r="O462" s="11">
        <f t="shared" si="123"/>
        <v>0</v>
      </c>
      <c r="P462" s="11">
        <f t="shared" si="124"/>
        <v>0</v>
      </c>
      <c r="Q462" s="11">
        <f t="shared" si="125"/>
        <v>0</v>
      </c>
      <c r="R462" s="11">
        <f t="shared" si="126"/>
        <v>0</v>
      </c>
    </row>
    <row r="463" spans="1:18" x14ac:dyDescent="0.25">
      <c r="A463" s="9">
        <f>IF(Lease!$H$4="Monthly",DATE(YEAR(Yearly!A462),MONTH(Yearly!A462)+1,DAY(Yearly!A462)),IF(Lease!$H$4="Quarterly",DATE(YEAR(Yearly!A462),MONTH(Yearly!A462)+3,DAY(Yearly!A462)),DATE(YEAR(Yearly!A462)+1,MONTH(Yearly!A462),DAY(Yearly!A462))))</f>
        <v>209348</v>
      </c>
      <c r="B463" s="9">
        <f t="shared" si="114"/>
        <v>209346</v>
      </c>
      <c r="C463" s="9">
        <f t="shared" si="127"/>
        <v>209376</v>
      </c>
      <c r="D463" s="3">
        <f t="shared" si="128"/>
        <v>31</v>
      </c>
      <c r="E463" s="4">
        <f>Lease!K473</f>
        <v>0</v>
      </c>
      <c r="F463" s="3">
        <f t="shared" si="129"/>
        <v>0</v>
      </c>
      <c r="G463" s="11">
        <f t="shared" si="115"/>
        <v>0</v>
      </c>
      <c r="H463" s="11">
        <f t="shared" si="116"/>
        <v>0</v>
      </c>
      <c r="I463" s="11">
        <f t="shared" si="117"/>
        <v>0</v>
      </c>
      <c r="J463" s="11">
        <f t="shared" si="118"/>
        <v>0</v>
      </c>
      <c r="K463" s="11">
        <f t="shared" si="119"/>
        <v>0</v>
      </c>
      <c r="L463" s="11">
        <f t="shared" si="120"/>
        <v>0</v>
      </c>
      <c r="M463" s="11">
        <f t="shared" si="121"/>
        <v>0</v>
      </c>
      <c r="N463" s="11">
        <f t="shared" si="122"/>
        <v>0</v>
      </c>
      <c r="O463" s="11">
        <f t="shared" si="123"/>
        <v>0</v>
      </c>
      <c r="P463" s="11">
        <f t="shared" si="124"/>
        <v>0</v>
      </c>
      <c r="Q463" s="11">
        <f t="shared" si="125"/>
        <v>0</v>
      </c>
      <c r="R463" s="11">
        <f t="shared" si="126"/>
        <v>0</v>
      </c>
    </row>
    <row r="464" spans="1:18" x14ac:dyDescent="0.25">
      <c r="A464" s="9">
        <f>IF(Lease!$H$4="Monthly",DATE(YEAR(Yearly!A463),MONTH(Yearly!A463)+1,DAY(Yearly!A463)),IF(Lease!$H$4="Quarterly",DATE(YEAR(Yearly!A463),MONTH(Yearly!A463)+3,DAY(Yearly!A463)),DATE(YEAR(Yearly!A463)+1,MONTH(Yearly!A463),DAY(Yearly!A463))))</f>
        <v>209713</v>
      </c>
      <c r="B464" s="9">
        <f t="shared" si="114"/>
        <v>209711</v>
      </c>
      <c r="C464" s="9">
        <f t="shared" si="127"/>
        <v>209741</v>
      </c>
      <c r="D464" s="3">
        <f t="shared" si="128"/>
        <v>31</v>
      </c>
      <c r="E464" s="4">
        <f>Lease!K474</f>
        <v>0</v>
      </c>
      <c r="F464" s="3">
        <f t="shared" si="129"/>
        <v>0</v>
      </c>
      <c r="G464" s="11">
        <f t="shared" si="115"/>
        <v>0</v>
      </c>
      <c r="H464" s="11">
        <f t="shared" si="116"/>
        <v>0</v>
      </c>
      <c r="I464" s="11">
        <f t="shared" si="117"/>
        <v>0</v>
      </c>
      <c r="J464" s="11">
        <f t="shared" si="118"/>
        <v>0</v>
      </c>
      <c r="K464" s="11">
        <f t="shared" si="119"/>
        <v>0</v>
      </c>
      <c r="L464" s="11">
        <f t="shared" si="120"/>
        <v>0</v>
      </c>
      <c r="M464" s="11">
        <f t="shared" si="121"/>
        <v>0</v>
      </c>
      <c r="N464" s="11">
        <f t="shared" si="122"/>
        <v>0</v>
      </c>
      <c r="O464" s="11">
        <f t="shared" si="123"/>
        <v>0</v>
      </c>
      <c r="P464" s="11">
        <f t="shared" si="124"/>
        <v>0</v>
      </c>
      <c r="Q464" s="11">
        <f t="shared" si="125"/>
        <v>0</v>
      </c>
      <c r="R464" s="11">
        <f t="shared" si="126"/>
        <v>0</v>
      </c>
    </row>
    <row r="465" spans="1:18" x14ac:dyDescent="0.25">
      <c r="A465" s="9">
        <f>IF(Lease!$H$4="Monthly",DATE(YEAR(Yearly!A464),MONTH(Yearly!A464)+1,DAY(Yearly!A464)),IF(Lease!$H$4="Quarterly",DATE(YEAR(Yearly!A464),MONTH(Yearly!A464)+3,DAY(Yearly!A464)),DATE(YEAR(Yearly!A464)+1,MONTH(Yearly!A464),DAY(Yearly!A464))))</f>
        <v>210078</v>
      </c>
      <c r="B465" s="9">
        <f t="shared" si="114"/>
        <v>210076</v>
      </c>
      <c r="C465" s="9">
        <f t="shared" si="127"/>
        <v>210106</v>
      </c>
      <c r="D465" s="3">
        <f t="shared" si="128"/>
        <v>31</v>
      </c>
      <c r="E465" s="4">
        <f>Lease!K475</f>
        <v>0</v>
      </c>
      <c r="F465" s="3">
        <f t="shared" si="129"/>
        <v>0</v>
      </c>
      <c r="G465" s="11">
        <f t="shared" si="115"/>
        <v>0</v>
      </c>
      <c r="H465" s="11">
        <f t="shared" si="116"/>
        <v>0</v>
      </c>
      <c r="I465" s="11">
        <f t="shared" si="117"/>
        <v>0</v>
      </c>
      <c r="J465" s="11">
        <f t="shared" si="118"/>
        <v>0</v>
      </c>
      <c r="K465" s="11">
        <f t="shared" si="119"/>
        <v>0</v>
      </c>
      <c r="L465" s="11">
        <f t="shared" si="120"/>
        <v>0</v>
      </c>
      <c r="M465" s="11">
        <f t="shared" si="121"/>
        <v>0</v>
      </c>
      <c r="N465" s="11">
        <f t="shared" si="122"/>
        <v>0</v>
      </c>
      <c r="O465" s="11">
        <f t="shared" si="123"/>
        <v>0</v>
      </c>
      <c r="P465" s="11">
        <f t="shared" si="124"/>
        <v>0</v>
      </c>
      <c r="Q465" s="11">
        <f t="shared" si="125"/>
        <v>0</v>
      </c>
      <c r="R465" s="11">
        <f t="shared" si="126"/>
        <v>0</v>
      </c>
    </row>
    <row r="466" spans="1:18" x14ac:dyDescent="0.25">
      <c r="A466" s="9">
        <f>IF(Lease!$H$4="Monthly",DATE(YEAR(Yearly!A465),MONTH(Yearly!A465)+1,DAY(Yearly!A465)),IF(Lease!$H$4="Quarterly",DATE(YEAR(Yearly!A465),MONTH(Yearly!A465)+3,DAY(Yearly!A465)),DATE(YEAR(Yearly!A465)+1,MONTH(Yearly!A465),DAY(Yearly!A465))))</f>
        <v>210444</v>
      </c>
      <c r="B466" s="9">
        <f t="shared" si="114"/>
        <v>210442</v>
      </c>
      <c r="C466" s="9">
        <f t="shared" si="127"/>
        <v>210472</v>
      </c>
      <c r="D466" s="3">
        <f t="shared" si="128"/>
        <v>31</v>
      </c>
      <c r="E466" s="4">
        <f>Lease!K476</f>
        <v>0</v>
      </c>
      <c r="F466" s="3">
        <f t="shared" si="129"/>
        <v>0</v>
      </c>
      <c r="G466" s="11">
        <f t="shared" si="115"/>
        <v>0</v>
      </c>
      <c r="H466" s="11">
        <f t="shared" si="116"/>
        <v>0</v>
      </c>
      <c r="I466" s="11">
        <f t="shared" si="117"/>
        <v>0</v>
      </c>
      <c r="J466" s="11">
        <f t="shared" si="118"/>
        <v>0</v>
      </c>
      <c r="K466" s="11">
        <f t="shared" si="119"/>
        <v>0</v>
      </c>
      <c r="L466" s="11">
        <f t="shared" si="120"/>
        <v>0</v>
      </c>
      <c r="M466" s="11">
        <f t="shared" si="121"/>
        <v>0</v>
      </c>
      <c r="N466" s="11">
        <f t="shared" si="122"/>
        <v>0</v>
      </c>
      <c r="O466" s="11">
        <f t="shared" si="123"/>
        <v>0</v>
      </c>
      <c r="P466" s="11">
        <f t="shared" si="124"/>
        <v>0</v>
      </c>
      <c r="Q466" s="11">
        <f t="shared" si="125"/>
        <v>0</v>
      </c>
      <c r="R466" s="11">
        <f t="shared" si="126"/>
        <v>0</v>
      </c>
    </row>
    <row r="467" spans="1:18" x14ac:dyDescent="0.25">
      <c r="A467" s="9">
        <f>IF(Lease!$H$4="Monthly",DATE(YEAR(Yearly!A466),MONTH(Yearly!A466)+1,DAY(Yearly!A466)),IF(Lease!$H$4="Quarterly",DATE(YEAR(Yearly!A466),MONTH(Yearly!A466)+3,DAY(Yearly!A466)),DATE(YEAR(Yearly!A466)+1,MONTH(Yearly!A466),DAY(Yearly!A466))))</f>
        <v>210809</v>
      </c>
      <c r="B467" s="9">
        <f t="shared" si="114"/>
        <v>210807</v>
      </c>
      <c r="C467" s="9">
        <f t="shared" si="127"/>
        <v>210837</v>
      </c>
      <c r="D467" s="3">
        <f t="shared" si="128"/>
        <v>31</v>
      </c>
      <c r="E467" s="4">
        <f>Lease!K477</f>
        <v>0</v>
      </c>
      <c r="F467" s="3">
        <f t="shared" si="129"/>
        <v>0</v>
      </c>
      <c r="G467" s="11">
        <f t="shared" si="115"/>
        <v>0</v>
      </c>
      <c r="H467" s="11">
        <f t="shared" si="116"/>
        <v>0</v>
      </c>
      <c r="I467" s="11">
        <f t="shared" si="117"/>
        <v>0</v>
      </c>
      <c r="J467" s="11">
        <f t="shared" si="118"/>
        <v>0</v>
      </c>
      <c r="K467" s="11">
        <f t="shared" si="119"/>
        <v>0</v>
      </c>
      <c r="L467" s="11">
        <f t="shared" si="120"/>
        <v>0</v>
      </c>
      <c r="M467" s="11">
        <f t="shared" si="121"/>
        <v>0</v>
      </c>
      <c r="N467" s="11">
        <f t="shared" si="122"/>
        <v>0</v>
      </c>
      <c r="O467" s="11">
        <f t="shared" si="123"/>
        <v>0</v>
      </c>
      <c r="P467" s="11">
        <f t="shared" si="124"/>
        <v>0</v>
      </c>
      <c r="Q467" s="11">
        <f t="shared" si="125"/>
        <v>0</v>
      </c>
      <c r="R467" s="11">
        <f t="shared" si="126"/>
        <v>0</v>
      </c>
    </row>
    <row r="468" spans="1:18" x14ac:dyDescent="0.25">
      <c r="A468" s="9">
        <f>IF(Lease!$H$4="Monthly",DATE(YEAR(Yearly!A467),MONTH(Yearly!A467)+1,DAY(Yearly!A467)),IF(Lease!$H$4="Quarterly",DATE(YEAR(Yearly!A467),MONTH(Yearly!A467)+3,DAY(Yearly!A467)),DATE(YEAR(Yearly!A467)+1,MONTH(Yearly!A467),DAY(Yearly!A467))))</f>
        <v>211174</v>
      </c>
      <c r="B468" s="9">
        <f t="shared" si="114"/>
        <v>211172</v>
      </c>
      <c r="C468" s="9">
        <f t="shared" si="127"/>
        <v>211202</v>
      </c>
      <c r="D468" s="3">
        <f t="shared" si="128"/>
        <v>31</v>
      </c>
      <c r="E468" s="4">
        <f>Lease!K478</f>
        <v>0</v>
      </c>
      <c r="F468" s="3">
        <f t="shared" si="129"/>
        <v>0</v>
      </c>
      <c r="G468" s="11">
        <f t="shared" si="115"/>
        <v>0</v>
      </c>
      <c r="H468" s="11">
        <f t="shared" si="116"/>
        <v>0</v>
      </c>
      <c r="I468" s="11">
        <f t="shared" si="117"/>
        <v>0</v>
      </c>
      <c r="J468" s="11">
        <f t="shared" si="118"/>
        <v>0</v>
      </c>
      <c r="K468" s="11">
        <f t="shared" si="119"/>
        <v>0</v>
      </c>
      <c r="L468" s="11">
        <f t="shared" si="120"/>
        <v>0</v>
      </c>
      <c r="M468" s="11">
        <f t="shared" si="121"/>
        <v>0</v>
      </c>
      <c r="N468" s="11">
        <f t="shared" si="122"/>
        <v>0</v>
      </c>
      <c r="O468" s="11">
        <f t="shared" si="123"/>
        <v>0</v>
      </c>
      <c r="P468" s="11">
        <f t="shared" si="124"/>
        <v>0</v>
      </c>
      <c r="Q468" s="11">
        <f t="shared" si="125"/>
        <v>0</v>
      </c>
      <c r="R468" s="11">
        <f t="shared" si="126"/>
        <v>0</v>
      </c>
    </row>
    <row r="469" spans="1:18" x14ac:dyDescent="0.25">
      <c r="A469" s="9">
        <f>IF(Lease!$H$4="Monthly",DATE(YEAR(Yearly!A468),MONTH(Yearly!A468)+1,DAY(Yearly!A468)),IF(Lease!$H$4="Quarterly",DATE(YEAR(Yearly!A468),MONTH(Yearly!A468)+3,DAY(Yearly!A468)),DATE(YEAR(Yearly!A468)+1,MONTH(Yearly!A468),DAY(Yearly!A468))))</f>
        <v>211539</v>
      </c>
      <c r="B469" s="9">
        <f t="shared" si="114"/>
        <v>211537</v>
      </c>
      <c r="C469" s="9">
        <f t="shared" si="127"/>
        <v>211567</v>
      </c>
      <c r="D469" s="3">
        <f t="shared" si="128"/>
        <v>31</v>
      </c>
      <c r="E469" s="4">
        <f>Lease!K479</f>
        <v>0</v>
      </c>
      <c r="F469" s="3">
        <f t="shared" si="129"/>
        <v>0</v>
      </c>
      <c r="G469" s="11">
        <f t="shared" si="115"/>
        <v>0</v>
      </c>
      <c r="H469" s="11">
        <f t="shared" si="116"/>
        <v>0</v>
      </c>
      <c r="I469" s="11">
        <f t="shared" si="117"/>
        <v>0</v>
      </c>
      <c r="J469" s="11">
        <f t="shared" si="118"/>
        <v>0</v>
      </c>
      <c r="K469" s="11">
        <f t="shared" si="119"/>
        <v>0</v>
      </c>
      <c r="L469" s="11">
        <f t="shared" si="120"/>
        <v>0</v>
      </c>
      <c r="M469" s="11">
        <f t="shared" si="121"/>
        <v>0</v>
      </c>
      <c r="N469" s="11">
        <f t="shared" si="122"/>
        <v>0</v>
      </c>
      <c r="O469" s="11">
        <f t="shared" si="123"/>
        <v>0</v>
      </c>
      <c r="P469" s="11">
        <f t="shared" si="124"/>
        <v>0</v>
      </c>
      <c r="Q469" s="11">
        <f t="shared" si="125"/>
        <v>0</v>
      </c>
      <c r="R469" s="11">
        <f t="shared" si="126"/>
        <v>0</v>
      </c>
    </row>
    <row r="470" spans="1:18" x14ac:dyDescent="0.25">
      <c r="A470" s="9">
        <f>IF(Lease!$H$4="Monthly",DATE(YEAR(Yearly!A469),MONTH(Yearly!A469)+1,DAY(Yearly!A469)),IF(Lease!$H$4="Quarterly",DATE(YEAR(Yearly!A469),MONTH(Yearly!A469)+3,DAY(Yearly!A469)),DATE(YEAR(Yearly!A469)+1,MONTH(Yearly!A469),DAY(Yearly!A469))))</f>
        <v>211905</v>
      </c>
      <c r="B470" s="9">
        <f t="shared" si="114"/>
        <v>211903</v>
      </c>
      <c r="C470" s="9">
        <f t="shared" si="127"/>
        <v>211933</v>
      </c>
      <c r="D470" s="3">
        <f t="shared" si="128"/>
        <v>31</v>
      </c>
      <c r="E470" s="4">
        <f>Lease!K480</f>
        <v>0</v>
      </c>
      <c r="F470" s="3">
        <f t="shared" si="129"/>
        <v>0</v>
      </c>
      <c r="G470" s="11">
        <f t="shared" si="115"/>
        <v>0</v>
      </c>
      <c r="H470" s="11">
        <f t="shared" si="116"/>
        <v>0</v>
      </c>
      <c r="I470" s="11">
        <f t="shared" si="117"/>
        <v>0</v>
      </c>
      <c r="J470" s="11">
        <f t="shared" si="118"/>
        <v>0</v>
      </c>
      <c r="K470" s="11">
        <f t="shared" si="119"/>
        <v>0</v>
      </c>
      <c r="L470" s="11">
        <f t="shared" si="120"/>
        <v>0</v>
      </c>
      <c r="M470" s="11">
        <f t="shared" si="121"/>
        <v>0</v>
      </c>
      <c r="N470" s="11">
        <f t="shared" si="122"/>
        <v>0</v>
      </c>
      <c r="O470" s="11">
        <f t="shared" si="123"/>
        <v>0</v>
      </c>
      <c r="P470" s="11">
        <f t="shared" si="124"/>
        <v>0</v>
      </c>
      <c r="Q470" s="11">
        <f t="shared" si="125"/>
        <v>0</v>
      </c>
      <c r="R470" s="11">
        <f t="shared" si="126"/>
        <v>0</v>
      </c>
    </row>
    <row r="471" spans="1:18" x14ac:dyDescent="0.25">
      <c r="A471" s="9">
        <f>IF(Lease!$H$4="Monthly",DATE(YEAR(Yearly!A470),MONTH(Yearly!A470)+1,DAY(Yearly!A470)),IF(Lease!$H$4="Quarterly",DATE(YEAR(Yearly!A470),MONTH(Yearly!A470)+3,DAY(Yearly!A470)),DATE(YEAR(Yearly!A470)+1,MONTH(Yearly!A470),DAY(Yearly!A470))))</f>
        <v>212270</v>
      </c>
      <c r="B471" s="9">
        <f t="shared" si="114"/>
        <v>212268</v>
      </c>
      <c r="C471" s="9">
        <f t="shared" si="127"/>
        <v>212298</v>
      </c>
      <c r="D471" s="3">
        <f t="shared" si="128"/>
        <v>31</v>
      </c>
      <c r="E471" s="4">
        <f>Lease!K481</f>
        <v>0</v>
      </c>
      <c r="F471" s="3">
        <f t="shared" si="129"/>
        <v>0</v>
      </c>
      <c r="G471" s="11">
        <f t="shared" si="115"/>
        <v>0</v>
      </c>
      <c r="H471" s="11">
        <f t="shared" si="116"/>
        <v>0</v>
      </c>
      <c r="I471" s="11">
        <f t="shared" si="117"/>
        <v>0</v>
      </c>
      <c r="J471" s="11">
        <f t="shared" si="118"/>
        <v>0</v>
      </c>
      <c r="K471" s="11">
        <f t="shared" si="119"/>
        <v>0</v>
      </c>
      <c r="L471" s="11">
        <f t="shared" si="120"/>
        <v>0</v>
      </c>
      <c r="M471" s="11">
        <f t="shared" si="121"/>
        <v>0</v>
      </c>
      <c r="N471" s="11">
        <f t="shared" si="122"/>
        <v>0</v>
      </c>
      <c r="O471" s="11">
        <f t="shared" si="123"/>
        <v>0</v>
      </c>
      <c r="P471" s="11">
        <f t="shared" si="124"/>
        <v>0</v>
      </c>
      <c r="Q471" s="11">
        <f t="shared" si="125"/>
        <v>0</v>
      </c>
      <c r="R471" s="11">
        <f t="shared" si="126"/>
        <v>0</v>
      </c>
    </row>
    <row r="472" spans="1:18" x14ac:dyDescent="0.25">
      <c r="A472" s="9">
        <f>IF(Lease!$H$4="Monthly",DATE(YEAR(Yearly!A471),MONTH(Yearly!A471)+1,DAY(Yearly!A471)),IF(Lease!$H$4="Quarterly",DATE(YEAR(Yearly!A471),MONTH(Yearly!A471)+3,DAY(Yearly!A471)),DATE(YEAR(Yearly!A471)+1,MONTH(Yearly!A471),DAY(Yearly!A471))))</f>
        <v>212635</v>
      </c>
      <c r="B472" s="9">
        <f t="shared" si="114"/>
        <v>212633</v>
      </c>
      <c r="C472" s="9">
        <f t="shared" si="127"/>
        <v>212663</v>
      </c>
      <c r="D472" s="3">
        <f t="shared" si="128"/>
        <v>31</v>
      </c>
      <c r="E472" s="4">
        <f>Lease!K482</f>
        <v>0</v>
      </c>
      <c r="F472" s="3">
        <f t="shared" si="129"/>
        <v>0</v>
      </c>
      <c r="G472" s="11">
        <f t="shared" si="115"/>
        <v>0</v>
      </c>
      <c r="H472" s="11">
        <f t="shared" si="116"/>
        <v>0</v>
      </c>
      <c r="I472" s="11">
        <f t="shared" si="117"/>
        <v>0</v>
      </c>
      <c r="J472" s="11">
        <f t="shared" si="118"/>
        <v>0</v>
      </c>
      <c r="K472" s="11">
        <f t="shared" si="119"/>
        <v>0</v>
      </c>
      <c r="L472" s="11">
        <f t="shared" si="120"/>
        <v>0</v>
      </c>
      <c r="M472" s="11">
        <f t="shared" si="121"/>
        <v>0</v>
      </c>
      <c r="N472" s="11">
        <f t="shared" si="122"/>
        <v>0</v>
      </c>
      <c r="O472" s="11">
        <f t="shared" si="123"/>
        <v>0</v>
      </c>
      <c r="P472" s="11">
        <f t="shared" si="124"/>
        <v>0</v>
      </c>
      <c r="Q472" s="11">
        <f t="shared" si="125"/>
        <v>0</v>
      </c>
      <c r="R472" s="11">
        <f t="shared" si="126"/>
        <v>0</v>
      </c>
    </row>
    <row r="473" spans="1:18" x14ac:dyDescent="0.25">
      <c r="A473" s="9">
        <f>IF(Lease!$H$4="Monthly",DATE(YEAR(Yearly!A472),MONTH(Yearly!A472)+1,DAY(Yearly!A472)),IF(Lease!$H$4="Quarterly",DATE(YEAR(Yearly!A472),MONTH(Yearly!A472)+3,DAY(Yearly!A472)),DATE(YEAR(Yearly!A472)+1,MONTH(Yearly!A472),DAY(Yearly!A472))))</f>
        <v>213000</v>
      </c>
      <c r="B473" s="9">
        <f t="shared" si="114"/>
        <v>212998</v>
      </c>
      <c r="C473" s="9">
        <f t="shared" si="127"/>
        <v>213028</v>
      </c>
      <c r="D473" s="3">
        <f t="shared" si="128"/>
        <v>31</v>
      </c>
      <c r="E473" s="4">
        <f>Lease!K483</f>
        <v>0</v>
      </c>
      <c r="F473" s="3">
        <f t="shared" si="129"/>
        <v>0</v>
      </c>
      <c r="G473" s="11">
        <f t="shared" si="115"/>
        <v>0</v>
      </c>
      <c r="H473" s="11">
        <f t="shared" si="116"/>
        <v>0</v>
      </c>
      <c r="I473" s="11">
        <f t="shared" si="117"/>
        <v>0</v>
      </c>
      <c r="J473" s="11">
        <f t="shared" si="118"/>
        <v>0</v>
      </c>
      <c r="K473" s="11">
        <f t="shared" si="119"/>
        <v>0</v>
      </c>
      <c r="L473" s="11">
        <f t="shared" si="120"/>
        <v>0</v>
      </c>
      <c r="M473" s="11">
        <f t="shared" si="121"/>
        <v>0</v>
      </c>
      <c r="N473" s="11">
        <f t="shared" si="122"/>
        <v>0</v>
      </c>
      <c r="O473" s="11">
        <f t="shared" si="123"/>
        <v>0</v>
      </c>
      <c r="P473" s="11">
        <f t="shared" si="124"/>
        <v>0</v>
      </c>
      <c r="Q473" s="11">
        <f t="shared" si="125"/>
        <v>0</v>
      </c>
      <c r="R473" s="11">
        <f t="shared" si="126"/>
        <v>0</v>
      </c>
    </row>
    <row r="474" spans="1:18" x14ac:dyDescent="0.25">
      <c r="A474" s="9">
        <f>IF(Lease!$H$4="Monthly",DATE(YEAR(Yearly!A473),MONTH(Yearly!A473)+1,DAY(Yearly!A473)),IF(Lease!$H$4="Quarterly",DATE(YEAR(Yearly!A473),MONTH(Yearly!A473)+3,DAY(Yearly!A473)),DATE(YEAR(Yearly!A473)+1,MONTH(Yearly!A473),DAY(Yearly!A473))))</f>
        <v>213366</v>
      </c>
      <c r="B474" s="9">
        <f t="shared" si="114"/>
        <v>213364</v>
      </c>
      <c r="C474" s="9">
        <f t="shared" si="127"/>
        <v>213394</v>
      </c>
      <c r="D474" s="3">
        <f t="shared" si="128"/>
        <v>31</v>
      </c>
      <c r="E474" s="4">
        <f>Lease!K484</f>
        <v>0</v>
      </c>
      <c r="F474" s="3">
        <f t="shared" si="129"/>
        <v>0</v>
      </c>
      <c r="G474" s="11">
        <f t="shared" si="115"/>
        <v>0</v>
      </c>
      <c r="H474" s="11">
        <f t="shared" si="116"/>
        <v>0</v>
      </c>
      <c r="I474" s="11">
        <f t="shared" si="117"/>
        <v>0</v>
      </c>
      <c r="J474" s="11">
        <f t="shared" si="118"/>
        <v>0</v>
      </c>
      <c r="K474" s="11">
        <f t="shared" si="119"/>
        <v>0</v>
      </c>
      <c r="L474" s="11">
        <f t="shared" si="120"/>
        <v>0</v>
      </c>
      <c r="M474" s="11">
        <f t="shared" si="121"/>
        <v>0</v>
      </c>
      <c r="N474" s="11">
        <f t="shared" si="122"/>
        <v>0</v>
      </c>
      <c r="O474" s="11">
        <f t="shared" si="123"/>
        <v>0</v>
      </c>
      <c r="P474" s="11">
        <f t="shared" si="124"/>
        <v>0</v>
      </c>
      <c r="Q474" s="11">
        <f t="shared" si="125"/>
        <v>0</v>
      </c>
      <c r="R474" s="11">
        <f t="shared" si="126"/>
        <v>0</v>
      </c>
    </row>
    <row r="475" spans="1:18" x14ac:dyDescent="0.25">
      <c r="A475" s="9">
        <f>IF(Lease!$H$4="Monthly",DATE(YEAR(Yearly!A474),MONTH(Yearly!A474)+1,DAY(Yearly!A474)),IF(Lease!$H$4="Quarterly",DATE(YEAR(Yearly!A474),MONTH(Yearly!A474)+3,DAY(Yearly!A474)),DATE(YEAR(Yearly!A474)+1,MONTH(Yearly!A474),DAY(Yearly!A474))))</f>
        <v>213731</v>
      </c>
      <c r="B475" s="9">
        <f t="shared" si="114"/>
        <v>213729</v>
      </c>
      <c r="C475" s="9">
        <f t="shared" si="127"/>
        <v>213759</v>
      </c>
      <c r="D475" s="3">
        <f t="shared" si="128"/>
        <v>31</v>
      </c>
      <c r="E475" s="4">
        <f>Lease!K485</f>
        <v>0</v>
      </c>
      <c r="F475" s="3">
        <f t="shared" si="129"/>
        <v>0</v>
      </c>
      <c r="G475" s="11">
        <f t="shared" si="115"/>
        <v>0</v>
      </c>
      <c r="H475" s="11">
        <f t="shared" si="116"/>
        <v>0</v>
      </c>
      <c r="I475" s="11">
        <f t="shared" si="117"/>
        <v>0</v>
      </c>
      <c r="J475" s="11">
        <f t="shared" si="118"/>
        <v>0</v>
      </c>
      <c r="K475" s="11">
        <f t="shared" si="119"/>
        <v>0</v>
      </c>
      <c r="L475" s="11">
        <f t="shared" si="120"/>
        <v>0</v>
      </c>
      <c r="M475" s="11">
        <f t="shared" si="121"/>
        <v>0</v>
      </c>
      <c r="N475" s="11">
        <f t="shared" si="122"/>
        <v>0</v>
      </c>
      <c r="O475" s="11">
        <f t="shared" si="123"/>
        <v>0</v>
      </c>
      <c r="P475" s="11">
        <f t="shared" si="124"/>
        <v>0</v>
      </c>
      <c r="Q475" s="11">
        <f t="shared" si="125"/>
        <v>0</v>
      </c>
      <c r="R475" s="11">
        <f t="shared" si="126"/>
        <v>0</v>
      </c>
    </row>
    <row r="476" spans="1:18" x14ac:dyDescent="0.25">
      <c r="A476" s="9">
        <f>IF(Lease!$H$4="Monthly",DATE(YEAR(Yearly!A475),MONTH(Yearly!A475)+1,DAY(Yearly!A475)),IF(Lease!$H$4="Quarterly",DATE(YEAR(Yearly!A475),MONTH(Yearly!A475)+3,DAY(Yearly!A475)),DATE(YEAR(Yearly!A475)+1,MONTH(Yearly!A475),DAY(Yearly!A475))))</f>
        <v>214096</v>
      </c>
      <c r="B476" s="9">
        <f t="shared" si="114"/>
        <v>214094</v>
      </c>
      <c r="C476" s="9">
        <f t="shared" si="127"/>
        <v>214124</v>
      </c>
      <c r="D476" s="3">
        <f t="shared" si="128"/>
        <v>31</v>
      </c>
      <c r="E476" s="4">
        <f>Lease!K486</f>
        <v>0</v>
      </c>
      <c r="F476" s="3">
        <f t="shared" si="129"/>
        <v>0</v>
      </c>
      <c r="G476" s="11">
        <f t="shared" si="115"/>
        <v>0</v>
      </c>
      <c r="H476" s="11">
        <f t="shared" si="116"/>
        <v>0</v>
      </c>
      <c r="I476" s="11">
        <f t="shared" si="117"/>
        <v>0</v>
      </c>
      <c r="J476" s="11">
        <f t="shared" si="118"/>
        <v>0</v>
      </c>
      <c r="K476" s="11">
        <f t="shared" si="119"/>
        <v>0</v>
      </c>
      <c r="L476" s="11">
        <f t="shared" si="120"/>
        <v>0</v>
      </c>
      <c r="M476" s="11">
        <f t="shared" si="121"/>
        <v>0</v>
      </c>
      <c r="N476" s="11">
        <f t="shared" si="122"/>
        <v>0</v>
      </c>
      <c r="O476" s="11">
        <f t="shared" si="123"/>
        <v>0</v>
      </c>
      <c r="P476" s="11">
        <f t="shared" si="124"/>
        <v>0</v>
      </c>
      <c r="Q476" s="11">
        <f t="shared" si="125"/>
        <v>0</v>
      </c>
      <c r="R476" s="11">
        <f t="shared" si="126"/>
        <v>0</v>
      </c>
    </row>
    <row r="477" spans="1:18" x14ac:dyDescent="0.25">
      <c r="A477" s="9">
        <f>IF(Lease!$H$4="Monthly",DATE(YEAR(Yearly!A476),MONTH(Yearly!A476)+1,DAY(Yearly!A476)),IF(Lease!$H$4="Quarterly",DATE(YEAR(Yearly!A476),MONTH(Yearly!A476)+3,DAY(Yearly!A476)),DATE(YEAR(Yearly!A476)+1,MONTH(Yearly!A476),DAY(Yearly!A476))))</f>
        <v>214461</v>
      </c>
      <c r="B477" s="9">
        <f t="shared" si="114"/>
        <v>214459</v>
      </c>
      <c r="C477" s="9">
        <f t="shared" si="127"/>
        <v>214489</v>
      </c>
      <c r="D477" s="3">
        <f t="shared" si="128"/>
        <v>31</v>
      </c>
      <c r="E477" s="4">
        <f>Lease!K487</f>
        <v>0</v>
      </c>
      <c r="F477" s="3">
        <f t="shared" si="129"/>
        <v>0</v>
      </c>
      <c r="G477" s="11">
        <f t="shared" si="115"/>
        <v>0</v>
      </c>
      <c r="H477" s="11">
        <f t="shared" si="116"/>
        <v>0</v>
      </c>
      <c r="I477" s="11">
        <f t="shared" si="117"/>
        <v>0</v>
      </c>
      <c r="J477" s="11">
        <f t="shared" si="118"/>
        <v>0</v>
      </c>
      <c r="K477" s="11">
        <f t="shared" si="119"/>
        <v>0</v>
      </c>
      <c r="L477" s="11">
        <f t="shared" si="120"/>
        <v>0</v>
      </c>
      <c r="M477" s="11">
        <f t="shared" si="121"/>
        <v>0</v>
      </c>
      <c r="N477" s="11">
        <f t="shared" si="122"/>
        <v>0</v>
      </c>
      <c r="O477" s="11">
        <f t="shared" si="123"/>
        <v>0</v>
      </c>
      <c r="P477" s="11">
        <f t="shared" si="124"/>
        <v>0</v>
      </c>
      <c r="Q477" s="11">
        <f t="shared" si="125"/>
        <v>0</v>
      </c>
      <c r="R477" s="11">
        <f t="shared" si="126"/>
        <v>0</v>
      </c>
    </row>
    <row r="478" spans="1:18" x14ac:dyDescent="0.25">
      <c r="A478" s="9">
        <f>IF(Lease!$H$4="Monthly",DATE(YEAR(Yearly!A477),MONTH(Yearly!A477)+1,DAY(Yearly!A477)),IF(Lease!$H$4="Quarterly",DATE(YEAR(Yearly!A477),MONTH(Yearly!A477)+3,DAY(Yearly!A477)),DATE(YEAR(Yearly!A477)+1,MONTH(Yearly!A477),DAY(Yearly!A477))))</f>
        <v>214827</v>
      </c>
      <c r="B478" s="9">
        <f t="shared" si="114"/>
        <v>214825</v>
      </c>
      <c r="C478" s="9">
        <f t="shared" si="127"/>
        <v>214855</v>
      </c>
      <c r="D478" s="3">
        <f t="shared" si="128"/>
        <v>31</v>
      </c>
      <c r="E478" s="4">
        <f>Lease!K488</f>
        <v>0</v>
      </c>
      <c r="F478" s="3">
        <f t="shared" si="129"/>
        <v>0</v>
      </c>
      <c r="G478" s="11">
        <f t="shared" si="115"/>
        <v>0</v>
      </c>
      <c r="H478" s="11">
        <f t="shared" si="116"/>
        <v>0</v>
      </c>
      <c r="I478" s="11">
        <f t="shared" si="117"/>
        <v>0</v>
      </c>
      <c r="J478" s="11">
        <f t="shared" si="118"/>
        <v>0</v>
      </c>
      <c r="K478" s="11">
        <f t="shared" si="119"/>
        <v>0</v>
      </c>
      <c r="L478" s="11">
        <f t="shared" si="120"/>
        <v>0</v>
      </c>
      <c r="M478" s="11">
        <f t="shared" si="121"/>
        <v>0</v>
      </c>
      <c r="N478" s="11">
        <f t="shared" si="122"/>
        <v>0</v>
      </c>
      <c r="O478" s="11">
        <f t="shared" si="123"/>
        <v>0</v>
      </c>
      <c r="P478" s="11">
        <f t="shared" si="124"/>
        <v>0</v>
      </c>
      <c r="Q478" s="11">
        <f t="shared" si="125"/>
        <v>0</v>
      </c>
      <c r="R478" s="11">
        <f t="shared" si="126"/>
        <v>0</v>
      </c>
    </row>
    <row r="479" spans="1:18" x14ac:dyDescent="0.25">
      <c r="A479" s="9">
        <f>IF(Lease!$H$4="Monthly",DATE(YEAR(Yearly!A478),MONTH(Yearly!A478)+1,DAY(Yearly!A478)),IF(Lease!$H$4="Quarterly",DATE(YEAR(Yearly!A478),MONTH(Yearly!A478)+3,DAY(Yearly!A478)),DATE(YEAR(Yearly!A478)+1,MONTH(Yearly!A478),DAY(Yearly!A478))))</f>
        <v>215192</v>
      </c>
      <c r="B479" s="9">
        <f t="shared" si="114"/>
        <v>215190</v>
      </c>
      <c r="C479" s="9">
        <f t="shared" si="127"/>
        <v>215220</v>
      </c>
      <c r="D479" s="3">
        <f t="shared" si="128"/>
        <v>31</v>
      </c>
      <c r="E479" s="4">
        <f>Lease!K489</f>
        <v>0</v>
      </c>
      <c r="F479" s="3">
        <f t="shared" si="129"/>
        <v>0</v>
      </c>
      <c r="G479" s="11">
        <f t="shared" si="115"/>
        <v>0</v>
      </c>
      <c r="H479" s="11">
        <f t="shared" si="116"/>
        <v>0</v>
      </c>
      <c r="I479" s="11">
        <f t="shared" si="117"/>
        <v>0</v>
      </c>
      <c r="J479" s="11">
        <f t="shared" si="118"/>
        <v>0</v>
      </c>
      <c r="K479" s="11">
        <f t="shared" si="119"/>
        <v>0</v>
      </c>
      <c r="L479" s="11">
        <f t="shared" si="120"/>
        <v>0</v>
      </c>
      <c r="M479" s="11">
        <f t="shared" si="121"/>
        <v>0</v>
      </c>
      <c r="N479" s="11">
        <f t="shared" si="122"/>
        <v>0</v>
      </c>
      <c r="O479" s="11">
        <f t="shared" si="123"/>
        <v>0</v>
      </c>
      <c r="P479" s="11">
        <f t="shared" si="124"/>
        <v>0</v>
      </c>
      <c r="Q479" s="11">
        <f t="shared" si="125"/>
        <v>0</v>
      </c>
      <c r="R479" s="11">
        <f t="shared" si="126"/>
        <v>0</v>
      </c>
    </row>
    <row r="480" spans="1:18" x14ac:dyDescent="0.25">
      <c r="A480" s="9">
        <f>IF(Lease!$H$4="Monthly",DATE(YEAR(Yearly!A479),MONTH(Yearly!A479)+1,DAY(Yearly!A479)),IF(Lease!$H$4="Quarterly",DATE(YEAR(Yearly!A479),MONTH(Yearly!A479)+3,DAY(Yearly!A479)),DATE(YEAR(Yearly!A479)+1,MONTH(Yearly!A479),DAY(Yearly!A479))))</f>
        <v>215557</v>
      </c>
      <c r="B480" s="9">
        <f t="shared" si="114"/>
        <v>215555</v>
      </c>
      <c r="C480" s="9">
        <f t="shared" si="127"/>
        <v>215585</v>
      </c>
      <c r="D480" s="3">
        <f t="shared" si="128"/>
        <v>31</v>
      </c>
      <c r="E480" s="4">
        <f>Lease!K490</f>
        <v>0</v>
      </c>
      <c r="F480" s="3">
        <f t="shared" si="129"/>
        <v>0</v>
      </c>
      <c r="G480" s="11">
        <f t="shared" si="115"/>
        <v>0</v>
      </c>
      <c r="H480" s="11">
        <f t="shared" si="116"/>
        <v>0</v>
      </c>
      <c r="I480" s="11">
        <f t="shared" si="117"/>
        <v>0</v>
      </c>
      <c r="J480" s="11">
        <f t="shared" si="118"/>
        <v>0</v>
      </c>
      <c r="K480" s="11">
        <f t="shared" si="119"/>
        <v>0</v>
      </c>
      <c r="L480" s="11">
        <f t="shared" si="120"/>
        <v>0</v>
      </c>
      <c r="M480" s="11">
        <f t="shared" si="121"/>
        <v>0</v>
      </c>
      <c r="N480" s="11">
        <f t="shared" si="122"/>
        <v>0</v>
      </c>
      <c r="O480" s="11">
        <f t="shared" si="123"/>
        <v>0</v>
      </c>
      <c r="P480" s="11">
        <f t="shared" si="124"/>
        <v>0</v>
      </c>
      <c r="Q480" s="11">
        <f t="shared" si="125"/>
        <v>0</v>
      </c>
      <c r="R480" s="11">
        <f t="shared" si="126"/>
        <v>0</v>
      </c>
    </row>
    <row r="481" spans="1:18" x14ac:dyDescent="0.25">
      <c r="A481" s="9">
        <f>IF(Lease!$H$4="Monthly",DATE(YEAR(Yearly!A480),MONTH(Yearly!A480)+1,DAY(Yearly!A480)),IF(Lease!$H$4="Quarterly",DATE(YEAR(Yearly!A480),MONTH(Yearly!A480)+3,DAY(Yearly!A480)),DATE(YEAR(Yearly!A480)+1,MONTH(Yearly!A480),DAY(Yearly!A480))))</f>
        <v>215922</v>
      </c>
      <c r="B481" s="9">
        <f t="shared" si="114"/>
        <v>215920</v>
      </c>
      <c r="C481" s="9">
        <f t="shared" si="127"/>
        <v>215950</v>
      </c>
      <c r="D481" s="3">
        <f t="shared" si="128"/>
        <v>31</v>
      </c>
      <c r="E481" s="4">
        <f>Lease!K491</f>
        <v>0</v>
      </c>
      <c r="F481" s="3">
        <f t="shared" si="129"/>
        <v>0</v>
      </c>
      <c r="G481" s="11">
        <f t="shared" si="115"/>
        <v>0</v>
      </c>
      <c r="H481" s="11">
        <f t="shared" si="116"/>
        <v>0</v>
      </c>
      <c r="I481" s="11">
        <f t="shared" si="117"/>
        <v>0</v>
      </c>
      <c r="J481" s="11">
        <f t="shared" si="118"/>
        <v>0</v>
      </c>
      <c r="K481" s="11">
        <f t="shared" si="119"/>
        <v>0</v>
      </c>
      <c r="L481" s="11">
        <f t="shared" si="120"/>
        <v>0</v>
      </c>
      <c r="M481" s="11">
        <f t="shared" si="121"/>
        <v>0</v>
      </c>
      <c r="N481" s="11">
        <f t="shared" si="122"/>
        <v>0</v>
      </c>
      <c r="O481" s="11">
        <f t="shared" si="123"/>
        <v>0</v>
      </c>
      <c r="P481" s="11">
        <f t="shared" si="124"/>
        <v>0</v>
      </c>
      <c r="Q481" s="11">
        <f t="shared" si="125"/>
        <v>0</v>
      </c>
      <c r="R481" s="11">
        <f t="shared" si="126"/>
        <v>0</v>
      </c>
    </row>
    <row r="482" spans="1:18" x14ac:dyDescent="0.25">
      <c r="A482" s="9">
        <f>IF(Lease!$H$4="Monthly",DATE(YEAR(Yearly!A481),MONTH(Yearly!A481)+1,DAY(Yearly!A481)),IF(Lease!$H$4="Quarterly",DATE(YEAR(Yearly!A481),MONTH(Yearly!A481)+3,DAY(Yearly!A481)),DATE(YEAR(Yearly!A481)+1,MONTH(Yearly!A481),DAY(Yearly!A481))))</f>
        <v>216288</v>
      </c>
      <c r="B482" s="9">
        <f t="shared" si="114"/>
        <v>216286</v>
      </c>
      <c r="C482" s="9">
        <f t="shared" si="127"/>
        <v>216316</v>
      </c>
      <c r="D482" s="3">
        <f t="shared" si="128"/>
        <v>31</v>
      </c>
      <c r="E482" s="4">
        <f>Lease!K492</f>
        <v>0</v>
      </c>
      <c r="F482" s="3">
        <f t="shared" si="129"/>
        <v>0</v>
      </c>
      <c r="G482" s="11">
        <f t="shared" si="115"/>
        <v>0</v>
      </c>
      <c r="H482" s="11">
        <f t="shared" si="116"/>
        <v>0</v>
      </c>
      <c r="I482" s="11">
        <f t="shared" si="117"/>
        <v>0</v>
      </c>
      <c r="J482" s="11">
        <f t="shared" si="118"/>
        <v>0</v>
      </c>
      <c r="K482" s="11">
        <f t="shared" si="119"/>
        <v>0</v>
      </c>
      <c r="L482" s="11">
        <f t="shared" si="120"/>
        <v>0</v>
      </c>
      <c r="M482" s="11">
        <f t="shared" si="121"/>
        <v>0</v>
      </c>
      <c r="N482" s="11">
        <f t="shared" si="122"/>
        <v>0</v>
      </c>
      <c r="O482" s="11">
        <f t="shared" si="123"/>
        <v>0</v>
      </c>
      <c r="P482" s="11">
        <f t="shared" si="124"/>
        <v>0</v>
      </c>
      <c r="Q482" s="11">
        <f t="shared" si="125"/>
        <v>0</v>
      </c>
      <c r="R482" s="11">
        <f t="shared" si="126"/>
        <v>0</v>
      </c>
    </row>
    <row r="483" spans="1:18" x14ac:dyDescent="0.25">
      <c r="A483" s="9">
        <f>IF(Lease!$H$4="Monthly",DATE(YEAR(Yearly!A482),MONTH(Yearly!A482)+1,DAY(Yearly!A482)),IF(Lease!$H$4="Quarterly",DATE(YEAR(Yearly!A482),MONTH(Yearly!A482)+3,DAY(Yearly!A482)),DATE(YEAR(Yearly!A482)+1,MONTH(Yearly!A482),DAY(Yearly!A482))))</f>
        <v>216653</v>
      </c>
      <c r="B483" s="9">
        <f t="shared" si="114"/>
        <v>216651</v>
      </c>
      <c r="C483" s="9">
        <f t="shared" si="127"/>
        <v>216681</v>
      </c>
      <c r="D483" s="3">
        <f t="shared" si="128"/>
        <v>31</v>
      </c>
      <c r="E483" s="4">
        <f>Lease!K493</f>
        <v>0</v>
      </c>
      <c r="F483" s="3">
        <f t="shared" si="129"/>
        <v>0</v>
      </c>
      <c r="G483" s="11">
        <f t="shared" si="115"/>
        <v>0</v>
      </c>
      <c r="H483" s="11">
        <f t="shared" si="116"/>
        <v>0</v>
      </c>
      <c r="I483" s="11">
        <f t="shared" si="117"/>
        <v>0</v>
      </c>
      <c r="J483" s="11">
        <f t="shared" si="118"/>
        <v>0</v>
      </c>
      <c r="K483" s="11">
        <f t="shared" si="119"/>
        <v>0</v>
      </c>
      <c r="L483" s="11">
        <f t="shared" si="120"/>
        <v>0</v>
      </c>
      <c r="M483" s="11">
        <f t="shared" si="121"/>
        <v>0</v>
      </c>
      <c r="N483" s="11">
        <f t="shared" si="122"/>
        <v>0</v>
      </c>
      <c r="O483" s="11">
        <f t="shared" si="123"/>
        <v>0</v>
      </c>
      <c r="P483" s="11">
        <f t="shared" si="124"/>
        <v>0</v>
      </c>
      <c r="Q483" s="11">
        <f t="shared" si="125"/>
        <v>0</v>
      </c>
      <c r="R483" s="11">
        <f t="shared" si="126"/>
        <v>0</v>
      </c>
    </row>
    <row r="484" spans="1:18" x14ac:dyDescent="0.25">
      <c r="A484" s="9">
        <f>IF(Lease!$H$4="Monthly",DATE(YEAR(Yearly!A483),MONTH(Yearly!A483)+1,DAY(Yearly!A483)),IF(Lease!$H$4="Quarterly",DATE(YEAR(Yearly!A483),MONTH(Yearly!A483)+3,DAY(Yearly!A483)),DATE(YEAR(Yearly!A483)+1,MONTH(Yearly!A483),DAY(Yearly!A483))))</f>
        <v>217018</v>
      </c>
      <c r="B484" s="9">
        <f t="shared" si="114"/>
        <v>217016</v>
      </c>
      <c r="C484" s="9">
        <f t="shared" si="127"/>
        <v>217046</v>
      </c>
      <c r="D484" s="3">
        <f t="shared" si="128"/>
        <v>31</v>
      </c>
      <c r="E484" s="4">
        <f>Lease!K494</f>
        <v>0</v>
      </c>
      <c r="F484" s="3">
        <f t="shared" si="129"/>
        <v>0</v>
      </c>
      <c r="G484" s="11">
        <f t="shared" si="115"/>
        <v>0</v>
      </c>
      <c r="H484" s="11">
        <f t="shared" si="116"/>
        <v>0</v>
      </c>
      <c r="I484" s="11">
        <f t="shared" si="117"/>
        <v>0</v>
      </c>
      <c r="J484" s="11">
        <f t="shared" si="118"/>
        <v>0</v>
      </c>
      <c r="K484" s="11">
        <f t="shared" si="119"/>
        <v>0</v>
      </c>
      <c r="L484" s="11">
        <f t="shared" si="120"/>
        <v>0</v>
      </c>
      <c r="M484" s="11">
        <f t="shared" si="121"/>
        <v>0</v>
      </c>
      <c r="N484" s="11">
        <f t="shared" si="122"/>
        <v>0</v>
      </c>
      <c r="O484" s="11">
        <f t="shared" si="123"/>
        <v>0</v>
      </c>
      <c r="P484" s="11">
        <f t="shared" si="124"/>
        <v>0</v>
      </c>
      <c r="Q484" s="11">
        <f t="shared" si="125"/>
        <v>0</v>
      </c>
      <c r="R484" s="11">
        <f t="shared" si="126"/>
        <v>0</v>
      </c>
    </row>
    <row r="485" spans="1:18" x14ac:dyDescent="0.25">
      <c r="A485" s="9">
        <f>IF(Lease!$H$4="Monthly",DATE(YEAR(Yearly!A484),MONTH(Yearly!A484)+1,DAY(Yearly!A484)),IF(Lease!$H$4="Quarterly",DATE(YEAR(Yearly!A484),MONTH(Yearly!A484)+3,DAY(Yearly!A484)),DATE(YEAR(Yearly!A484)+1,MONTH(Yearly!A484),DAY(Yearly!A484))))</f>
        <v>217383</v>
      </c>
      <c r="B485" s="9">
        <f t="shared" si="114"/>
        <v>217381</v>
      </c>
      <c r="C485" s="9">
        <f t="shared" si="127"/>
        <v>217411</v>
      </c>
      <c r="D485" s="3">
        <f t="shared" si="128"/>
        <v>31</v>
      </c>
      <c r="E485" s="4">
        <f>Lease!K495</f>
        <v>0</v>
      </c>
      <c r="F485" s="3">
        <f t="shared" si="129"/>
        <v>0</v>
      </c>
      <c r="G485" s="11">
        <f t="shared" si="115"/>
        <v>0</v>
      </c>
      <c r="H485" s="11">
        <f t="shared" si="116"/>
        <v>0</v>
      </c>
      <c r="I485" s="11">
        <f t="shared" si="117"/>
        <v>0</v>
      </c>
      <c r="J485" s="11">
        <f t="shared" si="118"/>
        <v>0</v>
      </c>
      <c r="K485" s="11">
        <f t="shared" si="119"/>
        <v>0</v>
      </c>
      <c r="L485" s="11">
        <f t="shared" si="120"/>
        <v>0</v>
      </c>
      <c r="M485" s="11">
        <f t="shared" si="121"/>
        <v>0</v>
      </c>
      <c r="N485" s="11">
        <f t="shared" si="122"/>
        <v>0</v>
      </c>
      <c r="O485" s="11">
        <f t="shared" si="123"/>
        <v>0</v>
      </c>
      <c r="P485" s="11">
        <f t="shared" si="124"/>
        <v>0</v>
      </c>
      <c r="Q485" s="11">
        <f t="shared" si="125"/>
        <v>0</v>
      </c>
      <c r="R485" s="11">
        <f t="shared" si="126"/>
        <v>0</v>
      </c>
    </row>
    <row r="486" spans="1:18" x14ac:dyDescent="0.25">
      <c r="A486" s="9">
        <f>IF(Lease!$H$4="Monthly",DATE(YEAR(Yearly!A485),MONTH(Yearly!A485)+1,DAY(Yearly!A485)),IF(Lease!$H$4="Quarterly",DATE(YEAR(Yearly!A485),MONTH(Yearly!A485)+3,DAY(Yearly!A485)),DATE(YEAR(Yearly!A485)+1,MONTH(Yearly!A485),DAY(Yearly!A485))))</f>
        <v>217749</v>
      </c>
      <c r="B486" s="9">
        <f t="shared" si="114"/>
        <v>217747</v>
      </c>
      <c r="C486" s="9">
        <f t="shared" si="127"/>
        <v>217777</v>
      </c>
      <c r="D486" s="3">
        <f t="shared" si="128"/>
        <v>31</v>
      </c>
      <c r="E486" s="4">
        <f>Lease!K496</f>
        <v>0</v>
      </c>
      <c r="F486" s="3">
        <f t="shared" si="129"/>
        <v>0</v>
      </c>
      <c r="G486" s="11">
        <f t="shared" si="115"/>
        <v>0</v>
      </c>
      <c r="H486" s="11">
        <f t="shared" si="116"/>
        <v>0</v>
      </c>
      <c r="I486" s="11">
        <f t="shared" si="117"/>
        <v>0</v>
      </c>
      <c r="J486" s="11">
        <f t="shared" si="118"/>
        <v>0</v>
      </c>
      <c r="K486" s="11">
        <f t="shared" si="119"/>
        <v>0</v>
      </c>
      <c r="L486" s="11">
        <f t="shared" si="120"/>
        <v>0</v>
      </c>
      <c r="M486" s="11">
        <f t="shared" si="121"/>
        <v>0</v>
      </c>
      <c r="N486" s="11">
        <f t="shared" si="122"/>
        <v>0</v>
      </c>
      <c r="O486" s="11">
        <f t="shared" si="123"/>
        <v>0</v>
      </c>
      <c r="P486" s="11">
        <f t="shared" si="124"/>
        <v>0</v>
      </c>
      <c r="Q486" s="11">
        <f t="shared" si="125"/>
        <v>0</v>
      </c>
      <c r="R486" s="11">
        <f t="shared" si="126"/>
        <v>0</v>
      </c>
    </row>
    <row r="487" spans="1:18" x14ac:dyDescent="0.25">
      <c r="A487" s="9">
        <f>IF(Lease!$H$4="Monthly",DATE(YEAR(Yearly!A486),MONTH(Yearly!A486)+1,DAY(Yearly!A486)),IF(Lease!$H$4="Quarterly",DATE(YEAR(Yearly!A486),MONTH(Yearly!A486)+3,DAY(Yearly!A486)),DATE(YEAR(Yearly!A486)+1,MONTH(Yearly!A486),DAY(Yearly!A486))))</f>
        <v>218114</v>
      </c>
      <c r="B487" s="9">
        <f t="shared" si="114"/>
        <v>218112</v>
      </c>
      <c r="C487" s="9">
        <f t="shared" si="127"/>
        <v>218142</v>
      </c>
      <c r="D487" s="3">
        <f t="shared" si="128"/>
        <v>31</v>
      </c>
      <c r="E487" s="4">
        <f>Lease!K497</f>
        <v>0</v>
      </c>
      <c r="F487" s="3">
        <f t="shared" si="129"/>
        <v>0</v>
      </c>
      <c r="G487" s="11">
        <f t="shared" si="115"/>
        <v>0</v>
      </c>
      <c r="H487" s="11">
        <f t="shared" si="116"/>
        <v>0</v>
      </c>
      <c r="I487" s="11">
        <f t="shared" si="117"/>
        <v>0</v>
      </c>
      <c r="J487" s="11">
        <f t="shared" si="118"/>
        <v>0</v>
      </c>
      <c r="K487" s="11">
        <f t="shared" si="119"/>
        <v>0</v>
      </c>
      <c r="L487" s="11">
        <f t="shared" si="120"/>
        <v>0</v>
      </c>
      <c r="M487" s="11">
        <f t="shared" si="121"/>
        <v>0</v>
      </c>
      <c r="N487" s="11">
        <f t="shared" si="122"/>
        <v>0</v>
      </c>
      <c r="O487" s="11">
        <f t="shared" si="123"/>
        <v>0</v>
      </c>
      <c r="P487" s="11">
        <f t="shared" si="124"/>
        <v>0</v>
      </c>
      <c r="Q487" s="11">
        <f t="shared" si="125"/>
        <v>0</v>
      </c>
      <c r="R487" s="11">
        <f t="shared" si="126"/>
        <v>0</v>
      </c>
    </row>
    <row r="488" spans="1:18" x14ac:dyDescent="0.25">
      <c r="A488" s="9">
        <f>IF(Lease!$H$4="Monthly",DATE(YEAR(Yearly!A487),MONTH(Yearly!A487)+1,DAY(Yearly!A487)),IF(Lease!$H$4="Quarterly",DATE(YEAR(Yearly!A487),MONTH(Yearly!A487)+3,DAY(Yearly!A487)),DATE(YEAR(Yearly!A487)+1,MONTH(Yearly!A487),DAY(Yearly!A487))))</f>
        <v>218479</v>
      </c>
      <c r="B488" s="9">
        <f t="shared" si="114"/>
        <v>218477</v>
      </c>
      <c r="C488" s="9">
        <f t="shared" si="127"/>
        <v>218507</v>
      </c>
      <c r="D488" s="3">
        <f t="shared" si="128"/>
        <v>31</v>
      </c>
      <c r="E488" s="4">
        <f>Lease!K498</f>
        <v>0</v>
      </c>
      <c r="F488" s="3">
        <f t="shared" si="129"/>
        <v>0</v>
      </c>
      <c r="G488" s="11">
        <f t="shared" si="115"/>
        <v>0</v>
      </c>
      <c r="H488" s="11">
        <f t="shared" si="116"/>
        <v>0</v>
      </c>
      <c r="I488" s="11">
        <f t="shared" si="117"/>
        <v>0</v>
      </c>
      <c r="J488" s="11">
        <f t="shared" si="118"/>
        <v>0</v>
      </c>
      <c r="K488" s="11">
        <f t="shared" si="119"/>
        <v>0</v>
      </c>
      <c r="L488" s="11">
        <f t="shared" si="120"/>
        <v>0</v>
      </c>
      <c r="M488" s="11">
        <f t="shared" si="121"/>
        <v>0</v>
      </c>
      <c r="N488" s="11">
        <f t="shared" si="122"/>
        <v>0</v>
      </c>
      <c r="O488" s="11">
        <f t="shared" si="123"/>
        <v>0</v>
      </c>
      <c r="P488" s="11">
        <f t="shared" si="124"/>
        <v>0</v>
      </c>
      <c r="Q488" s="11">
        <f t="shared" si="125"/>
        <v>0</v>
      </c>
      <c r="R488" s="11">
        <f t="shared" si="126"/>
        <v>0</v>
      </c>
    </row>
    <row r="489" spans="1:18" x14ac:dyDescent="0.25">
      <c r="A489" s="9">
        <f>IF(Lease!$H$4="Monthly",DATE(YEAR(Yearly!A488),MONTH(Yearly!A488)+1,DAY(Yearly!A488)),IF(Lease!$H$4="Quarterly",DATE(YEAR(Yearly!A488),MONTH(Yearly!A488)+3,DAY(Yearly!A488)),DATE(YEAR(Yearly!A488)+1,MONTH(Yearly!A488),DAY(Yearly!A488))))</f>
        <v>218844</v>
      </c>
      <c r="B489" s="9">
        <f t="shared" si="114"/>
        <v>218842</v>
      </c>
      <c r="C489" s="9">
        <f t="shared" si="127"/>
        <v>218872</v>
      </c>
      <c r="D489" s="3">
        <f t="shared" si="128"/>
        <v>31</v>
      </c>
      <c r="E489" s="4">
        <f>Lease!K499</f>
        <v>0</v>
      </c>
      <c r="F489" s="3">
        <f t="shared" si="129"/>
        <v>0</v>
      </c>
      <c r="G489" s="11">
        <f t="shared" si="115"/>
        <v>0</v>
      </c>
      <c r="H489" s="11">
        <f t="shared" si="116"/>
        <v>0</v>
      </c>
      <c r="I489" s="11">
        <f t="shared" si="117"/>
        <v>0</v>
      </c>
      <c r="J489" s="11">
        <f t="shared" si="118"/>
        <v>0</v>
      </c>
      <c r="K489" s="11">
        <f t="shared" si="119"/>
        <v>0</v>
      </c>
      <c r="L489" s="11">
        <f t="shared" si="120"/>
        <v>0</v>
      </c>
      <c r="M489" s="11">
        <f t="shared" si="121"/>
        <v>0</v>
      </c>
      <c r="N489" s="11">
        <f t="shared" si="122"/>
        <v>0</v>
      </c>
      <c r="O489" s="11">
        <f t="shared" si="123"/>
        <v>0</v>
      </c>
      <c r="P489" s="11">
        <f t="shared" si="124"/>
        <v>0</v>
      </c>
      <c r="Q489" s="11">
        <f t="shared" si="125"/>
        <v>0</v>
      </c>
      <c r="R489" s="11">
        <f t="shared" si="126"/>
        <v>0</v>
      </c>
    </row>
    <row r="490" spans="1:18" x14ac:dyDescent="0.25">
      <c r="A490" s="9">
        <f>IF(Lease!$H$4="Monthly",DATE(YEAR(Yearly!A489),MONTH(Yearly!A489)+1,DAY(Yearly!A489)),IF(Lease!$H$4="Quarterly",DATE(YEAR(Yearly!A489),MONTH(Yearly!A489)+3,DAY(Yearly!A489)),DATE(YEAR(Yearly!A489)+1,MONTH(Yearly!A489),DAY(Yearly!A489))))</f>
        <v>219209</v>
      </c>
      <c r="B490" s="9">
        <f t="shared" si="114"/>
        <v>219207</v>
      </c>
      <c r="C490" s="9">
        <f t="shared" si="127"/>
        <v>219237</v>
      </c>
      <c r="D490" s="3">
        <f t="shared" si="128"/>
        <v>31</v>
      </c>
      <c r="E490" s="4">
        <f>Lease!K500</f>
        <v>0</v>
      </c>
      <c r="F490" s="3">
        <f t="shared" si="129"/>
        <v>0</v>
      </c>
      <c r="G490" s="11">
        <f t="shared" si="115"/>
        <v>0</v>
      </c>
      <c r="H490" s="11">
        <f t="shared" si="116"/>
        <v>0</v>
      </c>
      <c r="I490" s="11">
        <f t="shared" si="117"/>
        <v>0</v>
      </c>
      <c r="J490" s="11">
        <f t="shared" si="118"/>
        <v>0</v>
      </c>
      <c r="K490" s="11">
        <f t="shared" si="119"/>
        <v>0</v>
      </c>
      <c r="L490" s="11">
        <f t="shared" si="120"/>
        <v>0</v>
      </c>
      <c r="M490" s="11">
        <f t="shared" si="121"/>
        <v>0</v>
      </c>
      <c r="N490" s="11">
        <f t="shared" si="122"/>
        <v>0</v>
      </c>
      <c r="O490" s="11">
        <f t="shared" si="123"/>
        <v>0</v>
      </c>
      <c r="P490" s="11">
        <f t="shared" si="124"/>
        <v>0</v>
      </c>
      <c r="Q490" s="11">
        <f t="shared" si="125"/>
        <v>0</v>
      </c>
      <c r="R490" s="11">
        <f t="shared" si="126"/>
        <v>0</v>
      </c>
    </row>
    <row r="491" spans="1:18" x14ac:dyDescent="0.25">
      <c r="A491" s="9">
        <f>IF(Lease!$H$4="Monthly",DATE(YEAR(Yearly!A490),MONTH(Yearly!A490)+1,DAY(Yearly!A490)),IF(Lease!$H$4="Quarterly",DATE(YEAR(Yearly!A490),MONTH(Yearly!A490)+3,DAY(Yearly!A490)),DATE(YEAR(Yearly!A490)+1,MONTH(Yearly!A490),DAY(Yearly!A490))))</f>
        <v>219574</v>
      </c>
      <c r="B491" s="9">
        <f t="shared" si="114"/>
        <v>219572</v>
      </c>
      <c r="C491" s="9">
        <f t="shared" si="127"/>
        <v>219602</v>
      </c>
      <c r="D491" s="3">
        <f t="shared" si="128"/>
        <v>31</v>
      </c>
      <c r="E491" s="4">
        <f>Lease!K501</f>
        <v>0</v>
      </c>
      <c r="F491" s="3">
        <f t="shared" si="129"/>
        <v>0</v>
      </c>
      <c r="G491" s="11">
        <f t="shared" si="115"/>
        <v>0</v>
      </c>
      <c r="H491" s="11">
        <f t="shared" si="116"/>
        <v>0</v>
      </c>
      <c r="I491" s="11">
        <f t="shared" si="117"/>
        <v>0</v>
      </c>
      <c r="J491" s="11">
        <f t="shared" si="118"/>
        <v>0</v>
      </c>
      <c r="K491" s="11">
        <f t="shared" si="119"/>
        <v>0</v>
      </c>
      <c r="L491" s="11">
        <f t="shared" si="120"/>
        <v>0</v>
      </c>
      <c r="M491" s="11">
        <f t="shared" si="121"/>
        <v>0</v>
      </c>
      <c r="N491" s="11">
        <f t="shared" si="122"/>
        <v>0</v>
      </c>
      <c r="O491" s="11">
        <f t="shared" si="123"/>
        <v>0</v>
      </c>
      <c r="P491" s="11">
        <f t="shared" si="124"/>
        <v>0</v>
      </c>
      <c r="Q491" s="11">
        <f t="shared" si="125"/>
        <v>0</v>
      </c>
      <c r="R491" s="11">
        <f t="shared" si="126"/>
        <v>0</v>
      </c>
    </row>
    <row r="492" spans="1:18" x14ac:dyDescent="0.25">
      <c r="A492" s="9">
        <f>IF(Lease!$H$4="Monthly",DATE(YEAR(Yearly!A491),MONTH(Yearly!A491)+1,DAY(Yearly!A491)),IF(Lease!$H$4="Quarterly",DATE(YEAR(Yearly!A491),MONTH(Yearly!A491)+3,DAY(Yearly!A491)),DATE(YEAR(Yearly!A491)+1,MONTH(Yearly!A491),DAY(Yearly!A491))))</f>
        <v>219939</v>
      </c>
      <c r="B492" s="9">
        <f t="shared" si="114"/>
        <v>219937</v>
      </c>
      <c r="C492" s="9">
        <f t="shared" si="127"/>
        <v>219967</v>
      </c>
      <c r="D492" s="3">
        <f t="shared" si="128"/>
        <v>31</v>
      </c>
      <c r="E492" s="4">
        <f>Lease!K502</f>
        <v>0</v>
      </c>
      <c r="F492" s="3">
        <f t="shared" si="129"/>
        <v>0</v>
      </c>
      <c r="G492" s="11">
        <f t="shared" si="115"/>
        <v>0</v>
      </c>
      <c r="H492" s="11">
        <f t="shared" si="116"/>
        <v>0</v>
      </c>
      <c r="I492" s="11">
        <f t="shared" si="117"/>
        <v>0</v>
      </c>
      <c r="J492" s="11">
        <f t="shared" si="118"/>
        <v>0</v>
      </c>
      <c r="K492" s="11">
        <f t="shared" si="119"/>
        <v>0</v>
      </c>
      <c r="L492" s="11">
        <f t="shared" si="120"/>
        <v>0</v>
      </c>
      <c r="M492" s="11">
        <f t="shared" si="121"/>
        <v>0</v>
      </c>
      <c r="N492" s="11">
        <f t="shared" si="122"/>
        <v>0</v>
      </c>
      <c r="O492" s="11">
        <f t="shared" si="123"/>
        <v>0</v>
      </c>
      <c r="P492" s="11">
        <f t="shared" si="124"/>
        <v>0</v>
      </c>
      <c r="Q492" s="11">
        <f t="shared" si="125"/>
        <v>0</v>
      </c>
      <c r="R492" s="11">
        <f t="shared" si="126"/>
        <v>0</v>
      </c>
    </row>
    <row r="493" spans="1:18" x14ac:dyDescent="0.25">
      <c r="A493" s="9">
        <f>IF(Lease!$H$4="Monthly",DATE(YEAR(Yearly!A492),MONTH(Yearly!A492)+1,DAY(Yearly!A492)),IF(Lease!$H$4="Quarterly",DATE(YEAR(Yearly!A492),MONTH(Yearly!A492)+3,DAY(Yearly!A492)),DATE(YEAR(Yearly!A492)+1,MONTH(Yearly!A492),DAY(Yearly!A492))))</f>
        <v>220304</v>
      </c>
      <c r="B493" s="9">
        <f t="shared" si="114"/>
        <v>220302</v>
      </c>
      <c r="C493" s="9">
        <f t="shared" si="127"/>
        <v>220332</v>
      </c>
      <c r="D493" s="3">
        <f t="shared" si="128"/>
        <v>31</v>
      </c>
      <c r="E493" s="4">
        <f>Lease!K503</f>
        <v>0</v>
      </c>
      <c r="F493" s="3">
        <f t="shared" si="129"/>
        <v>0</v>
      </c>
      <c r="G493" s="11">
        <f t="shared" si="115"/>
        <v>0</v>
      </c>
      <c r="H493" s="11">
        <f t="shared" si="116"/>
        <v>0</v>
      </c>
      <c r="I493" s="11">
        <f t="shared" si="117"/>
        <v>0</v>
      </c>
      <c r="J493" s="11">
        <f t="shared" si="118"/>
        <v>0</v>
      </c>
      <c r="K493" s="11">
        <f t="shared" si="119"/>
        <v>0</v>
      </c>
      <c r="L493" s="11">
        <f t="shared" si="120"/>
        <v>0</v>
      </c>
      <c r="M493" s="11">
        <f t="shared" si="121"/>
        <v>0</v>
      </c>
      <c r="N493" s="11">
        <f t="shared" si="122"/>
        <v>0</v>
      </c>
      <c r="O493" s="11">
        <f t="shared" si="123"/>
        <v>0</v>
      </c>
      <c r="P493" s="11">
        <f t="shared" si="124"/>
        <v>0</v>
      </c>
      <c r="Q493" s="11">
        <f t="shared" si="125"/>
        <v>0</v>
      </c>
      <c r="R493" s="11">
        <f t="shared" si="126"/>
        <v>0</v>
      </c>
    </row>
    <row r="494" spans="1:18" x14ac:dyDescent="0.25">
      <c r="A494" s="9">
        <f>IF(Lease!$H$4="Monthly",DATE(YEAR(Yearly!A493),MONTH(Yearly!A493)+1,DAY(Yearly!A493)),IF(Lease!$H$4="Quarterly",DATE(YEAR(Yearly!A493),MONTH(Yearly!A493)+3,DAY(Yearly!A493)),DATE(YEAR(Yearly!A493)+1,MONTH(Yearly!A493),DAY(Yearly!A493))))</f>
        <v>220670</v>
      </c>
      <c r="B494" s="9">
        <f t="shared" si="114"/>
        <v>220668</v>
      </c>
      <c r="C494" s="9">
        <f t="shared" si="127"/>
        <v>220698</v>
      </c>
      <c r="D494" s="3">
        <f t="shared" si="128"/>
        <v>31</v>
      </c>
      <c r="E494" s="4">
        <f>Lease!K504</f>
        <v>0</v>
      </c>
      <c r="F494" s="3">
        <f t="shared" si="129"/>
        <v>0</v>
      </c>
      <c r="G494" s="11">
        <f t="shared" si="115"/>
        <v>0</v>
      </c>
      <c r="H494" s="11">
        <f t="shared" si="116"/>
        <v>0</v>
      </c>
      <c r="I494" s="11">
        <f t="shared" si="117"/>
        <v>0</v>
      </c>
      <c r="J494" s="11">
        <f t="shared" si="118"/>
        <v>0</v>
      </c>
      <c r="K494" s="11">
        <f t="shared" si="119"/>
        <v>0</v>
      </c>
      <c r="L494" s="11">
        <f t="shared" si="120"/>
        <v>0</v>
      </c>
      <c r="M494" s="11">
        <f t="shared" si="121"/>
        <v>0</v>
      </c>
      <c r="N494" s="11">
        <f t="shared" si="122"/>
        <v>0</v>
      </c>
      <c r="O494" s="11">
        <f t="shared" si="123"/>
        <v>0</v>
      </c>
      <c r="P494" s="11">
        <f t="shared" si="124"/>
        <v>0</v>
      </c>
      <c r="Q494" s="11">
        <f t="shared" si="125"/>
        <v>0</v>
      </c>
      <c r="R494" s="11">
        <f t="shared" si="126"/>
        <v>0</v>
      </c>
    </row>
    <row r="495" spans="1:18" x14ac:dyDescent="0.25">
      <c r="A495" s="9">
        <f>IF(Lease!$H$4="Monthly",DATE(YEAR(Yearly!A494),MONTH(Yearly!A494)+1,DAY(Yearly!A494)),IF(Lease!$H$4="Quarterly",DATE(YEAR(Yearly!A494),MONTH(Yearly!A494)+3,DAY(Yearly!A494)),DATE(YEAR(Yearly!A494)+1,MONTH(Yearly!A494),DAY(Yearly!A494))))</f>
        <v>221035</v>
      </c>
      <c r="B495" s="9">
        <f t="shared" si="114"/>
        <v>221033</v>
      </c>
      <c r="C495" s="9">
        <f t="shared" si="127"/>
        <v>221063</v>
      </c>
      <c r="D495" s="3">
        <f t="shared" si="128"/>
        <v>31</v>
      </c>
      <c r="E495" s="4">
        <f>Lease!K505</f>
        <v>0</v>
      </c>
      <c r="F495" s="3">
        <f t="shared" si="129"/>
        <v>0</v>
      </c>
      <c r="G495" s="11">
        <f t="shared" si="115"/>
        <v>0</v>
      </c>
      <c r="H495" s="11">
        <f t="shared" si="116"/>
        <v>0</v>
      </c>
      <c r="I495" s="11">
        <f t="shared" si="117"/>
        <v>0</v>
      </c>
      <c r="J495" s="11">
        <f t="shared" si="118"/>
        <v>0</v>
      </c>
      <c r="K495" s="11">
        <f t="shared" si="119"/>
        <v>0</v>
      </c>
      <c r="L495" s="11">
        <f t="shared" si="120"/>
        <v>0</v>
      </c>
      <c r="M495" s="11">
        <f t="shared" si="121"/>
        <v>0</v>
      </c>
      <c r="N495" s="11">
        <f t="shared" si="122"/>
        <v>0</v>
      </c>
      <c r="O495" s="11">
        <f t="shared" si="123"/>
        <v>0</v>
      </c>
      <c r="P495" s="11">
        <f t="shared" si="124"/>
        <v>0</v>
      </c>
      <c r="Q495" s="11">
        <f t="shared" si="125"/>
        <v>0</v>
      </c>
      <c r="R495" s="11">
        <f t="shared" si="126"/>
        <v>0</v>
      </c>
    </row>
    <row r="496" spans="1:18" x14ac:dyDescent="0.25">
      <c r="A496" s="9">
        <f>IF(Lease!$H$4="Monthly",DATE(YEAR(Yearly!A495),MONTH(Yearly!A495)+1,DAY(Yearly!A495)),IF(Lease!$H$4="Quarterly",DATE(YEAR(Yearly!A495),MONTH(Yearly!A495)+3,DAY(Yearly!A495)),DATE(YEAR(Yearly!A495)+1,MONTH(Yearly!A495),DAY(Yearly!A495))))</f>
        <v>221400</v>
      </c>
      <c r="B496" s="9">
        <f t="shared" si="114"/>
        <v>221398</v>
      </c>
      <c r="C496" s="9">
        <f t="shared" si="127"/>
        <v>221428</v>
      </c>
      <c r="D496" s="3">
        <f t="shared" si="128"/>
        <v>31</v>
      </c>
      <c r="E496" s="4">
        <f>Lease!K506</f>
        <v>0</v>
      </c>
      <c r="F496" s="3">
        <f t="shared" si="129"/>
        <v>0</v>
      </c>
      <c r="G496" s="11">
        <f t="shared" si="115"/>
        <v>0</v>
      </c>
      <c r="H496" s="11">
        <f t="shared" si="116"/>
        <v>0</v>
      </c>
      <c r="I496" s="11">
        <f t="shared" si="117"/>
        <v>0</v>
      </c>
      <c r="J496" s="11">
        <f t="shared" si="118"/>
        <v>0</v>
      </c>
      <c r="K496" s="11">
        <f t="shared" si="119"/>
        <v>0</v>
      </c>
      <c r="L496" s="11">
        <f t="shared" si="120"/>
        <v>0</v>
      </c>
      <c r="M496" s="11">
        <f t="shared" si="121"/>
        <v>0</v>
      </c>
      <c r="N496" s="11">
        <f t="shared" si="122"/>
        <v>0</v>
      </c>
      <c r="O496" s="11">
        <f t="shared" si="123"/>
        <v>0</v>
      </c>
      <c r="P496" s="11">
        <f t="shared" si="124"/>
        <v>0</v>
      </c>
      <c r="Q496" s="11">
        <f t="shared" si="125"/>
        <v>0</v>
      </c>
      <c r="R496" s="11">
        <f t="shared" si="126"/>
        <v>0</v>
      </c>
    </row>
    <row r="497" spans="1:18" x14ac:dyDescent="0.25">
      <c r="A497" s="9">
        <f>IF(Lease!$H$4="Monthly",DATE(YEAR(Yearly!A496),MONTH(Yearly!A496)+1,DAY(Yearly!A496)),IF(Lease!$H$4="Quarterly",DATE(YEAR(Yearly!A496),MONTH(Yearly!A496)+3,DAY(Yearly!A496)),DATE(YEAR(Yearly!A496)+1,MONTH(Yearly!A496),DAY(Yearly!A496))))</f>
        <v>221765</v>
      </c>
      <c r="B497" s="9">
        <f t="shared" si="114"/>
        <v>221763</v>
      </c>
      <c r="C497" s="9">
        <f t="shared" si="127"/>
        <v>221793</v>
      </c>
      <c r="D497" s="3">
        <f t="shared" si="128"/>
        <v>31</v>
      </c>
      <c r="E497" s="4">
        <f>Lease!K507</f>
        <v>0</v>
      </c>
      <c r="F497" s="3">
        <f t="shared" si="129"/>
        <v>0</v>
      </c>
      <c r="G497" s="11">
        <f t="shared" si="115"/>
        <v>0</v>
      </c>
      <c r="H497" s="11">
        <f t="shared" si="116"/>
        <v>0</v>
      </c>
      <c r="I497" s="11">
        <f t="shared" si="117"/>
        <v>0</v>
      </c>
      <c r="J497" s="11">
        <f t="shared" si="118"/>
        <v>0</v>
      </c>
      <c r="K497" s="11">
        <f t="shared" si="119"/>
        <v>0</v>
      </c>
      <c r="L497" s="11">
        <f t="shared" si="120"/>
        <v>0</v>
      </c>
      <c r="M497" s="11">
        <f t="shared" si="121"/>
        <v>0</v>
      </c>
      <c r="N497" s="11">
        <f t="shared" si="122"/>
        <v>0</v>
      </c>
      <c r="O497" s="11">
        <f t="shared" si="123"/>
        <v>0</v>
      </c>
      <c r="P497" s="11">
        <f t="shared" si="124"/>
        <v>0</v>
      </c>
      <c r="Q497" s="11">
        <f t="shared" si="125"/>
        <v>0</v>
      </c>
      <c r="R497" s="11">
        <f t="shared" si="126"/>
        <v>0</v>
      </c>
    </row>
    <row r="498" spans="1:18" x14ac:dyDescent="0.25">
      <c r="A498" s="9">
        <f>IF(Lease!$H$4="Monthly",DATE(YEAR(Yearly!A497),MONTH(Yearly!A497)+1,DAY(Yearly!A497)),IF(Lease!$H$4="Quarterly",DATE(YEAR(Yearly!A497),MONTH(Yearly!A497)+3,DAY(Yearly!A497)),DATE(YEAR(Yearly!A497)+1,MONTH(Yearly!A497),DAY(Yearly!A497))))</f>
        <v>222131</v>
      </c>
      <c r="B498" s="9">
        <f t="shared" si="114"/>
        <v>222129</v>
      </c>
      <c r="C498" s="9">
        <f t="shared" si="127"/>
        <v>222159</v>
      </c>
      <c r="D498" s="3">
        <f t="shared" si="128"/>
        <v>31</v>
      </c>
      <c r="E498" s="4">
        <f>Lease!K508</f>
        <v>0</v>
      </c>
      <c r="F498" s="3">
        <f t="shared" si="129"/>
        <v>0</v>
      </c>
      <c r="G498" s="11">
        <f t="shared" si="115"/>
        <v>0</v>
      </c>
      <c r="H498" s="11">
        <f t="shared" si="116"/>
        <v>0</v>
      </c>
      <c r="I498" s="11">
        <f t="shared" si="117"/>
        <v>0</v>
      </c>
      <c r="J498" s="11">
        <f t="shared" si="118"/>
        <v>0</v>
      </c>
      <c r="K498" s="11">
        <f t="shared" si="119"/>
        <v>0</v>
      </c>
      <c r="L498" s="11">
        <f t="shared" si="120"/>
        <v>0</v>
      </c>
      <c r="M498" s="11">
        <f t="shared" si="121"/>
        <v>0</v>
      </c>
      <c r="N498" s="11">
        <f t="shared" si="122"/>
        <v>0</v>
      </c>
      <c r="O498" s="11">
        <f t="shared" si="123"/>
        <v>0</v>
      </c>
      <c r="P498" s="11">
        <f t="shared" si="124"/>
        <v>0</v>
      </c>
      <c r="Q498" s="11">
        <f t="shared" si="125"/>
        <v>0</v>
      </c>
      <c r="R498" s="11">
        <f t="shared" si="126"/>
        <v>0</v>
      </c>
    </row>
    <row r="499" spans="1:18" x14ac:dyDescent="0.25">
      <c r="A499" s="9">
        <f>IF(Lease!$H$4="Monthly",DATE(YEAR(Yearly!A498),MONTH(Yearly!A498)+1,DAY(Yearly!A498)),IF(Lease!$H$4="Quarterly",DATE(YEAR(Yearly!A498),MONTH(Yearly!A498)+3,DAY(Yearly!A498)),DATE(YEAR(Yearly!A498)+1,MONTH(Yearly!A498),DAY(Yearly!A498))))</f>
        <v>222496</v>
      </c>
      <c r="B499" s="9">
        <f t="shared" si="114"/>
        <v>222494</v>
      </c>
      <c r="C499" s="9">
        <f t="shared" si="127"/>
        <v>222524</v>
      </c>
      <c r="D499" s="3">
        <f t="shared" si="128"/>
        <v>31</v>
      </c>
      <c r="E499" s="4">
        <f>Lease!K509</f>
        <v>0</v>
      </c>
      <c r="F499" s="3">
        <f t="shared" si="129"/>
        <v>0</v>
      </c>
      <c r="G499" s="11">
        <f t="shared" si="115"/>
        <v>0</v>
      </c>
      <c r="H499" s="11">
        <f t="shared" si="116"/>
        <v>0</v>
      </c>
      <c r="I499" s="11">
        <f t="shared" si="117"/>
        <v>0</v>
      </c>
      <c r="J499" s="11">
        <f t="shared" si="118"/>
        <v>0</v>
      </c>
      <c r="K499" s="11">
        <f t="shared" si="119"/>
        <v>0</v>
      </c>
      <c r="L499" s="11">
        <f t="shared" si="120"/>
        <v>0</v>
      </c>
      <c r="M499" s="11">
        <f t="shared" si="121"/>
        <v>0</v>
      </c>
      <c r="N499" s="11">
        <f t="shared" si="122"/>
        <v>0</v>
      </c>
      <c r="O499" s="11">
        <f t="shared" si="123"/>
        <v>0</v>
      </c>
      <c r="P499" s="11">
        <f t="shared" si="124"/>
        <v>0</v>
      </c>
      <c r="Q499" s="11">
        <f t="shared" si="125"/>
        <v>0</v>
      </c>
      <c r="R499" s="11">
        <f t="shared" si="126"/>
        <v>0</v>
      </c>
    </row>
    <row r="500" spans="1:18" x14ac:dyDescent="0.25">
      <c r="A500" s="9">
        <f>IF(Lease!$H$4="Monthly",DATE(YEAR(Yearly!A499),MONTH(Yearly!A499)+1,DAY(Yearly!A499)),IF(Lease!$H$4="Quarterly",DATE(YEAR(Yearly!A499),MONTH(Yearly!A499)+3,DAY(Yearly!A499)),DATE(YEAR(Yearly!A499)+1,MONTH(Yearly!A499),DAY(Yearly!A499))))</f>
        <v>222861</v>
      </c>
      <c r="B500" s="9">
        <f t="shared" si="114"/>
        <v>222859</v>
      </c>
      <c r="C500" s="9">
        <f t="shared" si="127"/>
        <v>222889</v>
      </c>
      <c r="D500" s="3">
        <f t="shared" si="128"/>
        <v>31</v>
      </c>
      <c r="E500" s="4">
        <f>Lease!K510</f>
        <v>0</v>
      </c>
      <c r="F500" s="3">
        <f t="shared" si="129"/>
        <v>0</v>
      </c>
      <c r="G500" s="11">
        <f t="shared" si="115"/>
        <v>0</v>
      </c>
      <c r="H500" s="11">
        <f t="shared" si="116"/>
        <v>0</v>
      </c>
      <c r="I500" s="11">
        <f t="shared" si="117"/>
        <v>0</v>
      </c>
      <c r="J500" s="11">
        <f t="shared" si="118"/>
        <v>0</v>
      </c>
      <c r="K500" s="11">
        <f t="shared" si="119"/>
        <v>0</v>
      </c>
      <c r="L500" s="11">
        <f t="shared" si="120"/>
        <v>0</v>
      </c>
      <c r="M500" s="11">
        <f t="shared" si="121"/>
        <v>0</v>
      </c>
      <c r="N500" s="11">
        <f t="shared" si="122"/>
        <v>0</v>
      </c>
      <c r="O500" s="11">
        <f t="shared" si="123"/>
        <v>0</v>
      </c>
      <c r="P500" s="11">
        <f t="shared" si="124"/>
        <v>0</v>
      </c>
      <c r="Q500" s="11">
        <f t="shared" si="125"/>
        <v>0</v>
      </c>
      <c r="R500" s="11">
        <f t="shared" si="126"/>
        <v>0</v>
      </c>
    </row>
    <row r="501" spans="1:18" x14ac:dyDescent="0.25">
      <c r="A501" s="9">
        <f>IF(Lease!$H$4="Monthly",DATE(YEAR(Yearly!A500),MONTH(Yearly!A500)+1,DAY(Yearly!A500)),IF(Lease!$H$4="Quarterly",DATE(YEAR(Yearly!A500),MONTH(Yearly!A500)+3,DAY(Yearly!A500)),DATE(YEAR(Yearly!A500)+1,MONTH(Yearly!A500),DAY(Yearly!A500))))</f>
        <v>223226</v>
      </c>
      <c r="B501" s="9">
        <f t="shared" si="114"/>
        <v>223224</v>
      </c>
      <c r="C501" s="9">
        <f t="shared" si="127"/>
        <v>223254</v>
      </c>
      <c r="D501" s="3">
        <f t="shared" si="128"/>
        <v>31</v>
      </c>
      <c r="E501" s="4">
        <f>Lease!K511</f>
        <v>0</v>
      </c>
      <c r="F501" s="3">
        <f t="shared" si="129"/>
        <v>0</v>
      </c>
      <c r="G501" s="11">
        <f t="shared" si="115"/>
        <v>0</v>
      </c>
      <c r="H501" s="11">
        <f t="shared" si="116"/>
        <v>0</v>
      </c>
      <c r="I501" s="11">
        <f t="shared" si="117"/>
        <v>0</v>
      </c>
      <c r="J501" s="11">
        <f t="shared" si="118"/>
        <v>0</v>
      </c>
      <c r="K501" s="11">
        <f t="shared" si="119"/>
        <v>0</v>
      </c>
      <c r="L501" s="11">
        <f t="shared" si="120"/>
        <v>0</v>
      </c>
      <c r="M501" s="11">
        <f t="shared" si="121"/>
        <v>0</v>
      </c>
      <c r="N501" s="11">
        <f t="shared" si="122"/>
        <v>0</v>
      </c>
      <c r="O501" s="11">
        <f t="shared" si="123"/>
        <v>0</v>
      </c>
      <c r="P501" s="11">
        <f t="shared" si="124"/>
        <v>0</v>
      </c>
      <c r="Q501" s="11">
        <f t="shared" si="125"/>
        <v>0</v>
      </c>
      <c r="R501" s="11">
        <f t="shared" si="126"/>
        <v>0</v>
      </c>
    </row>
    <row r="502" spans="1:18" x14ac:dyDescent="0.25">
      <c r="A502" s="9">
        <f>IF(Lease!$H$4="Monthly",DATE(YEAR(Yearly!A501),MONTH(Yearly!A501)+1,DAY(Yearly!A501)),IF(Lease!$H$4="Quarterly",DATE(YEAR(Yearly!A501),MONTH(Yearly!A501)+3,DAY(Yearly!A501)),DATE(YEAR(Yearly!A501)+1,MONTH(Yearly!A501),DAY(Yearly!A501))))</f>
        <v>223592</v>
      </c>
      <c r="B502" s="9">
        <f t="shared" si="114"/>
        <v>223590</v>
      </c>
      <c r="C502" s="9">
        <f t="shared" si="127"/>
        <v>223620</v>
      </c>
      <c r="D502" s="3">
        <f t="shared" si="128"/>
        <v>31</v>
      </c>
      <c r="E502" s="4">
        <f>Lease!K512</f>
        <v>0</v>
      </c>
      <c r="F502" s="3">
        <f t="shared" si="129"/>
        <v>0</v>
      </c>
      <c r="G502" s="11">
        <f t="shared" si="115"/>
        <v>0</v>
      </c>
      <c r="H502" s="11">
        <f t="shared" si="116"/>
        <v>0</v>
      </c>
      <c r="I502" s="11">
        <f t="shared" si="117"/>
        <v>0</v>
      </c>
      <c r="J502" s="11">
        <f t="shared" si="118"/>
        <v>0</v>
      </c>
      <c r="K502" s="11">
        <f t="shared" si="119"/>
        <v>0</v>
      </c>
      <c r="L502" s="11">
        <f t="shared" si="120"/>
        <v>0</v>
      </c>
      <c r="M502" s="11">
        <f t="shared" si="121"/>
        <v>0</v>
      </c>
      <c r="N502" s="11">
        <f t="shared" si="122"/>
        <v>0</v>
      </c>
      <c r="O502" s="11">
        <f t="shared" si="123"/>
        <v>0</v>
      </c>
      <c r="P502" s="11">
        <f t="shared" si="124"/>
        <v>0</v>
      </c>
      <c r="Q502" s="11">
        <f t="shared" si="125"/>
        <v>0</v>
      </c>
      <c r="R502" s="11">
        <f t="shared" si="126"/>
        <v>0</v>
      </c>
    </row>
    <row r="503" spans="1:18" x14ac:dyDescent="0.25">
      <c r="A503" s="9">
        <f>IF(Lease!$H$4="Monthly",DATE(YEAR(Yearly!A502),MONTH(Yearly!A502)+1,DAY(Yearly!A502)),IF(Lease!$H$4="Quarterly",DATE(YEAR(Yearly!A502),MONTH(Yearly!A502)+3,DAY(Yearly!A502)),DATE(YEAR(Yearly!A502)+1,MONTH(Yearly!A502),DAY(Yearly!A502))))</f>
        <v>223957</v>
      </c>
      <c r="B503" s="9">
        <f t="shared" si="114"/>
        <v>223955</v>
      </c>
      <c r="C503" s="9">
        <f t="shared" si="127"/>
        <v>223985</v>
      </c>
      <c r="D503" s="3">
        <f t="shared" si="128"/>
        <v>31</v>
      </c>
      <c r="E503" s="4">
        <f>Lease!K513</f>
        <v>0</v>
      </c>
      <c r="F503" s="3">
        <f t="shared" si="129"/>
        <v>0</v>
      </c>
      <c r="G503" s="11">
        <f t="shared" si="115"/>
        <v>0</v>
      </c>
      <c r="H503" s="11">
        <f t="shared" si="116"/>
        <v>0</v>
      </c>
      <c r="I503" s="11">
        <f t="shared" si="117"/>
        <v>0</v>
      </c>
      <c r="J503" s="11">
        <f t="shared" si="118"/>
        <v>0</v>
      </c>
      <c r="K503" s="11">
        <f t="shared" si="119"/>
        <v>0</v>
      </c>
      <c r="L503" s="11">
        <f t="shared" si="120"/>
        <v>0</v>
      </c>
      <c r="M503" s="11">
        <f t="shared" si="121"/>
        <v>0</v>
      </c>
      <c r="N503" s="11">
        <f t="shared" si="122"/>
        <v>0</v>
      </c>
      <c r="O503" s="11">
        <f t="shared" si="123"/>
        <v>0</v>
      </c>
      <c r="P503" s="11">
        <f t="shared" si="124"/>
        <v>0</v>
      </c>
      <c r="Q503" s="11">
        <f t="shared" si="125"/>
        <v>0</v>
      </c>
      <c r="R503" s="11">
        <f t="shared" si="126"/>
        <v>0</v>
      </c>
    </row>
    <row r="504" spans="1:18" x14ac:dyDescent="0.25">
      <c r="A504" s="9">
        <f>IF(Lease!$H$4="Monthly",DATE(YEAR(Yearly!A503),MONTH(Yearly!A503)+1,DAY(Yearly!A503)),IF(Lease!$H$4="Quarterly",DATE(YEAR(Yearly!A503),MONTH(Yearly!A503)+3,DAY(Yearly!A503)),DATE(YEAR(Yearly!A503)+1,MONTH(Yearly!A503),DAY(Yearly!A503))))</f>
        <v>224322</v>
      </c>
      <c r="B504" s="9">
        <f t="shared" si="114"/>
        <v>224320</v>
      </c>
      <c r="C504" s="9">
        <f t="shared" si="127"/>
        <v>224350</v>
      </c>
      <c r="D504" s="3">
        <f t="shared" si="128"/>
        <v>31</v>
      </c>
      <c r="E504" s="4">
        <f>Lease!K514</f>
        <v>0</v>
      </c>
      <c r="F504" s="3">
        <f t="shared" si="129"/>
        <v>0</v>
      </c>
      <c r="G504" s="11">
        <f t="shared" si="115"/>
        <v>0</v>
      </c>
      <c r="H504" s="11">
        <f t="shared" si="116"/>
        <v>0</v>
      </c>
      <c r="I504" s="11">
        <f t="shared" si="117"/>
        <v>0</v>
      </c>
      <c r="J504" s="11">
        <f t="shared" si="118"/>
        <v>0</v>
      </c>
      <c r="K504" s="11">
        <f t="shared" si="119"/>
        <v>0</v>
      </c>
      <c r="L504" s="11">
        <f t="shared" si="120"/>
        <v>0</v>
      </c>
      <c r="M504" s="11">
        <f t="shared" si="121"/>
        <v>0</v>
      </c>
      <c r="N504" s="11">
        <f t="shared" si="122"/>
        <v>0</v>
      </c>
      <c r="O504" s="11">
        <f t="shared" si="123"/>
        <v>0</v>
      </c>
      <c r="P504" s="11">
        <f t="shared" si="124"/>
        <v>0</v>
      </c>
      <c r="Q504" s="11">
        <f t="shared" si="125"/>
        <v>0</v>
      </c>
      <c r="R504" s="11">
        <f t="shared" si="126"/>
        <v>0</v>
      </c>
    </row>
    <row r="505" spans="1:18" x14ac:dyDescent="0.25">
      <c r="A505" s="9">
        <f>IF(Lease!$H$4="Monthly",DATE(YEAR(Yearly!A504),MONTH(Yearly!A504)+1,DAY(Yearly!A504)),IF(Lease!$H$4="Quarterly",DATE(YEAR(Yearly!A504),MONTH(Yearly!A504)+3,DAY(Yearly!A504)),DATE(YEAR(Yearly!A504)+1,MONTH(Yearly!A504),DAY(Yearly!A504))))</f>
        <v>224687</v>
      </c>
      <c r="B505" s="9">
        <f t="shared" si="114"/>
        <v>224685</v>
      </c>
      <c r="C505" s="9">
        <f t="shared" si="127"/>
        <v>224715</v>
      </c>
      <c r="D505" s="3">
        <f t="shared" si="128"/>
        <v>31</v>
      </c>
      <c r="E505" s="4">
        <f>Lease!K515</f>
        <v>0</v>
      </c>
      <c r="F505" s="3">
        <f t="shared" si="129"/>
        <v>0</v>
      </c>
      <c r="G505" s="11">
        <f t="shared" si="115"/>
        <v>0</v>
      </c>
      <c r="H505" s="11">
        <f t="shared" si="116"/>
        <v>0</v>
      </c>
      <c r="I505" s="11">
        <f t="shared" si="117"/>
        <v>0</v>
      </c>
      <c r="J505" s="11">
        <f t="shared" si="118"/>
        <v>0</v>
      </c>
      <c r="K505" s="11">
        <f t="shared" si="119"/>
        <v>0</v>
      </c>
      <c r="L505" s="11">
        <f t="shared" si="120"/>
        <v>0</v>
      </c>
      <c r="M505" s="11">
        <f t="shared" si="121"/>
        <v>0</v>
      </c>
      <c r="N505" s="11">
        <f t="shared" si="122"/>
        <v>0</v>
      </c>
      <c r="O505" s="11">
        <f t="shared" si="123"/>
        <v>0</v>
      </c>
      <c r="P505" s="11">
        <f t="shared" si="124"/>
        <v>0</v>
      </c>
      <c r="Q505" s="11">
        <f t="shared" si="125"/>
        <v>0</v>
      </c>
      <c r="R505" s="11">
        <f t="shared" si="126"/>
        <v>0</v>
      </c>
    </row>
    <row r="506" spans="1:18" x14ac:dyDescent="0.25">
      <c r="A506" s="9">
        <f>IF(Lease!$H$4="Monthly",DATE(YEAR(Yearly!A505),MONTH(Yearly!A505)+1,DAY(Yearly!A505)),IF(Lease!$H$4="Quarterly",DATE(YEAR(Yearly!A505),MONTH(Yearly!A505)+3,DAY(Yearly!A505)),DATE(YEAR(Yearly!A505)+1,MONTH(Yearly!A505),DAY(Yearly!A505))))</f>
        <v>225053</v>
      </c>
      <c r="B506" s="9">
        <f t="shared" si="114"/>
        <v>225051</v>
      </c>
      <c r="C506" s="9">
        <f t="shared" si="127"/>
        <v>225081</v>
      </c>
      <c r="D506" s="3">
        <f t="shared" si="128"/>
        <v>31</v>
      </c>
      <c r="E506" s="4">
        <f>Lease!K516</f>
        <v>0</v>
      </c>
      <c r="F506" s="3">
        <f t="shared" si="129"/>
        <v>0</v>
      </c>
      <c r="G506" s="11">
        <f t="shared" si="115"/>
        <v>0</v>
      </c>
      <c r="H506" s="11">
        <f t="shared" si="116"/>
        <v>0</v>
      </c>
      <c r="I506" s="11">
        <f t="shared" si="117"/>
        <v>0</v>
      </c>
      <c r="J506" s="11">
        <f t="shared" si="118"/>
        <v>0</v>
      </c>
      <c r="K506" s="11">
        <f t="shared" si="119"/>
        <v>0</v>
      </c>
      <c r="L506" s="11">
        <f t="shared" si="120"/>
        <v>0</v>
      </c>
      <c r="M506" s="11">
        <f t="shared" si="121"/>
        <v>0</v>
      </c>
      <c r="N506" s="11">
        <f t="shared" si="122"/>
        <v>0</v>
      </c>
      <c r="O506" s="11">
        <f t="shared" si="123"/>
        <v>0</v>
      </c>
      <c r="P506" s="11">
        <f t="shared" si="124"/>
        <v>0</v>
      </c>
      <c r="Q506" s="11">
        <f t="shared" si="125"/>
        <v>0</v>
      </c>
      <c r="R506" s="11">
        <f t="shared" si="126"/>
        <v>0</v>
      </c>
    </row>
    <row r="507" spans="1:18" x14ac:dyDescent="0.25">
      <c r="A507" s="9">
        <f>IF(Lease!$H$4="Monthly",DATE(YEAR(Yearly!A506),MONTH(Yearly!A506)+1,DAY(Yearly!A506)),IF(Lease!$H$4="Quarterly",DATE(YEAR(Yearly!A506),MONTH(Yearly!A506)+3,DAY(Yearly!A506)),DATE(YEAR(Yearly!A506)+1,MONTH(Yearly!A506),DAY(Yearly!A506))))</f>
        <v>225418</v>
      </c>
      <c r="B507" s="9">
        <f t="shared" si="114"/>
        <v>225416</v>
      </c>
      <c r="C507" s="9">
        <f t="shared" si="127"/>
        <v>225446</v>
      </c>
      <c r="D507" s="3">
        <f t="shared" si="128"/>
        <v>31</v>
      </c>
      <c r="E507" s="4">
        <f>Lease!K517</f>
        <v>0</v>
      </c>
      <c r="F507" s="3">
        <f t="shared" si="129"/>
        <v>0</v>
      </c>
      <c r="G507" s="11">
        <f t="shared" si="115"/>
        <v>0</v>
      </c>
      <c r="H507" s="11">
        <f t="shared" si="116"/>
        <v>0</v>
      </c>
      <c r="I507" s="11">
        <f t="shared" si="117"/>
        <v>0</v>
      </c>
      <c r="J507" s="11">
        <f t="shared" si="118"/>
        <v>0</v>
      </c>
      <c r="K507" s="11">
        <f t="shared" si="119"/>
        <v>0</v>
      </c>
      <c r="L507" s="11">
        <f t="shared" si="120"/>
        <v>0</v>
      </c>
      <c r="M507" s="11">
        <f t="shared" si="121"/>
        <v>0</v>
      </c>
      <c r="N507" s="11">
        <f t="shared" si="122"/>
        <v>0</v>
      </c>
      <c r="O507" s="11">
        <f t="shared" si="123"/>
        <v>0</v>
      </c>
      <c r="P507" s="11">
        <f t="shared" si="124"/>
        <v>0</v>
      </c>
      <c r="Q507" s="11">
        <f t="shared" si="125"/>
        <v>0</v>
      </c>
      <c r="R507" s="11">
        <f t="shared" si="126"/>
        <v>0</v>
      </c>
    </row>
    <row r="508" spans="1:18" x14ac:dyDescent="0.25">
      <c r="A508" s="9">
        <f>IF(Lease!$H$4="Monthly",DATE(YEAR(Yearly!A507),MONTH(Yearly!A507)+1,DAY(Yearly!A507)),IF(Lease!$H$4="Quarterly",DATE(YEAR(Yearly!A507),MONTH(Yearly!A507)+3,DAY(Yearly!A507)),DATE(YEAR(Yearly!A507)+1,MONTH(Yearly!A507),DAY(Yearly!A507))))</f>
        <v>225783</v>
      </c>
      <c r="B508" s="9">
        <f t="shared" si="114"/>
        <v>225781</v>
      </c>
      <c r="C508" s="9">
        <f t="shared" si="127"/>
        <v>225811</v>
      </c>
      <c r="D508" s="3">
        <f t="shared" si="128"/>
        <v>31</v>
      </c>
      <c r="E508" s="4">
        <f>Lease!K518</f>
        <v>0</v>
      </c>
      <c r="F508" s="3">
        <f t="shared" si="129"/>
        <v>0</v>
      </c>
      <c r="G508" s="11">
        <f t="shared" si="115"/>
        <v>0</v>
      </c>
      <c r="H508" s="11">
        <f t="shared" si="116"/>
        <v>0</v>
      </c>
      <c r="I508" s="11">
        <f t="shared" si="117"/>
        <v>0</v>
      </c>
      <c r="J508" s="11">
        <f t="shared" si="118"/>
        <v>0</v>
      </c>
      <c r="K508" s="11">
        <f t="shared" si="119"/>
        <v>0</v>
      </c>
      <c r="L508" s="11">
        <f t="shared" si="120"/>
        <v>0</v>
      </c>
      <c r="M508" s="11">
        <f t="shared" si="121"/>
        <v>0</v>
      </c>
      <c r="N508" s="11">
        <f t="shared" si="122"/>
        <v>0</v>
      </c>
      <c r="O508" s="11">
        <f t="shared" si="123"/>
        <v>0</v>
      </c>
      <c r="P508" s="11">
        <f t="shared" si="124"/>
        <v>0</v>
      </c>
      <c r="Q508" s="11">
        <f t="shared" si="125"/>
        <v>0</v>
      </c>
      <c r="R508" s="11">
        <f t="shared" si="126"/>
        <v>0</v>
      </c>
    </row>
    <row r="509" spans="1:18" x14ac:dyDescent="0.25">
      <c r="A509" s="9">
        <f>IF(Lease!$H$4="Monthly",DATE(YEAR(Yearly!A508),MONTH(Yearly!A508)+1,DAY(Yearly!A508)),IF(Lease!$H$4="Quarterly",DATE(YEAR(Yearly!A508),MONTH(Yearly!A508)+3,DAY(Yearly!A508)),DATE(YEAR(Yearly!A508)+1,MONTH(Yearly!A508),DAY(Yearly!A508))))</f>
        <v>226148</v>
      </c>
      <c r="B509" s="9">
        <f t="shared" si="114"/>
        <v>226146</v>
      </c>
      <c r="C509" s="9">
        <f t="shared" si="127"/>
        <v>226176</v>
      </c>
      <c r="D509" s="3">
        <f t="shared" si="128"/>
        <v>31</v>
      </c>
      <c r="E509" s="4">
        <f>Lease!K519</f>
        <v>0</v>
      </c>
      <c r="F509" s="3">
        <f t="shared" si="129"/>
        <v>0</v>
      </c>
      <c r="G509" s="11">
        <f t="shared" si="115"/>
        <v>0</v>
      </c>
      <c r="H509" s="11">
        <f t="shared" si="116"/>
        <v>0</v>
      </c>
      <c r="I509" s="11">
        <f t="shared" si="117"/>
        <v>0</v>
      </c>
      <c r="J509" s="11">
        <f t="shared" si="118"/>
        <v>0</v>
      </c>
      <c r="K509" s="11">
        <f t="shared" si="119"/>
        <v>0</v>
      </c>
      <c r="L509" s="11">
        <f t="shared" si="120"/>
        <v>0</v>
      </c>
      <c r="M509" s="11">
        <f t="shared" si="121"/>
        <v>0</v>
      </c>
      <c r="N509" s="11">
        <f t="shared" si="122"/>
        <v>0</v>
      </c>
      <c r="O509" s="11">
        <f t="shared" si="123"/>
        <v>0</v>
      </c>
      <c r="P509" s="11">
        <f t="shared" si="124"/>
        <v>0</v>
      </c>
      <c r="Q509" s="11">
        <f t="shared" si="125"/>
        <v>0</v>
      </c>
      <c r="R509" s="11">
        <f t="shared" si="126"/>
        <v>0</v>
      </c>
    </row>
    <row r="510" spans="1:18" x14ac:dyDescent="0.25">
      <c r="A510" s="9">
        <f>IF(Lease!$H$4="Monthly",DATE(YEAR(Yearly!A509),MONTH(Yearly!A509)+1,DAY(Yearly!A509)),IF(Lease!$H$4="Quarterly",DATE(YEAR(Yearly!A509),MONTH(Yearly!A509)+3,DAY(Yearly!A509)),DATE(YEAR(Yearly!A509)+1,MONTH(Yearly!A509),DAY(Yearly!A509))))</f>
        <v>226514</v>
      </c>
      <c r="B510" s="9">
        <f t="shared" si="114"/>
        <v>226512</v>
      </c>
      <c r="C510" s="9">
        <f t="shared" si="127"/>
        <v>226542</v>
      </c>
      <c r="D510" s="3">
        <f t="shared" si="128"/>
        <v>31</v>
      </c>
      <c r="E510" s="4">
        <f>Lease!K520</f>
        <v>0</v>
      </c>
      <c r="F510" s="3">
        <f t="shared" si="129"/>
        <v>0</v>
      </c>
      <c r="G510" s="11">
        <f t="shared" si="115"/>
        <v>0</v>
      </c>
      <c r="H510" s="11">
        <f t="shared" si="116"/>
        <v>0</v>
      </c>
      <c r="I510" s="11">
        <f t="shared" si="117"/>
        <v>0</v>
      </c>
      <c r="J510" s="11">
        <f t="shared" si="118"/>
        <v>0</v>
      </c>
      <c r="K510" s="11">
        <f t="shared" si="119"/>
        <v>0</v>
      </c>
      <c r="L510" s="11">
        <f t="shared" si="120"/>
        <v>0</v>
      </c>
      <c r="M510" s="11">
        <f t="shared" si="121"/>
        <v>0</v>
      </c>
      <c r="N510" s="11">
        <f t="shared" si="122"/>
        <v>0</v>
      </c>
      <c r="O510" s="11">
        <f t="shared" si="123"/>
        <v>0</v>
      </c>
      <c r="P510" s="11">
        <f t="shared" si="124"/>
        <v>0</v>
      </c>
      <c r="Q510" s="11">
        <f t="shared" si="125"/>
        <v>0</v>
      </c>
      <c r="R510" s="11">
        <f t="shared" si="126"/>
        <v>0</v>
      </c>
    </row>
    <row r="511" spans="1:18" x14ac:dyDescent="0.25">
      <c r="A511" s="9">
        <f>IF(Lease!$H$4="Monthly",DATE(YEAR(Yearly!A510),MONTH(Yearly!A510)+1,DAY(Yearly!A510)),IF(Lease!$H$4="Quarterly",DATE(YEAR(Yearly!A510),MONTH(Yearly!A510)+3,DAY(Yearly!A510)),DATE(YEAR(Yearly!A510)+1,MONTH(Yearly!A510),DAY(Yearly!A510))))</f>
        <v>226879</v>
      </c>
      <c r="B511" s="9">
        <f t="shared" si="114"/>
        <v>226877</v>
      </c>
      <c r="C511" s="9">
        <f t="shared" si="127"/>
        <v>226907</v>
      </c>
      <c r="D511" s="3">
        <f t="shared" si="128"/>
        <v>31</v>
      </c>
      <c r="E511" s="4">
        <f>Lease!K521</f>
        <v>0</v>
      </c>
      <c r="F511" s="3">
        <f t="shared" si="129"/>
        <v>0</v>
      </c>
      <c r="G511" s="11">
        <f t="shared" si="115"/>
        <v>0</v>
      </c>
      <c r="H511" s="11">
        <f t="shared" si="116"/>
        <v>0</v>
      </c>
      <c r="I511" s="11">
        <f t="shared" si="117"/>
        <v>0</v>
      </c>
      <c r="J511" s="11">
        <f t="shared" si="118"/>
        <v>0</v>
      </c>
      <c r="K511" s="11">
        <f t="shared" si="119"/>
        <v>0</v>
      </c>
      <c r="L511" s="11">
        <f t="shared" si="120"/>
        <v>0</v>
      </c>
      <c r="M511" s="11">
        <f t="shared" si="121"/>
        <v>0</v>
      </c>
      <c r="N511" s="11">
        <f t="shared" si="122"/>
        <v>0</v>
      </c>
      <c r="O511" s="11">
        <f t="shared" si="123"/>
        <v>0</v>
      </c>
      <c r="P511" s="11">
        <f t="shared" si="124"/>
        <v>0</v>
      </c>
      <c r="Q511" s="11">
        <f t="shared" si="125"/>
        <v>0</v>
      </c>
      <c r="R511" s="11">
        <f t="shared" si="126"/>
        <v>0</v>
      </c>
    </row>
    <row r="512" spans="1:18" x14ac:dyDescent="0.25">
      <c r="A512" s="9">
        <f>IF(Lease!$H$4="Monthly",DATE(YEAR(Yearly!A511),MONTH(Yearly!A511)+1,DAY(Yearly!A511)),IF(Lease!$H$4="Quarterly",DATE(YEAR(Yearly!A511),MONTH(Yearly!A511)+3,DAY(Yearly!A511)),DATE(YEAR(Yearly!A511)+1,MONTH(Yearly!A511),DAY(Yearly!A511))))</f>
        <v>227244</v>
      </c>
      <c r="B512" s="9">
        <f t="shared" si="114"/>
        <v>227242</v>
      </c>
      <c r="C512" s="9">
        <f t="shared" si="127"/>
        <v>227272</v>
      </c>
      <c r="D512" s="3">
        <f t="shared" si="128"/>
        <v>31</v>
      </c>
      <c r="E512" s="4">
        <f>Lease!K522</f>
        <v>0</v>
      </c>
      <c r="F512" s="3">
        <f t="shared" si="129"/>
        <v>0</v>
      </c>
      <c r="G512" s="11">
        <f t="shared" si="115"/>
        <v>0</v>
      </c>
      <c r="H512" s="11">
        <f t="shared" si="116"/>
        <v>0</v>
      </c>
      <c r="I512" s="11">
        <f t="shared" si="117"/>
        <v>0</v>
      </c>
      <c r="J512" s="11">
        <f t="shared" si="118"/>
        <v>0</v>
      </c>
      <c r="K512" s="11">
        <f t="shared" si="119"/>
        <v>0</v>
      </c>
      <c r="L512" s="11">
        <f t="shared" si="120"/>
        <v>0</v>
      </c>
      <c r="M512" s="11">
        <f t="shared" si="121"/>
        <v>0</v>
      </c>
      <c r="N512" s="11">
        <f t="shared" si="122"/>
        <v>0</v>
      </c>
      <c r="O512" s="11">
        <f t="shared" si="123"/>
        <v>0</v>
      </c>
      <c r="P512" s="11">
        <f t="shared" si="124"/>
        <v>0</v>
      </c>
      <c r="Q512" s="11">
        <f t="shared" si="125"/>
        <v>0</v>
      </c>
      <c r="R512" s="11">
        <f t="shared" si="126"/>
        <v>0</v>
      </c>
    </row>
    <row r="513" spans="1:18" x14ac:dyDescent="0.25">
      <c r="A513" s="9">
        <f>IF(Lease!$H$4="Monthly",DATE(YEAR(Yearly!A512),MONTH(Yearly!A512)+1,DAY(Yearly!A512)),IF(Lease!$H$4="Quarterly",DATE(YEAR(Yearly!A512),MONTH(Yearly!A512)+3,DAY(Yearly!A512)),DATE(YEAR(Yearly!A512)+1,MONTH(Yearly!A512),DAY(Yearly!A512))))</f>
        <v>227609</v>
      </c>
      <c r="B513" s="9">
        <f t="shared" si="114"/>
        <v>227607</v>
      </c>
      <c r="C513" s="9">
        <f t="shared" si="127"/>
        <v>227637</v>
      </c>
      <c r="D513" s="3">
        <f t="shared" si="128"/>
        <v>31</v>
      </c>
      <c r="E513" s="4">
        <f>Lease!K523</f>
        <v>0</v>
      </c>
      <c r="F513" s="3">
        <f t="shared" si="129"/>
        <v>0</v>
      </c>
      <c r="G513" s="11">
        <f t="shared" si="115"/>
        <v>0</v>
      </c>
      <c r="H513" s="11">
        <f t="shared" si="116"/>
        <v>0</v>
      </c>
      <c r="I513" s="11">
        <f t="shared" si="117"/>
        <v>0</v>
      </c>
      <c r="J513" s="11">
        <f t="shared" si="118"/>
        <v>0</v>
      </c>
      <c r="K513" s="11">
        <f t="shared" si="119"/>
        <v>0</v>
      </c>
      <c r="L513" s="11">
        <f t="shared" si="120"/>
        <v>0</v>
      </c>
      <c r="M513" s="11">
        <f t="shared" si="121"/>
        <v>0</v>
      </c>
      <c r="N513" s="11">
        <f t="shared" si="122"/>
        <v>0</v>
      </c>
      <c r="O513" s="11">
        <f t="shared" si="123"/>
        <v>0</v>
      </c>
      <c r="P513" s="11">
        <f t="shared" si="124"/>
        <v>0</v>
      </c>
      <c r="Q513" s="11">
        <f t="shared" si="125"/>
        <v>0</v>
      </c>
      <c r="R513" s="11">
        <f t="shared" si="126"/>
        <v>0</v>
      </c>
    </row>
    <row r="514" spans="1:18" x14ac:dyDescent="0.25">
      <c r="A514" s="9">
        <f>IF(Lease!$H$4="Monthly",DATE(YEAR(Yearly!A513),MONTH(Yearly!A513)+1,DAY(Yearly!A513)),IF(Lease!$H$4="Quarterly",DATE(YEAR(Yearly!A513),MONTH(Yearly!A513)+3,DAY(Yearly!A513)),DATE(YEAR(Yearly!A513)+1,MONTH(Yearly!A513),DAY(Yearly!A513))))</f>
        <v>227975</v>
      </c>
      <c r="B514" s="9">
        <f t="shared" si="114"/>
        <v>227973</v>
      </c>
      <c r="C514" s="9">
        <f t="shared" si="127"/>
        <v>228003</v>
      </c>
      <c r="D514" s="3">
        <f t="shared" si="128"/>
        <v>31</v>
      </c>
      <c r="E514" s="4">
        <f>Lease!K524</f>
        <v>0</v>
      </c>
      <c r="F514" s="3">
        <f t="shared" si="129"/>
        <v>0</v>
      </c>
      <c r="G514" s="11">
        <f t="shared" si="115"/>
        <v>0</v>
      </c>
      <c r="H514" s="11">
        <f t="shared" si="116"/>
        <v>0</v>
      </c>
      <c r="I514" s="11">
        <f t="shared" si="117"/>
        <v>0</v>
      </c>
      <c r="J514" s="11">
        <f t="shared" si="118"/>
        <v>0</v>
      </c>
      <c r="K514" s="11">
        <f t="shared" si="119"/>
        <v>0</v>
      </c>
      <c r="L514" s="11">
        <f t="shared" si="120"/>
        <v>0</v>
      </c>
      <c r="M514" s="11">
        <f t="shared" si="121"/>
        <v>0</v>
      </c>
      <c r="N514" s="11">
        <f t="shared" si="122"/>
        <v>0</v>
      </c>
      <c r="O514" s="11">
        <f t="shared" si="123"/>
        <v>0</v>
      </c>
      <c r="P514" s="11">
        <f t="shared" si="124"/>
        <v>0</v>
      </c>
      <c r="Q514" s="11">
        <f t="shared" si="125"/>
        <v>0</v>
      </c>
      <c r="R514" s="11">
        <f t="shared" si="126"/>
        <v>0</v>
      </c>
    </row>
    <row r="515" spans="1:18" x14ac:dyDescent="0.25">
      <c r="A515" s="9">
        <f>IF(Lease!$H$4="Monthly",DATE(YEAR(Yearly!A514),MONTH(Yearly!A514)+1,DAY(Yearly!A514)),IF(Lease!$H$4="Quarterly",DATE(YEAR(Yearly!A514),MONTH(Yearly!A514)+3,DAY(Yearly!A514)),DATE(YEAR(Yearly!A514)+1,MONTH(Yearly!A514),DAY(Yearly!A514))))</f>
        <v>228340</v>
      </c>
      <c r="B515" s="9">
        <f t="shared" si="114"/>
        <v>228338</v>
      </c>
      <c r="C515" s="9">
        <f t="shared" si="127"/>
        <v>228368</v>
      </c>
      <c r="D515" s="3">
        <f t="shared" si="128"/>
        <v>31</v>
      </c>
      <c r="E515" s="4">
        <f>Lease!K525</f>
        <v>0</v>
      </c>
      <c r="F515" s="3">
        <f t="shared" si="129"/>
        <v>0</v>
      </c>
      <c r="G515" s="11">
        <f t="shared" si="115"/>
        <v>0</v>
      </c>
      <c r="H515" s="11">
        <f t="shared" si="116"/>
        <v>0</v>
      </c>
      <c r="I515" s="11">
        <f t="shared" si="117"/>
        <v>0</v>
      </c>
      <c r="J515" s="11">
        <f t="shared" si="118"/>
        <v>0</v>
      </c>
      <c r="K515" s="11">
        <f t="shared" si="119"/>
        <v>0</v>
      </c>
      <c r="L515" s="11">
        <f t="shared" si="120"/>
        <v>0</v>
      </c>
      <c r="M515" s="11">
        <f t="shared" si="121"/>
        <v>0</v>
      </c>
      <c r="N515" s="11">
        <f t="shared" si="122"/>
        <v>0</v>
      </c>
      <c r="O515" s="11">
        <f t="shared" si="123"/>
        <v>0</v>
      </c>
      <c r="P515" s="11">
        <f t="shared" si="124"/>
        <v>0</v>
      </c>
      <c r="Q515" s="11">
        <f t="shared" si="125"/>
        <v>0</v>
      </c>
      <c r="R515" s="11">
        <f t="shared" si="126"/>
        <v>0</v>
      </c>
    </row>
    <row r="516" spans="1:18" x14ac:dyDescent="0.25">
      <c r="A516" s="9">
        <f>IF(Lease!$H$4="Monthly",DATE(YEAR(Yearly!A515),MONTH(Yearly!A515)+1,DAY(Yearly!A515)),IF(Lease!$H$4="Quarterly",DATE(YEAR(Yearly!A515),MONTH(Yearly!A515)+3,DAY(Yearly!A515)),DATE(YEAR(Yearly!A515)+1,MONTH(Yearly!A515),DAY(Yearly!A515))))</f>
        <v>228705</v>
      </c>
      <c r="B516" s="9">
        <f t="shared" si="114"/>
        <v>228703</v>
      </c>
      <c r="C516" s="9">
        <f t="shared" si="127"/>
        <v>228733</v>
      </c>
      <c r="D516" s="3">
        <f t="shared" si="128"/>
        <v>31</v>
      </c>
      <c r="E516" s="4">
        <f>Lease!K526</f>
        <v>0</v>
      </c>
      <c r="F516" s="3">
        <f t="shared" si="129"/>
        <v>0</v>
      </c>
      <c r="G516" s="11">
        <f t="shared" si="115"/>
        <v>0</v>
      </c>
      <c r="H516" s="11">
        <f t="shared" si="116"/>
        <v>0</v>
      </c>
      <c r="I516" s="11">
        <f t="shared" si="117"/>
        <v>0</v>
      </c>
      <c r="J516" s="11">
        <f t="shared" si="118"/>
        <v>0</v>
      </c>
      <c r="K516" s="11">
        <f t="shared" si="119"/>
        <v>0</v>
      </c>
      <c r="L516" s="11">
        <f t="shared" si="120"/>
        <v>0</v>
      </c>
      <c r="M516" s="11">
        <f t="shared" si="121"/>
        <v>0</v>
      </c>
      <c r="N516" s="11">
        <f t="shared" si="122"/>
        <v>0</v>
      </c>
      <c r="O516" s="11">
        <f t="shared" si="123"/>
        <v>0</v>
      </c>
      <c r="P516" s="11">
        <f t="shared" si="124"/>
        <v>0</v>
      </c>
      <c r="Q516" s="11">
        <f t="shared" si="125"/>
        <v>0</v>
      </c>
      <c r="R516" s="11">
        <f t="shared" si="126"/>
        <v>0</v>
      </c>
    </row>
    <row r="517" spans="1:18" x14ac:dyDescent="0.25">
      <c r="A517" s="9">
        <f>IF(Lease!$H$4="Monthly",DATE(YEAR(Yearly!A516),MONTH(Yearly!A516)+1,DAY(Yearly!A516)),IF(Lease!$H$4="Quarterly",DATE(YEAR(Yearly!A516),MONTH(Yearly!A516)+3,DAY(Yearly!A516)),DATE(YEAR(Yearly!A516)+1,MONTH(Yearly!A516),DAY(Yearly!A516))))</f>
        <v>229070</v>
      </c>
      <c r="B517" s="9">
        <f t="shared" si="114"/>
        <v>229068</v>
      </c>
      <c r="C517" s="9">
        <f t="shared" si="127"/>
        <v>229098</v>
      </c>
      <c r="D517" s="3">
        <f t="shared" si="128"/>
        <v>31</v>
      </c>
      <c r="E517" s="4">
        <f>Lease!K527</f>
        <v>0</v>
      </c>
      <c r="F517" s="3">
        <f t="shared" si="129"/>
        <v>0</v>
      </c>
      <c r="G517" s="11">
        <f t="shared" si="115"/>
        <v>0</v>
      </c>
      <c r="H517" s="11">
        <f t="shared" si="116"/>
        <v>0</v>
      </c>
      <c r="I517" s="11">
        <f t="shared" si="117"/>
        <v>0</v>
      </c>
      <c r="J517" s="11">
        <f t="shared" si="118"/>
        <v>0</v>
      </c>
      <c r="K517" s="11">
        <f t="shared" si="119"/>
        <v>0</v>
      </c>
      <c r="L517" s="11">
        <f t="shared" si="120"/>
        <v>0</v>
      </c>
      <c r="M517" s="11">
        <f t="shared" si="121"/>
        <v>0</v>
      </c>
      <c r="N517" s="11">
        <f t="shared" si="122"/>
        <v>0</v>
      </c>
      <c r="O517" s="11">
        <f t="shared" si="123"/>
        <v>0</v>
      </c>
      <c r="P517" s="11">
        <f t="shared" si="124"/>
        <v>0</v>
      </c>
      <c r="Q517" s="11">
        <f t="shared" si="125"/>
        <v>0</v>
      </c>
      <c r="R517" s="11">
        <f t="shared" si="126"/>
        <v>0</v>
      </c>
    </row>
    <row r="518" spans="1:18" x14ac:dyDescent="0.25">
      <c r="A518" s="9">
        <f>IF(Lease!$H$4="Monthly",DATE(YEAR(Yearly!A517),MONTH(Yearly!A517)+1,DAY(Yearly!A517)),IF(Lease!$H$4="Quarterly",DATE(YEAR(Yearly!A517),MONTH(Yearly!A517)+3,DAY(Yearly!A517)),DATE(YEAR(Yearly!A517)+1,MONTH(Yearly!A517),DAY(Yearly!A517))))</f>
        <v>229436</v>
      </c>
      <c r="B518" s="9">
        <f t="shared" ref="B518:B581" si="130">EOMONTH(A518,-1)+1</f>
        <v>229434</v>
      </c>
      <c r="C518" s="9">
        <f t="shared" si="127"/>
        <v>229464</v>
      </c>
      <c r="D518" s="3">
        <f t="shared" si="128"/>
        <v>31</v>
      </c>
      <c r="E518" s="4">
        <f>Lease!K528</f>
        <v>0</v>
      </c>
      <c r="F518" s="3">
        <f t="shared" si="129"/>
        <v>0</v>
      </c>
      <c r="G518" s="11">
        <f t="shared" ref="G518:G581" si="131">$E519/($A519-$A518+1)*((((EOMONTH(DATE(YEAR($A518),MONTH($A518)+G$4,DAY($A518)),0)))-DATE(YEAR($A518),MONTH(EOMONTH($A518,-1)+G$4)+G$4,1))+1)</f>
        <v>0</v>
      </c>
      <c r="H518" s="11">
        <f t="shared" ref="H518:H581" si="132">$E519/($A519-$A518+1)*((((EOMONTH(DATE(YEAR($A518),MONTH($A518)+H$4,DAY($A518)),0)))-DATE(YEAR($A518),MONTH(EOMONTH($A518,-1)+H$4)+H$4,1))+1)</f>
        <v>0</v>
      </c>
      <c r="I518" s="11">
        <f t="shared" ref="I518:I581" si="133">$E519/($A519-$A518+1)*((((EOMONTH(DATE(YEAR($A518),MONTH($A518)+I$4,DAY($A518)),0)))-DATE(YEAR($A518),MONTH(EOMONTH($A518,-1)+I$4)+I$4,1))+1)</f>
        <v>0</v>
      </c>
      <c r="J518" s="11">
        <f t="shared" ref="J518:J581" si="134">$E519/($A519-$A518+1)*((((EOMONTH(DATE(YEAR($A518),MONTH($A518)+J$4,DAY($A518)),0)))-DATE(YEAR($A518),MONTH(EOMONTH($A518,-1)+J$4)+J$4,1))+1)</f>
        <v>0</v>
      </c>
      <c r="K518" s="11">
        <f t="shared" ref="K518:K581" si="135">$E519/($A519-$A518+1)*((((EOMONTH(DATE(YEAR($A518),MONTH($A518)+K$4,DAY($A518)),0)))-DATE(YEAR($A518),MONTH(EOMONTH($A518,-1)+K$4)+K$4,1))+1)</f>
        <v>0</v>
      </c>
      <c r="L518" s="11">
        <f t="shared" ref="L518:L581" si="136">$E519/($A519-$A518+1)*((((EOMONTH(DATE(YEAR($A518),MONTH($A518)+L$4,DAY($A518)),0)))-DATE(YEAR($A518),MONTH(EOMONTH($A518,-1)+L$4)+L$4,1))+1)</f>
        <v>0</v>
      </c>
      <c r="M518" s="11">
        <f t="shared" ref="M518:M581" si="137">$E519/($A519-$A518+1)*((((EOMONTH(DATE(YEAR($A518),MONTH($A518)+M$4,DAY($A518)),0)))-DATE(YEAR($A518),MONTH(EOMONTH($A518,-1)+M$4)+M$4,1))+1)</f>
        <v>0</v>
      </c>
      <c r="N518" s="11">
        <f t="shared" ref="N518:N581" si="138">$E519/($A519-$A518+1)*((((EOMONTH(DATE(YEAR($A518),MONTH($A518)+N$4,DAY($A518)),0)))-DATE(YEAR($A518),MONTH(EOMONTH($A518,-1)+N$4)+N$4,1))+1)</f>
        <v>0</v>
      </c>
      <c r="O518" s="11">
        <f t="shared" ref="O518:O581" si="139">$E519/($A519-$A518+1)*((((EOMONTH(DATE(YEAR($A518),MONTH($A518)+O$4,DAY($A518)),0)))-DATE(YEAR($A518),MONTH(EOMONTH($A518,-1)+O$4)+O$4,1))+1)</f>
        <v>0</v>
      </c>
      <c r="P518" s="11">
        <f t="shared" ref="P518:P581" si="140">$E519/($A519-$A518+1)*((((EOMONTH(DATE(YEAR($A518),MONTH($A518)+P$4,DAY($A518)),0)))-DATE(YEAR($A518),MONTH(EOMONTH($A518,-1)+P$4)+P$4,1))+1)</f>
        <v>0</v>
      </c>
      <c r="Q518" s="11">
        <f t="shared" ref="Q518:Q581" si="141">$E519/($A519-$A518+1)*((((EOMONTH(DATE(YEAR($A518),MONTH($A518)+Q$4,DAY($A518)),0)))-DATE(YEAR($A518),MONTH(EOMONTH($A518,-1)+Q$4)+Q$4,1))+1)</f>
        <v>0</v>
      </c>
      <c r="R518" s="11">
        <f t="shared" ref="R518:R581" si="142">$E519/($A519-$A518+1)*IF((((EOMONTH(DATE(YEAR($A518),MONTH($A518)+R$4,DAY($A518)),0))))&lt;$A518,$A518-DATE(YEAR($A518),MONTH(EOMONTH($A518,-1)+R$4)+R$4,1)+1,$A518-1-EOMONTH($A518,-1)+1)</f>
        <v>0</v>
      </c>
    </row>
    <row r="519" spans="1:18" x14ac:dyDescent="0.25">
      <c r="A519" s="9">
        <f>IF(Lease!$H$4="Monthly",DATE(YEAR(Yearly!A518),MONTH(Yearly!A518)+1,DAY(Yearly!A518)),IF(Lease!$H$4="Quarterly",DATE(YEAR(Yearly!A518),MONTH(Yearly!A518)+3,DAY(Yearly!A518)),DATE(YEAR(Yearly!A518)+1,MONTH(Yearly!A518),DAY(Yearly!A518))))</f>
        <v>229801</v>
      </c>
      <c r="B519" s="9">
        <f t="shared" si="130"/>
        <v>229799</v>
      </c>
      <c r="C519" s="9">
        <f t="shared" ref="C519:C582" si="143">EOMONTH(A519,0)</f>
        <v>229829</v>
      </c>
      <c r="D519" s="3">
        <f t="shared" ref="D519:D582" si="144">C519-B519+1</f>
        <v>31</v>
      </c>
      <c r="E519" s="4">
        <f>Lease!K529</f>
        <v>0</v>
      </c>
      <c r="F519" s="3">
        <f t="shared" si="129"/>
        <v>0</v>
      </c>
      <c r="G519" s="11">
        <f t="shared" si="131"/>
        <v>0</v>
      </c>
      <c r="H519" s="11">
        <f t="shared" si="132"/>
        <v>0</v>
      </c>
      <c r="I519" s="11">
        <f t="shared" si="133"/>
        <v>0</v>
      </c>
      <c r="J519" s="11">
        <f t="shared" si="134"/>
        <v>0</v>
      </c>
      <c r="K519" s="11">
        <f t="shared" si="135"/>
        <v>0</v>
      </c>
      <c r="L519" s="11">
        <f t="shared" si="136"/>
        <v>0</v>
      </c>
      <c r="M519" s="11">
        <f t="shared" si="137"/>
        <v>0</v>
      </c>
      <c r="N519" s="11">
        <f t="shared" si="138"/>
        <v>0</v>
      </c>
      <c r="O519" s="11">
        <f t="shared" si="139"/>
        <v>0</v>
      </c>
      <c r="P519" s="11">
        <f t="shared" si="140"/>
        <v>0</v>
      </c>
      <c r="Q519" s="11">
        <f t="shared" si="141"/>
        <v>0</v>
      </c>
      <c r="R519" s="11">
        <f t="shared" si="142"/>
        <v>0</v>
      </c>
    </row>
    <row r="520" spans="1:18" x14ac:dyDescent="0.25">
      <c r="A520" s="9">
        <f>IF(Lease!$H$4="Monthly",DATE(YEAR(Yearly!A519),MONTH(Yearly!A519)+1,DAY(Yearly!A519)),IF(Lease!$H$4="Quarterly",DATE(YEAR(Yearly!A519),MONTH(Yearly!A519)+3,DAY(Yearly!A519)),DATE(YEAR(Yearly!A519)+1,MONTH(Yearly!A519),DAY(Yearly!A519))))</f>
        <v>230166</v>
      </c>
      <c r="B520" s="9">
        <f t="shared" si="130"/>
        <v>230164</v>
      </c>
      <c r="C520" s="9">
        <f t="shared" si="143"/>
        <v>230194</v>
      </c>
      <c r="D520" s="3">
        <f t="shared" si="144"/>
        <v>31</v>
      </c>
      <c r="E520" s="4">
        <f>Lease!K530</f>
        <v>0</v>
      </c>
      <c r="F520" s="3">
        <f t="shared" ref="F520:F583" si="145">E521/(A521-A520+1)*(EOMONTH(A520,0)-A520+1)+R519</f>
        <v>0</v>
      </c>
      <c r="G520" s="11">
        <f t="shared" si="131"/>
        <v>0</v>
      </c>
      <c r="H520" s="11">
        <f t="shared" si="132"/>
        <v>0</v>
      </c>
      <c r="I520" s="11">
        <f t="shared" si="133"/>
        <v>0</v>
      </c>
      <c r="J520" s="11">
        <f t="shared" si="134"/>
        <v>0</v>
      </c>
      <c r="K520" s="11">
        <f t="shared" si="135"/>
        <v>0</v>
      </c>
      <c r="L520" s="11">
        <f t="shared" si="136"/>
        <v>0</v>
      </c>
      <c r="M520" s="11">
        <f t="shared" si="137"/>
        <v>0</v>
      </c>
      <c r="N520" s="11">
        <f t="shared" si="138"/>
        <v>0</v>
      </c>
      <c r="O520" s="11">
        <f t="shared" si="139"/>
        <v>0</v>
      </c>
      <c r="P520" s="11">
        <f t="shared" si="140"/>
        <v>0</v>
      </c>
      <c r="Q520" s="11">
        <f t="shared" si="141"/>
        <v>0</v>
      </c>
      <c r="R520" s="11">
        <f t="shared" si="142"/>
        <v>0</v>
      </c>
    </row>
    <row r="521" spans="1:18" x14ac:dyDescent="0.25">
      <c r="A521" s="9">
        <f>IF(Lease!$H$4="Monthly",DATE(YEAR(Yearly!A520),MONTH(Yearly!A520)+1,DAY(Yearly!A520)),IF(Lease!$H$4="Quarterly",DATE(YEAR(Yearly!A520),MONTH(Yearly!A520)+3,DAY(Yearly!A520)),DATE(YEAR(Yearly!A520)+1,MONTH(Yearly!A520),DAY(Yearly!A520))))</f>
        <v>230531</v>
      </c>
      <c r="B521" s="9">
        <f t="shared" si="130"/>
        <v>230529</v>
      </c>
      <c r="C521" s="9">
        <f t="shared" si="143"/>
        <v>230559</v>
      </c>
      <c r="D521" s="3">
        <f t="shared" si="144"/>
        <v>31</v>
      </c>
      <c r="E521" s="4">
        <f>Lease!K531</f>
        <v>0</v>
      </c>
      <c r="F521" s="3">
        <f t="shared" si="145"/>
        <v>0</v>
      </c>
      <c r="G521" s="11">
        <f t="shared" si="131"/>
        <v>0</v>
      </c>
      <c r="H521" s="11">
        <f t="shared" si="132"/>
        <v>0</v>
      </c>
      <c r="I521" s="11">
        <f t="shared" si="133"/>
        <v>0</v>
      </c>
      <c r="J521" s="11">
        <f t="shared" si="134"/>
        <v>0</v>
      </c>
      <c r="K521" s="11">
        <f t="shared" si="135"/>
        <v>0</v>
      </c>
      <c r="L521" s="11">
        <f t="shared" si="136"/>
        <v>0</v>
      </c>
      <c r="M521" s="11">
        <f t="shared" si="137"/>
        <v>0</v>
      </c>
      <c r="N521" s="11">
        <f t="shared" si="138"/>
        <v>0</v>
      </c>
      <c r="O521" s="11">
        <f t="shared" si="139"/>
        <v>0</v>
      </c>
      <c r="P521" s="11">
        <f t="shared" si="140"/>
        <v>0</v>
      </c>
      <c r="Q521" s="11">
        <f t="shared" si="141"/>
        <v>0</v>
      </c>
      <c r="R521" s="11">
        <f t="shared" si="142"/>
        <v>0</v>
      </c>
    </row>
    <row r="522" spans="1:18" x14ac:dyDescent="0.25">
      <c r="A522" s="9">
        <f>IF(Lease!$H$4="Monthly",DATE(YEAR(Yearly!A521),MONTH(Yearly!A521)+1,DAY(Yearly!A521)),IF(Lease!$H$4="Quarterly",DATE(YEAR(Yearly!A521),MONTH(Yearly!A521)+3,DAY(Yearly!A521)),DATE(YEAR(Yearly!A521)+1,MONTH(Yearly!A521),DAY(Yearly!A521))))</f>
        <v>230897</v>
      </c>
      <c r="B522" s="9">
        <f t="shared" si="130"/>
        <v>230895</v>
      </c>
      <c r="C522" s="9">
        <f t="shared" si="143"/>
        <v>230925</v>
      </c>
      <c r="D522" s="3">
        <f t="shared" si="144"/>
        <v>31</v>
      </c>
      <c r="E522" s="4">
        <f>Lease!K532</f>
        <v>0</v>
      </c>
      <c r="F522" s="3">
        <f t="shared" si="145"/>
        <v>0</v>
      </c>
      <c r="G522" s="11">
        <f t="shared" si="131"/>
        <v>0</v>
      </c>
      <c r="H522" s="11">
        <f t="shared" si="132"/>
        <v>0</v>
      </c>
      <c r="I522" s="11">
        <f t="shared" si="133"/>
        <v>0</v>
      </c>
      <c r="J522" s="11">
        <f t="shared" si="134"/>
        <v>0</v>
      </c>
      <c r="K522" s="11">
        <f t="shared" si="135"/>
        <v>0</v>
      </c>
      <c r="L522" s="11">
        <f t="shared" si="136"/>
        <v>0</v>
      </c>
      <c r="M522" s="11">
        <f t="shared" si="137"/>
        <v>0</v>
      </c>
      <c r="N522" s="11">
        <f t="shared" si="138"/>
        <v>0</v>
      </c>
      <c r="O522" s="11">
        <f t="shared" si="139"/>
        <v>0</v>
      </c>
      <c r="P522" s="11">
        <f t="shared" si="140"/>
        <v>0</v>
      </c>
      <c r="Q522" s="11">
        <f t="shared" si="141"/>
        <v>0</v>
      </c>
      <c r="R522" s="11">
        <f t="shared" si="142"/>
        <v>0</v>
      </c>
    </row>
    <row r="523" spans="1:18" x14ac:dyDescent="0.25">
      <c r="A523" s="9">
        <f>IF(Lease!$H$4="Monthly",DATE(YEAR(Yearly!A522),MONTH(Yearly!A522)+1,DAY(Yearly!A522)),IF(Lease!$H$4="Quarterly",DATE(YEAR(Yearly!A522),MONTH(Yearly!A522)+3,DAY(Yearly!A522)),DATE(YEAR(Yearly!A522)+1,MONTH(Yearly!A522),DAY(Yearly!A522))))</f>
        <v>231262</v>
      </c>
      <c r="B523" s="9">
        <f t="shared" si="130"/>
        <v>231260</v>
      </c>
      <c r="C523" s="9">
        <f t="shared" si="143"/>
        <v>231290</v>
      </c>
      <c r="D523" s="3">
        <f t="shared" si="144"/>
        <v>31</v>
      </c>
      <c r="E523" s="4">
        <f>Lease!K533</f>
        <v>0</v>
      </c>
      <c r="F523" s="3">
        <f t="shared" si="145"/>
        <v>0</v>
      </c>
      <c r="G523" s="11">
        <f t="shared" si="131"/>
        <v>0</v>
      </c>
      <c r="H523" s="11">
        <f t="shared" si="132"/>
        <v>0</v>
      </c>
      <c r="I523" s="11">
        <f t="shared" si="133"/>
        <v>0</v>
      </c>
      <c r="J523" s="11">
        <f t="shared" si="134"/>
        <v>0</v>
      </c>
      <c r="K523" s="11">
        <f t="shared" si="135"/>
        <v>0</v>
      </c>
      <c r="L523" s="11">
        <f t="shared" si="136"/>
        <v>0</v>
      </c>
      <c r="M523" s="11">
        <f t="shared" si="137"/>
        <v>0</v>
      </c>
      <c r="N523" s="11">
        <f t="shared" si="138"/>
        <v>0</v>
      </c>
      <c r="O523" s="11">
        <f t="shared" si="139"/>
        <v>0</v>
      </c>
      <c r="P523" s="11">
        <f t="shared" si="140"/>
        <v>0</v>
      </c>
      <c r="Q523" s="11">
        <f t="shared" si="141"/>
        <v>0</v>
      </c>
      <c r="R523" s="11">
        <f t="shared" si="142"/>
        <v>0</v>
      </c>
    </row>
    <row r="524" spans="1:18" x14ac:dyDescent="0.25">
      <c r="A524" s="9">
        <f>IF(Lease!$H$4="Monthly",DATE(YEAR(Yearly!A523),MONTH(Yearly!A523)+1,DAY(Yearly!A523)),IF(Lease!$H$4="Quarterly",DATE(YEAR(Yearly!A523),MONTH(Yearly!A523)+3,DAY(Yearly!A523)),DATE(YEAR(Yearly!A523)+1,MONTH(Yearly!A523),DAY(Yearly!A523))))</f>
        <v>231627</v>
      </c>
      <c r="B524" s="9">
        <f t="shared" si="130"/>
        <v>231625</v>
      </c>
      <c r="C524" s="9">
        <f t="shared" si="143"/>
        <v>231655</v>
      </c>
      <c r="D524" s="3">
        <f t="shared" si="144"/>
        <v>31</v>
      </c>
      <c r="E524" s="4">
        <f>Lease!K534</f>
        <v>0</v>
      </c>
      <c r="F524" s="3">
        <f t="shared" si="145"/>
        <v>0</v>
      </c>
      <c r="G524" s="11">
        <f t="shared" si="131"/>
        <v>0</v>
      </c>
      <c r="H524" s="11">
        <f t="shared" si="132"/>
        <v>0</v>
      </c>
      <c r="I524" s="11">
        <f t="shared" si="133"/>
        <v>0</v>
      </c>
      <c r="J524" s="11">
        <f t="shared" si="134"/>
        <v>0</v>
      </c>
      <c r="K524" s="11">
        <f t="shared" si="135"/>
        <v>0</v>
      </c>
      <c r="L524" s="11">
        <f t="shared" si="136"/>
        <v>0</v>
      </c>
      <c r="M524" s="11">
        <f t="shared" si="137"/>
        <v>0</v>
      </c>
      <c r="N524" s="11">
        <f t="shared" si="138"/>
        <v>0</v>
      </c>
      <c r="O524" s="11">
        <f t="shared" si="139"/>
        <v>0</v>
      </c>
      <c r="P524" s="11">
        <f t="shared" si="140"/>
        <v>0</v>
      </c>
      <c r="Q524" s="11">
        <f t="shared" si="141"/>
        <v>0</v>
      </c>
      <c r="R524" s="11">
        <f t="shared" si="142"/>
        <v>0</v>
      </c>
    </row>
    <row r="525" spans="1:18" x14ac:dyDescent="0.25">
      <c r="A525" s="9">
        <f>IF(Lease!$H$4="Monthly",DATE(YEAR(Yearly!A524),MONTH(Yearly!A524)+1,DAY(Yearly!A524)),IF(Lease!$H$4="Quarterly",DATE(YEAR(Yearly!A524),MONTH(Yearly!A524)+3,DAY(Yearly!A524)),DATE(YEAR(Yearly!A524)+1,MONTH(Yearly!A524),DAY(Yearly!A524))))</f>
        <v>231992</v>
      </c>
      <c r="B525" s="9">
        <f t="shared" si="130"/>
        <v>231990</v>
      </c>
      <c r="C525" s="9">
        <f t="shared" si="143"/>
        <v>232020</v>
      </c>
      <c r="D525" s="3">
        <f t="shared" si="144"/>
        <v>31</v>
      </c>
      <c r="E525" s="4">
        <f>Lease!K535</f>
        <v>0</v>
      </c>
      <c r="F525" s="3">
        <f t="shared" si="145"/>
        <v>0</v>
      </c>
      <c r="G525" s="11">
        <f t="shared" si="131"/>
        <v>0</v>
      </c>
      <c r="H525" s="11">
        <f t="shared" si="132"/>
        <v>0</v>
      </c>
      <c r="I525" s="11">
        <f t="shared" si="133"/>
        <v>0</v>
      </c>
      <c r="J525" s="11">
        <f t="shared" si="134"/>
        <v>0</v>
      </c>
      <c r="K525" s="11">
        <f t="shared" si="135"/>
        <v>0</v>
      </c>
      <c r="L525" s="11">
        <f t="shared" si="136"/>
        <v>0</v>
      </c>
      <c r="M525" s="11">
        <f t="shared" si="137"/>
        <v>0</v>
      </c>
      <c r="N525" s="11">
        <f t="shared" si="138"/>
        <v>0</v>
      </c>
      <c r="O525" s="11">
        <f t="shared" si="139"/>
        <v>0</v>
      </c>
      <c r="P525" s="11">
        <f t="shared" si="140"/>
        <v>0</v>
      </c>
      <c r="Q525" s="11">
        <f t="shared" si="141"/>
        <v>0</v>
      </c>
      <c r="R525" s="11">
        <f t="shared" si="142"/>
        <v>0</v>
      </c>
    </row>
    <row r="526" spans="1:18" x14ac:dyDescent="0.25">
      <c r="A526" s="9">
        <f>IF(Lease!$H$4="Monthly",DATE(YEAR(Yearly!A525),MONTH(Yearly!A525)+1,DAY(Yearly!A525)),IF(Lease!$H$4="Quarterly",DATE(YEAR(Yearly!A525),MONTH(Yearly!A525)+3,DAY(Yearly!A525)),DATE(YEAR(Yearly!A525)+1,MONTH(Yearly!A525),DAY(Yearly!A525))))</f>
        <v>232358</v>
      </c>
      <c r="B526" s="9">
        <f t="shared" si="130"/>
        <v>232356</v>
      </c>
      <c r="C526" s="9">
        <f t="shared" si="143"/>
        <v>232386</v>
      </c>
      <c r="D526" s="3">
        <f t="shared" si="144"/>
        <v>31</v>
      </c>
      <c r="E526" s="4">
        <f>Lease!K536</f>
        <v>0</v>
      </c>
      <c r="F526" s="3">
        <f t="shared" si="145"/>
        <v>0</v>
      </c>
      <c r="G526" s="11">
        <f t="shared" si="131"/>
        <v>0</v>
      </c>
      <c r="H526" s="11">
        <f t="shared" si="132"/>
        <v>0</v>
      </c>
      <c r="I526" s="11">
        <f t="shared" si="133"/>
        <v>0</v>
      </c>
      <c r="J526" s="11">
        <f t="shared" si="134"/>
        <v>0</v>
      </c>
      <c r="K526" s="11">
        <f t="shared" si="135"/>
        <v>0</v>
      </c>
      <c r="L526" s="11">
        <f t="shared" si="136"/>
        <v>0</v>
      </c>
      <c r="M526" s="11">
        <f t="shared" si="137"/>
        <v>0</v>
      </c>
      <c r="N526" s="11">
        <f t="shared" si="138"/>
        <v>0</v>
      </c>
      <c r="O526" s="11">
        <f t="shared" si="139"/>
        <v>0</v>
      </c>
      <c r="P526" s="11">
        <f t="shared" si="140"/>
        <v>0</v>
      </c>
      <c r="Q526" s="11">
        <f t="shared" si="141"/>
        <v>0</v>
      </c>
      <c r="R526" s="11">
        <f t="shared" si="142"/>
        <v>0</v>
      </c>
    </row>
    <row r="527" spans="1:18" x14ac:dyDescent="0.25">
      <c r="A527" s="9">
        <f>IF(Lease!$H$4="Monthly",DATE(YEAR(Yearly!A526),MONTH(Yearly!A526)+1,DAY(Yearly!A526)),IF(Lease!$H$4="Quarterly",DATE(YEAR(Yearly!A526),MONTH(Yearly!A526)+3,DAY(Yearly!A526)),DATE(YEAR(Yearly!A526)+1,MONTH(Yearly!A526),DAY(Yearly!A526))))</f>
        <v>232723</v>
      </c>
      <c r="B527" s="9">
        <f t="shared" si="130"/>
        <v>232721</v>
      </c>
      <c r="C527" s="9">
        <f t="shared" si="143"/>
        <v>232751</v>
      </c>
      <c r="D527" s="3">
        <f t="shared" si="144"/>
        <v>31</v>
      </c>
      <c r="E527" s="4">
        <f>Lease!K537</f>
        <v>0</v>
      </c>
      <c r="F527" s="3">
        <f t="shared" si="145"/>
        <v>0</v>
      </c>
      <c r="G527" s="11">
        <f t="shared" si="131"/>
        <v>0</v>
      </c>
      <c r="H527" s="11">
        <f t="shared" si="132"/>
        <v>0</v>
      </c>
      <c r="I527" s="11">
        <f t="shared" si="133"/>
        <v>0</v>
      </c>
      <c r="J527" s="11">
        <f t="shared" si="134"/>
        <v>0</v>
      </c>
      <c r="K527" s="11">
        <f t="shared" si="135"/>
        <v>0</v>
      </c>
      <c r="L527" s="11">
        <f t="shared" si="136"/>
        <v>0</v>
      </c>
      <c r="M527" s="11">
        <f t="shared" si="137"/>
        <v>0</v>
      </c>
      <c r="N527" s="11">
        <f t="shared" si="138"/>
        <v>0</v>
      </c>
      <c r="O527" s="11">
        <f t="shared" si="139"/>
        <v>0</v>
      </c>
      <c r="P527" s="11">
        <f t="shared" si="140"/>
        <v>0</v>
      </c>
      <c r="Q527" s="11">
        <f t="shared" si="141"/>
        <v>0</v>
      </c>
      <c r="R527" s="11">
        <f t="shared" si="142"/>
        <v>0</v>
      </c>
    </row>
    <row r="528" spans="1:18" x14ac:dyDescent="0.25">
      <c r="A528" s="9">
        <f>IF(Lease!$H$4="Monthly",DATE(YEAR(Yearly!A527),MONTH(Yearly!A527)+1,DAY(Yearly!A527)),IF(Lease!$H$4="Quarterly",DATE(YEAR(Yearly!A527),MONTH(Yearly!A527)+3,DAY(Yearly!A527)),DATE(YEAR(Yearly!A527)+1,MONTH(Yearly!A527),DAY(Yearly!A527))))</f>
        <v>233088</v>
      </c>
      <c r="B528" s="9">
        <f t="shared" si="130"/>
        <v>233086</v>
      </c>
      <c r="C528" s="9">
        <f t="shared" si="143"/>
        <v>233116</v>
      </c>
      <c r="D528" s="3">
        <f t="shared" si="144"/>
        <v>31</v>
      </c>
      <c r="E528" s="4">
        <f>Lease!K538</f>
        <v>0</v>
      </c>
      <c r="F528" s="3">
        <f t="shared" si="145"/>
        <v>0</v>
      </c>
      <c r="G528" s="11">
        <f t="shared" si="131"/>
        <v>0</v>
      </c>
      <c r="H528" s="11">
        <f t="shared" si="132"/>
        <v>0</v>
      </c>
      <c r="I528" s="11">
        <f t="shared" si="133"/>
        <v>0</v>
      </c>
      <c r="J528" s="11">
        <f t="shared" si="134"/>
        <v>0</v>
      </c>
      <c r="K528" s="11">
        <f t="shared" si="135"/>
        <v>0</v>
      </c>
      <c r="L528" s="11">
        <f t="shared" si="136"/>
        <v>0</v>
      </c>
      <c r="M528" s="11">
        <f t="shared" si="137"/>
        <v>0</v>
      </c>
      <c r="N528" s="11">
        <f t="shared" si="138"/>
        <v>0</v>
      </c>
      <c r="O528" s="11">
        <f t="shared" si="139"/>
        <v>0</v>
      </c>
      <c r="P528" s="11">
        <f t="shared" si="140"/>
        <v>0</v>
      </c>
      <c r="Q528" s="11">
        <f t="shared" si="141"/>
        <v>0</v>
      </c>
      <c r="R528" s="11">
        <f t="shared" si="142"/>
        <v>0</v>
      </c>
    </row>
    <row r="529" spans="1:18" x14ac:dyDescent="0.25">
      <c r="A529" s="9">
        <f>IF(Lease!$H$4="Monthly",DATE(YEAR(Yearly!A528),MONTH(Yearly!A528)+1,DAY(Yearly!A528)),IF(Lease!$H$4="Quarterly",DATE(YEAR(Yearly!A528),MONTH(Yearly!A528)+3,DAY(Yearly!A528)),DATE(YEAR(Yearly!A528)+1,MONTH(Yearly!A528),DAY(Yearly!A528))))</f>
        <v>233453</v>
      </c>
      <c r="B529" s="9">
        <f t="shared" si="130"/>
        <v>233451</v>
      </c>
      <c r="C529" s="9">
        <f t="shared" si="143"/>
        <v>233481</v>
      </c>
      <c r="D529" s="3">
        <f t="shared" si="144"/>
        <v>31</v>
      </c>
      <c r="E529" s="4">
        <f>Lease!K539</f>
        <v>0</v>
      </c>
      <c r="F529" s="3">
        <f t="shared" si="145"/>
        <v>0</v>
      </c>
      <c r="G529" s="11">
        <f t="shared" si="131"/>
        <v>0</v>
      </c>
      <c r="H529" s="11">
        <f t="shared" si="132"/>
        <v>0</v>
      </c>
      <c r="I529" s="11">
        <f t="shared" si="133"/>
        <v>0</v>
      </c>
      <c r="J529" s="11">
        <f t="shared" si="134"/>
        <v>0</v>
      </c>
      <c r="K529" s="11">
        <f t="shared" si="135"/>
        <v>0</v>
      </c>
      <c r="L529" s="11">
        <f t="shared" si="136"/>
        <v>0</v>
      </c>
      <c r="M529" s="11">
        <f t="shared" si="137"/>
        <v>0</v>
      </c>
      <c r="N529" s="11">
        <f t="shared" si="138"/>
        <v>0</v>
      </c>
      <c r="O529" s="11">
        <f t="shared" si="139"/>
        <v>0</v>
      </c>
      <c r="P529" s="11">
        <f t="shared" si="140"/>
        <v>0</v>
      </c>
      <c r="Q529" s="11">
        <f t="shared" si="141"/>
        <v>0</v>
      </c>
      <c r="R529" s="11">
        <f t="shared" si="142"/>
        <v>0</v>
      </c>
    </row>
    <row r="530" spans="1:18" x14ac:dyDescent="0.25">
      <c r="A530" s="9">
        <f>IF(Lease!$H$4="Monthly",DATE(YEAR(Yearly!A529),MONTH(Yearly!A529)+1,DAY(Yearly!A529)),IF(Lease!$H$4="Quarterly",DATE(YEAR(Yearly!A529),MONTH(Yearly!A529)+3,DAY(Yearly!A529)),DATE(YEAR(Yearly!A529)+1,MONTH(Yearly!A529),DAY(Yearly!A529))))</f>
        <v>233819</v>
      </c>
      <c r="B530" s="9">
        <f t="shared" si="130"/>
        <v>233817</v>
      </c>
      <c r="C530" s="9">
        <f t="shared" si="143"/>
        <v>233847</v>
      </c>
      <c r="D530" s="3">
        <f t="shared" si="144"/>
        <v>31</v>
      </c>
      <c r="E530" s="4">
        <f>Lease!K540</f>
        <v>0</v>
      </c>
      <c r="F530" s="3">
        <f t="shared" si="145"/>
        <v>0</v>
      </c>
      <c r="G530" s="11">
        <f t="shared" si="131"/>
        <v>0</v>
      </c>
      <c r="H530" s="11">
        <f t="shared" si="132"/>
        <v>0</v>
      </c>
      <c r="I530" s="11">
        <f t="shared" si="133"/>
        <v>0</v>
      </c>
      <c r="J530" s="11">
        <f t="shared" si="134"/>
        <v>0</v>
      </c>
      <c r="K530" s="11">
        <f t="shared" si="135"/>
        <v>0</v>
      </c>
      <c r="L530" s="11">
        <f t="shared" si="136"/>
        <v>0</v>
      </c>
      <c r="M530" s="11">
        <f t="shared" si="137"/>
        <v>0</v>
      </c>
      <c r="N530" s="11">
        <f t="shared" si="138"/>
        <v>0</v>
      </c>
      <c r="O530" s="11">
        <f t="shared" si="139"/>
        <v>0</v>
      </c>
      <c r="P530" s="11">
        <f t="shared" si="140"/>
        <v>0</v>
      </c>
      <c r="Q530" s="11">
        <f t="shared" si="141"/>
        <v>0</v>
      </c>
      <c r="R530" s="11">
        <f t="shared" si="142"/>
        <v>0</v>
      </c>
    </row>
    <row r="531" spans="1:18" x14ac:dyDescent="0.25">
      <c r="A531" s="9">
        <f>IF(Lease!$H$4="Monthly",DATE(YEAR(Yearly!A530),MONTH(Yearly!A530)+1,DAY(Yearly!A530)),IF(Lease!$H$4="Quarterly",DATE(YEAR(Yearly!A530),MONTH(Yearly!A530)+3,DAY(Yearly!A530)),DATE(YEAR(Yearly!A530)+1,MONTH(Yearly!A530),DAY(Yearly!A530))))</f>
        <v>234184</v>
      </c>
      <c r="B531" s="9">
        <f t="shared" si="130"/>
        <v>234182</v>
      </c>
      <c r="C531" s="9">
        <f t="shared" si="143"/>
        <v>234212</v>
      </c>
      <c r="D531" s="3">
        <f t="shared" si="144"/>
        <v>31</v>
      </c>
      <c r="E531" s="4">
        <f>Lease!K541</f>
        <v>0</v>
      </c>
      <c r="F531" s="3">
        <f t="shared" si="145"/>
        <v>0</v>
      </c>
      <c r="G531" s="11">
        <f t="shared" si="131"/>
        <v>0</v>
      </c>
      <c r="H531" s="11">
        <f t="shared" si="132"/>
        <v>0</v>
      </c>
      <c r="I531" s="11">
        <f t="shared" si="133"/>
        <v>0</v>
      </c>
      <c r="J531" s="11">
        <f t="shared" si="134"/>
        <v>0</v>
      </c>
      <c r="K531" s="11">
        <f t="shared" si="135"/>
        <v>0</v>
      </c>
      <c r="L531" s="11">
        <f t="shared" si="136"/>
        <v>0</v>
      </c>
      <c r="M531" s="11">
        <f t="shared" si="137"/>
        <v>0</v>
      </c>
      <c r="N531" s="11">
        <f t="shared" si="138"/>
        <v>0</v>
      </c>
      <c r="O531" s="11">
        <f t="shared" si="139"/>
        <v>0</v>
      </c>
      <c r="P531" s="11">
        <f t="shared" si="140"/>
        <v>0</v>
      </c>
      <c r="Q531" s="11">
        <f t="shared" si="141"/>
        <v>0</v>
      </c>
      <c r="R531" s="11">
        <f t="shared" si="142"/>
        <v>0</v>
      </c>
    </row>
    <row r="532" spans="1:18" x14ac:dyDescent="0.25">
      <c r="A532" s="9">
        <f>IF(Lease!$H$4="Monthly",DATE(YEAR(Yearly!A531),MONTH(Yearly!A531)+1,DAY(Yearly!A531)),IF(Lease!$H$4="Quarterly",DATE(YEAR(Yearly!A531),MONTH(Yearly!A531)+3,DAY(Yearly!A531)),DATE(YEAR(Yearly!A531)+1,MONTH(Yearly!A531),DAY(Yearly!A531))))</f>
        <v>234549</v>
      </c>
      <c r="B532" s="9">
        <f t="shared" si="130"/>
        <v>234547</v>
      </c>
      <c r="C532" s="9">
        <f t="shared" si="143"/>
        <v>234577</v>
      </c>
      <c r="D532" s="3">
        <f t="shared" si="144"/>
        <v>31</v>
      </c>
      <c r="E532" s="4">
        <f>Lease!K542</f>
        <v>0</v>
      </c>
      <c r="F532" s="3">
        <f t="shared" si="145"/>
        <v>0</v>
      </c>
      <c r="G532" s="11">
        <f t="shared" si="131"/>
        <v>0</v>
      </c>
      <c r="H532" s="11">
        <f t="shared" si="132"/>
        <v>0</v>
      </c>
      <c r="I532" s="11">
        <f t="shared" si="133"/>
        <v>0</v>
      </c>
      <c r="J532" s="11">
        <f t="shared" si="134"/>
        <v>0</v>
      </c>
      <c r="K532" s="11">
        <f t="shared" si="135"/>
        <v>0</v>
      </c>
      <c r="L532" s="11">
        <f t="shared" si="136"/>
        <v>0</v>
      </c>
      <c r="M532" s="11">
        <f t="shared" si="137"/>
        <v>0</v>
      </c>
      <c r="N532" s="11">
        <f t="shared" si="138"/>
        <v>0</v>
      </c>
      <c r="O532" s="11">
        <f t="shared" si="139"/>
        <v>0</v>
      </c>
      <c r="P532" s="11">
        <f t="shared" si="140"/>
        <v>0</v>
      </c>
      <c r="Q532" s="11">
        <f t="shared" si="141"/>
        <v>0</v>
      </c>
      <c r="R532" s="11">
        <f t="shared" si="142"/>
        <v>0</v>
      </c>
    </row>
    <row r="533" spans="1:18" x14ac:dyDescent="0.25">
      <c r="A533" s="9">
        <f>IF(Lease!$H$4="Monthly",DATE(YEAR(Yearly!A532),MONTH(Yearly!A532)+1,DAY(Yearly!A532)),IF(Lease!$H$4="Quarterly",DATE(YEAR(Yearly!A532),MONTH(Yearly!A532)+3,DAY(Yearly!A532)),DATE(YEAR(Yearly!A532)+1,MONTH(Yearly!A532),DAY(Yearly!A532))))</f>
        <v>234914</v>
      </c>
      <c r="B533" s="9">
        <f t="shared" si="130"/>
        <v>234912</v>
      </c>
      <c r="C533" s="9">
        <f t="shared" si="143"/>
        <v>234942</v>
      </c>
      <c r="D533" s="3">
        <f t="shared" si="144"/>
        <v>31</v>
      </c>
      <c r="E533" s="4">
        <f>Lease!K543</f>
        <v>0</v>
      </c>
      <c r="F533" s="3">
        <f t="shared" si="145"/>
        <v>0</v>
      </c>
      <c r="G533" s="11">
        <f t="shared" si="131"/>
        <v>0</v>
      </c>
      <c r="H533" s="11">
        <f t="shared" si="132"/>
        <v>0</v>
      </c>
      <c r="I533" s="11">
        <f t="shared" si="133"/>
        <v>0</v>
      </c>
      <c r="J533" s="11">
        <f t="shared" si="134"/>
        <v>0</v>
      </c>
      <c r="K533" s="11">
        <f t="shared" si="135"/>
        <v>0</v>
      </c>
      <c r="L533" s="11">
        <f t="shared" si="136"/>
        <v>0</v>
      </c>
      <c r="M533" s="11">
        <f t="shared" si="137"/>
        <v>0</v>
      </c>
      <c r="N533" s="11">
        <f t="shared" si="138"/>
        <v>0</v>
      </c>
      <c r="O533" s="11">
        <f t="shared" si="139"/>
        <v>0</v>
      </c>
      <c r="P533" s="11">
        <f t="shared" si="140"/>
        <v>0</v>
      </c>
      <c r="Q533" s="11">
        <f t="shared" si="141"/>
        <v>0</v>
      </c>
      <c r="R533" s="11">
        <f t="shared" si="142"/>
        <v>0</v>
      </c>
    </row>
    <row r="534" spans="1:18" x14ac:dyDescent="0.25">
      <c r="A534" s="9">
        <f>IF(Lease!$H$4="Monthly",DATE(YEAR(Yearly!A533),MONTH(Yearly!A533)+1,DAY(Yearly!A533)),IF(Lease!$H$4="Quarterly",DATE(YEAR(Yearly!A533),MONTH(Yearly!A533)+3,DAY(Yearly!A533)),DATE(YEAR(Yearly!A533)+1,MONTH(Yearly!A533),DAY(Yearly!A533))))</f>
        <v>235280</v>
      </c>
      <c r="B534" s="9">
        <f t="shared" si="130"/>
        <v>235278</v>
      </c>
      <c r="C534" s="9">
        <f t="shared" si="143"/>
        <v>235308</v>
      </c>
      <c r="D534" s="3">
        <f t="shared" si="144"/>
        <v>31</v>
      </c>
      <c r="E534" s="4">
        <f>Lease!K544</f>
        <v>0</v>
      </c>
      <c r="F534" s="3">
        <f t="shared" si="145"/>
        <v>0</v>
      </c>
      <c r="G534" s="11">
        <f t="shared" si="131"/>
        <v>0</v>
      </c>
      <c r="H534" s="11">
        <f t="shared" si="132"/>
        <v>0</v>
      </c>
      <c r="I534" s="11">
        <f t="shared" si="133"/>
        <v>0</v>
      </c>
      <c r="J534" s="11">
        <f t="shared" si="134"/>
        <v>0</v>
      </c>
      <c r="K534" s="11">
        <f t="shared" si="135"/>
        <v>0</v>
      </c>
      <c r="L534" s="11">
        <f t="shared" si="136"/>
        <v>0</v>
      </c>
      <c r="M534" s="11">
        <f t="shared" si="137"/>
        <v>0</v>
      </c>
      <c r="N534" s="11">
        <f t="shared" si="138"/>
        <v>0</v>
      </c>
      <c r="O534" s="11">
        <f t="shared" si="139"/>
        <v>0</v>
      </c>
      <c r="P534" s="11">
        <f t="shared" si="140"/>
        <v>0</v>
      </c>
      <c r="Q534" s="11">
        <f t="shared" si="141"/>
        <v>0</v>
      </c>
      <c r="R534" s="11">
        <f t="shared" si="142"/>
        <v>0</v>
      </c>
    </row>
    <row r="535" spans="1:18" x14ac:dyDescent="0.25">
      <c r="A535" s="9">
        <f>IF(Lease!$H$4="Monthly",DATE(YEAR(Yearly!A534),MONTH(Yearly!A534)+1,DAY(Yearly!A534)),IF(Lease!$H$4="Quarterly",DATE(YEAR(Yearly!A534),MONTH(Yearly!A534)+3,DAY(Yearly!A534)),DATE(YEAR(Yearly!A534)+1,MONTH(Yearly!A534),DAY(Yearly!A534))))</f>
        <v>235645</v>
      </c>
      <c r="B535" s="9">
        <f t="shared" si="130"/>
        <v>235643</v>
      </c>
      <c r="C535" s="9">
        <f t="shared" si="143"/>
        <v>235673</v>
      </c>
      <c r="D535" s="3">
        <f t="shared" si="144"/>
        <v>31</v>
      </c>
      <c r="E535" s="4">
        <f>Lease!K545</f>
        <v>0</v>
      </c>
      <c r="F535" s="3">
        <f t="shared" si="145"/>
        <v>0</v>
      </c>
      <c r="G535" s="11">
        <f t="shared" si="131"/>
        <v>0</v>
      </c>
      <c r="H535" s="11">
        <f t="shared" si="132"/>
        <v>0</v>
      </c>
      <c r="I535" s="11">
        <f t="shared" si="133"/>
        <v>0</v>
      </c>
      <c r="J535" s="11">
        <f t="shared" si="134"/>
        <v>0</v>
      </c>
      <c r="K535" s="11">
        <f t="shared" si="135"/>
        <v>0</v>
      </c>
      <c r="L535" s="11">
        <f t="shared" si="136"/>
        <v>0</v>
      </c>
      <c r="M535" s="11">
        <f t="shared" si="137"/>
        <v>0</v>
      </c>
      <c r="N535" s="11">
        <f t="shared" si="138"/>
        <v>0</v>
      </c>
      <c r="O535" s="11">
        <f t="shared" si="139"/>
        <v>0</v>
      </c>
      <c r="P535" s="11">
        <f t="shared" si="140"/>
        <v>0</v>
      </c>
      <c r="Q535" s="11">
        <f t="shared" si="141"/>
        <v>0</v>
      </c>
      <c r="R535" s="11">
        <f t="shared" si="142"/>
        <v>0</v>
      </c>
    </row>
    <row r="536" spans="1:18" x14ac:dyDescent="0.25">
      <c r="A536" s="9">
        <f>IF(Lease!$H$4="Monthly",DATE(YEAR(Yearly!A535),MONTH(Yearly!A535)+1,DAY(Yearly!A535)),IF(Lease!$H$4="Quarterly",DATE(YEAR(Yearly!A535),MONTH(Yearly!A535)+3,DAY(Yearly!A535)),DATE(YEAR(Yearly!A535)+1,MONTH(Yearly!A535),DAY(Yearly!A535))))</f>
        <v>236010</v>
      </c>
      <c r="B536" s="9">
        <f t="shared" si="130"/>
        <v>236008</v>
      </c>
      <c r="C536" s="9">
        <f t="shared" si="143"/>
        <v>236038</v>
      </c>
      <c r="D536" s="3">
        <f t="shared" si="144"/>
        <v>31</v>
      </c>
      <c r="E536" s="4">
        <f>Lease!K546</f>
        <v>0</v>
      </c>
      <c r="F536" s="3">
        <f t="shared" si="145"/>
        <v>0</v>
      </c>
      <c r="G536" s="11">
        <f t="shared" si="131"/>
        <v>0</v>
      </c>
      <c r="H536" s="11">
        <f t="shared" si="132"/>
        <v>0</v>
      </c>
      <c r="I536" s="11">
        <f t="shared" si="133"/>
        <v>0</v>
      </c>
      <c r="J536" s="11">
        <f t="shared" si="134"/>
        <v>0</v>
      </c>
      <c r="K536" s="11">
        <f t="shared" si="135"/>
        <v>0</v>
      </c>
      <c r="L536" s="11">
        <f t="shared" si="136"/>
        <v>0</v>
      </c>
      <c r="M536" s="11">
        <f t="shared" si="137"/>
        <v>0</v>
      </c>
      <c r="N536" s="11">
        <f t="shared" si="138"/>
        <v>0</v>
      </c>
      <c r="O536" s="11">
        <f t="shared" si="139"/>
        <v>0</v>
      </c>
      <c r="P536" s="11">
        <f t="shared" si="140"/>
        <v>0</v>
      </c>
      <c r="Q536" s="11">
        <f t="shared" si="141"/>
        <v>0</v>
      </c>
      <c r="R536" s="11">
        <f t="shared" si="142"/>
        <v>0</v>
      </c>
    </row>
    <row r="537" spans="1:18" x14ac:dyDescent="0.25">
      <c r="A537" s="9">
        <f>IF(Lease!$H$4="Monthly",DATE(YEAR(Yearly!A536),MONTH(Yearly!A536)+1,DAY(Yearly!A536)),IF(Lease!$H$4="Quarterly",DATE(YEAR(Yearly!A536),MONTH(Yearly!A536)+3,DAY(Yearly!A536)),DATE(YEAR(Yearly!A536)+1,MONTH(Yearly!A536),DAY(Yearly!A536))))</f>
        <v>236375</v>
      </c>
      <c r="B537" s="9">
        <f t="shared" si="130"/>
        <v>236373</v>
      </c>
      <c r="C537" s="9">
        <f t="shared" si="143"/>
        <v>236403</v>
      </c>
      <c r="D537" s="3">
        <f t="shared" si="144"/>
        <v>31</v>
      </c>
      <c r="E537" s="4">
        <f>Lease!K547</f>
        <v>0</v>
      </c>
      <c r="F537" s="3">
        <f t="shared" si="145"/>
        <v>0</v>
      </c>
      <c r="G537" s="11">
        <f t="shared" si="131"/>
        <v>0</v>
      </c>
      <c r="H537" s="11">
        <f t="shared" si="132"/>
        <v>0</v>
      </c>
      <c r="I537" s="11">
        <f t="shared" si="133"/>
        <v>0</v>
      </c>
      <c r="J537" s="11">
        <f t="shared" si="134"/>
        <v>0</v>
      </c>
      <c r="K537" s="11">
        <f t="shared" si="135"/>
        <v>0</v>
      </c>
      <c r="L537" s="11">
        <f t="shared" si="136"/>
        <v>0</v>
      </c>
      <c r="M537" s="11">
        <f t="shared" si="137"/>
        <v>0</v>
      </c>
      <c r="N537" s="11">
        <f t="shared" si="138"/>
        <v>0</v>
      </c>
      <c r="O537" s="11">
        <f t="shared" si="139"/>
        <v>0</v>
      </c>
      <c r="P537" s="11">
        <f t="shared" si="140"/>
        <v>0</v>
      </c>
      <c r="Q537" s="11">
        <f t="shared" si="141"/>
        <v>0</v>
      </c>
      <c r="R537" s="11">
        <f t="shared" si="142"/>
        <v>0</v>
      </c>
    </row>
    <row r="538" spans="1:18" x14ac:dyDescent="0.25">
      <c r="A538" s="9">
        <f>IF(Lease!$H$4="Monthly",DATE(YEAR(Yearly!A537),MONTH(Yearly!A537)+1,DAY(Yearly!A537)),IF(Lease!$H$4="Quarterly",DATE(YEAR(Yearly!A537),MONTH(Yearly!A537)+3,DAY(Yearly!A537)),DATE(YEAR(Yearly!A537)+1,MONTH(Yearly!A537),DAY(Yearly!A537))))</f>
        <v>236741</v>
      </c>
      <c r="B538" s="9">
        <f t="shared" si="130"/>
        <v>236739</v>
      </c>
      <c r="C538" s="9">
        <f t="shared" si="143"/>
        <v>236769</v>
      </c>
      <c r="D538" s="3">
        <f t="shared" si="144"/>
        <v>31</v>
      </c>
      <c r="E538" s="4">
        <f>Lease!K548</f>
        <v>0</v>
      </c>
      <c r="F538" s="3">
        <f t="shared" si="145"/>
        <v>0</v>
      </c>
      <c r="G538" s="11">
        <f t="shared" si="131"/>
        <v>0</v>
      </c>
      <c r="H538" s="11">
        <f t="shared" si="132"/>
        <v>0</v>
      </c>
      <c r="I538" s="11">
        <f t="shared" si="133"/>
        <v>0</v>
      </c>
      <c r="J538" s="11">
        <f t="shared" si="134"/>
        <v>0</v>
      </c>
      <c r="K538" s="11">
        <f t="shared" si="135"/>
        <v>0</v>
      </c>
      <c r="L538" s="11">
        <f t="shared" si="136"/>
        <v>0</v>
      </c>
      <c r="M538" s="11">
        <f t="shared" si="137"/>
        <v>0</v>
      </c>
      <c r="N538" s="11">
        <f t="shared" si="138"/>
        <v>0</v>
      </c>
      <c r="O538" s="11">
        <f t="shared" si="139"/>
        <v>0</v>
      </c>
      <c r="P538" s="11">
        <f t="shared" si="140"/>
        <v>0</v>
      </c>
      <c r="Q538" s="11">
        <f t="shared" si="141"/>
        <v>0</v>
      </c>
      <c r="R538" s="11">
        <f t="shared" si="142"/>
        <v>0</v>
      </c>
    </row>
    <row r="539" spans="1:18" x14ac:dyDescent="0.25">
      <c r="A539" s="9">
        <f>IF(Lease!$H$4="Monthly",DATE(YEAR(Yearly!A538),MONTH(Yearly!A538)+1,DAY(Yearly!A538)),IF(Lease!$H$4="Quarterly",DATE(YEAR(Yearly!A538),MONTH(Yearly!A538)+3,DAY(Yearly!A538)),DATE(YEAR(Yearly!A538)+1,MONTH(Yearly!A538),DAY(Yearly!A538))))</f>
        <v>237106</v>
      </c>
      <c r="B539" s="9">
        <f t="shared" si="130"/>
        <v>237104</v>
      </c>
      <c r="C539" s="9">
        <f t="shared" si="143"/>
        <v>237134</v>
      </c>
      <c r="D539" s="3">
        <f t="shared" si="144"/>
        <v>31</v>
      </c>
      <c r="E539" s="4">
        <f>Lease!K549</f>
        <v>0</v>
      </c>
      <c r="F539" s="3">
        <f t="shared" si="145"/>
        <v>0</v>
      </c>
      <c r="G539" s="11">
        <f t="shared" si="131"/>
        <v>0</v>
      </c>
      <c r="H539" s="11">
        <f t="shared" si="132"/>
        <v>0</v>
      </c>
      <c r="I539" s="11">
        <f t="shared" si="133"/>
        <v>0</v>
      </c>
      <c r="J539" s="11">
        <f t="shared" si="134"/>
        <v>0</v>
      </c>
      <c r="K539" s="11">
        <f t="shared" si="135"/>
        <v>0</v>
      </c>
      <c r="L539" s="11">
        <f t="shared" si="136"/>
        <v>0</v>
      </c>
      <c r="M539" s="11">
        <f t="shared" si="137"/>
        <v>0</v>
      </c>
      <c r="N539" s="11">
        <f t="shared" si="138"/>
        <v>0</v>
      </c>
      <c r="O539" s="11">
        <f t="shared" si="139"/>
        <v>0</v>
      </c>
      <c r="P539" s="11">
        <f t="shared" si="140"/>
        <v>0</v>
      </c>
      <c r="Q539" s="11">
        <f t="shared" si="141"/>
        <v>0</v>
      </c>
      <c r="R539" s="11">
        <f t="shared" si="142"/>
        <v>0</v>
      </c>
    </row>
    <row r="540" spans="1:18" x14ac:dyDescent="0.25">
      <c r="A540" s="9">
        <f>IF(Lease!$H$4="Monthly",DATE(YEAR(Yearly!A539),MONTH(Yearly!A539)+1,DAY(Yearly!A539)),IF(Lease!$H$4="Quarterly",DATE(YEAR(Yearly!A539),MONTH(Yearly!A539)+3,DAY(Yearly!A539)),DATE(YEAR(Yearly!A539)+1,MONTH(Yearly!A539),DAY(Yearly!A539))))</f>
        <v>237471</v>
      </c>
      <c r="B540" s="9">
        <f t="shared" si="130"/>
        <v>237469</v>
      </c>
      <c r="C540" s="9">
        <f t="shared" si="143"/>
        <v>237499</v>
      </c>
      <c r="D540" s="3">
        <f t="shared" si="144"/>
        <v>31</v>
      </c>
      <c r="E540" s="4">
        <f>Lease!K550</f>
        <v>0</v>
      </c>
      <c r="F540" s="3">
        <f t="shared" si="145"/>
        <v>0</v>
      </c>
      <c r="G540" s="11">
        <f t="shared" si="131"/>
        <v>0</v>
      </c>
      <c r="H540" s="11">
        <f t="shared" si="132"/>
        <v>0</v>
      </c>
      <c r="I540" s="11">
        <f t="shared" si="133"/>
        <v>0</v>
      </c>
      <c r="J540" s="11">
        <f t="shared" si="134"/>
        <v>0</v>
      </c>
      <c r="K540" s="11">
        <f t="shared" si="135"/>
        <v>0</v>
      </c>
      <c r="L540" s="11">
        <f t="shared" si="136"/>
        <v>0</v>
      </c>
      <c r="M540" s="11">
        <f t="shared" si="137"/>
        <v>0</v>
      </c>
      <c r="N540" s="11">
        <f t="shared" si="138"/>
        <v>0</v>
      </c>
      <c r="O540" s="11">
        <f t="shared" si="139"/>
        <v>0</v>
      </c>
      <c r="P540" s="11">
        <f t="shared" si="140"/>
        <v>0</v>
      </c>
      <c r="Q540" s="11">
        <f t="shared" si="141"/>
        <v>0</v>
      </c>
      <c r="R540" s="11">
        <f t="shared" si="142"/>
        <v>0</v>
      </c>
    </row>
    <row r="541" spans="1:18" x14ac:dyDescent="0.25">
      <c r="A541" s="9">
        <f>IF(Lease!$H$4="Monthly",DATE(YEAR(Yearly!A540),MONTH(Yearly!A540)+1,DAY(Yearly!A540)),IF(Lease!$H$4="Quarterly",DATE(YEAR(Yearly!A540),MONTH(Yearly!A540)+3,DAY(Yearly!A540)),DATE(YEAR(Yearly!A540)+1,MONTH(Yearly!A540),DAY(Yearly!A540))))</f>
        <v>237836</v>
      </c>
      <c r="B541" s="9">
        <f t="shared" si="130"/>
        <v>237834</v>
      </c>
      <c r="C541" s="9">
        <f t="shared" si="143"/>
        <v>237864</v>
      </c>
      <c r="D541" s="3">
        <f t="shared" si="144"/>
        <v>31</v>
      </c>
      <c r="E541" s="4">
        <f>Lease!K551</f>
        <v>0</v>
      </c>
      <c r="F541" s="3">
        <f t="shared" si="145"/>
        <v>0</v>
      </c>
      <c r="G541" s="11">
        <f t="shared" si="131"/>
        <v>0</v>
      </c>
      <c r="H541" s="11">
        <f t="shared" si="132"/>
        <v>0</v>
      </c>
      <c r="I541" s="11">
        <f t="shared" si="133"/>
        <v>0</v>
      </c>
      <c r="J541" s="11">
        <f t="shared" si="134"/>
        <v>0</v>
      </c>
      <c r="K541" s="11">
        <f t="shared" si="135"/>
        <v>0</v>
      </c>
      <c r="L541" s="11">
        <f t="shared" si="136"/>
        <v>0</v>
      </c>
      <c r="M541" s="11">
        <f t="shared" si="137"/>
        <v>0</v>
      </c>
      <c r="N541" s="11">
        <f t="shared" si="138"/>
        <v>0</v>
      </c>
      <c r="O541" s="11">
        <f t="shared" si="139"/>
        <v>0</v>
      </c>
      <c r="P541" s="11">
        <f t="shared" si="140"/>
        <v>0</v>
      </c>
      <c r="Q541" s="11">
        <f t="shared" si="141"/>
        <v>0</v>
      </c>
      <c r="R541" s="11">
        <f t="shared" si="142"/>
        <v>0</v>
      </c>
    </row>
    <row r="542" spans="1:18" x14ac:dyDescent="0.25">
      <c r="A542" s="9">
        <f>IF(Lease!$H$4="Monthly",DATE(YEAR(Yearly!A541),MONTH(Yearly!A541)+1,DAY(Yearly!A541)),IF(Lease!$H$4="Quarterly",DATE(YEAR(Yearly!A541),MONTH(Yearly!A541)+3,DAY(Yearly!A541)),DATE(YEAR(Yearly!A541)+1,MONTH(Yearly!A541),DAY(Yearly!A541))))</f>
        <v>238202</v>
      </c>
      <c r="B542" s="9">
        <f t="shared" si="130"/>
        <v>238200</v>
      </c>
      <c r="C542" s="9">
        <f t="shared" si="143"/>
        <v>238230</v>
      </c>
      <c r="D542" s="3">
        <f t="shared" si="144"/>
        <v>31</v>
      </c>
      <c r="E542" s="4">
        <f>Lease!K552</f>
        <v>0</v>
      </c>
      <c r="F542" s="3">
        <f t="shared" si="145"/>
        <v>0</v>
      </c>
      <c r="G542" s="11">
        <f t="shared" si="131"/>
        <v>0</v>
      </c>
      <c r="H542" s="11">
        <f t="shared" si="132"/>
        <v>0</v>
      </c>
      <c r="I542" s="11">
        <f t="shared" si="133"/>
        <v>0</v>
      </c>
      <c r="J542" s="11">
        <f t="shared" si="134"/>
        <v>0</v>
      </c>
      <c r="K542" s="11">
        <f t="shared" si="135"/>
        <v>0</v>
      </c>
      <c r="L542" s="11">
        <f t="shared" si="136"/>
        <v>0</v>
      </c>
      <c r="M542" s="11">
        <f t="shared" si="137"/>
        <v>0</v>
      </c>
      <c r="N542" s="11">
        <f t="shared" si="138"/>
        <v>0</v>
      </c>
      <c r="O542" s="11">
        <f t="shared" si="139"/>
        <v>0</v>
      </c>
      <c r="P542" s="11">
        <f t="shared" si="140"/>
        <v>0</v>
      </c>
      <c r="Q542" s="11">
        <f t="shared" si="141"/>
        <v>0</v>
      </c>
      <c r="R542" s="11">
        <f t="shared" si="142"/>
        <v>0</v>
      </c>
    </row>
    <row r="543" spans="1:18" x14ac:dyDescent="0.25">
      <c r="A543" s="9">
        <f>IF(Lease!$H$4="Monthly",DATE(YEAR(Yearly!A542),MONTH(Yearly!A542)+1,DAY(Yearly!A542)),IF(Lease!$H$4="Quarterly",DATE(YEAR(Yearly!A542),MONTH(Yearly!A542)+3,DAY(Yearly!A542)),DATE(YEAR(Yearly!A542)+1,MONTH(Yearly!A542),DAY(Yearly!A542))))</f>
        <v>238567</v>
      </c>
      <c r="B543" s="9">
        <f t="shared" si="130"/>
        <v>238565</v>
      </c>
      <c r="C543" s="9">
        <f t="shared" si="143"/>
        <v>238595</v>
      </c>
      <c r="D543" s="3">
        <f t="shared" si="144"/>
        <v>31</v>
      </c>
      <c r="E543" s="4">
        <f>Lease!K553</f>
        <v>0</v>
      </c>
      <c r="F543" s="3">
        <f t="shared" si="145"/>
        <v>0</v>
      </c>
      <c r="G543" s="11">
        <f t="shared" si="131"/>
        <v>0</v>
      </c>
      <c r="H543" s="11">
        <f t="shared" si="132"/>
        <v>0</v>
      </c>
      <c r="I543" s="11">
        <f t="shared" si="133"/>
        <v>0</v>
      </c>
      <c r="J543" s="11">
        <f t="shared" si="134"/>
        <v>0</v>
      </c>
      <c r="K543" s="11">
        <f t="shared" si="135"/>
        <v>0</v>
      </c>
      <c r="L543" s="11">
        <f t="shared" si="136"/>
        <v>0</v>
      </c>
      <c r="M543" s="11">
        <f t="shared" si="137"/>
        <v>0</v>
      </c>
      <c r="N543" s="11">
        <f t="shared" si="138"/>
        <v>0</v>
      </c>
      <c r="O543" s="11">
        <f t="shared" si="139"/>
        <v>0</v>
      </c>
      <c r="P543" s="11">
        <f t="shared" si="140"/>
        <v>0</v>
      </c>
      <c r="Q543" s="11">
        <f t="shared" si="141"/>
        <v>0</v>
      </c>
      <c r="R543" s="11">
        <f t="shared" si="142"/>
        <v>0</v>
      </c>
    </row>
    <row r="544" spans="1:18" x14ac:dyDescent="0.25">
      <c r="A544" s="9">
        <f>IF(Lease!$H$4="Monthly",DATE(YEAR(Yearly!A543),MONTH(Yearly!A543)+1,DAY(Yearly!A543)),IF(Lease!$H$4="Quarterly",DATE(YEAR(Yearly!A543),MONTH(Yearly!A543)+3,DAY(Yearly!A543)),DATE(YEAR(Yearly!A543)+1,MONTH(Yearly!A543),DAY(Yearly!A543))))</f>
        <v>238932</v>
      </c>
      <c r="B544" s="9">
        <f t="shared" si="130"/>
        <v>238930</v>
      </c>
      <c r="C544" s="9">
        <f t="shared" si="143"/>
        <v>238960</v>
      </c>
      <c r="D544" s="3">
        <f t="shared" si="144"/>
        <v>31</v>
      </c>
      <c r="E544" s="4">
        <f>Lease!K554</f>
        <v>0</v>
      </c>
      <c r="F544" s="3">
        <f t="shared" si="145"/>
        <v>0</v>
      </c>
      <c r="G544" s="11">
        <f t="shared" si="131"/>
        <v>0</v>
      </c>
      <c r="H544" s="11">
        <f t="shared" si="132"/>
        <v>0</v>
      </c>
      <c r="I544" s="11">
        <f t="shared" si="133"/>
        <v>0</v>
      </c>
      <c r="J544" s="11">
        <f t="shared" si="134"/>
        <v>0</v>
      </c>
      <c r="K544" s="11">
        <f t="shared" si="135"/>
        <v>0</v>
      </c>
      <c r="L544" s="11">
        <f t="shared" si="136"/>
        <v>0</v>
      </c>
      <c r="M544" s="11">
        <f t="shared" si="137"/>
        <v>0</v>
      </c>
      <c r="N544" s="11">
        <f t="shared" si="138"/>
        <v>0</v>
      </c>
      <c r="O544" s="11">
        <f t="shared" si="139"/>
        <v>0</v>
      </c>
      <c r="P544" s="11">
        <f t="shared" si="140"/>
        <v>0</v>
      </c>
      <c r="Q544" s="11">
        <f t="shared" si="141"/>
        <v>0</v>
      </c>
      <c r="R544" s="11">
        <f t="shared" si="142"/>
        <v>0</v>
      </c>
    </row>
    <row r="545" spans="1:18" x14ac:dyDescent="0.25">
      <c r="A545" s="9">
        <f>IF(Lease!$H$4="Monthly",DATE(YEAR(Yearly!A544),MONTH(Yearly!A544)+1,DAY(Yearly!A544)),IF(Lease!$H$4="Quarterly",DATE(YEAR(Yearly!A544),MONTH(Yearly!A544)+3,DAY(Yearly!A544)),DATE(YEAR(Yearly!A544)+1,MONTH(Yearly!A544),DAY(Yearly!A544))))</f>
        <v>239297</v>
      </c>
      <c r="B545" s="9">
        <f t="shared" si="130"/>
        <v>239295</v>
      </c>
      <c r="C545" s="9">
        <f t="shared" si="143"/>
        <v>239325</v>
      </c>
      <c r="D545" s="3">
        <f t="shared" si="144"/>
        <v>31</v>
      </c>
      <c r="E545" s="4">
        <f>Lease!K555</f>
        <v>0</v>
      </c>
      <c r="F545" s="3">
        <f t="shared" si="145"/>
        <v>0</v>
      </c>
      <c r="G545" s="11">
        <f t="shared" si="131"/>
        <v>0</v>
      </c>
      <c r="H545" s="11">
        <f t="shared" si="132"/>
        <v>0</v>
      </c>
      <c r="I545" s="11">
        <f t="shared" si="133"/>
        <v>0</v>
      </c>
      <c r="J545" s="11">
        <f t="shared" si="134"/>
        <v>0</v>
      </c>
      <c r="K545" s="11">
        <f t="shared" si="135"/>
        <v>0</v>
      </c>
      <c r="L545" s="11">
        <f t="shared" si="136"/>
        <v>0</v>
      </c>
      <c r="M545" s="11">
        <f t="shared" si="137"/>
        <v>0</v>
      </c>
      <c r="N545" s="11">
        <f t="shared" si="138"/>
        <v>0</v>
      </c>
      <c r="O545" s="11">
        <f t="shared" si="139"/>
        <v>0</v>
      </c>
      <c r="P545" s="11">
        <f t="shared" si="140"/>
        <v>0</v>
      </c>
      <c r="Q545" s="11">
        <f t="shared" si="141"/>
        <v>0</v>
      </c>
      <c r="R545" s="11">
        <f t="shared" si="142"/>
        <v>0</v>
      </c>
    </row>
    <row r="546" spans="1:18" x14ac:dyDescent="0.25">
      <c r="A546" s="9">
        <f>IF(Lease!$H$4="Monthly",DATE(YEAR(Yearly!A545),MONTH(Yearly!A545)+1,DAY(Yearly!A545)),IF(Lease!$H$4="Quarterly",DATE(YEAR(Yearly!A545),MONTH(Yearly!A545)+3,DAY(Yearly!A545)),DATE(YEAR(Yearly!A545)+1,MONTH(Yearly!A545),DAY(Yearly!A545))))</f>
        <v>239663</v>
      </c>
      <c r="B546" s="9">
        <f t="shared" si="130"/>
        <v>239661</v>
      </c>
      <c r="C546" s="9">
        <f t="shared" si="143"/>
        <v>239691</v>
      </c>
      <c r="D546" s="3">
        <f t="shared" si="144"/>
        <v>31</v>
      </c>
      <c r="E546" s="4">
        <f>Lease!K556</f>
        <v>0</v>
      </c>
      <c r="F546" s="3">
        <f t="shared" si="145"/>
        <v>0</v>
      </c>
      <c r="G546" s="11">
        <f t="shared" si="131"/>
        <v>0</v>
      </c>
      <c r="H546" s="11">
        <f t="shared" si="132"/>
        <v>0</v>
      </c>
      <c r="I546" s="11">
        <f t="shared" si="133"/>
        <v>0</v>
      </c>
      <c r="J546" s="11">
        <f t="shared" si="134"/>
        <v>0</v>
      </c>
      <c r="K546" s="11">
        <f t="shared" si="135"/>
        <v>0</v>
      </c>
      <c r="L546" s="11">
        <f t="shared" si="136"/>
        <v>0</v>
      </c>
      <c r="M546" s="11">
        <f t="shared" si="137"/>
        <v>0</v>
      </c>
      <c r="N546" s="11">
        <f t="shared" si="138"/>
        <v>0</v>
      </c>
      <c r="O546" s="11">
        <f t="shared" si="139"/>
        <v>0</v>
      </c>
      <c r="P546" s="11">
        <f t="shared" si="140"/>
        <v>0</v>
      </c>
      <c r="Q546" s="11">
        <f t="shared" si="141"/>
        <v>0</v>
      </c>
      <c r="R546" s="11">
        <f t="shared" si="142"/>
        <v>0</v>
      </c>
    </row>
    <row r="547" spans="1:18" x14ac:dyDescent="0.25">
      <c r="A547" s="9">
        <f>IF(Lease!$H$4="Monthly",DATE(YEAR(Yearly!A546),MONTH(Yearly!A546)+1,DAY(Yearly!A546)),IF(Lease!$H$4="Quarterly",DATE(YEAR(Yearly!A546),MONTH(Yearly!A546)+3,DAY(Yearly!A546)),DATE(YEAR(Yearly!A546)+1,MONTH(Yearly!A546),DAY(Yearly!A546))))</f>
        <v>240028</v>
      </c>
      <c r="B547" s="9">
        <f t="shared" si="130"/>
        <v>240026</v>
      </c>
      <c r="C547" s="9">
        <f t="shared" si="143"/>
        <v>240056</v>
      </c>
      <c r="D547" s="3">
        <f t="shared" si="144"/>
        <v>31</v>
      </c>
      <c r="E547" s="4">
        <f>Lease!K557</f>
        <v>0</v>
      </c>
      <c r="F547" s="3">
        <f t="shared" si="145"/>
        <v>0</v>
      </c>
      <c r="G547" s="11">
        <f t="shared" si="131"/>
        <v>0</v>
      </c>
      <c r="H547" s="11">
        <f t="shared" si="132"/>
        <v>0</v>
      </c>
      <c r="I547" s="11">
        <f t="shared" si="133"/>
        <v>0</v>
      </c>
      <c r="J547" s="11">
        <f t="shared" si="134"/>
        <v>0</v>
      </c>
      <c r="K547" s="11">
        <f t="shared" si="135"/>
        <v>0</v>
      </c>
      <c r="L547" s="11">
        <f t="shared" si="136"/>
        <v>0</v>
      </c>
      <c r="M547" s="11">
        <f t="shared" si="137"/>
        <v>0</v>
      </c>
      <c r="N547" s="11">
        <f t="shared" si="138"/>
        <v>0</v>
      </c>
      <c r="O547" s="11">
        <f t="shared" si="139"/>
        <v>0</v>
      </c>
      <c r="P547" s="11">
        <f t="shared" si="140"/>
        <v>0</v>
      </c>
      <c r="Q547" s="11">
        <f t="shared" si="141"/>
        <v>0</v>
      </c>
      <c r="R547" s="11">
        <f t="shared" si="142"/>
        <v>0</v>
      </c>
    </row>
    <row r="548" spans="1:18" x14ac:dyDescent="0.25">
      <c r="A548" s="9">
        <f>IF(Lease!$H$4="Monthly",DATE(YEAR(Yearly!A547),MONTH(Yearly!A547)+1,DAY(Yearly!A547)),IF(Lease!$H$4="Quarterly",DATE(YEAR(Yearly!A547),MONTH(Yearly!A547)+3,DAY(Yearly!A547)),DATE(YEAR(Yearly!A547)+1,MONTH(Yearly!A547),DAY(Yearly!A547))))</f>
        <v>240393</v>
      </c>
      <c r="B548" s="9">
        <f t="shared" si="130"/>
        <v>240391</v>
      </c>
      <c r="C548" s="9">
        <f t="shared" si="143"/>
        <v>240421</v>
      </c>
      <c r="D548" s="3">
        <f t="shared" si="144"/>
        <v>31</v>
      </c>
      <c r="E548" s="4">
        <f>Lease!K558</f>
        <v>0</v>
      </c>
      <c r="F548" s="3">
        <f t="shared" si="145"/>
        <v>0</v>
      </c>
      <c r="G548" s="11">
        <f t="shared" si="131"/>
        <v>0</v>
      </c>
      <c r="H548" s="11">
        <f t="shared" si="132"/>
        <v>0</v>
      </c>
      <c r="I548" s="11">
        <f t="shared" si="133"/>
        <v>0</v>
      </c>
      <c r="J548" s="11">
        <f t="shared" si="134"/>
        <v>0</v>
      </c>
      <c r="K548" s="11">
        <f t="shared" si="135"/>
        <v>0</v>
      </c>
      <c r="L548" s="11">
        <f t="shared" si="136"/>
        <v>0</v>
      </c>
      <c r="M548" s="11">
        <f t="shared" si="137"/>
        <v>0</v>
      </c>
      <c r="N548" s="11">
        <f t="shared" si="138"/>
        <v>0</v>
      </c>
      <c r="O548" s="11">
        <f t="shared" si="139"/>
        <v>0</v>
      </c>
      <c r="P548" s="11">
        <f t="shared" si="140"/>
        <v>0</v>
      </c>
      <c r="Q548" s="11">
        <f t="shared" si="141"/>
        <v>0</v>
      </c>
      <c r="R548" s="11">
        <f t="shared" si="142"/>
        <v>0</v>
      </c>
    </row>
    <row r="549" spans="1:18" x14ac:dyDescent="0.25">
      <c r="A549" s="9">
        <f>IF(Lease!$H$4="Monthly",DATE(YEAR(Yearly!A548),MONTH(Yearly!A548)+1,DAY(Yearly!A548)),IF(Lease!$H$4="Quarterly",DATE(YEAR(Yearly!A548),MONTH(Yearly!A548)+3,DAY(Yearly!A548)),DATE(YEAR(Yearly!A548)+1,MONTH(Yearly!A548),DAY(Yearly!A548))))</f>
        <v>240758</v>
      </c>
      <c r="B549" s="9">
        <f t="shared" si="130"/>
        <v>240756</v>
      </c>
      <c r="C549" s="9">
        <f t="shared" si="143"/>
        <v>240786</v>
      </c>
      <c r="D549" s="3">
        <f t="shared" si="144"/>
        <v>31</v>
      </c>
      <c r="E549" s="4">
        <f>Lease!K559</f>
        <v>0</v>
      </c>
      <c r="F549" s="3">
        <f t="shared" si="145"/>
        <v>0</v>
      </c>
      <c r="G549" s="11">
        <f t="shared" si="131"/>
        <v>0</v>
      </c>
      <c r="H549" s="11">
        <f t="shared" si="132"/>
        <v>0</v>
      </c>
      <c r="I549" s="11">
        <f t="shared" si="133"/>
        <v>0</v>
      </c>
      <c r="J549" s="11">
        <f t="shared" si="134"/>
        <v>0</v>
      </c>
      <c r="K549" s="11">
        <f t="shared" si="135"/>
        <v>0</v>
      </c>
      <c r="L549" s="11">
        <f t="shared" si="136"/>
        <v>0</v>
      </c>
      <c r="M549" s="11">
        <f t="shared" si="137"/>
        <v>0</v>
      </c>
      <c r="N549" s="11">
        <f t="shared" si="138"/>
        <v>0</v>
      </c>
      <c r="O549" s="11">
        <f t="shared" si="139"/>
        <v>0</v>
      </c>
      <c r="P549" s="11">
        <f t="shared" si="140"/>
        <v>0</v>
      </c>
      <c r="Q549" s="11">
        <f t="shared" si="141"/>
        <v>0</v>
      </c>
      <c r="R549" s="11">
        <f t="shared" si="142"/>
        <v>0</v>
      </c>
    </row>
    <row r="550" spans="1:18" x14ac:dyDescent="0.25">
      <c r="A550" s="9">
        <f>IF(Lease!$H$4="Monthly",DATE(YEAR(Yearly!A549),MONTH(Yearly!A549)+1,DAY(Yearly!A549)),IF(Lease!$H$4="Quarterly",DATE(YEAR(Yearly!A549),MONTH(Yearly!A549)+3,DAY(Yearly!A549)),DATE(YEAR(Yearly!A549)+1,MONTH(Yearly!A549),DAY(Yearly!A549))))</f>
        <v>241124</v>
      </c>
      <c r="B550" s="9">
        <f t="shared" si="130"/>
        <v>241122</v>
      </c>
      <c r="C550" s="9">
        <f t="shared" si="143"/>
        <v>241152</v>
      </c>
      <c r="D550" s="3">
        <f t="shared" si="144"/>
        <v>31</v>
      </c>
      <c r="E550" s="4">
        <f>Lease!K560</f>
        <v>0</v>
      </c>
      <c r="F550" s="3">
        <f t="shared" si="145"/>
        <v>0</v>
      </c>
      <c r="G550" s="11">
        <f t="shared" si="131"/>
        <v>0</v>
      </c>
      <c r="H550" s="11">
        <f t="shared" si="132"/>
        <v>0</v>
      </c>
      <c r="I550" s="11">
        <f t="shared" si="133"/>
        <v>0</v>
      </c>
      <c r="J550" s="11">
        <f t="shared" si="134"/>
        <v>0</v>
      </c>
      <c r="K550" s="11">
        <f t="shared" si="135"/>
        <v>0</v>
      </c>
      <c r="L550" s="11">
        <f t="shared" si="136"/>
        <v>0</v>
      </c>
      <c r="M550" s="11">
        <f t="shared" si="137"/>
        <v>0</v>
      </c>
      <c r="N550" s="11">
        <f t="shared" si="138"/>
        <v>0</v>
      </c>
      <c r="O550" s="11">
        <f t="shared" si="139"/>
        <v>0</v>
      </c>
      <c r="P550" s="11">
        <f t="shared" si="140"/>
        <v>0</v>
      </c>
      <c r="Q550" s="11">
        <f t="shared" si="141"/>
        <v>0</v>
      </c>
      <c r="R550" s="11">
        <f t="shared" si="142"/>
        <v>0</v>
      </c>
    </row>
    <row r="551" spans="1:18" x14ac:dyDescent="0.25">
      <c r="A551" s="9">
        <f>IF(Lease!$H$4="Monthly",DATE(YEAR(Yearly!A550),MONTH(Yearly!A550)+1,DAY(Yearly!A550)),IF(Lease!$H$4="Quarterly",DATE(YEAR(Yearly!A550),MONTH(Yearly!A550)+3,DAY(Yearly!A550)),DATE(YEAR(Yearly!A550)+1,MONTH(Yearly!A550),DAY(Yearly!A550))))</f>
        <v>241489</v>
      </c>
      <c r="B551" s="9">
        <f t="shared" si="130"/>
        <v>241487</v>
      </c>
      <c r="C551" s="9">
        <f t="shared" si="143"/>
        <v>241517</v>
      </c>
      <c r="D551" s="3">
        <f t="shared" si="144"/>
        <v>31</v>
      </c>
      <c r="E551" s="4">
        <f>Lease!K561</f>
        <v>0</v>
      </c>
      <c r="F551" s="3">
        <f t="shared" si="145"/>
        <v>0</v>
      </c>
      <c r="G551" s="11">
        <f t="shared" si="131"/>
        <v>0</v>
      </c>
      <c r="H551" s="11">
        <f t="shared" si="132"/>
        <v>0</v>
      </c>
      <c r="I551" s="11">
        <f t="shared" si="133"/>
        <v>0</v>
      </c>
      <c r="J551" s="11">
        <f t="shared" si="134"/>
        <v>0</v>
      </c>
      <c r="K551" s="11">
        <f t="shared" si="135"/>
        <v>0</v>
      </c>
      <c r="L551" s="11">
        <f t="shared" si="136"/>
        <v>0</v>
      </c>
      <c r="M551" s="11">
        <f t="shared" si="137"/>
        <v>0</v>
      </c>
      <c r="N551" s="11">
        <f t="shared" si="138"/>
        <v>0</v>
      </c>
      <c r="O551" s="11">
        <f t="shared" si="139"/>
        <v>0</v>
      </c>
      <c r="P551" s="11">
        <f t="shared" si="140"/>
        <v>0</v>
      </c>
      <c r="Q551" s="11">
        <f t="shared" si="141"/>
        <v>0</v>
      </c>
      <c r="R551" s="11">
        <f t="shared" si="142"/>
        <v>0</v>
      </c>
    </row>
    <row r="552" spans="1:18" x14ac:dyDescent="0.25">
      <c r="A552" s="9">
        <f>IF(Lease!$H$4="Monthly",DATE(YEAR(Yearly!A551),MONTH(Yearly!A551)+1,DAY(Yearly!A551)),IF(Lease!$H$4="Quarterly",DATE(YEAR(Yearly!A551),MONTH(Yearly!A551)+3,DAY(Yearly!A551)),DATE(YEAR(Yearly!A551)+1,MONTH(Yearly!A551),DAY(Yearly!A551))))</f>
        <v>241854</v>
      </c>
      <c r="B552" s="9">
        <f t="shared" si="130"/>
        <v>241852</v>
      </c>
      <c r="C552" s="9">
        <f t="shared" si="143"/>
        <v>241882</v>
      </c>
      <c r="D552" s="3">
        <f t="shared" si="144"/>
        <v>31</v>
      </c>
      <c r="E552" s="4">
        <f>Lease!K562</f>
        <v>0</v>
      </c>
      <c r="F552" s="3">
        <f t="shared" si="145"/>
        <v>0</v>
      </c>
      <c r="G552" s="11">
        <f t="shared" si="131"/>
        <v>0</v>
      </c>
      <c r="H552" s="11">
        <f t="shared" si="132"/>
        <v>0</v>
      </c>
      <c r="I552" s="11">
        <f t="shared" si="133"/>
        <v>0</v>
      </c>
      <c r="J552" s="11">
        <f t="shared" si="134"/>
        <v>0</v>
      </c>
      <c r="K552" s="11">
        <f t="shared" si="135"/>
        <v>0</v>
      </c>
      <c r="L552" s="11">
        <f t="shared" si="136"/>
        <v>0</v>
      </c>
      <c r="M552" s="11">
        <f t="shared" si="137"/>
        <v>0</v>
      </c>
      <c r="N552" s="11">
        <f t="shared" si="138"/>
        <v>0</v>
      </c>
      <c r="O552" s="11">
        <f t="shared" si="139"/>
        <v>0</v>
      </c>
      <c r="P552" s="11">
        <f t="shared" si="140"/>
        <v>0</v>
      </c>
      <c r="Q552" s="11">
        <f t="shared" si="141"/>
        <v>0</v>
      </c>
      <c r="R552" s="11">
        <f t="shared" si="142"/>
        <v>0</v>
      </c>
    </row>
    <row r="553" spans="1:18" x14ac:dyDescent="0.25">
      <c r="A553" s="9">
        <f>IF(Lease!$H$4="Monthly",DATE(YEAR(Yearly!A552),MONTH(Yearly!A552)+1,DAY(Yearly!A552)),IF(Lease!$H$4="Quarterly",DATE(YEAR(Yearly!A552),MONTH(Yearly!A552)+3,DAY(Yearly!A552)),DATE(YEAR(Yearly!A552)+1,MONTH(Yearly!A552),DAY(Yearly!A552))))</f>
        <v>242219</v>
      </c>
      <c r="B553" s="9">
        <f t="shared" si="130"/>
        <v>242217</v>
      </c>
      <c r="C553" s="9">
        <f t="shared" si="143"/>
        <v>242247</v>
      </c>
      <c r="D553" s="3">
        <f t="shared" si="144"/>
        <v>31</v>
      </c>
      <c r="E553" s="4">
        <f>Lease!K563</f>
        <v>0</v>
      </c>
      <c r="F553" s="3">
        <f t="shared" si="145"/>
        <v>0</v>
      </c>
      <c r="G553" s="11">
        <f t="shared" si="131"/>
        <v>0</v>
      </c>
      <c r="H553" s="11">
        <f t="shared" si="132"/>
        <v>0</v>
      </c>
      <c r="I553" s="11">
        <f t="shared" si="133"/>
        <v>0</v>
      </c>
      <c r="J553" s="11">
        <f t="shared" si="134"/>
        <v>0</v>
      </c>
      <c r="K553" s="11">
        <f t="shared" si="135"/>
        <v>0</v>
      </c>
      <c r="L553" s="11">
        <f t="shared" si="136"/>
        <v>0</v>
      </c>
      <c r="M553" s="11">
        <f t="shared" si="137"/>
        <v>0</v>
      </c>
      <c r="N553" s="11">
        <f t="shared" si="138"/>
        <v>0</v>
      </c>
      <c r="O553" s="11">
        <f t="shared" si="139"/>
        <v>0</v>
      </c>
      <c r="P553" s="11">
        <f t="shared" si="140"/>
        <v>0</v>
      </c>
      <c r="Q553" s="11">
        <f t="shared" si="141"/>
        <v>0</v>
      </c>
      <c r="R553" s="11">
        <f t="shared" si="142"/>
        <v>0</v>
      </c>
    </row>
    <row r="554" spans="1:18" x14ac:dyDescent="0.25">
      <c r="A554" s="9">
        <f>IF(Lease!$H$4="Monthly",DATE(YEAR(Yearly!A553),MONTH(Yearly!A553)+1,DAY(Yearly!A553)),IF(Lease!$H$4="Quarterly",DATE(YEAR(Yearly!A553),MONTH(Yearly!A553)+3,DAY(Yearly!A553)),DATE(YEAR(Yearly!A553)+1,MONTH(Yearly!A553),DAY(Yearly!A553))))</f>
        <v>242585</v>
      </c>
      <c r="B554" s="9">
        <f t="shared" si="130"/>
        <v>242583</v>
      </c>
      <c r="C554" s="9">
        <f t="shared" si="143"/>
        <v>242613</v>
      </c>
      <c r="D554" s="3">
        <f t="shared" si="144"/>
        <v>31</v>
      </c>
      <c r="E554" s="4">
        <f>Lease!K564</f>
        <v>0</v>
      </c>
      <c r="F554" s="3">
        <f t="shared" si="145"/>
        <v>0</v>
      </c>
      <c r="G554" s="11">
        <f t="shared" si="131"/>
        <v>0</v>
      </c>
      <c r="H554" s="11">
        <f t="shared" si="132"/>
        <v>0</v>
      </c>
      <c r="I554" s="11">
        <f t="shared" si="133"/>
        <v>0</v>
      </c>
      <c r="J554" s="11">
        <f t="shared" si="134"/>
        <v>0</v>
      </c>
      <c r="K554" s="11">
        <f t="shared" si="135"/>
        <v>0</v>
      </c>
      <c r="L554" s="11">
        <f t="shared" si="136"/>
        <v>0</v>
      </c>
      <c r="M554" s="11">
        <f t="shared" si="137"/>
        <v>0</v>
      </c>
      <c r="N554" s="11">
        <f t="shared" si="138"/>
        <v>0</v>
      </c>
      <c r="O554" s="11">
        <f t="shared" si="139"/>
        <v>0</v>
      </c>
      <c r="P554" s="11">
        <f t="shared" si="140"/>
        <v>0</v>
      </c>
      <c r="Q554" s="11">
        <f t="shared" si="141"/>
        <v>0</v>
      </c>
      <c r="R554" s="11">
        <f t="shared" si="142"/>
        <v>0</v>
      </c>
    </row>
    <row r="555" spans="1:18" x14ac:dyDescent="0.25">
      <c r="A555" s="9">
        <f>IF(Lease!$H$4="Monthly",DATE(YEAR(Yearly!A554),MONTH(Yearly!A554)+1,DAY(Yearly!A554)),IF(Lease!$H$4="Quarterly",DATE(YEAR(Yearly!A554),MONTH(Yearly!A554)+3,DAY(Yearly!A554)),DATE(YEAR(Yearly!A554)+1,MONTH(Yearly!A554),DAY(Yearly!A554))))</f>
        <v>242950</v>
      </c>
      <c r="B555" s="9">
        <f t="shared" si="130"/>
        <v>242948</v>
      </c>
      <c r="C555" s="9">
        <f t="shared" si="143"/>
        <v>242978</v>
      </c>
      <c r="D555" s="3">
        <f t="shared" si="144"/>
        <v>31</v>
      </c>
      <c r="E555" s="4">
        <f>Lease!K565</f>
        <v>0</v>
      </c>
      <c r="F555" s="3">
        <f t="shared" si="145"/>
        <v>0</v>
      </c>
      <c r="G555" s="11">
        <f t="shared" si="131"/>
        <v>0</v>
      </c>
      <c r="H555" s="11">
        <f t="shared" si="132"/>
        <v>0</v>
      </c>
      <c r="I555" s="11">
        <f t="shared" si="133"/>
        <v>0</v>
      </c>
      <c r="J555" s="11">
        <f t="shared" si="134"/>
        <v>0</v>
      </c>
      <c r="K555" s="11">
        <f t="shared" si="135"/>
        <v>0</v>
      </c>
      <c r="L555" s="11">
        <f t="shared" si="136"/>
        <v>0</v>
      </c>
      <c r="M555" s="11">
        <f t="shared" si="137"/>
        <v>0</v>
      </c>
      <c r="N555" s="11">
        <f t="shared" si="138"/>
        <v>0</v>
      </c>
      <c r="O555" s="11">
        <f t="shared" si="139"/>
        <v>0</v>
      </c>
      <c r="P555" s="11">
        <f t="shared" si="140"/>
        <v>0</v>
      </c>
      <c r="Q555" s="11">
        <f t="shared" si="141"/>
        <v>0</v>
      </c>
      <c r="R555" s="11">
        <f t="shared" si="142"/>
        <v>0</v>
      </c>
    </row>
    <row r="556" spans="1:18" x14ac:dyDescent="0.25">
      <c r="A556" s="9">
        <f>IF(Lease!$H$4="Monthly",DATE(YEAR(Yearly!A555),MONTH(Yearly!A555)+1,DAY(Yearly!A555)),IF(Lease!$H$4="Quarterly",DATE(YEAR(Yearly!A555),MONTH(Yearly!A555)+3,DAY(Yearly!A555)),DATE(YEAR(Yearly!A555)+1,MONTH(Yearly!A555),DAY(Yearly!A555))))</f>
        <v>243315</v>
      </c>
      <c r="B556" s="9">
        <f t="shared" si="130"/>
        <v>243313</v>
      </c>
      <c r="C556" s="9">
        <f t="shared" si="143"/>
        <v>243343</v>
      </c>
      <c r="D556" s="3">
        <f t="shared" si="144"/>
        <v>31</v>
      </c>
      <c r="E556" s="4">
        <f>Lease!K566</f>
        <v>0</v>
      </c>
      <c r="F556" s="3">
        <f t="shared" si="145"/>
        <v>0</v>
      </c>
      <c r="G556" s="11">
        <f t="shared" si="131"/>
        <v>0</v>
      </c>
      <c r="H556" s="11">
        <f t="shared" si="132"/>
        <v>0</v>
      </c>
      <c r="I556" s="11">
        <f t="shared" si="133"/>
        <v>0</v>
      </c>
      <c r="J556" s="11">
        <f t="shared" si="134"/>
        <v>0</v>
      </c>
      <c r="K556" s="11">
        <f t="shared" si="135"/>
        <v>0</v>
      </c>
      <c r="L556" s="11">
        <f t="shared" si="136"/>
        <v>0</v>
      </c>
      <c r="M556" s="11">
        <f t="shared" si="137"/>
        <v>0</v>
      </c>
      <c r="N556" s="11">
        <f t="shared" si="138"/>
        <v>0</v>
      </c>
      <c r="O556" s="11">
        <f t="shared" si="139"/>
        <v>0</v>
      </c>
      <c r="P556" s="11">
        <f t="shared" si="140"/>
        <v>0</v>
      </c>
      <c r="Q556" s="11">
        <f t="shared" si="141"/>
        <v>0</v>
      </c>
      <c r="R556" s="11">
        <f t="shared" si="142"/>
        <v>0</v>
      </c>
    </row>
    <row r="557" spans="1:18" x14ac:dyDescent="0.25">
      <c r="A557" s="9">
        <f>IF(Lease!$H$4="Monthly",DATE(YEAR(Yearly!A556),MONTH(Yearly!A556)+1,DAY(Yearly!A556)),IF(Lease!$H$4="Quarterly",DATE(YEAR(Yearly!A556),MONTH(Yearly!A556)+3,DAY(Yearly!A556)),DATE(YEAR(Yearly!A556)+1,MONTH(Yearly!A556),DAY(Yearly!A556))))</f>
        <v>243680</v>
      </c>
      <c r="B557" s="9">
        <f t="shared" si="130"/>
        <v>243678</v>
      </c>
      <c r="C557" s="9">
        <f t="shared" si="143"/>
        <v>243708</v>
      </c>
      <c r="D557" s="3">
        <f t="shared" si="144"/>
        <v>31</v>
      </c>
      <c r="E557" s="4">
        <f>Lease!K567</f>
        <v>0</v>
      </c>
      <c r="F557" s="3">
        <f t="shared" si="145"/>
        <v>0</v>
      </c>
      <c r="G557" s="11">
        <f t="shared" si="131"/>
        <v>0</v>
      </c>
      <c r="H557" s="11">
        <f t="shared" si="132"/>
        <v>0</v>
      </c>
      <c r="I557" s="11">
        <f t="shared" si="133"/>
        <v>0</v>
      </c>
      <c r="J557" s="11">
        <f t="shared" si="134"/>
        <v>0</v>
      </c>
      <c r="K557" s="11">
        <f t="shared" si="135"/>
        <v>0</v>
      </c>
      <c r="L557" s="11">
        <f t="shared" si="136"/>
        <v>0</v>
      </c>
      <c r="M557" s="11">
        <f t="shared" si="137"/>
        <v>0</v>
      </c>
      <c r="N557" s="11">
        <f t="shared" si="138"/>
        <v>0</v>
      </c>
      <c r="O557" s="11">
        <f t="shared" si="139"/>
        <v>0</v>
      </c>
      <c r="P557" s="11">
        <f t="shared" si="140"/>
        <v>0</v>
      </c>
      <c r="Q557" s="11">
        <f t="shared" si="141"/>
        <v>0</v>
      </c>
      <c r="R557" s="11">
        <f t="shared" si="142"/>
        <v>0</v>
      </c>
    </row>
    <row r="558" spans="1:18" x14ac:dyDescent="0.25">
      <c r="A558" s="9">
        <f>IF(Lease!$H$4="Monthly",DATE(YEAR(Yearly!A557),MONTH(Yearly!A557)+1,DAY(Yearly!A557)),IF(Lease!$H$4="Quarterly",DATE(YEAR(Yearly!A557),MONTH(Yearly!A557)+3,DAY(Yearly!A557)),DATE(YEAR(Yearly!A557)+1,MONTH(Yearly!A557),DAY(Yearly!A557))))</f>
        <v>244046</v>
      </c>
      <c r="B558" s="9">
        <f t="shared" si="130"/>
        <v>244044</v>
      </c>
      <c r="C558" s="9">
        <f t="shared" si="143"/>
        <v>244074</v>
      </c>
      <c r="D558" s="3">
        <f t="shared" si="144"/>
        <v>31</v>
      </c>
      <c r="E558" s="4">
        <f>Lease!K568</f>
        <v>0</v>
      </c>
      <c r="F558" s="3">
        <f t="shared" si="145"/>
        <v>0</v>
      </c>
      <c r="G558" s="11">
        <f t="shared" si="131"/>
        <v>0</v>
      </c>
      <c r="H558" s="11">
        <f t="shared" si="132"/>
        <v>0</v>
      </c>
      <c r="I558" s="11">
        <f t="shared" si="133"/>
        <v>0</v>
      </c>
      <c r="J558" s="11">
        <f t="shared" si="134"/>
        <v>0</v>
      </c>
      <c r="K558" s="11">
        <f t="shared" si="135"/>
        <v>0</v>
      </c>
      <c r="L558" s="11">
        <f t="shared" si="136"/>
        <v>0</v>
      </c>
      <c r="M558" s="11">
        <f t="shared" si="137"/>
        <v>0</v>
      </c>
      <c r="N558" s="11">
        <f t="shared" si="138"/>
        <v>0</v>
      </c>
      <c r="O558" s="11">
        <f t="shared" si="139"/>
        <v>0</v>
      </c>
      <c r="P558" s="11">
        <f t="shared" si="140"/>
        <v>0</v>
      </c>
      <c r="Q558" s="11">
        <f t="shared" si="141"/>
        <v>0</v>
      </c>
      <c r="R558" s="11">
        <f t="shared" si="142"/>
        <v>0</v>
      </c>
    </row>
    <row r="559" spans="1:18" x14ac:dyDescent="0.25">
      <c r="A559" s="9">
        <f>IF(Lease!$H$4="Monthly",DATE(YEAR(Yearly!A558),MONTH(Yearly!A558)+1,DAY(Yearly!A558)),IF(Lease!$H$4="Quarterly",DATE(YEAR(Yearly!A558),MONTH(Yearly!A558)+3,DAY(Yearly!A558)),DATE(YEAR(Yearly!A558)+1,MONTH(Yearly!A558),DAY(Yearly!A558))))</f>
        <v>244411</v>
      </c>
      <c r="B559" s="9">
        <f t="shared" si="130"/>
        <v>244409</v>
      </c>
      <c r="C559" s="9">
        <f t="shared" si="143"/>
        <v>244439</v>
      </c>
      <c r="D559" s="3">
        <f t="shared" si="144"/>
        <v>31</v>
      </c>
      <c r="E559" s="4">
        <f>Lease!K569</f>
        <v>0</v>
      </c>
      <c r="F559" s="3">
        <f t="shared" si="145"/>
        <v>0</v>
      </c>
      <c r="G559" s="11">
        <f t="shared" si="131"/>
        <v>0</v>
      </c>
      <c r="H559" s="11">
        <f t="shared" si="132"/>
        <v>0</v>
      </c>
      <c r="I559" s="11">
        <f t="shared" si="133"/>
        <v>0</v>
      </c>
      <c r="J559" s="11">
        <f t="shared" si="134"/>
        <v>0</v>
      </c>
      <c r="K559" s="11">
        <f t="shared" si="135"/>
        <v>0</v>
      </c>
      <c r="L559" s="11">
        <f t="shared" si="136"/>
        <v>0</v>
      </c>
      <c r="M559" s="11">
        <f t="shared" si="137"/>
        <v>0</v>
      </c>
      <c r="N559" s="11">
        <f t="shared" si="138"/>
        <v>0</v>
      </c>
      <c r="O559" s="11">
        <f t="shared" si="139"/>
        <v>0</v>
      </c>
      <c r="P559" s="11">
        <f t="shared" si="140"/>
        <v>0</v>
      </c>
      <c r="Q559" s="11">
        <f t="shared" si="141"/>
        <v>0</v>
      </c>
      <c r="R559" s="11">
        <f t="shared" si="142"/>
        <v>0</v>
      </c>
    </row>
    <row r="560" spans="1:18" x14ac:dyDescent="0.25">
      <c r="A560" s="9">
        <f>IF(Lease!$H$4="Monthly",DATE(YEAR(Yearly!A559),MONTH(Yearly!A559)+1,DAY(Yearly!A559)),IF(Lease!$H$4="Quarterly",DATE(YEAR(Yearly!A559),MONTH(Yearly!A559)+3,DAY(Yearly!A559)),DATE(YEAR(Yearly!A559)+1,MONTH(Yearly!A559),DAY(Yearly!A559))))</f>
        <v>244776</v>
      </c>
      <c r="B560" s="9">
        <f t="shared" si="130"/>
        <v>244774</v>
      </c>
      <c r="C560" s="9">
        <f t="shared" si="143"/>
        <v>244804</v>
      </c>
      <c r="D560" s="3">
        <f t="shared" si="144"/>
        <v>31</v>
      </c>
      <c r="E560" s="4">
        <f>Lease!K570</f>
        <v>0</v>
      </c>
      <c r="F560" s="3">
        <f t="shared" si="145"/>
        <v>0</v>
      </c>
      <c r="G560" s="11">
        <f t="shared" si="131"/>
        <v>0</v>
      </c>
      <c r="H560" s="11">
        <f t="shared" si="132"/>
        <v>0</v>
      </c>
      <c r="I560" s="11">
        <f t="shared" si="133"/>
        <v>0</v>
      </c>
      <c r="J560" s="11">
        <f t="shared" si="134"/>
        <v>0</v>
      </c>
      <c r="K560" s="11">
        <f t="shared" si="135"/>
        <v>0</v>
      </c>
      <c r="L560" s="11">
        <f t="shared" si="136"/>
        <v>0</v>
      </c>
      <c r="M560" s="11">
        <f t="shared" si="137"/>
        <v>0</v>
      </c>
      <c r="N560" s="11">
        <f t="shared" si="138"/>
        <v>0</v>
      </c>
      <c r="O560" s="11">
        <f t="shared" si="139"/>
        <v>0</v>
      </c>
      <c r="P560" s="11">
        <f t="shared" si="140"/>
        <v>0</v>
      </c>
      <c r="Q560" s="11">
        <f t="shared" si="141"/>
        <v>0</v>
      </c>
      <c r="R560" s="11">
        <f t="shared" si="142"/>
        <v>0</v>
      </c>
    </row>
    <row r="561" spans="1:18" x14ac:dyDescent="0.25">
      <c r="A561" s="9">
        <f>IF(Lease!$H$4="Monthly",DATE(YEAR(Yearly!A560),MONTH(Yearly!A560)+1,DAY(Yearly!A560)),IF(Lease!$H$4="Quarterly",DATE(YEAR(Yearly!A560),MONTH(Yearly!A560)+3,DAY(Yearly!A560)),DATE(YEAR(Yearly!A560)+1,MONTH(Yearly!A560),DAY(Yearly!A560))))</f>
        <v>245141</v>
      </c>
      <c r="B561" s="9">
        <f t="shared" si="130"/>
        <v>245139</v>
      </c>
      <c r="C561" s="9">
        <f t="shared" si="143"/>
        <v>245169</v>
      </c>
      <c r="D561" s="3">
        <f t="shared" si="144"/>
        <v>31</v>
      </c>
      <c r="E561" s="4">
        <f>Lease!K571</f>
        <v>0</v>
      </c>
      <c r="F561" s="3">
        <f t="shared" si="145"/>
        <v>0</v>
      </c>
      <c r="G561" s="11">
        <f t="shared" si="131"/>
        <v>0</v>
      </c>
      <c r="H561" s="11">
        <f t="shared" si="132"/>
        <v>0</v>
      </c>
      <c r="I561" s="11">
        <f t="shared" si="133"/>
        <v>0</v>
      </c>
      <c r="J561" s="11">
        <f t="shared" si="134"/>
        <v>0</v>
      </c>
      <c r="K561" s="11">
        <f t="shared" si="135"/>
        <v>0</v>
      </c>
      <c r="L561" s="11">
        <f t="shared" si="136"/>
        <v>0</v>
      </c>
      <c r="M561" s="11">
        <f t="shared" si="137"/>
        <v>0</v>
      </c>
      <c r="N561" s="11">
        <f t="shared" si="138"/>
        <v>0</v>
      </c>
      <c r="O561" s="11">
        <f t="shared" si="139"/>
        <v>0</v>
      </c>
      <c r="P561" s="11">
        <f t="shared" si="140"/>
        <v>0</v>
      </c>
      <c r="Q561" s="11">
        <f t="shared" si="141"/>
        <v>0</v>
      </c>
      <c r="R561" s="11">
        <f t="shared" si="142"/>
        <v>0</v>
      </c>
    </row>
    <row r="562" spans="1:18" x14ac:dyDescent="0.25">
      <c r="A562" s="9">
        <f>IF(Lease!$H$4="Monthly",DATE(YEAR(Yearly!A561),MONTH(Yearly!A561)+1,DAY(Yearly!A561)),IF(Lease!$H$4="Quarterly",DATE(YEAR(Yearly!A561),MONTH(Yearly!A561)+3,DAY(Yearly!A561)),DATE(YEAR(Yearly!A561)+1,MONTH(Yearly!A561),DAY(Yearly!A561))))</f>
        <v>245507</v>
      </c>
      <c r="B562" s="9">
        <f t="shared" si="130"/>
        <v>245505</v>
      </c>
      <c r="C562" s="9">
        <f t="shared" si="143"/>
        <v>245535</v>
      </c>
      <c r="D562" s="3">
        <f t="shared" si="144"/>
        <v>31</v>
      </c>
      <c r="E562" s="4">
        <f>Lease!K572</f>
        <v>0</v>
      </c>
      <c r="F562" s="3">
        <f t="shared" si="145"/>
        <v>0</v>
      </c>
      <c r="G562" s="11">
        <f t="shared" si="131"/>
        <v>0</v>
      </c>
      <c r="H562" s="11">
        <f t="shared" si="132"/>
        <v>0</v>
      </c>
      <c r="I562" s="11">
        <f t="shared" si="133"/>
        <v>0</v>
      </c>
      <c r="J562" s="11">
        <f t="shared" si="134"/>
        <v>0</v>
      </c>
      <c r="K562" s="11">
        <f t="shared" si="135"/>
        <v>0</v>
      </c>
      <c r="L562" s="11">
        <f t="shared" si="136"/>
        <v>0</v>
      </c>
      <c r="M562" s="11">
        <f t="shared" si="137"/>
        <v>0</v>
      </c>
      <c r="N562" s="11">
        <f t="shared" si="138"/>
        <v>0</v>
      </c>
      <c r="O562" s="11">
        <f t="shared" si="139"/>
        <v>0</v>
      </c>
      <c r="P562" s="11">
        <f t="shared" si="140"/>
        <v>0</v>
      </c>
      <c r="Q562" s="11">
        <f t="shared" si="141"/>
        <v>0</v>
      </c>
      <c r="R562" s="11">
        <f t="shared" si="142"/>
        <v>0</v>
      </c>
    </row>
    <row r="563" spans="1:18" x14ac:dyDescent="0.25">
      <c r="A563" s="9">
        <f>IF(Lease!$H$4="Monthly",DATE(YEAR(Yearly!A562),MONTH(Yearly!A562)+1,DAY(Yearly!A562)),IF(Lease!$H$4="Quarterly",DATE(YEAR(Yearly!A562),MONTH(Yearly!A562)+3,DAY(Yearly!A562)),DATE(YEAR(Yearly!A562)+1,MONTH(Yearly!A562),DAY(Yearly!A562))))</f>
        <v>245872</v>
      </c>
      <c r="B563" s="9">
        <f t="shared" si="130"/>
        <v>245870</v>
      </c>
      <c r="C563" s="9">
        <f t="shared" si="143"/>
        <v>245900</v>
      </c>
      <c r="D563" s="3">
        <f t="shared" si="144"/>
        <v>31</v>
      </c>
      <c r="E563" s="4">
        <f>Lease!K573</f>
        <v>0</v>
      </c>
      <c r="F563" s="3">
        <f t="shared" si="145"/>
        <v>0</v>
      </c>
      <c r="G563" s="11">
        <f t="shared" si="131"/>
        <v>0</v>
      </c>
      <c r="H563" s="11">
        <f t="shared" si="132"/>
        <v>0</v>
      </c>
      <c r="I563" s="11">
        <f t="shared" si="133"/>
        <v>0</v>
      </c>
      <c r="J563" s="11">
        <f t="shared" si="134"/>
        <v>0</v>
      </c>
      <c r="K563" s="11">
        <f t="shared" si="135"/>
        <v>0</v>
      </c>
      <c r="L563" s="11">
        <f t="shared" si="136"/>
        <v>0</v>
      </c>
      <c r="M563" s="11">
        <f t="shared" si="137"/>
        <v>0</v>
      </c>
      <c r="N563" s="11">
        <f t="shared" si="138"/>
        <v>0</v>
      </c>
      <c r="O563" s="11">
        <f t="shared" si="139"/>
        <v>0</v>
      </c>
      <c r="P563" s="11">
        <f t="shared" si="140"/>
        <v>0</v>
      </c>
      <c r="Q563" s="11">
        <f t="shared" si="141"/>
        <v>0</v>
      </c>
      <c r="R563" s="11">
        <f t="shared" si="142"/>
        <v>0</v>
      </c>
    </row>
    <row r="564" spans="1:18" x14ac:dyDescent="0.25">
      <c r="A564" s="9">
        <f>IF(Lease!$H$4="Monthly",DATE(YEAR(Yearly!A563),MONTH(Yearly!A563)+1,DAY(Yearly!A563)),IF(Lease!$H$4="Quarterly",DATE(YEAR(Yearly!A563),MONTH(Yearly!A563)+3,DAY(Yearly!A563)),DATE(YEAR(Yearly!A563)+1,MONTH(Yearly!A563),DAY(Yearly!A563))))</f>
        <v>246237</v>
      </c>
      <c r="B564" s="9">
        <f t="shared" si="130"/>
        <v>246235</v>
      </c>
      <c r="C564" s="9">
        <f t="shared" si="143"/>
        <v>246265</v>
      </c>
      <c r="D564" s="3">
        <f t="shared" si="144"/>
        <v>31</v>
      </c>
      <c r="E564" s="4">
        <f>Lease!K574</f>
        <v>0</v>
      </c>
      <c r="F564" s="3">
        <f t="shared" si="145"/>
        <v>0</v>
      </c>
      <c r="G564" s="11">
        <f t="shared" si="131"/>
        <v>0</v>
      </c>
      <c r="H564" s="11">
        <f t="shared" si="132"/>
        <v>0</v>
      </c>
      <c r="I564" s="11">
        <f t="shared" si="133"/>
        <v>0</v>
      </c>
      <c r="J564" s="11">
        <f t="shared" si="134"/>
        <v>0</v>
      </c>
      <c r="K564" s="11">
        <f t="shared" si="135"/>
        <v>0</v>
      </c>
      <c r="L564" s="11">
        <f t="shared" si="136"/>
        <v>0</v>
      </c>
      <c r="M564" s="11">
        <f t="shared" si="137"/>
        <v>0</v>
      </c>
      <c r="N564" s="11">
        <f t="shared" si="138"/>
        <v>0</v>
      </c>
      <c r="O564" s="11">
        <f t="shared" si="139"/>
        <v>0</v>
      </c>
      <c r="P564" s="11">
        <f t="shared" si="140"/>
        <v>0</v>
      </c>
      <c r="Q564" s="11">
        <f t="shared" si="141"/>
        <v>0</v>
      </c>
      <c r="R564" s="11">
        <f t="shared" si="142"/>
        <v>0</v>
      </c>
    </row>
    <row r="565" spans="1:18" x14ac:dyDescent="0.25">
      <c r="A565" s="9">
        <f>IF(Lease!$H$4="Monthly",DATE(YEAR(Yearly!A564),MONTH(Yearly!A564)+1,DAY(Yearly!A564)),IF(Lease!$H$4="Quarterly",DATE(YEAR(Yearly!A564),MONTH(Yearly!A564)+3,DAY(Yearly!A564)),DATE(YEAR(Yearly!A564)+1,MONTH(Yearly!A564),DAY(Yearly!A564))))</f>
        <v>246602</v>
      </c>
      <c r="B565" s="9">
        <f t="shared" si="130"/>
        <v>246600</v>
      </c>
      <c r="C565" s="9">
        <f t="shared" si="143"/>
        <v>246630</v>
      </c>
      <c r="D565" s="3">
        <f t="shared" si="144"/>
        <v>31</v>
      </c>
      <c r="E565" s="4">
        <f>Lease!K575</f>
        <v>0</v>
      </c>
      <c r="F565" s="3">
        <f t="shared" si="145"/>
        <v>0</v>
      </c>
      <c r="G565" s="11">
        <f t="shared" si="131"/>
        <v>0</v>
      </c>
      <c r="H565" s="11">
        <f t="shared" si="132"/>
        <v>0</v>
      </c>
      <c r="I565" s="11">
        <f t="shared" si="133"/>
        <v>0</v>
      </c>
      <c r="J565" s="11">
        <f t="shared" si="134"/>
        <v>0</v>
      </c>
      <c r="K565" s="11">
        <f t="shared" si="135"/>
        <v>0</v>
      </c>
      <c r="L565" s="11">
        <f t="shared" si="136"/>
        <v>0</v>
      </c>
      <c r="M565" s="11">
        <f t="shared" si="137"/>
        <v>0</v>
      </c>
      <c r="N565" s="11">
        <f t="shared" si="138"/>
        <v>0</v>
      </c>
      <c r="O565" s="11">
        <f t="shared" si="139"/>
        <v>0</v>
      </c>
      <c r="P565" s="11">
        <f t="shared" si="140"/>
        <v>0</v>
      </c>
      <c r="Q565" s="11">
        <f t="shared" si="141"/>
        <v>0</v>
      </c>
      <c r="R565" s="11">
        <f t="shared" si="142"/>
        <v>0</v>
      </c>
    </row>
    <row r="566" spans="1:18" x14ac:dyDescent="0.25">
      <c r="A566" s="9">
        <f>IF(Lease!$H$4="Monthly",DATE(YEAR(Yearly!A565),MONTH(Yearly!A565)+1,DAY(Yearly!A565)),IF(Lease!$H$4="Quarterly",DATE(YEAR(Yearly!A565),MONTH(Yearly!A565)+3,DAY(Yearly!A565)),DATE(YEAR(Yearly!A565)+1,MONTH(Yearly!A565),DAY(Yearly!A565))))</f>
        <v>246968</v>
      </c>
      <c r="B566" s="9">
        <f t="shared" si="130"/>
        <v>246966</v>
      </c>
      <c r="C566" s="9">
        <f t="shared" si="143"/>
        <v>246996</v>
      </c>
      <c r="D566" s="3">
        <f t="shared" si="144"/>
        <v>31</v>
      </c>
      <c r="E566" s="4">
        <f>Lease!K576</f>
        <v>0</v>
      </c>
      <c r="F566" s="3">
        <f t="shared" si="145"/>
        <v>0</v>
      </c>
      <c r="G566" s="11">
        <f t="shared" si="131"/>
        <v>0</v>
      </c>
      <c r="H566" s="11">
        <f t="shared" si="132"/>
        <v>0</v>
      </c>
      <c r="I566" s="11">
        <f t="shared" si="133"/>
        <v>0</v>
      </c>
      <c r="J566" s="11">
        <f t="shared" si="134"/>
        <v>0</v>
      </c>
      <c r="K566" s="11">
        <f t="shared" si="135"/>
        <v>0</v>
      </c>
      <c r="L566" s="11">
        <f t="shared" si="136"/>
        <v>0</v>
      </c>
      <c r="M566" s="11">
        <f t="shared" si="137"/>
        <v>0</v>
      </c>
      <c r="N566" s="11">
        <f t="shared" si="138"/>
        <v>0</v>
      </c>
      <c r="O566" s="11">
        <f t="shared" si="139"/>
        <v>0</v>
      </c>
      <c r="P566" s="11">
        <f t="shared" si="140"/>
        <v>0</v>
      </c>
      <c r="Q566" s="11">
        <f t="shared" si="141"/>
        <v>0</v>
      </c>
      <c r="R566" s="11">
        <f t="shared" si="142"/>
        <v>0</v>
      </c>
    </row>
    <row r="567" spans="1:18" x14ac:dyDescent="0.25">
      <c r="A567" s="9">
        <f>IF(Lease!$H$4="Monthly",DATE(YEAR(Yearly!A566),MONTH(Yearly!A566)+1,DAY(Yearly!A566)),IF(Lease!$H$4="Quarterly",DATE(YEAR(Yearly!A566),MONTH(Yearly!A566)+3,DAY(Yearly!A566)),DATE(YEAR(Yearly!A566)+1,MONTH(Yearly!A566),DAY(Yearly!A566))))</f>
        <v>247333</v>
      </c>
      <c r="B567" s="9">
        <f t="shared" si="130"/>
        <v>247331</v>
      </c>
      <c r="C567" s="9">
        <f t="shared" si="143"/>
        <v>247361</v>
      </c>
      <c r="D567" s="3">
        <f t="shared" si="144"/>
        <v>31</v>
      </c>
      <c r="E567" s="4">
        <f>Lease!K577</f>
        <v>0</v>
      </c>
      <c r="F567" s="3">
        <f t="shared" si="145"/>
        <v>0</v>
      </c>
      <c r="G567" s="11">
        <f t="shared" si="131"/>
        <v>0</v>
      </c>
      <c r="H567" s="11">
        <f t="shared" si="132"/>
        <v>0</v>
      </c>
      <c r="I567" s="11">
        <f t="shared" si="133"/>
        <v>0</v>
      </c>
      <c r="J567" s="11">
        <f t="shared" si="134"/>
        <v>0</v>
      </c>
      <c r="K567" s="11">
        <f t="shared" si="135"/>
        <v>0</v>
      </c>
      <c r="L567" s="11">
        <f t="shared" si="136"/>
        <v>0</v>
      </c>
      <c r="M567" s="11">
        <f t="shared" si="137"/>
        <v>0</v>
      </c>
      <c r="N567" s="11">
        <f t="shared" si="138"/>
        <v>0</v>
      </c>
      <c r="O567" s="11">
        <f t="shared" si="139"/>
        <v>0</v>
      </c>
      <c r="P567" s="11">
        <f t="shared" si="140"/>
        <v>0</v>
      </c>
      <c r="Q567" s="11">
        <f t="shared" si="141"/>
        <v>0</v>
      </c>
      <c r="R567" s="11">
        <f t="shared" si="142"/>
        <v>0</v>
      </c>
    </row>
    <row r="568" spans="1:18" x14ac:dyDescent="0.25">
      <c r="A568" s="9">
        <f>IF(Lease!$H$4="Monthly",DATE(YEAR(Yearly!A567),MONTH(Yearly!A567)+1,DAY(Yearly!A567)),IF(Lease!$H$4="Quarterly",DATE(YEAR(Yearly!A567),MONTH(Yearly!A567)+3,DAY(Yearly!A567)),DATE(YEAR(Yearly!A567)+1,MONTH(Yearly!A567),DAY(Yearly!A567))))</f>
        <v>247698</v>
      </c>
      <c r="B568" s="9">
        <f t="shared" si="130"/>
        <v>247696</v>
      </c>
      <c r="C568" s="9">
        <f t="shared" si="143"/>
        <v>247726</v>
      </c>
      <c r="D568" s="3">
        <f t="shared" si="144"/>
        <v>31</v>
      </c>
      <c r="E568" s="4">
        <f>Lease!K578</f>
        <v>0</v>
      </c>
      <c r="F568" s="3">
        <f t="shared" si="145"/>
        <v>0</v>
      </c>
      <c r="G568" s="11">
        <f t="shared" si="131"/>
        <v>0</v>
      </c>
      <c r="H568" s="11">
        <f t="shared" si="132"/>
        <v>0</v>
      </c>
      <c r="I568" s="11">
        <f t="shared" si="133"/>
        <v>0</v>
      </c>
      <c r="J568" s="11">
        <f t="shared" si="134"/>
        <v>0</v>
      </c>
      <c r="K568" s="11">
        <f t="shared" si="135"/>
        <v>0</v>
      </c>
      <c r="L568" s="11">
        <f t="shared" si="136"/>
        <v>0</v>
      </c>
      <c r="M568" s="11">
        <f t="shared" si="137"/>
        <v>0</v>
      </c>
      <c r="N568" s="11">
        <f t="shared" si="138"/>
        <v>0</v>
      </c>
      <c r="O568" s="11">
        <f t="shared" si="139"/>
        <v>0</v>
      </c>
      <c r="P568" s="11">
        <f t="shared" si="140"/>
        <v>0</v>
      </c>
      <c r="Q568" s="11">
        <f t="shared" si="141"/>
        <v>0</v>
      </c>
      <c r="R568" s="11">
        <f t="shared" si="142"/>
        <v>0</v>
      </c>
    </row>
    <row r="569" spans="1:18" x14ac:dyDescent="0.25">
      <c r="A569" s="9">
        <f>IF(Lease!$H$4="Monthly",DATE(YEAR(Yearly!A568),MONTH(Yearly!A568)+1,DAY(Yearly!A568)),IF(Lease!$H$4="Quarterly",DATE(YEAR(Yearly!A568),MONTH(Yearly!A568)+3,DAY(Yearly!A568)),DATE(YEAR(Yearly!A568)+1,MONTH(Yearly!A568),DAY(Yearly!A568))))</f>
        <v>248063</v>
      </c>
      <c r="B569" s="9">
        <f t="shared" si="130"/>
        <v>248061</v>
      </c>
      <c r="C569" s="9">
        <f t="shared" si="143"/>
        <v>248091</v>
      </c>
      <c r="D569" s="3">
        <f t="shared" si="144"/>
        <v>31</v>
      </c>
      <c r="E569" s="4">
        <f>Lease!K579</f>
        <v>0</v>
      </c>
      <c r="F569" s="3">
        <f t="shared" si="145"/>
        <v>0</v>
      </c>
      <c r="G569" s="11">
        <f t="shared" si="131"/>
        <v>0</v>
      </c>
      <c r="H569" s="11">
        <f t="shared" si="132"/>
        <v>0</v>
      </c>
      <c r="I569" s="11">
        <f t="shared" si="133"/>
        <v>0</v>
      </c>
      <c r="J569" s="11">
        <f t="shared" si="134"/>
        <v>0</v>
      </c>
      <c r="K569" s="11">
        <f t="shared" si="135"/>
        <v>0</v>
      </c>
      <c r="L569" s="11">
        <f t="shared" si="136"/>
        <v>0</v>
      </c>
      <c r="M569" s="11">
        <f t="shared" si="137"/>
        <v>0</v>
      </c>
      <c r="N569" s="11">
        <f t="shared" si="138"/>
        <v>0</v>
      </c>
      <c r="O569" s="11">
        <f t="shared" si="139"/>
        <v>0</v>
      </c>
      <c r="P569" s="11">
        <f t="shared" si="140"/>
        <v>0</v>
      </c>
      <c r="Q569" s="11">
        <f t="shared" si="141"/>
        <v>0</v>
      </c>
      <c r="R569" s="11">
        <f t="shared" si="142"/>
        <v>0</v>
      </c>
    </row>
    <row r="570" spans="1:18" x14ac:dyDescent="0.25">
      <c r="A570" s="9">
        <f>IF(Lease!$H$4="Monthly",DATE(YEAR(Yearly!A569),MONTH(Yearly!A569)+1,DAY(Yearly!A569)),IF(Lease!$H$4="Quarterly",DATE(YEAR(Yearly!A569),MONTH(Yearly!A569)+3,DAY(Yearly!A569)),DATE(YEAR(Yearly!A569)+1,MONTH(Yearly!A569),DAY(Yearly!A569))))</f>
        <v>248429</v>
      </c>
      <c r="B570" s="9">
        <f t="shared" si="130"/>
        <v>248427</v>
      </c>
      <c r="C570" s="9">
        <f t="shared" si="143"/>
        <v>248457</v>
      </c>
      <c r="D570" s="3">
        <f t="shared" si="144"/>
        <v>31</v>
      </c>
      <c r="E570" s="4">
        <f>Lease!K580</f>
        <v>0</v>
      </c>
      <c r="F570" s="3">
        <f t="shared" si="145"/>
        <v>0</v>
      </c>
      <c r="G570" s="11">
        <f t="shared" si="131"/>
        <v>0</v>
      </c>
      <c r="H570" s="11">
        <f t="shared" si="132"/>
        <v>0</v>
      </c>
      <c r="I570" s="11">
        <f t="shared" si="133"/>
        <v>0</v>
      </c>
      <c r="J570" s="11">
        <f t="shared" si="134"/>
        <v>0</v>
      </c>
      <c r="K570" s="11">
        <f t="shared" si="135"/>
        <v>0</v>
      </c>
      <c r="L570" s="11">
        <f t="shared" si="136"/>
        <v>0</v>
      </c>
      <c r="M570" s="11">
        <f t="shared" si="137"/>
        <v>0</v>
      </c>
      <c r="N570" s="11">
        <f t="shared" si="138"/>
        <v>0</v>
      </c>
      <c r="O570" s="11">
        <f t="shared" si="139"/>
        <v>0</v>
      </c>
      <c r="P570" s="11">
        <f t="shared" si="140"/>
        <v>0</v>
      </c>
      <c r="Q570" s="11">
        <f t="shared" si="141"/>
        <v>0</v>
      </c>
      <c r="R570" s="11">
        <f t="shared" si="142"/>
        <v>0</v>
      </c>
    </row>
    <row r="571" spans="1:18" x14ac:dyDescent="0.25">
      <c r="A571" s="9">
        <f>IF(Lease!$H$4="Monthly",DATE(YEAR(Yearly!A570),MONTH(Yearly!A570)+1,DAY(Yearly!A570)),IF(Lease!$H$4="Quarterly",DATE(YEAR(Yearly!A570),MONTH(Yearly!A570)+3,DAY(Yearly!A570)),DATE(YEAR(Yearly!A570)+1,MONTH(Yearly!A570),DAY(Yearly!A570))))</f>
        <v>248794</v>
      </c>
      <c r="B571" s="9">
        <f t="shared" si="130"/>
        <v>248792</v>
      </c>
      <c r="C571" s="9">
        <f t="shared" si="143"/>
        <v>248822</v>
      </c>
      <c r="D571" s="3">
        <f t="shared" si="144"/>
        <v>31</v>
      </c>
      <c r="E571" s="4">
        <f>Lease!K581</f>
        <v>0</v>
      </c>
      <c r="F571" s="3">
        <f t="shared" si="145"/>
        <v>0</v>
      </c>
      <c r="G571" s="11">
        <f t="shared" si="131"/>
        <v>0</v>
      </c>
      <c r="H571" s="11">
        <f t="shared" si="132"/>
        <v>0</v>
      </c>
      <c r="I571" s="11">
        <f t="shared" si="133"/>
        <v>0</v>
      </c>
      <c r="J571" s="11">
        <f t="shared" si="134"/>
        <v>0</v>
      </c>
      <c r="K571" s="11">
        <f t="shared" si="135"/>
        <v>0</v>
      </c>
      <c r="L571" s="11">
        <f t="shared" si="136"/>
        <v>0</v>
      </c>
      <c r="M571" s="11">
        <f t="shared" si="137"/>
        <v>0</v>
      </c>
      <c r="N571" s="11">
        <f t="shared" si="138"/>
        <v>0</v>
      </c>
      <c r="O571" s="11">
        <f t="shared" si="139"/>
        <v>0</v>
      </c>
      <c r="P571" s="11">
        <f t="shared" si="140"/>
        <v>0</v>
      </c>
      <c r="Q571" s="11">
        <f t="shared" si="141"/>
        <v>0</v>
      </c>
      <c r="R571" s="11">
        <f t="shared" si="142"/>
        <v>0</v>
      </c>
    </row>
    <row r="572" spans="1:18" x14ac:dyDescent="0.25">
      <c r="A572" s="9">
        <f>IF(Lease!$H$4="Monthly",DATE(YEAR(Yearly!A571),MONTH(Yearly!A571)+1,DAY(Yearly!A571)),IF(Lease!$H$4="Quarterly",DATE(YEAR(Yearly!A571),MONTH(Yearly!A571)+3,DAY(Yearly!A571)),DATE(YEAR(Yearly!A571)+1,MONTH(Yearly!A571),DAY(Yearly!A571))))</f>
        <v>249159</v>
      </c>
      <c r="B572" s="9">
        <f t="shared" si="130"/>
        <v>249157</v>
      </c>
      <c r="C572" s="9">
        <f t="shared" si="143"/>
        <v>249187</v>
      </c>
      <c r="D572" s="3">
        <f t="shared" si="144"/>
        <v>31</v>
      </c>
      <c r="E572" s="4">
        <f>Lease!K582</f>
        <v>0</v>
      </c>
      <c r="F572" s="3">
        <f t="shared" si="145"/>
        <v>0</v>
      </c>
      <c r="G572" s="11">
        <f t="shared" si="131"/>
        <v>0</v>
      </c>
      <c r="H572" s="11">
        <f t="shared" si="132"/>
        <v>0</v>
      </c>
      <c r="I572" s="11">
        <f t="shared" si="133"/>
        <v>0</v>
      </c>
      <c r="J572" s="11">
        <f t="shared" si="134"/>
        <v>0</v>
      </c>
      <c r="K572" s="11">
        <f t="shared" si="135"/>
        <v>0</v>
      </c>
      <c r="L572" s="11">
        <f t="shared" si="136"/>
        <v>0</v>
      </c>
      <c r="M572" s="11">
        <f t="shared" si="137"/>
        <v>0</v>
      </c>
      <c r="N572" s="11">
        <f t="shared" si="138"/>
        <v>0</v>
      </c>
      <c r="O572" s="11">
        <f t="shared" si="139"/>
        <v>0</v>
      </c>
      <c r="P572" s="11">
        <f t="shared" si="140"/>
        <v>0</v>
      </c>
      <c r="Q572" s="11">
        <f t="shared" si="141"/>
        <v>0</v>
      </c>
      <c r="R572" s="11">
        <f t="shared" si="142"/>
        <v>0</v>
      </c>
    </row>
    <row r="573" spans="1:18" x14ac:dyDescent="0.25">
      <c r="A573" s="9">
        <f>IF(Lease!$H$4="Monthly",DATE(YEAR(Yearly!A572),MONTH(Yearly!A572)+1,DAY(Yearly!A572)),IF(Lease!$H$4="Quarterly",DATE(YEAR(Yearly!A572),MONTH(Yearly!A572)+3,DAY(Yearly!A572)),DATE(YEAR(Yearly!A572)+1,MONTH(Yearly!A572),DAY(Yearly!A572))))</f>
        <v>249524</v>
      </c>
      <c r="B573" s="9">
        <f t="shared" si="130"/>
        <v>249522</v>
      </c>
      <c r="C573" s="9">
        <f t="shared" si="143"/>
        <v>249552</v>
      </c>
      <c r="D573" s="3">
        <f t="shared" si="144"/>
        <v>31</v>
      </c>
      <c r="E573" s="4">
        <f>Lease!K583</f>
        <v>0</v>
      </c>
      <c r="F573" s="3">
        <f t="shared" si="145"/>
        <v>0</v>
      </c>
      <c r="G573" s="11">
        <f t="shared" si="131"/>
        <v>0</v>
      </c>
      <c r="H573" s="11">
        <f t="shared" si="132"/>
        <v>0</v>
      </c>
      <c r="I573" s="11">
        <f t="shared" si="133"/>
        <v>0</v>
      </c>
      <c r="J573" s="11">
        <f t="shared" si="134"/>
        <v>0</v>
      </c>
      <c r="K573" s="11">
        <f t="shared" si="135"/>
        <v>0</v>
      </c>
      <c r="L573" s="11">
        <f t="shared" si="136"/>
        <v>0</v>
      </c>
      <c r="M573" s="11">
        <f t="shared" si="137"/>
        <v>0</v>
      </c>
      <c r="N573" s="11">
        <f t="shared" si="138"/>
        <v>0</v>
      </c>
      <c r="O573" s="11">
        <f t="shared" si="139"/>
        <v>0</v>
      </c>
      <c r="P573" s="11">
        <f t="shared" si="140"/>
        <v>0</v>
      </c>
      <c r="Q573" s="11">
        <f t="shared" si="141"/>
        <v>0</v>
      </c>
      <c r="R573" s="11">
        <f t="shared" si="142"/>
        <v>0</v>
      </c>
    </row>
    <row r="574" spans="1:18" x14ac:dyDescent="0.25">
      <c r="A574" s="9">
        <f>IF(Lease!$H$4="Monthly",DATE(YEAR(Yearly!A573),MONTH(Yearly!A573)+1,DAY(Yearly!A573)),IF(Lease!$H$4="Quarterly",DATE(YEAR(Yearly!A573),MONTH(Yearly!A573)+3,DAY(Yearly!A573)),DATE(YEAR(Yearly!A573)+1,MONTH(Yearly!A573),DAY(Yearly!A573))))</f>
        <v>249890</v>
      </c>
      <c r="B574" s="9">
        <f t="shared" si="130"/>
        <v>249888</v>
      </c>
      <c r="C574" s="9">
        <f t="shared" si="143"/>
        <v>249918</v>
      </c>
      <c r="D574" s="3">
        <f t="shared" si="144"/>
        <v>31</v>
      </c>
      <c r="E574" s="4">
        <f>Lease!K584</f>
        <v>0</v>
      </c>
      <c r="F574" s="3">
        <f t="shared" si="145"/>
        <v>0</v>
      </c>
      <c r="G574" s="11">
        <f t="shared" si="131"/>
        <v>0</v>
      </c>
      <c r="H574" s="11">
        <f t="shared" si="132"/>
        <v>0</v>
      </c>
      <c r="I574" s="11">
        <f t="shared" si="133"/>
        <v>0</v>
      </c>
      <c r="J574" s="11">
        <f t="shared" si="134"/>
        <v>0</v>
      </c>
      <c r="K574" s="11">
        <f t="shared" si="135"/>
        <v>0</v>
      </c>
      <c r="L574" s="11">
        <f t="shared" si="136"/>
        <v>0</v>
      </c>
      <c r="M574" s="11">
        <f t="shared" si="137"/>
        <v>0</v>
      </c>
      <c r="N574" s="11">
        <f t="shared" si="138"/>
        <v>0</v>
      </c>
      <c r="O574" s="11">
        <f t="shared" si="139"/>
        <v>0</v>
      </c>
      <c r="P574" s="11">
        <f t="shared" si="140"/>
        <v>0</v>
      </c>
      <c r="Q574" s="11">
        <f t="shared" si="141"/>
        <v>0</v>
      </c>
      <c r="R574" s="11">
        <f t="shared" si="142"/>
        <v>0</v>
      </c>
    </row>
    <row r="575" spans="1:18" x14ac:dyDescent="0.25">
      <c r="A575" s="9">
        <f>IF(Lease!$H$4="Monthly",DATE(YEAR(Yearly!A574),MONTH(Yearly!A574)+1,DAY(Yearly!A574)),IF(Lease!$H$4="Quarterly",DATE(YEAR(Yearly!A574),MONTH(Yearly!A574)+3,DAY(Yearly!A574)),DATE(YEAR(Yearly!A574)+1,MONTH(Yearly!A574),DAY(Yearly!A574))))</f>
        <v>250255</v>
      </c>
      <c r="B575" s="9">
        <f t="shared" si="130"/>
        <v>250253</v>
      </c>
      <c r="C575" s="9">
        <f t="shared" si="143"/>
        <v>250283</v>
      </c>
      <c r="D575" s="3">
        <f t="shared" si="144"/>
        <v>31</v>
      </c>
      <c r="E575" s="4">
        <f>Lease!K585</f>
        <v>0</v>
      </c>
      <c r="F575" s="3">
        <f t="shared" si="145"/>
        <v>0</v>
      </c>
      <c r="G575" s="11">
        <f t="shared" si="131"/>
        <v>0</v>
      </c>
      <c r="H575" s="11">
        <f t="shared" si="132"/>
        <v>0</v>
      </c>
      <c r="I575" s="11">
        <f t="shared" si="133"/>
        <v>0</v>
      </c>
      <c r="J575" s="11">
        <f t="shared" si="134"/>
        <v>0</v>
      </c>
      <c r="K575" s="11">
        <f t="shared" si="135"/>
        <v>0</v>
      </c>
      <c r="L575" s="11">
        <f t="shared" si="136"/>
        <v>0</v>
      </c>
      <c r="M575" s="11">
        <f t="shared" si="137"/>
        <v>0</v>
      </c>
      <c r="N575" s="11">
        <f t="shared" si="138"/>
        <v>0</v>
      </c>
      <c r="O575" s="11">
        <f t="shared" si="139"/>
        <v>0</v>
      </c>
      <c r="P575" s="11">
        <f t="shared" si="140"/>
        <v>0</v>
      </c>
      <c r="Q575" s="11">
        <f t="shared" si="141"/>
        <v>0</v>
      </c>
      <c r="R575" s="11">
        <f t="shared" si="142"/>
        <v>0</v>
      </c>
    </row>
    <row r="576" spans="1:18" x14ac:dyDescent="0.25">
      <c r="A576" s="9">
        <f>IF(Lease!$H$4="Monthly",DATE(YEAR(Yearly!A575),MONTH(Yearly!A575)+1,DAY(Yearly!A575)),IF(Lease!$H$4="Quarterly",DATE(YEAR(Yearly!A575),MONTH(Yearly!A575)+3,DAY(Yearly!A575)),DATE(YEAR(Yearly!A575)+1,MONTH(Yearly!A575),DAY(Yearly!A575))))</f>
        <v>250620</v>
      </c>
      <c r="B576" s="9">
        <f t="shared" si="130"/>
        <v>250618</v>
      </c>
      <c r="C576" s="9">
        <f t="shared" si="143"/>
        <v>250648</v>
      </c>
      <c r="D576" s="3">
        <f t="shared" si="144"/>
        <v>31</v>
      </c>
      <c r="E576" s="4">
        <f>Lease!K586</f>
        <v>0</v>
      </c>
      <c r="F576" s="3">
        <f t="shared" si="145"/>
        <v>0</v>
      </c>
      <c r="G576" s="11">
        <f t="shared" si="131"/>
        <v>0</v>
      </c>
      <c r="H576" s="11">
        <f t="shared" si="132"/>
        <v>0</v>
      </c>
      <c r="I576" s="11">
        <f t="shared" si="133"/>
        <v>0</v>
      </c>
      <c r="J576" s="11">
        <f t="shared" si="134"/>
        <v>0</v>
      </c>
      <c r="K576" s="11">
        <f t="shared" si="135"/>
        <v>0</v>
      </c>
      <c r="L576" s="11">
        <f t="shared" si="136"/>
        <v>0</v>
      </c>
      <c r="M576" s="11">
        <f t="shared" si="137"/>
        <v>0</v>
      </c>
      <c r="N576" s="11">
        <f t="shared" si="138"/>
        <v>0</v>
      </c>
      <c r="O576" s="11">
        <f t="shared" si="139"/>
        <v>0</v>
      </c>
      <c r="P576" s="11">
        <f t="shared" si="140"/>
        <v>0</v>
      </c>
      <c r="Q576" s="11">
        <f t="shared" si="141"/>
        <v>0</v>
      </c>
      <c r="R576" s="11">
        <f t="shared" si="142"/>
        <v>0</v>
      </c>
    </row>
    <row r="577" spans="1:18" x14ac:dyDescent="0.25">
      <c r="A577" s="9">
        <f>IF(Lease!$H$4="Monthly",DATE(YEAR(Yearly!A576),MONTH(Yearly!A576)+1,DAY(Yearly!A576)),IF(Lease!$H$4="Quarterly",DATE(YEAR(Yearly!A576),MONTH(Yearly!A576)+3,DAY(Yearly!A576)),DATE(YEAR(Yearly!A576)+1,MONTH(Yearly!A576),DAY(Yearly!A576))))</f>
        <v>250985</v>
      </c>
      <c r="B577" s="9">
        <f t="shared" si="130"/>
        <v>250983</v>
      </c>
      <c r="C577" s="9">
        <f t="shared" si="143"/>
        <v>251013</v>
      </c>
      <c r="D577" s="3">
        <f t="shared" si="144"/>
        <v>31</v>
      </c>
      <c r="E577" s="4">
        <f>Lease!K587</f>
        <v>0</v>
      </c>
      <c r="F577" s="3">
        <f t="shared" si="145"/>
        <v>0</v>
      </c>
      <c r="G577" s="11">
        <f t="shared" si="131"/>
        <v>0</v>
      </c>
      <c r="H577" s="11">
        <f t="shared" si="132"/>
        <v>0</v>
      </c>
      <c r="I577" s="11">
        <f t="shared" si="133"/>
        <v>0</v>
      </c>
      <c r="J577" s="11">
        <f t="shared" si="134"/>
        <v>0</v>
      </c>
      <c r="K577" s="11">
        <f t="shared" si="135"/>
        <v>0</v>
      </c>
      <c r="L577" s="11">
        <f t="shared" si="136"/>
        <v>0</v>
      </c>
      <c r="M577" s="11">
        <f t="shared" si="137"/>
        <v>0</v>
      </c>
      <c r="N577" s="11">
        <f t="shared" si="138"/>
        <v>0</v>
      </c>
      <c r="O577" s="11">
        <f t="shared" si="139"/>
        <v>0</v>
      </c>
      <c r="P577" s="11">
        <f t="shared" si="140"/>
        <v>0</v>
      </c>
      <c r="Q577" s="11">
        <f t="shared" si="141"/>
        <v>0</v>
      </c>
      <c r="R577" s="11">
        <f t="shared" si="142"/>
        <v>0</v>
      </c>
    </row>
    <row r="578" spans="1:18" x14ac:dyDescent="0.25">
      <c r="A578" s="9">
        <f>IF(Lease!$H$4="Monthly",DATE(YEAR(Yearly!A577),MONTH(Yearly!A577)+1,DAY(Yearly!A577)),IF(Lease!$H$4="Quarterly",DATE(YEAR(Yearly!A577),MONTH(Yearly!A577)+3,DAY(Yearly!A577)),DATE(YEAR(Yearly!A577)+1,MONTH(Yearly!A577),DAY(Yearly!A577))))</f>
        <v>251351</v>
      </c>
      <c r="B578" s="9">
        <f t="shared" si="130"/>
        <v>251349</v>
      </c>
      <c r="C578" s="9">
        <f t="shared" si="143"/>
        <v>251379</v>
      </c>
      <c r="D578" s="3">
        <f t="shared" si="144"/>
        <v>31</v>
      </c>
      <c r="E578" s="4">
        <f>Lease!K588</f>
        <v>0</v>
      </c>
      <c r="F578" s="3">
        <f t="shared" si="145"/>
        <v>0</v>
      </c>
      <c r="G578" s="11">
        <f t="shared" si="131"/>
        <v>0</v>
      </c>
      <c r="H578" s="11">
        <f t="shared" si="132"/>
        <v>0</v>
      </c>
      <c r="I578" s="11">
        <f t="shared" si="133"/>
        <v>0</v>
      </c>
      <c r="J578" s="11">
        <f t="shared" si="134"/>
        <v>0</v>
      </c>
      <c r="K578" s="11">
        <f t="shared" si="135"/>
        <v>0</v>
      </c>
      <c r="L578" s="11">
        <f t="shared" si="136"/>
        <v>0</v>
      </c>
      <c r="M578" s="11">
        <f t="shared" si="137"/>
        <v>0</v>
      </c>
      <c r="N578" s="11">
        <f t="shared" si="138"/>
        <v>0</v>
      </c>
      <c r="O578" s="11">
        <f t="shared" si="139"/>
        <v>0</v>
      </c>
      <c r="P578" s="11">
        <f t="shared" si="140"/>
        <v>0</v>
      </c>
      <c r="Q578" s="11">
        <f t="shared" si="141"/>
        <v>0</v>
      </c>
      <c r="R578" s="11">
        <f t="shared" si="142"/>
        <v>0</v>
      </c>
    </row>
    <row r="579" spans="1:18" x14ac:dyDescent="0.25">
      <c r="A579" s="9">
        <f>IF(Lease!$H$4="Monthly",DATE(YEAR(Yearly!A578),MONTH(Yearly!A578)+1,DAY(Yearly!A578)),IF(Lease!$H$4="Quarterly",DATE(YEAR(Yearly!A578),MONTH(Yearly!A578)+3,DAY(Yearly!A578)),DATE(YEAR(Yearly!A578)+1,MONTH(Yearly!A578),DAY(Yearly!A578))))</f>
        <v>251716</v>
      </c>
      <c r="B579" s="9">
        <f t="shared" si="130"/>
        <v>251714</v>
      </c>
      <c r="C579" s="9">
        <f t="shared" si="143"/>
        <v>251744</v>
      </c>
      <c r="D579" s="3">
        <f t="shared" si="144"/>
        <v>31</v>
      </c>
      <c r="E579" s="4">
        <f>Lease!K589</f>
        <v>0</v>
      </c>
      <c r="F579" s="3">
        <f t="shared" si="145"/>
        <v>0</v>
      </c>
      <c r="G579" s="11">
        <f t="shared" si="131"/>
        <v>0</v>
      </c>
      <c r="H579" s="11">
        <f t="shared" si="132"/>
        <v>0</v>
      </c>
      <c r="I579" s="11">
        <f t="shared" si="133"/>
        <v>0</v>
      </c>
      <c r="J579" s="11">
        <f t="shared" si="134"/>
        <v>0</v>
      </c>
      <c r="K579" s="11">
        <f t="shared" si="135"/>
        <v>0</v>
      </c>
      <c r="L579" s="11">
        <f t="shared" si="136"/>
        <v>0</v>
      </c>
      <c r="M579" s="11">
        <f t="shared" si="137"/>
        <v>0</v>
      </c>
      <c r="N579" s="11">
        <f t="shared" si="138"/>
        <v>0</v>
      </c>
      <c r="O579" s="11">
        <f t="shared" si="139"/>
        <v>0</v>
      </c>
      <c r="P579" s="11">
        <f t="shared" si="140"/>
        <v>0</v>
      </c>
      <c r="Q579" s="11">
        <f t="shared" si="141"/>
        <v>0</v>
      </c>
      <c r="R579" s="11">
        <f t="shared" si="142"/>
        <v>0</v>
      </c>
    </row>
    <row r="580" spans="1:18" x14ac:dyDescent="0.25">
      <c r="A580" s="9">
        <f>IF(Lease!$H$4="Monthly",DATE(YEAR(Yearly!A579),MONTH(Yearly!A579)+1,DAY(Yearly!A579)),IF(Lease!$H$4="Quarterly",DATE(YEAR(Yearly!A579),MONTH(Yearly!A579)+3,DAY(Yearly!A579)),DATE(YEAR(Yearly!A579)+1,MONTH(Yearly!A579),DAY(Yearly!A579))))</f>
        <v>252081</v>
      </c>
      <c r="B580" s="9">
        <f t="shared" si="130"/>
        <v>252079</v>
      </c>
      <c r="C580" s="9">
        <f t="shared" si="143"/>
        <v>252109</v>
      </c>
      <c r="D580" s="3">
        <f t="shared" si="144"/>
        <v>31</v>
      </c>
      <c r="E580" s="4">
        <f>Lease!K590</f>
        <v>0</v>
      </c>
      <c r="F580" s="3">
        <f t="shared" si="145"/>
        <v>0</v>
      </c>
      <c r="G580" s="11">
        <f t="shared" si="131"/>
        <v>0</v>
      </c>
      <c r="H580" s="11">
        <f t="shared" si="132"/>
        <v>0</v>
      </c>
      <c r="I580" s="11">
        <f t="shared" si="133"/>
        <v>0</v>
      </c>
      <c r="J580" s="11">
        <f t="shared" si="134"/>
        <v>0</v>
      </c>
      <c r="K580" s="11">
        <f t="shared" si="135"/>
        <v>0</v>
      </c>
      <c r="L580" s="11">
        <f t="shared" si="136"/>
        <v>0</v>
      </c>
      <c r="M580" s="11">
        <f t="shared" si="137"/>
        <v>0</v>
      </c>
      <c r="N580" s="11">
        <f t="shared" si="138"/>
        <v>0</v>
      </c>
      <c r="O580" s="11">
        <f t="shared" si="139"/>
        <v>0</v>
      </c>
      <c r="P580" s="11">
        <f t="shared" si="140"/>
        <v>0</v>
      </c>
      <c r="Q580" s="11">
        <f t="shared" si="141"/>
        <v>0</v>
      </c>
      <c r="R580" s="11">
        <f t="shared" si="142"/>
        <v>0</v>
      </c>
    </row>
    <row r="581" spans="1:18" x14ac:dyDescent="0.25">
      <c r="A581" s="9">
        <f>IF(Lease!$H$4="Monthly",DATE(YEAR(Yearly!A580),MONTH(Yearly!A580)+1,DAY(Yearly!A580)),IF(Lease!$H$4="Quarterly",DATE(YEAR(Yearly!A580),MONTH(Yearly!A580)+3,DAY(Yearly!A580)),DATE(YEAR(Yearly!A580)+1,MONTH(Yearly!A580),DAY(Yearly!A580))))</f>
        <v>252446</v>
      </c>
      <c r="B581" s="9">
        <f t="shared" si="130"/>
        <v>252444</v>
      </c>
      <c r="C581" s="9">
        <f t="shared" si="143"/>
        <v>252474</v>
      </c>
      <c r="D581" s="3">
        <f t="shared" si="144"/>
        <v>31</v>
      </c>
      <c r="E581" s="4">
        <f>Lease!K591</f>
        <v>0</v>
      </c>
      <c r="F581" s="3">
        <f t="shared" si="145"/>
        <v>0</v>
      </c>
      <c r="G581" s="11">
        <f t="shared" si="131"/>
        <v>0</v>
      </c>
      <c r="H581" s="11">
        <f t="shared" si="132"/>
        <v>0</v>
      </c>
      <c r="I581" s="11">
        <f t="shared" si="133"/>
        <v>0</v>
      </c>
      <c r="J581" s="11">
        <f t="shared" si="134"/>
        <v>0</v>
      </c>
      <c r="K581" s="11">
        <f t="shared" si="135"/>
        <v>0</v>
      </c>
      <c r="L581" s="11">
        <f t="shared" si="136"/>
        <v>0</v>
      </c>
      <c r="M581" s="11">
        <f t="shared" si="137"/>
        <v>0</v>
      </c>
      <c r="N581" s="11">
        <f t="shared" si="138"/>
        <v>0</v>
      </c>
      <c r="O581" s="11">
        <f t="shared" si="139"/>
        <v>0</v>
      </c>
      <c r="P581" s="11">
        <f t="shared" si="140"/>
        <v>0</v>
      </c>
      <c r="Q581" s="11">
        <f t="shared" si="141"/>
        <v>0</v>
      </c>
      <c r="R581" s="11">
        <f t="shared" si="142"/>
        <v>0</v>
      </c>
    </row>
    <row r="582" spans="1:18" x14ac:dyDescent="0.25">
      <c r="A582" s="9">
        <f>IF(Lease!$H$4="Monthly",DATE(YEAR(Yearly!A581),MONTH(Yearly!A581)+1,DAY(Yearly!A581)),IF(Lease!$H$4="Quarterly",DATE(YEAR(Yearly!A581),MONTH(Yearly!A581)+3,DAY(Yearly!A581)),DATE(YEAR(Yearly!A581)+1,MONTH(Yearly!A581),DAY(Yearly!A581))))</f>
        <v>252812</v>
      </c>
      <c r="B582" s="9">
        <f t="shared" ref="B582:B645" si="146">EOMONTH(A582,-1)+1</f>
        <v>252810</v>
      </c>
      <c r="C582" s="9">
        <f t="shared" si="143"/>
        <v>252840</v>
      </c>
      <c r="D582" s="3">
        <f t="shared" si="144"/>
        <v>31</v>
      </c>
      <c r="E582" s="4">
        <f>Lease!K592</f>
        <v>0</v>
      </c>
      <c r="F582" s="3">
        <f t="shared" si="145"/>
        <v>0</v>
      </c>
      <c r="G582" s="11">
        <f t="shared" ref="G582:G645" si="147">$E583/($A583-$A582+1)*((((EOMONTH(DATE(YEAR($A582),MONTH($A582)+G$4,DAY($A582)),0)))-DATE(YEAR($A582),MONTH(EOMONTH($A582,-1)+G$4)+G$4,1))+1)</f>
        <v>0</v>
      </c>
      <c r="H582" s="11">
        <f t="shared" ref="H582:H645" si="148">$E583/($A583-$A582+1)*((((EOMONTH(DATE(YEAR($A582),MONTH($A582)+H$4,DAY($A582)),0)))-DATE(YEAR($A582),MONTH(EOMONTH($A582,-1)+H$4)+H$4,1))+1)</f>
        <v>0</v>
      </c>
      <c r="I582" s="11">
        <f t="shared" ref="I582:I645" si="149">$E583/($A583-$A582+1)*((((EOMONTH(DATE(YEAR($A582),MONTH($A582)+I$4,DAY($A582)),0)))-DATE(YEAR($A582),MONTH(EOMONTH($A582,-1)+I$4)+I$4,1))+1)</f>
        <v>0</v>
      </c>
      <c r="J582" s="11">
        <f t="shared" ref="J582:J645" si="150">$E583/($A583-$A582+1)*((((EOMONTH(DATE(YEAR($A582),MONTH($A582)+J$4,DAY($A582)),0)))-DATE(YEAR($A582),MONTH(EOMONTH($A582,-1)+J$4)+J$4,1))+1)</f>
        <v>0</v>
      </c>
      <c r="K582" s="11">
        <f t="shared" ref="K582:K645" si="151">$E583/($A583-$A582+1)*((((EOMONTH(DATE(YEAR($A582),MONTH($A582)+K$4,DAY($A582)),0)))-DATE(YEAR($A582),MONTH(EOMONTH($A582,-1)+K$4)+K$4,1))+1)</f>
        <v>0</v>
      </c>
      <c r="L582" s="11">
        <f t="shared" ref="L582:L645" si="152">$E583/($A583-$A582+1)*((((EOMONTH(DATE(YEAR($A582),MONTH($A582)+L$4,DAY($A582)),0)))-DATE(YEAR($A582),MONTH(EOMONTH($A582,-1)+L$4)+L$4,1))+1)</f>
        <v>0</v>
      </c>
      <c r="M582" s="11">
        <f t="shared" ref="M582:M645" si="153">$E583/($A583-$A582+1)*((((EOMONTH(DATE(YEAR($A582),MONTH($A582)+M$4,DAY($A582)),0)))-DATE(YEAR($A582),MONTH(EOMONTH($A582,-1)+M$4)+M$4,1))+1)</f>
        <v>0</v>
      </c>
      <c r="N582" s="11">
        <f t="shared" ref="N582:N645" si="154">$E583/($A583-$A582+1)*((((EOMONTH(DATE(YEAR($A582),MONTH($A582)+N$4,DAY($A582)),0)))-DATE(YEAR($A582),MONTH(EOMONTH($A582,-1)+N$4)+N$4,1))+1)</f>
        <v>0</v>
      </c>
      <c r="O582" s="11">
        <f t="shared" ref="O582:O645" si="155">$E583/($A583-$A582+1)*((((EOMONTH(DATE(YEAR($A582),MONTH($A582)+O$4,DAY($A582)),0)))-DATE(YEAR($A582),MONTH(EOMONTH($A582,-1)+O$4)+O$4,1))+1)</f>
        <v>0</v>
      </c>
      <c r="P582" s="11">
        <f t="shared" ref="P582:P645" si="156">$E583/($A583-$A582+1)*((((EOMONTH(DATE(YEAR($A582),MONTH($A582)+P$4,DAY($A582)),0)))-DATE(YEAR($A582),MONTH(EOMONTH($A582,-1)+P$4)+P$4,1))+1)</f>
        <v>0</v>
      </c>
      <c r="Q582" s="11">
        <f t="shared" ref="Q582:Q645" si="157">$E583/($A583-$A582+1)*((((EOMONTH(DATE(YEAR($A582),MONTH($A582)+Q$4,DAY($A582)),0)))-DATE(YEAR($A582),MONTH(EOMONTH($A582,-1)+Q$4)+Q$4,1))+1)</f>
        <v>0</v>
      </c>
      <c r="R582" s="11">
        <f t="shared" ref="R582:R645" si="158">$E583/($A583-$A582+1)*IF((((EOMONTH(DATE(YEAR($A582),MONTH($A582)+R$4,DAY($A582)),0))))&lt;$A582,$A582-DATE(YEAR($A582),MONTH(EOMONTH($A582,-1)+R$4)+R$4,1)+1,$A582-1-EOMONTH($A582,-1)+1)</f>
        <v>0</v>
      </c>
    </row>
    <row r="583" spans="1:18" x14ac:dyDescent="0.25">
      <c r="A583" s="9">
        <f>IF(Lease!$H$4="Monthly",DATE(YEAR(Yearly!A582),MONTH(Yearly!A582)+1,DAY(Yearly!A582)),IF(Lease!$H$4="Quarterly",DATE(YEAR(Yearly!A582),MONTH(Yearly!A582)+3,DAY(Yearly!A582)),DATE(YEAR(Yearly!A582)+1,MONTH(Yearly!A582),DAY(Yearly!A582))))</f>
        <v>253177</v>
      </c>
      <c r="B583" s="9">
        <f t="shared" si="146"/>
        <v>253175</v>
      </c>
      <c r="C583" s="9">
        <f t="shared" ref="C583:C646" si="159">EOMONTH(A583,0)</f>
        <v>253205</v>
      </c>
      <c r="D583" s="3">
        <f t="shared" ref="D583:D646" si="160">C583-B583+1</f>
        <v>31</v>
      </c>
      <c r="E583" s="4">
        <f>Lease!K593</f>
        <v>0</v>
      </c>
      <c r="F583" s="3">
        <f t="shared" si="145"/>
        <v>0</v>
      </c>
      <c r="G583" s="11">
        <f t="shared" si="147"/>
        <v>0</v>
      </c>
      <c r="H583" s="11">
        <f t="shared" si="148"/>
        <v>0</v>
      </c>
      <c r="I583" s="11">
        <f t="shared" si="149"/>
        <v>0</v>
      </c>
      <c r="J583" s="11">
        <f t="shared" si="150"/>
        <v>0</v>
      </c>
      <c r="K583" s="11">
        <f t="shared" si="151"/>
        <v>0</v>
      </c>
      <c r="L583" s="11">
        <f t="shared" si="152"/>
        <v>0</v>
      </c>
      <c r="M583" s="11">
        <f t="shared" si="153"/>
        <v>0</v>
      </c>
      <c r="N583" s="11">
        <f t="shared" si="154"/>
        <v>0</v>
      </c>
      <c r="O583" s="11">
        <f t="shared" si="155"/>
        <v>0</v>
      </c>
      <c r="P583" s="11">
        <f t="shared" si="156"/>
        <v>0</v>
      </c>
      <c r="Q583" s="11">
        <f t="shared" si="157"/>
        <v>0</v>
      </c>
      <c r="R583" s="11">
        <f t="shared" si="158"/>
        <v>0</v>
      </c>
    </row>
    <row r="584" spans="1:18" x14ac:dyDescent="0.25">
      <c r="A584" s="9">
        <f>IF(Lease!$H$4="Monthly",DATE(YEAR(Yearly!A583),MONTH(Yearly!A583)+1,DAY(Yearly!A583)),IF(Lease!$H$4="Quarterly",DATE(YEAR(Yearly!A583),MONTH(Yearly!A583)+3,DAY(Yearly!A583)),DATE(YEAR(Yearly!A583)+1,MONTH(Yearly!A583),DAY(Yearly!A583))))</f>
        <v>253542</v>
      </c>
      <c r="B584" s="9">
        <f t="shared" si="146"/>
        <v>253540</v>
      </c>
      <c r="C584" s="9">
        <f t="shared" si="159"/>
        <v>253570</v>
      </c>
      <c r="D584" s="3">
        <f t="shared" si="160"/>
        <v>31</v>
      </c>
      <c r="E584" s="4">
        <f>Lease!K594</f>
        <v>0</v>
      </c>
      <c r="F584" s="3">
        <f t="shared" ref="F584:F647" si="161">E585/(A585-A584+1)*(EOMONTH(A584,0)-A584+1)+R583</f>
        <v>0</v>
      </c>
      <c r="G584" s="11">
        <f t="shared" si="147"/>
        <v>0</v>
      </c>
      <c r="H584" s="11">
        <f t="shared" si="148"/>
        <v>0</v>
      </c>
      <c r="I584" s="11">
        <f t="shared" si="149"/>
        <v>0</v>
      </c>
      <c r="J584" s="11">
        <f t="shared" si="150"/>
        <v>0</v>
      </c>
      <c r="K584" s="11">
        <f t="shared" si="151"/>
        <v>0</v>
      </c>
      <c r="L584" s="11">
        <f t="shared" si="152"/>
        <v>0</v>
      </c>
      <c r="M584" s="11">
        <f t="shared" si="153"/>
        <v>0</v>
      </c>
      <c r="N584" s="11">
        <f t="shared" si="154"/>
        <v>0</v>
      </c>
      <c r="O584" s="11">
        <f t="shared" si="155"/>
        <v>0</v>
      </c>
      <c r="P584" s="11">
        <f t="shared" si="156"/>
        <v>0</v>
      </c>
      <c r="Q584" s="11">
        <f t="shared" si="157"/>
        <v>0</v>
      </c>
      <c r="R584" s="11">
        <f t="shared" si="158"/>
        <v>0</v>
      </c>
    </row>
    <row r="585" spans="1:18" x14ac:dyDescent="0.25">
      <c r="A585" s="9">
        <f>IF(Lease!$H$4="Monthly",DATE(YEAR(Yearly!A584),MONTH(Yearly!A584)+1,DAY(Yearly!A584)),IF(Lease!$H$4="Quarterly",DATE(YEAR(Yearly!A584),MONTH(Yearly!A584)+3,DAY(Yearly!A584)),DATE(YEAR(Yearly!A584)+1,MONTH(Yearly!A584),DAY(Yearly!A584))))</f>
        <v>253907</v>
      </c>
      <c r="B585" s="9">
        <f t="shared" si="146"/>
        <v>253905</v>
      </c>
      <c r="C585" s="9">
        <f t="shared" si="159"/>
        <v>253935</v>
      </c>
      <c r="D585" s="3">
        <f t="shared" si="160"/>
        <v>31</v>
      </c>
      <c r="E585" s="4">
        <f>Lease!K595</f>
        <v>0</v>
      </c>
      <c r="F585" s="3">
        <f t="shared" si="161"/>
        <v>0</v>
      </c>
      <c r="G585" s="11">
        <f t="shared" si="147"/>
        <v>0</v>
      </c>
      <c r="H585" s="11">
        <f t="shared" si="148"/>
        <v>0</v>
      </c>
      <c r="I585" s="11">
        <f t="shared" si="149"/>
        <v>0</v>
      </c>
      <c r="J585" s="11">
        <f t="shared" si="150"/>
        <v>0</v>
      </c>
      <c r="K585" s="11">
        <f t="shared" si="151"/>
        <v>0</v>
      </c>
      <c r="L585" s="11">
        <f t="shared" si="152"/>
        <v>0</v>
      </c>
      <c r="M585" s="11">
        <f t="shared" si="153"/>
        <v>0</v>
      </c>
      <c r="N585" s="11">
        <f t="shared" si="154"/>
        <v>0</v>
      </c>
      <c r="O585" s="11">
        <f t="shared" si="155"/>
        <v>0</v>
      </c>
      <c r="P585" s="11">
        <f t="shared" si="156"/>
        <v>0</v>
      </c>
      <c r="Q585" s="11">
        <f t="shared" si="157"/>
        <v>0</v>
      </c>
      <c r="R585" s="11">
        <f t="shared" si="158"/>
        <v>0</v>
      </c>
    </row>
    <row r="586" spans="1:18" x14ac:dyDescent="0.25">
      <c r="A586" s="9">
        <f>IF(Lease!$H$4="Monthly",DATE(YEAR(Yearly!A585),MONTH(Yearly!A585)+1,DAY(Yearly!A585)),IF(Lease!$H$4="Quarterly",DATE(YEAR(Yearly!A585),MONTH(Yearly!A585)+3,DAY(Yearly!A585)),DATE(YEAR(Yearly!A585)+1,MONTH(Yearly!A585),DAY(Yearly!A585))))</f>
        <v>254273</v>
      </c>
      <c r="B586" s="9">
        <f t="shared" si="146"/>
        <v>254271</v>
      </c>
      <c r="C586" s="9">
        <f t="shared" si="159"/>
        <v>254301</v>
      </c>
      <c r="D586" s="3">
        <f t="shared" si="160"/>
        <v>31</v>
      </c>
      <c r="E586" s="4">
        <f>Lease!K596</f>
        <v>0</v>
      </c>
      <c r="F586" s="3">
        <f t="shared" si="161"/>
        <v>0</v>
      </c>
      <c r="G586" s="11">
        <f t="shared" si="147"/>
        <v>0</v>
      </c>
      <c r="H586" s="11">
        <f t="shared" si="148"/>
        <v>0</v>
      </c>
      <c r="I586" s="11">
        <f t="shared" si="149"/>
        <v>0</v>
      </c>
      <c r="J586" s="11">
        <f t="shared" si="150"/>
        <v>0</v>
      </c>
      <c r="K586" s="11">
        <f t="shared" si="151"/>
        <v>0</v>
      </c>
      <c r="L586" s="11">
        <f t="shared" si="152"/>
        <v>0</v>
      </c>
      <c r="M586" s="11">
        <f t="shared" si="153"/>
        <v>0</v>
      </c>
      <c r="N586" s="11">
        <f t="shared" si="154"/>
        <v>0</v>
      </c>
      <c r="O586" s="11">
        <f t="shared" si="155"/>
        <v>0</v>
      </c>
      <c r="P586" s="11">
        <f t="shared" si="156"/>
        <v>0</v>
      </c>
      <c r="Q586" s="11">
        <f t="shared" si="157"/>
        <v>0</v>
      </c>
      <c r="R586" s="11">
        <f t="shared" si="158"/>
        <v>0</v>
      </c>
    </row>
    <row r="587" spans="1:18" x14ac:dyDescent="0.25">
      <c r="A587" s="9">
        <f>IF(Lease!$H$4="Monthly",DATE(YEAR(Yearly!A586),MONTH(Yearly!A586)+1,DAY(Yearly!A586)),IF(Lease!$H$4="Quarterly",DATE(YEAR(Yearly!A586),MONTH(Yearly!A586)+3,DAY(Yearly!A586)),DATE(YEAR(Yearly!A586)+1,MONTH(Yearly!A586),DAY(Yearly!A586))))</f>
        <v>254638</v>
      </c>
      <c r="B587" s="9">
        <f t="shared" si="146"/>
        <v>254636</v>
      </c>
      <c r="C587" s="9">
        <f t="shared" si="159"/>
        <v>254666</v>
      </c>
      <c r="D587" s="3">
        <f t="shared" si="160"/>
        <v>31</v>
      </c>
      <c r="E587" s="4">
        <f>Lease!K597</f>
        <v>0</v>
      </c>
      <c r="F587" s="3">
        <f t="shared" si="161"/>
        <v>0</v>
      </c>
      <c r="G587" s="11">
        <f t="shared" si="147"/>
        <v>0</v>
      </c>
      <c r="H587" s="11">
        <f t="shared" si="148"/>
        <v>0</v>
      </c>
      <c r="I587" s="11">
        <f t="shared" si="149"/>
        <v>0</v>
      </c>
      <c r="J587" s="11">
        <f t="shared" si="150"/>
        <v>0</v>
      </c>
      <c r="K587" s="11">
        <f t="shared" si="151"/>
        <v>0</v>
      </c>
      <c r="L587" s="11">
        <f t="shared" si="152"/>
        <v>0</v>
      </c>
      <c r="M587" s="11">
        <f t="shared" si="153"/>
        <v>0</v>
      </c>
      <c r="N587" s="11">
        <f t="shared" si="154"/>
        <v>0</v>
      </c>
      <c r="O587" s="11">
        <f t="shared" si="155"/>
        <v>0</v>
      </c>
      <c r="P587" s="11">
        <f t="shared" si="156"/>
        <v>0</v>
      </c>
      <c r="Q587" s="11">
        <f t="shared" si="157"/>
        <v>0</v>
      </c>
      <c r="R587" s="11">
        <f t="shared" si="158"/>
        <v>0</v>
      </c>
    </row>
    <row r="588" spans="1:18" x14ac:dyDescent="0.25">
      <c r="A588" s="9">
        <f>IF(Lease!$H$4="Monthly",DATE(YEAR(Yearly!A587),MONTH(Yearly!A587)+1,DAY(Yearly!A587)),IF(Lease!$H$4="Quarterly",DATE(YEAR(Yearly!A587),MONTH(Yearly!A587)+3,DAY(Yearly!A587)),DATE(YEAR(Yearly!A587)+1,MONTH(Yearly!A587),DAY(Yearly!A587))))</f>
        <v>255003</v>
      </c>
      <c r="B588" s="9">
        <f t="shared" si="146"/>
        <v>255001</v>
      </c>
      <c r="C588" s="9">
        <f t="shared" si="159"/>
        <v>255031</v>
      </c>
      <c r="D588" s="3">
        <f t="shared" si="160"/>
        <v>31</v>
      </c>
      <c r="E588" s="4">
        <f>Lease!K598</f>
        <v>0</v>
      </c>
      <c r="F588" s="3">
        <f t="shared" si="161"/>
        <v>0</v>
      </c>
      <c r="G588" s="11">
        <f t="shared" si="147"/>
        <v>0</v>
      </c>
      <c r="H588" s="11">
        <f t="shared" si="148"/>
        <v>0</v>
      </c>
      <c r="I588" s="11">
        <f t="shared" si="149"/>
        <v>0</v>
      </c>
      <c r="J588" s="11">
        <f t="shared" si="150"/>
        <v>0</v>
      </c>
      <c r="K588" s="11">
        <f t="shared" si="151"/>
        <v>0</v>
      </c>
      <c r="L588" s="11">
        <f t="shared" si="152"/>
        <v>0</v>
      </c>
      <c r="M588" s="11">
        <f t="shared" si="153"/>
        <v>0</v>
      </c>
      <c r="N588" s="11">
        <f t="shared" si="154"/>
        <v>0</v>
      </c>
      <c r="O588" s="11">
        <f t="shared" si="155"/>
        <v>0</v>
      </c>
      <c r="P588" s="11">
        <f t="shared" si="156"/>
        <v>0</v>
      </c>
      <c r="Q588" s="11">
        <f t="shared" si="157"/>
        <v>0</v>
      </c>
      <c r="R588" s="11">
        <f t="shared" si="158"/>
        <v>0</v>
      </c>
    </row>
    <row r="589" spans="1:18" x14ac:dyDescent="0.25">
      <c r="A589" s="9">
        <f>IF(Lease!$H$4="Monthly",DATE(YEAR(Yearly!A588),MONTH(Yearly!A588)+1,DAY(Yearly!A588)),IF(Lease!$H$4="Quarterly",DATE(YEAR(Yearly!A588),MONTH(Yearly!A588)+3,DAY(Yearly!A588)),DATE(YEAR(Yearly!A588)+1,MONTH(Yearly!A588),DAY(Yearly!A588))))</f>
        <v>255368</v>
      </c>
      <c r="B589" s="9">
        <f t="shared" si="146"/>
        <v>255366</v>
      </c>
      <c r="C589" s="9">
        <f t="shared" si="159"/>
        <v>255396</v>
      </c>
      <c r="D589" s="3">
        <f t="shared" si="160"/>
        <v>31</v>
      </c>
      <c r="E589" s="4">
        <f>Lease!K599</f>
        <v>0</v>
      </c>
      <c r="F589" s="3">
        <f t="shared" si="161"/>
        <v>0</v>
      </c>
      <c r="G589" s="11">
        <f t="shared" si="147"/>
        <v>0</v>
      </c>
      <c r="H589" s="11">
        <f t="shared" si="148"/>
        <v>0</v>
      </c>
      <c r="I589" s="11">
        <f t="shared" si="149"/>
        <v>0</v>
      </c>
      <c r="J589" s="11">
        <f t="shared" si="150"/>
        <v>0</v>
      </c>
      <c r="K589" s="11">
        <f t="shared" si="151"/>
        <v>0</v>
      </c>
      <c r="L589" s="11">
        <f t="shared" si="152"/>
        <v>0</v>
      </c>
      <c r="M589" s="11">
        <f t="shared" si="153"/>
        <v>0</v>
      </c>
      <c r="N589" s="11">
        <f t="shared" si="154"/>
        <v>0</v>
      </c>
      <c r="O589" s="11">
        <f t="shared" si="155"/>
        <v>0</v>
      </c>
      <c r="P589" s="11">
        <f t="shared" si="156"/>
        <v>0</v>
      </c>
      <c r="Q589" s="11">
        <f t="shared" si="157"/>
        <v>0</v>
      </c>
      <c r="R589" s="11">
        <f t="shared" si="158"/>
        <v>0</v>
      </c>
    </row>
    <row r="590" spans="1:18" x14ac:dyDescent="0.25">
      <c r="A590" s="9">
        <f>IF(Lease!$H$4="Monthly",DATE(YEAR(Yearly!A589),MONTH(Yearly!A589)+1,DAY(Yearly!A589)),IF(Lease!$H$4="Quarterly",DATE(YEAR(Yearly!A589),MONTH(Yearly!A589)+3,DAY(Yearly!A589)),DATE(YEAR(Yearly!A589)+1,MONTH(Yearly!A589),DAY(Yearly!A589))))</f>
        <v>255733</v>
      </c>
      <c r="B590" s="9">
        <f t="shared" si="146"/>
        <v>255731</v>
      </c>
      <c r="C590" s="9">
        <f t="shared" si="159"/>
        <v>255761</v>
      </c>
      <c r="D590" s="3">
        <f t="shared" si="160"/>
        <v>31</v>
      </c>
      <c r="E590" s="4">
        <f>Lease!K600</f>
        <v>0</v>
      </c>
      <c r="F590" s="3">
        <f t="shared" si="161"/>
        <v>0</v>
      </c>
      <c r="G590" s="11">
        <f t="shared" si="147"/>
        <v>0</v>
      </c>
      <c r="H590" s="11">
        <f t="shared" si="148"/>
        <v>0</v>
      </c>
      <c r="I590" s="11">
        <f t="shared" si="149"/>
        <v>0</v>
      </c>
      <c r="J590" s="11">
        <f t="shared" si="150"/>
        <v>0</v>
      </c>
      <c r="K590" s="11">
        <f t="shared" si="151"/>
        <v>0</v>
      </c>
      <c r="L590" s="11">
        <f t="shared" si="152"/>
        <v>0</v>
      </c>
      <c r="M590" s="11">
        <f t="shared" si="153"/>
        <v>0</v>
      </c>
      <c r="N590" s="11">
        <f t="shared" si="154"/>
        <v>0</v>
      </c>
      <c r="O590" s="11">
        <f t="shared" si="155"/>
        <v>0</v>
      </c>
      <c r="P590" s="11">
        <f t="shared" si="156"/>
        <v>0</v>
      </c>
      <c r="Q590" s="11">
        <f t="shared" si="157"/>
        <v>0</v>
      </c>
      <c r="R590" s="11">
        <f t="shared" si="158"/>
        <v>0</v>
      </c>
    </row>
    <row r="591" spans="1:18" x14ac:dyDescent="0.25">
      <c r="A591" s="9">
        <f>IF(Lease!$H$4="Monthly",DATE(YEAR(Yearly!A590),MONTH(Yearly!A590)+1,DAY(Yearly!A590)),IF(Lease!$H$4="Quarterly",DATE(YEAR(Yearly!A590),MONTH(Yearly!A590)+3,DAY(Yearly!A590)),DATE(YEAR(Yearly!A590)+1,MONTH(Yearly!A590),DAY(Yearly!A590))))</f>
        <v>256098</v>
      </c>
      <c r="B591" s="9">
        <f t="shared" si="146"/>
        <v>256096</v>
      </c>
      <c r="C591" s="9">
        <f t="shared" si="159"/>
        <v>256126</v>
      </c>
      <c r="D591" s="3">
        <f t="shared" si="160"/>
        <v>31</v>
      </c>
      <c r="E591" s="4">
        <f>Lease!K601</f>
        <v>0</v>
      </c>
      <c r="F591" s="3">
        <f t="shared" si="161"/>
        <v>0</v>
      </c>
      <c r="G591" s="11">
        <f t="shared" si="147"/>
        <v>0</v>
      </c>
      <c r="H591" s="11">
        <f t="shared" si="148"/>
        <v>0</v>
      </c>
      <c r="I591" s="11">
        <f t="shared" si="149"/>
        <v>0</v>
      </c>
      <c r="J591" s="11">
        <f t="shared" si="150"/>
        <v>0</v>
      </c>
      <c r="K591" s="11">
        <f t="shared" si="151"/>
        <v>0</v>
      </c>
      <c r="L591" s="11">
        <f t="shared" si="152"/>
        <v>0</v>
      </c>
      <c r="M591" s="11">
        <f t="shared" si="153"/>
        <v>0</v>
      </c>
      <c r="N591" s="11">
        <f t="shared" si="154"/>
        <v>0</v>
      </c>
      <c r="O591" s="11">
        <f t="shared" si="155"/>
        <v>0</v>
      </c>
      <c r="P591" s="11">
        <f t="shared" si="156"/>
        <v>0</v>
      </c>
      <c r="Q591" s="11">
        <f t="shared" si="157"/>
        <v>0</v>
      </c>
      <c r="R591" s="11">
        <f t="shared" si="158"/>
        <v>0</v>
      </c>
    </row>
    <row r="592" spans="1:18" x14ac:dyDescent="0.25">
      <c r="A592" s="9">
        <f>IF(Lease!$H$4="Monthly",DATE(YEAR(Yearly!A591),MONTH(Yearly!A591)+1,DAY(Yearly!A591)),IF(Lease!$H$4="Quarterly",DATE(YEAR(Yearly!A591),MONTH(Yearly!A591)+3,DAY(Yearly!A591)),DATE(YEAR(Yearly!A591)+1,MONTH(Yearly!A591),DAY(Yearly!A591))))</f>
        <v>256463</v>
      </c>
      <c r="B592" s="9">
        <f t="shared" si="146"/>
        <v>256461</v>
      </c>
      <c r="C592" s="9">
        <f t="shared" si="159"/>
        <v>256491</v>
      </c>
      <c r="D592" s="3">
        <f t="shared" si="160"/>
        <v>31</v>
      </c>
      <c r="E592" s="4">
        <f>Lease!K602</f>
        <v>0</v>
      </c>
      <c r="F592" s="3">
        <f t="shared" si="161"/>
        <v>0</v>
      </c>
      <c r="G592" s="11">
        <f t="shared" si="147"/>
        <v>0</v>
      </c>
      <c r="H592" s="11">
        <f t="shared" si="148"/>
        <v>0</v>
      </c>
      <c r="I592" s="11">
        <f t="shared" si="149"/>
        <v>0</v>
      </c>
      <c r="J592" s="11">
        <f t="shared" si="150"/>
        <v>0</v>
      </c>
      <c r="K592" s="11">
        <f t="shared" si="151"/>
        <v>0</v>
      </c>
      <c r="L592" s="11">
        <f t="shared" si="152"/>
        <v>0</v>
      </c>
      <c r="M592" s="11">
        <f t="shared" si="153"/>
        <v>0</v>
      </c>
      <c r="N592" s="11">
        <f t="shared" si="154"/>
        <v>0</v>
      </c>
      <c r="O592" s="11">
        <f t="shared" si="155"/>
        <v>0</v>
      </c>
      <c r="P592" s="11">
        <f t="shared" si="156"/>
        <v>0</v>
      </c>
      <c r="Q592" s="11">
        <f t="shared" si="157"/>
        <v>0</v>
      </c>
      <c r="R592" s="11">
        <f t="shared" si="158"/>
        <v>0</v>
      </c>
    </row>
    <row r="593" spans="1:18" x14ac:dyDescent="0.25">
      <c r="A593" s="9">
        <f>IF(Lease!$H$4="Monthly",DATE(YEAR(Yearly!A592),MONTH(Yearly!A592)+1,DAY(Yearly!A592)),IF(Lease!$H$4="Quarterly",DATE(YEAR(Yearly!A592),MONTH(Yearly!A592)+3,DAY(Yearly!A592)),DATE(YEAR(Yearly!A592)+1,MONTH(Yearly!A592),DAY(Yearly!A592))))</f>
        <v>256828</v>
      </c>
      <c r="B593" s="9">
        <f t="shared" si="146"/>
        <v>256826</v>
      </c>
      <c r="C593" s="9">
        <f t="shared" si="159"/>
        <v>256856</v>
      </c>
      <c r="D593" s="3">
        <f t="shared" si="160"/>
        <v>31</v>
      </c>
      <c r="E593" s="4">
        <f>Lease!K603</f>
        <v>0</v>
      </c>
      <c r="F593" s="3">
        <f t="shared" si="161"/>
        <v>0</v>
      </c>
      <c r="G593" s="11">
        <f t="shared" si="147"/>
        <v>0</v>
      </c>
      <c r="H593" s="11">
        <f t="shared" si="148"/>
        <v>0</v>
      </c>
      <c r="I593" s="11">
        <f t="shared" si="149"/>
        <v>0</v>
      </c>
      <c r="J593" s="11">
        <f t="shared" si="150"/>
        <v>0</v>
      </c>
      <c r="K593" s="11">
        <f t="shared" si="151"/>
        <v>0</v>
      </c>
      <c r="L593" s="11">
        <f t="shared" si="152"/>
        <v>0</v>
      </c>
      <c r="M593" s="11">
        <f t="shared" si="153"/>
        <v>0</v>
      </c>
      <c r="N593" s="11">
        <f t="shared" si="154"/>
        <v>0</v>
      </c>
      <c r="O593" s="11">
        <f t="shared" si="155"/>
        <v>0</v>
      </c>
      <c r="P593" s="11">
        <f t="shared" si="156"/>
        <v>0</v>
      </c>
      <c r="Q593" s="11">
        <f t="shared" si="157"/>
        <v>0</v>
      </c>
      <c r="R593" s="11">
        <f t="shared" si="158"/>
        <v>0</v>
      </c>
    </row>
    <row r="594" spans="1:18" x14ac:dyDescent="0.25">
      <c r="A594" s="9">
        <f>IF(Lease!$H$4="Monthly",DATE(YEAR(Yearly!A593),MONTH(Yearly!A593)+1,DAY(Yearly!A593)),IF(Lease!$H$4="Quarterly",DATE(YEAR(Yearly!A593),MONTH(Yearly!A593)+3,DAY(Yearly!A593)),DATE(YEAR(Yearly!A593)+1,MONTH(Yearly!A593),DAY(Yearly!A593))))</f>
        <v>257194</v>
      </c>
      <c r="B594" s="9">
        <f t="shared" si="146"/>
        <v>257192</v>
      </c>
      <c r="C594" s="9">
        <f t="shared" si="159"/>
        <v>257222</v>
      </c>
      <c r="D594" s="3">
        <f t="shared" si="160"/>
        <v>31</v>
      </c>
      <c r="E594" s="4">
        <f>Lease!K604</f>
        <v>0</v>
      </c>
      <c r="F594" s="3">
        <f t="shared" si="161"/>
        <v>0</v>
      </c>
      <c r="G594" s="11">
        <f t="shared" si="147"/>
        <v>0</v>
      </c>
      <c r="H594" s="11">
        <f t="shared" si="148"/>
        <v>0</v>
      </c>
      <c r="I594" s="11">
        <f t="shared" si="149"/>
        <v>0</v>
      </c>
      <c r="J594" s="11">
        <f t="shared" si="150"/>
        <v>0</v>
      </c>
      <c r="K594" s="11">
        <f t="shared" si="151"/>
        <v>0</v>
      </c>
      <c r="L594" s="11">
        <f t="shared" si="152"/>
        <v>0</v>
      </c>
      <c r="M594" s="11">
        <f t="shared" si="153"/>
        <v>0</v>
      </c>
      <c r="N594" s="11">
        <f t="shared" si="154"/>
        <v>0</v>
      </c>
      <c r="O594" s="11">
        <f t="shared" si="155"/>
        <v>0</v>
      </c>
      <c r="P594" s="11">
        <f t="shared" si="156"/>
        <v>0</v>
      </c>
      <c r="Q594" s="11">
        <f t="shared" si="157"/>
        <v>0</v>
      </c>
      <c r="R594" s="11">
        <f t="shared" si="158"/>
        <v>0</v>
      </c>
    </row>
    <row r="595" spans="1:18" x14ac:dyDescent="0.25">
      <c r="A595" s="9">
        <f>IF(Lease!$H$4="Monthly",DATE(YEAR(Yearly!A594),MONTH(Yearly!A594)+1,DAY(Yearly!A594)),IF(Lease!$H$4="Quarterly",DATE(YEAR(Yearly!A594),MONTH(Yearly!A594)+3,DAY(Yearly!A594)),DATE(YEAR(Yearly!A594)+1,MONTH(Yearly!A594),DAY(Yearly!A594))))</f>
        <v>257559</v>
      </c>
      <c r="B595" s="9">
        <f t="shared" si="146"/>
        <v>257557</v>
      </c>
      <c r="C595" s="9">
        <f t="shared" si="159"/>
        <v>257587</v>
      </c>
      <c r="D595" s="3">
        <f t="shared" si="160"/>
        <v>31</v>
      </c>
      <c r="E595" s="4">
        <f>Lease!K605</f>
        <v>0</v>
      </c>
      <c r="F595" s="3">
        <f t="shared" si="161"/>
        <v>0</v>
      </c>
      <c r="G595" s="11">
        <f t="shared" si="147"/>
        <v>0</v>
      </c>
      <c r="H595" s="11">
        <f t="shared" si="148"/>
        <v>0</v>
      </c>
      <c r="I595" s="11">
        <f t="shared" si="149"/>
        <v>0</v>
      </c>
      <c r="J595" s="11">
        <f t="shared" si="150"/>
        <v>0</v>
      </c>
      <c r="K595" s="11">
        <f t="shared" si="151"/>
        <v>0</v>
      </c>
      <c r="L595" s="11">
        <f t="shared" si="152"/>
        <v>0</v>
      </c>
      <c r="M595" s="11">
        <f t="shared" si="153"/>
        <v>0</v>
      </c>
      <c r="N595" s="11">
        <f t="shared" si="154"/>
        <v>0</v>
      </c>
      <c r="O595" s="11">
        <f t="shared" si="155"/>
        <v>0</v>
      </c>
      <c r="P595" s="11">
        <f t="shared" si="156"/>
        <v>0</v>
      </c>
      <c r="Q595" s="11">
        <f t="shared" si="157"/>
        <v>0</v>
      </c>
      <c r="R595" s="11">
        <f t="shared" si="158"/>
        <v>0</v>
      </c>
    </row>
    <row r="596" spans="1:18" x14ac:dyDescent="0.25">
      <c r="A596" s="9">
        <f>IF(Lease!$H$4="Monthly",DATE(YEAR(Yearly!A595),MONTH(Yearly!A595)+1,DAY(Yearly!A595)),IF(Lease!$H$4="Quarterly",DATE(YEAR(Yearly!A595),MONTH(Yearly!A595)+3,DAY(Yearly!A595)),DATE(YEAR(Yearly!A595)+1,MONTH(Yearly!A595),DAY(Yearly!A595))))</f>
        <v>257924</v>
      </c>
      <c r="B596" s="9">
        <f t="shared" si="146"/>
        <v>257922</v>
      </c>
      <c r="C596" s="9">
        <f t="shared" si="159"/>
        <v>257952</v>
      </c>
      <c r="D596" s="3">
        <f t="shared" si="160"/>
        <v>31</v>
      </c>
      <c r="E596" s="4">
        <f>Lease!K606</f>
        <v>0</v>
      </c>
      <c r="F596" s="3">
        <f t="shared" si="161"/>
        <v>0</v>
      </c>
      <c r="G596" s="11">
        <f t="shared" si="147"/>
        <v>0</v>
      </c>
      <c r="H596" s="11">
        <f t="shared" si="148"/>
        <v>0</v>
      </c>
      <c r="I596" s="11">
        <f t="shared" si="149"/>
        <v>0</v>
      </c>
      <c r="J596" s="11">
        <f t="shared" si="150"/>
        <v>0</v>
      </c>
      <c r="K596" s="11">
        <f t="shared" si="151"/>
        <v>0</v>
      </c>
      <c r="L596" s="11">
        <f t="shared" si="152"/>
        <v>0</v>
      </c>
      <c r="M596" s="11">
        <f t="shared" si="153"/>
        <v>0</v>
      </c>
      <c r="N596" s="11">
        <f t="shared" si="154"/>
        <v>0</v>
      </c>
      <c r="O596" s="11">
        <f t="shared" si="155"/>
        <v>0</v>
      </c>
      <c r="P596" s="11">
        <f t="shared" si="156"/>
        <v>0</v>
      </c>
      <c r="Q596" s="11">
        <f t="shared" si="157"/>
        <v>0</v>
      </c>
      <c r="R596" s="11">
        <f t="shared" si="158"/>
        <v>0</v>
      </c>
    </row>
    <row r="597" spans="1:18" x14ac:dyDescent="0.25">
      <c r="A597" s="9">
        <f>IF(Lease!$H$4="Monthly",DATE(YEAR(Yearly!A596),MONTH(Yearly!A596)+1,DAY(Yearly!A596)),IF(Lease!$H$4="Quarterly",DATE(YEAR(Yearly!A596),MONTH(Yearly!A596)+3,DAY(Yearly!A596)),DATE(YEAR(Yearly!A596)+1,MONTH(Yearly!A596),DAY(Yearly!A596))))</f>
        <v>258289</v>
      </c>
      <c r="B597" s="9">
        <f t="shared" si="146"/>
        <v>258287</v>
      </c>
      <c r="C597" s="9">
        <f t="shared" si="159"/>
        <v>258317</v>
      </c>
      <c r="D597" s="3">
        <f t="shared" si="160"/>
        <v>31</v>
      </c>
      <c r="E597" s="4">
        <f>Lease!K607</f>
        <v>0</v>
      </c>
      <c r="F597" s="3">
        <f t="shared" si="161"/>
        <v>0</v>
      </c>
      <c r="G597" s="11">
        <f t="shared" si="147"/>
        <v>0</v>
      </c>
      <c r="H597" s="11">
        <f t="shared" si="148"/>
        <v>0</v>
      </c>
      <c r="I597" s="11">
        <f t="shared" si="149"/>
        <v>0</v>
      </c>
      <c r="J597" s="11">
        <f t="shared" si="150"/>
        <v>0</v>
      </c>
      <c r="K597" s="11">
        <f t="shared" si="151"/>
        <v>0</v>
      </c>
      <c r="L597" s="11">
        <f t="shared" si="152"/>
        <v>0</v>
      </c>
      <c r="M597" s="11">
        <f t="shared" si="153"/>
        <v>0</v>
      </c>
      <c r="N597" s="11">
        <f t="shared" si="154"/>
        <v>0</v>
      </c>
      <c r="O597" s="11">
        <f t="shared" si="155"/>
        <v>0</v>
      </c>
      <c r="P597" s="11">
        <f t="shared" si="156"/>
        <v>0</v>
      </c>
      <c r="Q597" s="11">
        <f t="shared" si="157"/>
        <v>0</v>
      </c>
      <c r="R597" s="11">
        <f t="shared" si="158"/>
        <v>0</v>
      </c>
    </row>
    <row r="598" spans="1:18" x14ac:dyDescent="0.25">
      <c r="A598" s="9">
        <f>IF(Lease!$H$4="Monthly",DATE(YEAR(Yearly!A597),MONTH(Yearly!A597)+1,DAY(Yearly!A597)),IF(Lease!$H$4="Quarterly",DATE(YEAR(Yearly!A597),MONTH(Yearly!A597)+3,DAY(Yearly!A597)),DATE(YEAR(Yearly!A597)+1,MONTH(Yearly!A597),DAY(Yearly!A597))))</f>
        <v>258655</v>
      </c>
      <c r="B598" s="9">
        <f t="shared" si="146"/>
        <v>258653</v>
      </c>
      <c r="C598" s="9">
        <f t="shared" si="159"/>
        <v>258683</v>
      </c>
      <c r="D598" s="3">
        <f t="shared" si="160"/>
        <v>31</v>
      </c>
      <c r="E598" s="4">
        <f>Lease!K608</f>
        <v>0</v>
      </c>
      <c r="F598" s="3">
        <f t="shared" si="161"/>
        <v>0</v>
      </c>
      <c r="G598" s="11">
        <f t="shared" si="147"/>
        <v>0</v>
      </c>
      <c r="H598" s="11">
        <f t="shared" si="148"/>
        <v>0</v>
      </c>
      <c r="I598" s="11">
        <f t="shared" si="149"/>
        <v>0</v>
      </c>
      <c r="J598" s="11">
        <f t="shared" si="150"/>
        <v>0</v>
      </c>
      <c r="K598" s="11">
        <f t="shared" si="151"/>
        <v>0</v>
      </c>
      <c r="L598" s="11">
        <f t="shared" si="152"/>
        <v>0</v>
      </c>
      <c r="M598" s="11">
        <f t="shared" si="153"/>
        <v>0</v>
      </c>
      <c r="N598" s="11">
        <f t="shared" si="154"/>
        <v>0</v>
      </c>
      <c r="O598" s="11">
        <f t="shared" si="155"/>
        <v>0</v>
      </c>
      <c r="P598" s="11">
        <f t="shared" si="156"/>
        <v>0</v>
      </c>
      <c r="Q598" s="11">
        <f t="shared" si="157"/>
        <v>0</v>
      </c>
      <c r="R598" s="11">
        <f t="shared" si="158"/>
        <v>0</v>
      </c>
    </row>
    <row r="599" spans="1:18" x14ac:dyDescent="0.25">
      <c r="A599" s="9">
        <f>IF(Lease!$H$4="Monthly",DATE(YEAR(Yearly!A598),MONTH(Yearly!A598)+1,DAY(Yearly!A598)),IF(Lease!$H$4="Quarterly",DATE(YEAR(Yearly!A598),MONTH(Yearly!A598)+3,DAY(Yearly!A598)),DATE(YEAR(Yearly!A598)+1,MONTH(Yearly!A598),DAY(Yearly!A598))))</f>
        <v>259020</v>
      </c>
      <c r="B599" s="9">
        <f t="shared" si="146"/>
        <v>259018</v>
      </c>
      <c r="C599" s="9">
        <f t="shared" si="159"/>
        <v>259048</v>
      </c>
      <c r="D599" s="3">
        <f t="shared" si="160"/>
        <v>31</v>
      </c>
      <c r="E599" s="4">
        <f>Lease!K609</f>
        <v>0</v>
      </c>
      <c r="F599" s="3">
        <f t="shared" si="161"/>
        <v>0</v>
      </c>
      <c r="G599" s="11">
        <f t="shared" si="147"/>
        <v>0</v>
      </c>
      <c r="H599" s="11">
        <f t="shared" si="148"/>
        <v>0</v>
      </c>
      <c r="I599" s="11">
        <f t="shared" si="149"/>
        <v>0</v>
      </c>
      <c r="J599" s="11">
        <f t="shared" si="150"/>
        <v>0</v>
      </c>
      <c r="K599" s="11">
        <f t="shared" si="151"/>
        <v>0</v>
      </c>
      <c r="L599" s="11">
        <f t="shared" si="152"/>
        <v>0</v>
      </c>
      <c r="M599" s="11">
        <f t="shared" si="153"/>
        <v>0</v>
      </c>
      <c r="N599" s="11">
        <f t="shared" si="154"/>
        <v>0</v>
      </c>
      <c r="O599" s="11">
        <f t="shared" si="155"/>
        <v>0</v>
      </c>
      <c r="P599" s="11">
        <f t="shared" si="156"/>
        <v>0</v>
      </c>
      <c r="Q599" s="11">
        <f t="shared" si="157"/>
        <v>0</v>
      </c>
      <c r="R599" s="11">
        <f t="shared" si="158"/>
        <v>0</v>
      </c>
    </row>
    <row r="600" spans="1:18" x14ac:dyDescent="0.25">
      <c r="A600" s="9">
        <f>IF(Lease!$H$4="Monthly",DATE(YEAR(Yearly!A599),MONTH(Yearly!A599)+1,DAY(Yearly!A599)),IF(Lease!$H$4="Quarterly",DATE(YEAR(Yearly!A599),MONTH(Yearly!A599)+3,DAY(Yearly!A599)),DATE(YEAR(Yearly!A599)+1,MONTH(Yearly!A599),DAY(Yearly!A599))))</f>
        <v>259385</v>
      </c>
      <c r="B600" s="9">
        <f t="shared" si="146"/>
        <v>259383</v>
      </c>
      <c r="C600" s="9">
        <f t="shared" si="159"/>
        <v>259413</v>
      </c>
      <c r="D600" s="3">
        <f t="shared" si="160"/>
        <v>31</v>
      </c>
      <c r="E600" s="4">
        <f>Lease!K610</f>
        <v>0</v>
      </c>
      <c r="F600" s="3">
        <f t="shared" si="161"/>
        <v>0</v>
      </c>
      <c r="G600" s="11">
        <f t="shared" si="147"/>
        <v>0</v>
      </c>
      <c r="H600" s="11">
        <f t="shared" si="148"/>
        <v>0</v>
      </c>
      <c r="I600" s="11">
        <f t="shared" si="149"/>
        <v>0</v>
      </c>
      <c r="J600" s="11">
        <f t="shared" si="150"/>
        <v>0</v>
      </c>
      <c r="K600" s="11">
        <f t="shared" si="151"/>
        <v>0</v>
      </c>
      <c r="L600" s="11">
        <f t="shared" si="152"/>
        <v>0</v>
      </c>
      <c r="M600" s="11">
        <f t="shared" si="153"/>
        <v>0</v>
      </c>
      <c r="N600" s="11">
        <f t="shared" si="154"/>
        <v>0</v>
      </c>
      <c r="O600" s="11">
        <f t="shared" si="155"/>
        <v>0</v>
      </c>
      <c r="P600" s="11">
        <f t="shared" si="156"/>
        <v>0</v>
      </c>
      <c r="Q600" s="11">
        <f t="shared" si="157"/>
        <v>0</v>
      </c>
      <c r="R600" s="11">
        <f t="shared" si="158"/>
        <v>0</v>
      </c>
    </row>
    <row r="601" spans="1:18" x14ac:dyDescent="0.25">
      <c r="A601" s="9">
        <f>IF(Lease!$H$4="Monthly",DATE(YEAR(Yearly!A600),MONTH(Yearly!A600)+1,DAY(Yearly!A600)),IF(Lease!$H$4="Quarterly",DATE(YEAR(Yearly!A600),MONTH(Yearly!A600)+3,DAY(Yearly!A600)),DATE(YEAR(Yearly!A600)+1,MONTH(Yearly!A600),DAY(Yearly!A600))))</f>
        <v>259750</v>
      </c>
      <c r="B601" s="9">
        <f t="shared" si="146"/>
        <v>259748</v>
      </c>
      <c r="C601" s="9">
        <f t="shared" si="159"/>
        <v>259778</v>
      </c>
      <c r="D601" s="3">
        <f t="shared" si="160"/>
        <v>31</v>
      </c>
      <c r="E601" s="4">
        <f>Lease!K611</f>
        <v>0</v>
      </c>
      <c r="F601" s="3">
        <f t="shared" si="161"/>
        <v>0</v>
      </c>
      <c r="G601" s="11">
        <f t="shared" si="147"/>
        <v>0</v>
      </c>
      <c r="H601" s="11">
        <f t="shared" si="148"/>
        <v>0</v>
      </c>
      <c r="I601" s="11">
        <f t="shared" si="149"/>
        <v>0</v>
      </c>
      <c r="J601" s="11">
        <f t="shared" si="150"/>
        <v>0</v>
      </c>
      <c r="K601" s="11">
        <f t="shared" si="151"/>
        <v>0</v>
      </c>
      <c r="L601" s="11">
        <f t="shared" si="152"/>
        <v>0</v>
      </c>
      <c r="M601" s="11">
        <f t="shared" si="153"/>
        <v>0</v>
      </c>
      <c r="N601" s="11">
        <f t="shared" si="154"/>
        <v>0</v>
      </c>
      <c r="O601" s="11">
        <f t="shared" si="155"/>
        <v>0</v>
      </c>
      <c r="P601" s="11">
        <f t="shared" si="156"/>
        <v>0</v>
      </c>
      <c r="Q601" s="11">
        <f t="shared" si="157"/>
        <v>0</v>
      </c>
      <c r="R601" s="11">
        <f t="shared" si="158"/>
        <v>0</v>
      </c>
    </row>
    <row r="602" spans="1:18" x14ac:dyDescent="0.25">
      <c r="A602" s="9">
        <f>IF(Lease!$H$4="Monthly",DATE(YEAR(Yearly!A601),MONTH(Yearly!A601)+1,DAY(Yearly!A601)),IF(Lease!$H$4="Quarterly",DATE(YEAR(Yearly!A601),MONTH(Yearly!A601)+3,DAY(Yearly!A601)),DATE(YEAR(Yearly!A601)+1,MONTH(Yearly!A601),DAY(Yearly!A601))))</f>
        <v>260116</v>
      </c>
      <c r="B602" s="9">
        <f t="shared" si="146"/>
        <v>260114</v>
      </c>
      <c r="C602" s="9">
        <f t="shared" si="159"/>
        <v>260144</v>
      </c>
      <c r="D602" s="3">
        <f t="shared" si="160"/>
        <v>31</v>
      </c>
      <c r="E602" s="4">
        <f>Lease!K612</f>
        <v>0</v>
      </c>
      <c r="F602" s="3">
        <f t="shared" si="161"/>
        <v>0</v>
      </c>
      <c r="G602" s="11">
        <f t="shared" si="147"/>
        <v>0</v>
      </c>
      <c r="H602" s="11">
        <f t="shared" si="148"/>
        <v>0</v>
      </c>
      <c r="I602" s="11">
        <f t="shared" si="149"/>
        <v>0</v>
      </c>
      <c r="J602" s="11">
        <f t="shared" si="150"/>
        <v>0</v>
      </c>
      <c r="K602" s="11">
        <f t="shared" si="151"/>
        <v>0</v>
      </c>
      <c r="L602" s="11">
        <f t="shared" si="152"/>
        <v>0</v>
      </c>
      <c r="M602" s="11">
        <f t="shared" si="153"/>
        <v>0</v>
      </c>
      <c r="N602" s="11">
        <f t="shared" si="154"/>
        <v>0</v>
      </c>
      <c r="O602" s="11">
        <f t="shared" si="155"/>
        <v>0</v>
      </c>
      <c r="P602" s="11">
        <f t="shared" si="156"/>
        <v>0</v>
      </c>
      <c r="Q602" s="11">
        <f t="shared" si="157"/>
        <v>0</v>
      </c>
      <c r="R602" s="11">
        <f t="shared" si="158"/>
        <v>0</v>
      </c>
    </row>
    <row r="603" spans="1:18" x14ac:dyDescent="0.25">
      <c r="A603" s="9">
        <f>IF(Lease!$H$4="Monthly",DATE(YEAR(Yearly!A602),MONTH(Yearly!A602)+1,DAY(Yearly!A602)),IF(Lease!$H$4="Quarterly",DATE(YEAR(Yearly!A602),MONTH(Yearly!A602)+3,DAY(Yearly!A602)),DATE(YEAR(Yearly!A602)+1,MONTH(Yearly!A602),DAY(Yearly!A602))))</f>
        <v>260481</v>
      </c>
      <c r="B603" s="9">
        <f t="shared" si="146"/>
        <v>260479</v>
      </c>
      <c r="C603" s="9">
        <f t="shared" si="159"/>
        <v>260509</v>
      </c>
      <c r="D603" s="3">
        <f t="shared" si="160"/>
        <v>31</v>
      </c>
      <c r="E603" s="4">
        <f>Lease!K613</f>
        <v>0</v>
      </c>
      <c r="F603" s="3">
        <f t="shared" si="161"/>
        <v>0</v>
      </c>
      <c r="G603" s="11">
        <f t="shared" si="147"/>
        <v>0</v>
      </c>
      <c r="H603" s="11">
        <f t="shared" si="148"/>
        <v>0</v>
      </c>
      <c r="I603" s="11">
        <f t="shared" si="149"/>
        <v>0</v>
      </c>
      <c r="J603" s="11">
        <f t="shared" si="150"/>
        <v>0</v>
      </c>
      <c r="K603" s="11">
        <f t="shared" si="151"/>
        <v>0</v>
      </c>
      <c r="L603" s="11">
        <f t="shared" si="152"/>
        <v>0</v>
      </c>
      <c r="M603" s="11">
        <f t="shared" si="153"/>
        <v>0</v>
      </c>
      <c r="N603" s="11">
        <f t="shared" si="154"/>
        <v>0</v>
      </c>
      <c r="O603" s="11">
        <f t="shared" si="155"/>
        <v>0</v>
      </c>
      <c r="P603" s="11">
        <f t="shared" si="156"/>
        <v>0</v>
      </c>
      <c r="Q603" s="11">
        <f t="shared" si="157"/>
        <v>0</v>
      </c>
      <c r="R603" s="11">
        <f t="shared" si="158"/>
        <v>0</v>
      </c>
    </row>
    <row r="604" spans="1:18" x14ac:dyDescent="0.25">
      <c r="A604" s="9">
        <f>IF(Lease!$H$4="Monthly",DATE(YEAR(Yearly!A603),MONTH(Yearly!A603)+1,DAY(Yearly!A603)),IF(Lease!$H$4="Quarterly",DATE(YEAR(Yearly!A603),MONTH(Yearly!A603)+3,DAY(Yearly!A603)),DATE(YEAR(Yearly!A603)+1,MONTH(Yearly!A603),DAY(Yearly!A603))))</f>
        <v>260846</v>
      </c>
      <c r="B604" s="9">
        <f t="shared" si="146"/>
        <v>260844</v>
      </c>
      <c r="C604" s="9">
        <f t="shared" si="159"/>
        <v>260874</v>
      </c>
      <c r="D604" s="3">
        <f t="shared" si="160"/>
        <v>31</v>
      </c>
      <c r="E604" s="4">
        <f>Lease!K614</f>
        <v>0</v>
      </c>
      <c r="F604" s="3">
        <f t="shared" si="161"/>
        <v>0</v>
      </c>
      <c r="G604" s="11">
        <f t="shared" si="147"/>
        <v>0</v>
      </c>
      <c r="H604" s="11">
        <f t="shared" si="148"/>
        <v>0</v>
      </c>
      <c r="I604" s="11">
        <f t="shared" si="149"/>
        <v>0</v>
      </c>
      <c r="J604" s="11">
        <f t="shared" si="150"/>
        <v>0</v>
      </c>
      <c r="K604" s="11">
        <f t="shared" si="151"/>
        <v>0</v>
      </c>
      <c r="L604" s="11">
        <f t="shared" si="152"/>
        <v>0</v>
      </c>
      <c r="M604" s="11">
        <f t="shared" si="153"/>
        <v>0</v>
      </c>
      <c r="N604" s="11">
        <f t="shared" si="154"/>
        <v>0</v>
      </c>
      <c r="O604" s="11">
        <f t="shared" si="155"/>
        <v>0</v>
      </c>
      <c r="P604" s="11">
        <f t="shared" si="156"/>
        <v>0</v>
      </c>
      <c r="Q604" s="11">
        <f t="shared" si="157"/>
        <v>0</v>
      </c>
      <c r="R604" s="11">
        <f t="shared" si="158"/>
        <v>0</v>
      </c>
    </row>
    <row r="605" spans="1:18" x14ac:dyDescent="0.25">
      <c r="A605" s="9">
        <f>IF(Lease!$H$4="Monthly",DATE(YEAR(Yearly!A604),MONTH(Yearly!A604)+1,DAY(Yearly!A604)),IF(Lease!$H$4="Quarterly",DATE(YEAR(Yearly!A604),MONTH(Yearly!A604)+3,DAY(Yearly!A604)),DATE(YEAR(Yearly!A604)+1,MONTH(Yearly!A604),DAY(Yearly!A604))))</f>
        <v>261211</v>
      </c>
      <c r="B605" s="9">
        <f t="shared" si="146"/>
        <v>261209</v>
      </c>
      <c r="C605" s="9">
        <f t="shared" si="159"/>
        <v>261239</v>
      </c>
      <c r="D605" s="3">
        <f t="shared" si="160"/>
        <v>31</v>
      </c>
      <c r="E605" s="4">
        <f>Lease!K615</f>
        <v>0</v>
      </c>
      <c r="F605" s="3">
        <f t="shared" si="161"/>
        <v>0</v>
      </c>
      <c r="G605" s="11">
        <f t="shared" si="147"/>
        <v>0</v>
      </c>
      <c r="H605" s="11">
        <f t="shared" si="148"/>
        <v>0</v>
      </c>
      <c r="I605" s="11">
        <f t="shared" si="149"/>
        <v>0</v>
      </c>
      <c r="J605" s="11">
        <f t="shared" si="150"/>
        <v>0</v>
      </c>
      <c r="K605" s="11">
        <f t="shared" si="151"/>
        <v>0</v>
      </c>
      <c r="L605" s="11">
        <f t="shared" si="152"/>
        <v>0</v>
      </c>
      <c r="M605" s="11">
        <f t="shared" si="153"/>
        <v>0</v>
      </c>
      <c r="N605" s="11">
        <f t="shared" si="154"/>
        <v>0</v>
      </c>
      <c r="O605" s="11">
        <f t="shared" si="155"/>
        <v>0</v>
      </c>
      <c r="P605" s="11">
        <f t="shared" si="156"/>
        <v>0</v>
      </c>
      <c r="Q605" s="11">
        <f t="shared" si="157"/>
        <v>0</v>
      </c>
      <c r="R605" s="11">
        <f t="shared" si="158"/>
        <v>0</v>
      </c>
    </row>
    <row r="606" spans="1:18" x14ac:dyDescent="0.25">
      <c r="A606" s="9">
        <f>IF(Lease!$H$4="Monthly",DATE(YEAR(Yearly!A605),MONTH(Yearly!A605)+1,DAY(Yearly!A605)),IF(Lease!$H$4="Quarterly",DATE(YEAR(Yearly!A605),MONTH(Yearly!A605)+3,DAY(Yearly!A605)),DATE(YEAR(Yearly!A605)+1,MONTH(Yearly!A605),DAY(Yearly!A605))))</f>
        <v>261577</v>
      </c>
      <c r="B606" s="9">
        <f t="shared" si="146"/>
        <v>261575</v>
      </c>
      <c r="C606" s="9">
        <f t="shared" si="159"/>
        <v>261605</v>
      </c>
      <c r="D606" s="3">
        <f t="shared" si="160"/>
        <v>31</v>
      </c>
      <c r="E606" s="4">
        <f>Lease!K616</f>
        <v>0</v>
      </c>
      <c r="F606" s="3">
        <f t="shared" si="161"/>
        <v>0</v>
      </c>
      <c r="G606" s="11">
        <f t="shared" si="147"/>
        <v>0</v>
      </c>
      <c r="H606" s="11">
        <f t="shared" si="148"/>
        <v>0</v>
      </c>
      <c r="I606" s="11">
        <f t="shared" si="149"/>
        <v>0</v>
      </c>
      <c r="J606" s="11">
        <f t="shared" si="150"/>
        <v>0</v>
      </c>
      <c r="K606" s="11">
        <f t="shared" si="151"/>
        <v>0</v>
      </c>
      <c r="L606" s="11">
        <f t="shared" si="152"/>
        <v>0</v>
      </c>
      <c r="M606" s="11">
        <f t="shared" si="153"/>
        <v>0</v>
      </c>
      <c r="N606" s="11">
        <f t="shared" si="154"/>
        <v>0</v>
      </c>
      <c r="O606" s="11">
        <f t="shared" si="155"/>
        <v>0</v>
      </c>
      <c r="P606" s="11">
        <f t="shared" si="156"/>
        <v>0</v>
      </c>
      <c r="Q606" s="11">
        <f t="shared" si="157"/>
        <v>0</v>
      </c>
      <c r="R606" s="11">
        <f t="shared" si="158"/>
        <v>0</v>
      </c>
    </row>
    <row r="607" spans="1:18" x14ac:dyDescent="0.25">
      <c r="A607" s="9">
        <f>IF(Lease!$H$4="Monthly",DATE(YEAR(Yearly!A606),MONTH(Yearly!A606)+1,DAY(Yearly!A606)),IF(Lease!$H$4="Quarterly",DATE(YEAR(Yearly!A606),MONTH(Yearly!A606)+3,DAY(Yearly!A606)),DATE(YEAR(Yearly!A606)+1,MONTH(Yearly!A606),DAY(Yearly!A606))))</f>
        <v>261942</v>
      </c>
      <c r="B607" s="9">
        <f t="shared" si="146"/>
        <v>261940</v>
      </c>
      <c r="C607" s="9">
        <f t="shared" si="159"/>
        <v>261970</v>
      </c>
      <c r="D607" s="3">
        <f t="shared" si="160"/>
        <v>31</v>
      </c>
      <c r="E607" s="4">
        <f>Lease!K617</f>
        <v>0</v>
      </c>
      <c r="F607" s="3">
        <f t="shared" si="161"/>
        <v>0</v>
      </c>
      <c r="G607" s="11">
        <f t="shared" si="147"/>
        <v>0</v>
      </c>
      <c r="H607" s="11">
        <f t="shared" si="148"/>
        <v>0</v>
      </c>
      <c r="I607" s="11">
        <f t="shared" si="149"/>
        <v>0</v>
      </c>
      <c r="J607" s="11">
        <f t="shared" si="150"/>
        <v>0</v>
      </c>
      <c r="K607" s="11">
        <f t="shared" si="151"/>
        <v>0</v>
      </c>
      <c r="L607" s="11">
        <f t="shared" si="152"/>
        <v>0</v>
      </c>
      <c r="M607" s="11">
        <f t="shared" si="153"/>
        <v>0</v>
      </c>
      <c r="N607" s="11">
        <f t="shared" si="154"/>
        <v>0</v>
      </c>
      <c r="O607" s="11">
        <f t="shared" si="155"/>
        <v>0</v>
      </c>
      <c r="P607" s="11">
        <f t="shared" si="156"/>
        <v>0</v>
      </c>
      <c r="Q607" s="11">
        <f t="shared" si="157"/>
        <v>0</v>
      </c>
      <c r="R607" s="11">
        <f t="shared" si="158"/>
        <v>0</v>
      </c>
    </row>
    <row r="608" spans="1:18" x14ac:dyDescent="0.25">
      <c r="A608" s="9">
        <f>IF(Lease!$H$4="Monthly",DATE(YEAR(Yearly!A607),MONTH(Yearly!A607)+1,DAY(Yearly!A607)),IF(Lease!$H$4="Quarterly",DATE(YEAR(Yearly!A607),MONTH(Yearly!A607)+3,DAY(Yearly!A607)),DATE(YEAR(Yearly!A607)+1,MONTH(Yearly!A607),DAY(Yearly!A607))))</f>
        <v>262307</v>
      </c>
      <c r="B608" s="9">
        <f t="shared" si="146"/>
        <v>262305</v>
      </c>
      <c r="C608" s="9">
        <f t="shared" si="159"/>
        <v>262335</v>
      </c>
      <c r="D608" s="3">
        <f t="shared" si="160"/>
        <v>31</v>
      </c>
      <c r="E608" s="4">
        <f>Lease!K618</f>
        <v>0</v>
      </c>
      <c r="F608" s="3">
        <f t="shared" si="161"/>
        <v>0</v>
      </c>
      <c r="G608" s="11">
        <f t="shared" si="147"/>
        <v>0</v>
      </c>
      <c r="H608" s="11">
        <f t="shared" si="148"/>
        <v>0</v>
      </c>
      <c r="I608" s="11">
        <f t="shared" si="149"/>
        <v>0</v>
      </c>
      <c r="J608" s="11">
        <f t="shared" si="150"/>
        <v>0</v>
      </c>
      <c r="K608" s="11">
        <f t="shared" si="151"/>
        <v>0</v>
      </c>
      <c r="L608" s="11">
        <f t="shared" si="152"/>
        <v>0</v>
      </c>
      <c r="M608" s="11">
        <f t="shared" si="153"/>
        <v>0</v>
      </c>
      <c r="N608" s="11">
        <f t="shared" si="154"/>
        <v>0</v>
      </c>
      <c r="O608" s="11">
        <f t="shared" si="155"/>
        <v>0</v>
      </c>
      <c r="P608" s="11">
        <f t="shared" si="156"/>
        <v>0</v>
      </c>
      <c r="Q608" s="11">
        <f t="shared" si="157"/>
        <v>0</v>
      </c>
      <c r="R608" s="11">
        <f t="shared" si="158"/>
        <v>0</v>
      </c>
    </row>
    <row r="609" spans="1:18" x14ac:dyDescent="0.25">
      <c r="A609" s="9">
        <f>IF(Lease!$H$4="Monthly",DATE(YEAR(Yearly!A608),MONTH(Yearly!A608)+1,DAY(Yearly!A608)),IF(Lease!$H$4="Quarterly",DATE(YEAR(Yearly!A608),MONTH(Yearly!A608)+3,DAY(Yearly!A608)),DATE(YEAR(Yearly!A608)+1,MONTH(Yearly!A608),DAY(Yearly!A608))))</f>
        <v>262672</v>
      </c>
      <c r="B609" s="9">
        <f t="shared" si="146"/>
        <v>262670</v>
      </c>
      <c r="C609" s="9">
        <f t="shared" si="159"/>
        <v>262700</v>
      </c>
      <c r="D609" s="3">
        <f t="shared" si="160"/>
        <v>31</v>
      </c>
      <c r="E609" s="4">
        <f>Lease!K619</f>
        <v>0</v>
      </c>
      <c r="F609" s="3">
        <f t="shared" si="161"/>
        <v>0</v>
      </c>
      <c r="G609" s="11">
        <f t="shared" si="147"/>
        <v>0</v>
      </c>
      <c r="H609" s="11">
        <f t="shared" si="148"/>
        <v>0</v>
      </c>
      <c r="I609" s="11">
        <f t="shared" si="149"/>
        <v>0</v>
      </c>
      <c r="J609" s="11">
        <f t="shared" si="150"/>
        <v>0</v>
      </c>
      <c r="K609" s="11">
        <f t="shared" si="151"/>
        <v>0</v>
      </c>
      <c r="L609" s="11">
        <f t="shared" si="152"/>
        <v>0</v>
      </c>
      <c r="M609" s="11">
        <f t="shared" si="153"/>
        <v>0</v>
      </c>
      <c r="N609" s="11">
        <f t="shared" si="154"/>
        <v>0</v>
      </c>
      <c r="O609" s="11">
        <f t="shared" si="155"/>
        <v>0</v>
      </c>
      <c r="P609" s="11">
        <f t="shared" si="156"/>
        <v>0</v>
      </c>
      <c r="Q609" s="11">
        <f t="shared" si="157"/>
        <v>0</v>
      </c>
      <c r="R609" s="11">
        <f t="shared" si="158"/>
        <v>0</v>
      </c>
    </row>
    <row r="610" spans="1:18" x14ac:dyDescent="0.25">
      <c r="A610" s="9">
        <f>IF(Lease!$H$4="Monthly",DATE(YEAR(Yearly!A609),MONTH(Yearly!A609)+1,DAY(Yearly!A609)),IF(Lease!$H$4="Quarterly",DATE(YEAR(Yearly!A609),MONTH(Yearly!A609)+3,DAY(Yearly!A609)),DATE(YEAR(Yearly!A609)+1,MONTH(Yearly!A609),DAY(Yearly!A609))))</f>
        <v>263038</v>
      </c>
      <c r="B610" s="9">
        <f t="shared" si="146"/>
        <v>263036</v>
      </c>
      <c r="C610" s="9">
        <f t="shared" si="159"/>
        <v>263066</v>
      </c>
      <c r="D610" s="3">
        <f t="shared" si="160"/>
        <v>31</v>
      </c>
      <c r="E610" s="4">
        <f>Lease!K620</f>
        <v>0</v>
      </c>
      <c r="F610" s="3">
        <f t="shared" si="161"/>
        <v>0</v>
      </c>
      <c r="G610" s="11">
        <f t="shared" si="147"/>
        <v>0</v>
      </c>
      <c r="H610" s="11">
        <f t="shared" si="148"/>
        <v>0</v>
      </c>
      <c r="I610" s="11">
        <f t="shared" si="149"/>
        <v>0</v>
      </c>
      <c r="J610" s="11">
        <f t="shared" si="150"/>
        <v>0</v>
      </c>
      <c r="K610" s="11">
        <f t="shared" si="151"/>
        <v>0</v>
      </c>
      <c r="L610" s="11">
        <f t="shared" si="152"/>
        <v>0</v>
      </c>
      <c r="M610" s="11">
        <f t="shared" si="153"/>
        <v>0</v>
      </c>
      <c r="N610" s="11">
        <f t="shared" si="154"/>
        <v>0</v>
      </c>
      <c r="O610" s="11">
        <f t="shared" si="155"/>
        <v>0</v>
      </c>
      <c r="P610" s="11">
        <f t="shared" si="156"/>
        <v>0</v>
      </c>
      <c r="Q610" s="11">
        <f t="shared" si="157"/>
        <v>0</v>
      </c>
      <c r="R610" s="11">
        <f t="shared" si="158"/>
        <v>0</v>
      </c>
    </row>
    <row r="611" spans="1:18" x14ac:dyDescent="0.25">
      <c r="A611" s="9">
        <f>IF(Lease!$H$4="Monthly",DATE(YEAR(Yearly!A610),MONTH(Yearly!A610)+1,DAY(Yearly!A610)),IF(Lease!$H$4="Quarterly",DATE(YEAR(Yearly!A610),MONTH(Yearly!A610)+3,DAY(Yearly!A610)),DATE(YEAR(Yearly!A610)+1,MONTH(Yearly!A610),DAY(Yearly!A610))))</f>
        <v>263403</v>
      </c>
      <c r="B611" s="9">
        <f t="shared" si="146"/>
        <v>263401</v>
      </c>
      <c r="C611" s="9">
        <f t="shared" si="159"/>
        <v>263431</v>
      </c>
      <c r="D611" s="3">
        <f t="shared" si="160"/>
        <v>31</v>
      </c>
      <c r="E611" s="4">
        <f>Lease!K621</f>
        <v>0</v>
      </c>
      <c r="F611" s="3">
        <f t="shared" si="161"/>
        <v>0</v>
      </c>
      <c r="G611" s="11">
        <f t="shared" si="147"/>
        <v>0</v>
      </c>
      <c r="H611" s="11">
        <f t="shared" si="148"/>
        <v>0</v>
      </c>
      <c r="I611" s="11">
        <f t="shared" si="149"/>
        <v>0</v>
      </c>
      <c r="J611" s="11">
        <f t="shared" si="150"/>
        <v>0</v>
      </c>
      <c r="K611" s="11">
        <f t="shared" si="151"/>
        <v>0</v>
      </c>
      <c r="L611" s="11">
        <f t="shared" si="152"/>
        <v>0</v>
      </c>
      <c r="M611" s="11">
        <f t="shared" si="153"/>
        <v>0</v>
      </c>
      <c r="N611" s="11">
        <f t="shared" si="154"/>
        <v>0</v>
      </c>
      <c r="O611" s="11">
        <f t="shared" si="155"/>
        <v>0</v>
      </c>
      <c r="P611" s="11">
        <f t="shared" si="156"/>
        <v>0</v>
      </c>
      <c r="Q611" s="11">
        <f t="shared" si="157"/>
        <v>0</v>
      </c>
      <c r="R611" s="11">
        <f t="shared" si="158"/>
        <v>0</v>
      </c>
    </row>
    <row r="612" spans="1:18" x14ac:dyDescent="0.25">
      <c r="A612" s="9">
        <f>IF(Lease!$H$4="Monthly",DATE(YEAR(Yearly!A611),MONTH(Yearly!A611)+1,DAY(Yearly!A611)),IF(Lease!$H$4="Quarterly",DATE(YEAR(Yearly!A611),MONTH(Yearly!A611)+3,DAY(Yearly!A611)),DATE(YEAR(Yearly!A611)+1,MONTH(Yearly!A611),DAY(Yearly!A611))))</f>
        <v>263768</v>
      </c>
      <c r="B612" s="9">
        <f t="shared" si="146"/>
        <v>263766</v>
      </c>
      <c r="C612" s="9">
        <f t="shared" si="159"/>
        <v>263796</v>
      </c>
      <c r="D612" s="3">
        <f t="shared" si="160"/>
        <v>31</v>
      </c>
      <c r="E612" s="4">
        <f>Lease!K622</f>
        <v>0</v>
      </c>
      <c r="F612" s="3">
        <f t="shared" si="161"/>
        <v>0</v>
      </c>
      <c r="G612" s="11">
        <f t="shared" si="147"/>
        <v>0</v>
      </c>
      <c r="H612" s="11">
        <f t="shared" si="148"/>
        <v>0</v>
      </c>
      <c r="I612" s="11">
        <f t="shared" si="149"/>
        <v>0</v>
      </c>
      <c r="J612" s="11">
        <f t="shared" si="150"/>
        <v>0</v>
      </c>
      <c r="K612" s="11">
        <f t="shared" si="151"/>
        <v>0</v>
      </c>
      <c r="L612" s="11">
        <f t="shared" si="152"/>
        <v>0</v>
      </c>
      <c r="M612" s="11">
        <f t="shared" si="153"/>
        <v>0</v>
      </c>
      <c r="N612" s="11">
        <f t="shared" si="154"/>
        <v>0</v>
      </c>
      <c r="O612" s="11">
        <f t="shared" si="155"/>
        <v>0</v>
      </c>
      <c r="P612" s="11">
        <f t="shared" si="156"/>
        <v>0</v>
      </c>
      <c r="Q612" s="11">
        <f t="shared" si="157"/>
        <v>0</v>
      </c>
      <c r="R612" s="11">
        <f t="shared" si="158"/>
        <v>0</v>
      </c>
    </row>
    <row r="613" spans="1:18" x14ac:dyDescent="0.25">
      <c r="A613" s="9">
        <f>IF(Lease!$H$4="Monthly",DATE(YEAR(Yearly!A612),MONTH(Yearly!A612)+1,DAY(Yearly!A612)),IF(Lease!$H$4="Quarterly",DATE(YEAR(Yearly!A612),MONTH(Yearly!A612)+3,DAY(Yearly!A612)),DATE(YEAR(Yearly!A612)+1,MONTH(Yearly!A612),DAY(Yearly!A612))))</f>
        <v>264133</v>
      </c>
      <c r="B613" s="9">
        <f t="shared" si="146"/>
        <v>264131</v>
      </c>
      <c r="C613" s="9">
        <f t="shared" si="159"/>
        <v>264161</v>
      </c>
      <c r="D613" s="3">
        <f t="shared" si="160"/>
        <v>31</v>
      </c>
      <c r="E613" s="4">
        <f>Lease!K623</f>
        <v>0</v>
      </c>
      <c r="F613" s="3">
        <f t="shared" si="161"/>
        <v>0</v>
      </c>
      <c r="G613" s="11">
        <f t="shared" si="147"/>
        <v>0</v>
      </c>
      <c r="H613" s="11">
        <f t="shared" si="148"/>
        <v>0</v>
      </c>
      <c r="I613" s="11">
        <f t="shared" si="149"/>
        <v>0</v>
      </c>
      <c r="J613" s="11">
        <f t="shared" si="150"/>
        <v>0</v>
      </c>
      <c r="K613" s="11">
        <f t="shared" si="151"/>
        <v>0</v>
      </c>
      <c r="L613" s="11">
        <f t="shared" si="152"/>
        <v>0</v>
      </c>
      <c r="M613" s="11">
        <f t="shared" si="153"/>
        <v>0</v>
      </c>
      <c r="N613" s="11">
        <f t="shared" si="154"/>
        <v>0</v>
      </c>
      <c r="O613" s="11">
        <f t="shared" si="155"/>
        <v>0</v>
      </c>
      <c r="P613" s="11">
        <f t="shared" si="156"/>
        <v>0</v>
      </c>
      <c r="Q613" s="11">
        <f t="shared" si="157"/>
        <v>0</v>
      </c>
      <c r="R613" s="11">
        <f t="shared" si="158"/>
        <v>0</v>
      </c>
    </row>
    <row r="614" spans="1:18" x14ac:dyDescent="0.25">
      <c r="A614" s="9">
        <f>IF(Lease!$H$4="Monthly",DATE(YEAR(Yearly!A613),MONTH(Yearly!A613)+1,DAY(Yearly!A613)),IF(Lease!$H$4="Quarterly",DATE(YEAR(Yearly!A613),MONTH(Yearly!A613)+3,DAY(Yearly!A613)),DATE(YEAR(Yearly!A613)+1,MONTH(Yearly!A613),DAY(Yearly!A613))))</f>
        <v>264499</v>
      </c>
      <c r="B614" s="9">
        <f t="shared" si="146"/>
        <v>264497</v>
      </c>
      <c r="C614" s="9">
        <f t="shared" si="159"/>
        <v>264527</v>
      </c>
      <c r="D614" s="3">
        <f t="shared" si="160"/>
        <v>31</v>
      </c>
      <c r="E614" s="4">
        <f>Lease!K624</f>
        <v>0</v>
      </c>
      <c r="F614" s="3">
        <f t="shared" si="161"/>
        <v>0</v>
      </c>
      <c r="G614" s="11">
        <f t="shared" si="147"/>
        <v>0</v>
      </c>
      <c r="H614" s="11">
        <f t="shared" si="148"/>
        <v>0</v>
      </c>
      <c r="I614" s="11">
        <f t="shared" si="149"/>
        <v>0</v>
      </c>
      <c r="J614" s="11">
        <f t="shared" si="150"/>
        <v>0</v>
      </c>
      <c r="K614" s="11">
        <f t="shared" si="151"/>
        <v>0</v>
      </c>
      <c r="L614" s="11">
        <f t="shared" si="152"/>
        <v>0</v>
      </c>
      <c r="M614" s="11">
        <f t="shared" si="153"/>
        <v>0</v>
      </c>
      <c r="N614" s="11">
        <f t="shared" si="154"/>
        <v>0</v>
      </c>
      <c r="O614" s="11">
        <f t="shared" si="155"/>
        <v>0</v>
      </c>
      <c r="P614" s="11">
        <f t="shared" si="156"/>
        <v>0</v>
      </c>
      <c r="Q614" s="11">
        <f t="shared" si="157"/>
        <v>0</v>
      </c>
      <c r="R614" s="11">
        <f t="shared" si="158"/>
        <v>0</v>
      </c>
    </row>
    <row r="615" spans="1:18" x14ac:dyDescent="0.25">
      <c r="A615" s="9">
        <f>IF(Lease!$H$4="Monthly",DATE(YEAR(Yearly!A614),MONTH(Yearly!A614)+1,DAY(Yearly!A614)),IF(Lease!$H$4="Quarterly",DATE(YEAR(Yearly!A614),MONTH(Yearly!A614)+3,DAY(Yearly!A614)),DATE(YEAR(Yearly!A614)+1,MONTH(Yearly!A614),DAY(Yearly!A614))))</f>
        <v>264864</v>
      </c>
      <c r="B615" s="9">
        <f t="shared" si="146"/>
        <v>264862</v>
      </c>
      <c r="C615" s="9">
        <f t="shared" si="159"/>
        <v>264892</v>
      </c>
      <c r="D615" s="3">
        <f t="shared" si="160"/>
        <v>31</v>
      </c>
      <c r="E615" s="4">
        <f>Lease!K625</f>
        <v>0</v>
      </c>
      <c r="F615" s="3">
        <f t="shared" si="161"/>
        <v>0</v>
      </c>
      <c r="G615" s="11">
        <f t="shared" si="147"/>
        <v>0</v>
      </c>
      <c r="H615" s="11">
        <f t="shared" si="148"/>
        <v>0</v>
      </c>
      <c r="I615" s="11">
        <f t="shared" si="149"/>
        <v>0</v>
      </c>
      <c r="J615" s="11">
        <f t="shared" si="150"/>
        <v>0</v>
      </c>
      <c r="K615" s="11">
        <f t="shared" si="151"/>
        <v>0</v>
      </c>
      <c r="L615" s="11">
        <f t="shared" si="152"/>
        <v>0</v>
      </c>
      <c r="M615" s="11">
        <f t="shared" si="153"/>
        <v>0</v>
      </c>
      <c r="N615" s="11">
        <f t="shared" si="154"/>
        <v>0</v>
      </c>
      <c r="O615" s="11">
        <f t="shared" si="155"/>
        <v>0</v>
      </c>
      <c r="P615" s="11">
        <f t="shared" si="156"/>
        <v>0</v>
      </c>
      <c r="Q615" s="11">
        <f t="shared" si="157"/>
        <v>0</v>
      </c>
      <c r="R615" s="11">
        <f t="shared" si="158"/>
        <v>0</v>
      </c>
    </row>
    <row r="616" spans="1:18" x14ac:dyDescent="0.25">
      <c r="A616" s="9">
        <f>IF(Lease!$H$4="Monthly",DATE(YEAR(Yearly!A615),MONTH(Yearly!A615)+1,DAY(Yearly!A615)),IF(Lease!$H$4="Quarterly",DATE(YEAR(Yearly!A615),MONTH(Yearly!A615)+3,DAY(Yearly!A615)),DATE(YEAR(Yearly!A615)+1,MONTH(Yearly!A615),DAY(Yearly!A615))))</f>
        <v>265229</v>
      </c>
      <c r="B616" s="9">
        <f t="shared" si="146"/>
        <v>265227</v>
      </c>
      <c r="C616" s="9">
        <f t="shared" si="159"/>
        <v>265257</v>
      </c>
      <c r="D616" s="3">
        <f t="shared" si="160"/>
        <v>31</v>
      </c>
      <c r="E616" s="4">
        <f>Lease!K626</f>
        <v>0</v>
      </c>
      <c r="F616" s="3">
        <f t="shared" si="161"/>
        <v>0</v>
      </c>
      <c r="G616" s="11">
        <f t="shared" si="147"/>
        <v>0</v>
      </c>
      <c r="H616" s="11">
        <f t="shared" si="148"/>
        <v>0</v>
      </c>
      <c r="I616" s="11">
        <f t="shared" si="149"/>
        <v>0</v>
      </c>
      <c r="J616" s="11">
        <f t="shared" si="150"/>
        <v>0</v>
      </c>
      <c r="K616" s="11">
        <f t="shared" si="151"/>
        <v>0</v>
      </c>
      <c r="L616" s="11">
        <f t="shared" si="152"/>
        <v>0</v>
      </c>
      <c r="M616" s="11">
        <f t="shared" si="153"/>
        <v>0</v>
      </c>
      <c r="N616" s="11">
        <f t="shared" si="154"/>
        <v>0</v>
      </c>
      <c r="O616" s="11">
        <f t="shared" si="155"/>
        <v>0</v>
      </c>
      <c r="P616" s="11">
        <f t="shared" si="156"/>
        <v>0</v>
      </c>
      <c r="Q616" s="11">
        <f t="shared" si="157"/>
        <v>0</v>
      </c>
      <c r="R616" s="11">
        <f t="shared" si="158"/>
        <v>0</v>
      </c>
    </row>
    <row r="617" spans="1:18" x14ac:dyDescent="0.25">
      <c r="A617" s="9">
        <f>IF(Lease!$H$4="Monthly",DATE(YEAR(Yearly!A616),MONTH(Yearly!A616)+1,DAY(Yearly!A616)),IF(Lease!$H$4="Quarterly",DATE(YEAR(Yearly!A616),MONTH(Yearly!A616)+3,DAY(Yearly!A616)),DATE(YEAR(Yearly!A616)+1,MONTH(Yearly!A616),DAY(Yearly!A616))))</f>
        <v>265594</v>
      </c>
      <c r="B617" s="9">
        <f t="shared" si="146"/>
        <v>265592</v>
      </c>
      <c r="C617" s="9">
        <f t="shared" si="159"/>
        <v>265622</v>
      </c>
      <c r="D617" s="3">
        <f t="shared" si="160"/>
        <v>31</v>
      </c>
      <c r="E617" s="4">
        <f>Lease!K627</f>
        <v>0</v>
      </c>
      <c r="F617" s="3">
        <f t="shared" si="161"/>
        <v>0</v>
      </c>
      <c r="G617" s="11">
        <f t="shared" si="147"/>
        <v>0</v>
      </c>
      <c r="H617" s="11">
        <f t="shared" si="148"/>
        <v>0</v>
      </c>
      <c r="I617" s="11">
        <f t="shared" si="149"/>
        <v>0</v>
      </c>
      <c r="J617" s="11">
        <f t="shared" si="150"/>
        <v>0</v>
      </c>
      <c r="K617" s="11">
        <f t="shared" si="151"/>
        <v>0</v>
      </c>
      <c r="L617" s="11">
        <f t="shared" si="152"/>
        <v>0</v>
      </c>
      <c r="M617" s="11">
        <f t="shared" si="153"/>
        <v>0</v>
      </c>
      <c r="N617" s="11">
        <f t="shared" si="154"/>
        <v>0</v>
      </c>
      <c r="O617" s="11">
        <f t="shared" si="155"/>
        <v>0</v>
      </c>
      <c r="P617" s="11">
        <f t="shared" si="156"/>
        <v>0</v>
      </c>
      <c r="Q617" s="11">
        <f t="shared" si="157"/>
        <v>0</v>
      </c>
      <c r="R617" s="11">
        <f t="shared" si="158"/>
        <v>0</v>
      </c>
    </row>
    <row r="618" spans="1:18" x14ac:dyDescent="0.25">
      <c r="A618" s="9">
        <f>IF(Lease!$H$4="Monthly",DATE(YEAR(Yearly!A617),MONTH(Yearly!A617)+1,DAY(Yearly!A617)),IF(Lease!$H$4="Quarterly",DATE(YEAR(Yearly!A617),MONTH(Yearly!A617)+3,DAY(Yearly!A617)),DATE(YEAR(Yearly!A617)+1,MONTH(Yearly!A617),DAY(Yearly!A617))))</f>
        <v>265960</v>
      </c>
      <c r="B618" s="9">
        <f t="shared" si="146"/>
        <v>265958</v>
      </c>
      <c r="C618" s="9">
        <f t="shared" si="159"/>
        <v>265988</v>
      </c>
      <c r="D618" s="3">
        <f t="shared" si="160"/>
        <v>31</v>
      </c>
      <c r="E618" s="4">
        <f>Lease!K628</f>
        <v>0</v>
      </c>
      <c r="F618" s="3">
        <f t="shared" si="161"/>
        <v>0</v>
      </c>
      <c r="G618" s="11">
        <f t="shared" si="147"/>
        <v>0</v>
      </c>
      <c r="H618" s="11">
        <f t="shared" si="148"/>
        <v>0</v>
      </c>
      <c r="I618" s="11">
        <f t="shared" si="149"/>
        <v>0</v>
      </c>
      <c r="J618" s="11">
        <f t="shared" si="150"/>
        <v>0</v>
      </c>
      <c r="K618" s="11">
        <f t="shared" si="151"/>
        <v>0</v>
      </c>
      <c r="L618" s="11">
        <f t="shared" si="152"/>
        <v>0</v>
      </c>
      <c r="M618" s="11">
        <f t="shared" si="153"/>
        <v>0</v>
      </c>
      <c r="N618" s="11">
        <f t="shared" si="154"/>
        <v>0</v>
      </c>
      <c r="O618" s="11">
        <f t="shared" si="155"/>
        <v>0</v>
      </c>
      <c r="P618" s="11">
        <f t="shared" si="156"/>
        <v>0</v>
      </c>
      <c r="Q618" s="11">
        <f t="shared" si="157"/>
        <v>0</v>
      </c>
      <c r="R618" s="11">
        <f t="shared" si="158"/>
        <v>0</v>
      </c>
    </row>
    <row r="619" spans="1:18" x14ac:dyDescent="0.25">
      <c r="A619" s="9">
        <f>IF(Lease!$H$4="Monthly",DATE(YEAR(Yearly!A618),MONTH(Yearly!A618)+1,DAY(Yearly!A618)),IF(Lease!$H$4="Quarterly",DATE(YEAR(Yearly!A618),MONTH(Yearly!A618)+3,DAY(Yearly!A618)),DATE(YEAR(Yearly!A618)+1,MONTH(Yearly!A618),DAY(Yearly!A618))))</f>
        <v>266325</v>
      </c>
      <c r="B619" s="9">
        <f t="shared" si="146"/>
        <v>266323</v>
      </c>
      <c r="C619" s="9">
        <f t="shared" si="159"/>
        <v>266353</v>
      </c>
      <c r="D619" s="3">
        <f t="shared" si="160"/>
        <v>31</v>
      </c>
      <c r="E619" s="4">
        <f>Lease!K629</f>
        <v>0</v>
      </c>
      <c r="F619" s="3">
        <f t="shared" si="161"/>
        <v>0</v>
      </c>
      <c r="G619" s="11">
        <f t="shared" si="147"/>
        <v>0</v>
      </c>
      <c r="H619" s="11">
        <f t="shared" si="148"/>
        <v>0</v>
      </c>
      <c r="I619" s="11">
        <f t="shared" si="149"/>
        <v>0</v>
      </c>
      <c r="J619" s="11">
        <f t="shared" si="150"/>
        <v>0</v>
      </c>
      <c r="K619" s="11">
        <f t="shared" si="151"/>
        <v>0</v>
      </c>
      <c r="L619" s="11">
        <f t="shared" si="152"/>
        <v>0</v>
      </c>
      <c r="M619" s="11">
        <f t="shared" si="153"/>
        <v>0</v>
      </c>
      <c r="N619" s="11">
        <f t="shared" si="154"/>
        <v>0</v>
      </c>
      <c r="O619" s="11">
        <f t="shared" si="155"/>
        <v>0</v>
      </c>
      <c r="P619" s="11">
        <f t="shared" si="156"/>
        <v>0</v>
      </c>
      <c r="Q619" s="11">
        <f t="shared" si="157"/>
        <v>0</v>
      </c>
      <c r="R619" s="11">
        <f t="shared" si="158"/>
        <v>0</v>
      </c>
    </row>
    <row r="620" spans="1:18" x14ac:dyDescent="0.25">
      <c r="A620" s="9">
        <f>IF(Lease!$H$4="Monthly",DATE(YEAR(Yearly!A619),MONTH(Yearly!A619)+1,DAY(Yearly!A619)),IF(Lease!$H$4="Quarterly",DATE(YEAR(Yearly!A619),MONTH(Yearly!A619)+3,DAY(Yearly!A619)),DATE(YEAR(Yearly!A619)+1,MONTH(Yearly!A619),DAY(Yearly!A619))))</f>
        <v>266690</v>
      </c>
      <c r="B620" s="9">
        <f t="shared" si="146"/>
        <v>266688</v>
      </c>
      <c r="C620" s="9">
        <f t="shared" si="159"/>
        <v>266718</v>
      </c>
      <c r="D620" s="3">
        <f t="shared" si="160"/>
        <v>31</v>
      </c>
      <c r="E620" s="4">
        <f>Lease!K630</f>
        <v>0</v>
      </c>
      <c r="F620" s="3">
        <f t="shared" si="161"/>
        <v>0</v>
      </c>
      <c r="G620" s="11">
        <f t="shared" si="147"/>
        <v>0</v>
      </c>
      <c r="H620" s="11">
        <f t="shared" si="148"/>
        <v>0</v>
      </c>
      <c r="I620" s="11">
        <f t="shared" si="149"/>
        <v>0</v>
      </c>
      <c r="J620" s="11">
        <f t="shared" si="150"/>
        <v>0</v>
      </c>
      <c r="K620" s="11">
        <f t="shared" si="151"/>
        <v>0</v>
      </c>
      <c r="L620" s="11">
        <f t="shared" si="152"/>
        <v>0</v>
      </c>
      <c r="M620" s="11">
        <f t="shared" si="153"/>
        <v>0</v>
      </c>
      <c r="N620" s="11">
        <f t="shared" si="154"/>
        <v>0</v>
      </c>
      <c r="O620" s="11">
        <f t="shared" si="155"/>
        <v>0</v>
      </c>
      <c r="P620" s="11">
        <f t="shared" si="156"/>
        <v>0</v>
      </c>
      <c r="Q620" s="11">
        <f t="shared" si="157"/>
        <v>0</v>
      </c>
      <c r="R620" s="11">
        <f t="shared" si="158"/>
        <v>0</v>
      </c>
    </row>
    <row r="621" spans="1:18" x14ac:dyDescent="0.25">
      <c r="A621" s="9">
        <f>IF(Lease!$H$4="Monthly",DATE(YEAR(Yearly!A620),MONTH(Yearly!A620)+1,DAY(Yearly!A620)),IF(Lease!$H$4="Quarterly",DATE(YEAR(Yearly!A620),MONTH(Yearly!A620)+3,DAY(Yearly!A620)),DATE(YEAR(Yearly!A620)+1,MONTH(Yearly!A620),DAY(Yearly!A620))))</f>
        <v>267055</v>
      </c>
      <c r="B621" s="9">
        <f t="shared" si="146"/>
        <v>267053</v>
      </c>
      <c r="C621" s="9">
        <f t="shared" si="159"/>
        <v>267083</v>
      </c>
      <c r="D621" s="3">
        <f t="shared" si="160"/>
        <v>31</v>
      </c>
      <c r="E621" s="4">
        <f>Lease!K631</f>
        <v>0</v>
      </c>
      <c r="F621" s="3">
        <f t="shared" si="161"/>
        <v>0</v>
      </c>
      <c r="G621" s="11">
        <f t="shared" si="147"/>
        <v>0</v>
      </c>
      <c r="H621" s="11">
        <f t="shared" si="148"/>
        <v>0</v>
      </c>
      <c r="I621" s="11">
        <f t="shared" si="149"/>
        <v>0</v>
      </c>
      <c r="J621" s="11">
        <f t="shared" si="150"/>
        <v>0</v>
      </c>
      <c r="K621" s="11">
        <f t="shared" si="151"/>
        <v>0</v>
      </c>
      <c r="L621" s="11">
        <f t="shared" si="152"/>
        <v>0</v>
      </c>
      <c r="M621" s="11">
        <f t="shared" si="153"/>
        <v>0</v>
      </c>
      <c r="N621" s="11">
        <f t="shared" si="154"/>
        <v>0</v>
      </c>
      <c r="O621" s="11">
        <f t="shared" si="155"/>
        <v>0</v>
      </c>
      <c r="P621" s="11">
        <f t="shared" si="156"/>
        <v>0</v>
      </c>
      <c r="Q621" s="11">
        <f t="shared" si="157"/>
        <v>0</v>
      </c>
      <c r="R621" s="11">
        <f t="shared" si="158"/>
        <v>0</v>
      </c>
    </row>
    <row r="622" spans="1:18" x14ac:dyDescent="0.25">
      <c r="A622" s="9">
        <f>IF(Lease!$H$4="Monthly",DATE(YEAR(Yearly!A621),MONTH(Yearly!A621)+1,DAY(Yearly!A621)),IF(Lease!$H$4="Quarterly",DATE(YEAR(Yearly!A621),MONTH(Yearly!A621)+3,DAY(Yearly!A621)),DATE(YEAR(Yearly!A621)+1,MONTH(Yearly!A621),DAY(Yearly!A621))))</f>
        <v>267421</v>
      </c>
      <c r="B622" s="9">
        <f t="shared" si="146"/>
        <v>267419</v>
      </c>
      <c r="C622" s="9">
        <f t="shared" si="159"/>
        <v>267449</v>
      </c>
      <c r="D622" s="3">
        <f t="shared" si="160"/>
        <v>31</v>
      </c>
      <c r="E622" s="4">
        <f>Lease!K632</f>
        <v>0</v>
      </c>
      <c r="F622" s="3">
        <f t="shared" si="161"/>
        <v>0</v>
      </c>
      <c r="G622" s="11">
        <f t="shared" si="147"/>
        <v>0</v>
      </c>
      <c r="H622" s="11">
        <f t="shared" si="148"/>
        <v>0</v>
      </c>
      <c r="I622" s="11">
        <f t="shared" si="149"/>
        <v>0</v>
      </c>
      <c r="J622" s="11">
        <f t="shared" si="150"/>
        <v>0</v>
      </c>
      <c r="K622" s="11">
        <f t="shared" si="151"/>
        <v>0</v>
      </c>
      <c r="L622" s="11">
        <f t="shared" si="152"/>
        <v>0</v>
      </c>
      <c r="M622" s="11">
        <f t="shared" si="153"/>
        <v>0</v>
      </c>
      <c r="N622" s="11">
        <f t="shared" si="154"/>
        <v>0</v>
      </c>
      <c r="O622" s="11">
        <f t="shared" si="155"/>
        <v>0</v>
      </c>
      <c r="P622" s="11">
        <f t="shared" si="156"/>
        <v>0</v>
      </c>
      <c r="Q622" s="11">
        <f t="shared" si="157"/>
        <v>0</v>
      </c>
      <c r="R622" s="11">
        <f t="shared" si="158"/>
        <v>0</v>
      </c>
    </row>
    <row r="623" spans="1:18" x14ac:dyDescent="0.25">
      <c r="A623" s="9">
        <f>IF(Lease!$H$4="Monthly",DATE(YEAR(Yearly!A622),MONTH(Yearly!A622)+1,DAY(Yearly!A622)),IF(Lease!$H$4="Quarterly",DATE(YEAR(Yearly!A622),MONTH(Yearly!A622)+3,DAY(Yearly!A622)),DATE(YEAR(Yearly!A622)+1,MONTH(Yearly!A622),DAY(Yearly!A622))))</f>
        <v>267786</v>
      </c>
      <c r="B623" s="9">
        <f t="shared" si="146"/>
        <v>267784</v>
      </c>
      <c r="C623" s="9">
        <f t="shared" si="159"/>
        <v>267814</v>
      </c>
      <c r="D623" s="3">
        <f t="shared" si="160"/>
        <v>31</v>
      </c>
      <c r="E623" s="4">
        <f>Lease!K633</f>
        <v>0</v>
      </c>
      <c r="F623" s="3">
        <f t="shared" si="161"/>
        <v>0</v>
      </c>
      <c r="G623" s="11">
        <f t="shared" si="147"/>
        <v>0</v>
      </c>
      <c r="H623" s="11">
        <f t="shared" si="148"/>
        <v>0</v>
      </c>
      <c r="I623" s="11">
        <f t="shared" si="149"/>
        <v>0</v>
      </c>
      <c r="J623" s="11">
        <f t="shared" si="150"/>
        <v>0</v>
      </c>
      <c r="K623" s="11">
        <f t="shared" si="151"/>
        <v>0</v>
      </c>
      <c r="L623" s="11">
        <f t="shared" si="152"/>
        <v>0</v>
      </c>
      <c r="M623" s="11">
        <f t="shared" si="153"/>
        <v>0</v>
      </c>
      <c r="N623" s="11">
        <f t="shared" si="154"/>
        <v>0</v>
      </c>
      <c r="O623" s="11">
        <f t="shared" si="155"/>
        <v>0</v>
      </c>
      <c r="P623" s="11">
        <f t="shared" si="156"/>
        <v>0</v>
      </c>
      <c r="Q623" s="11">
        <f t="shared" si="157"/>
        <v>0</v>
      </c>
      <c r="R623" s="11">
        <f t="shared" si="158"/>
        <v>0</v>
      </c>
    </row>
    <row r="624" spans="1:18" x14ac:dyDescent="0.25">
      <c r="A624" s="9">
        <f>IF(Lease!$H$4="Monthly",DATE(YEAR(Yearly!A623),MONTH(Yearly!A623)+1,DAY(Yearly!A623)),IF(Lease!$H$4="Quarterly",DATE(YEAR(Yearly!A623),MONTH(Yearly!A623)+3,DAY(Yearly!A623)),DATE(YEAR(Yearly!A623)+1,MONTH(Yearly!A623),DAY(Yearly!A623))))</f>
        <v>268151</v>
      </c>
      <c r="B624" s="9">
        <f t="shared" si="146"/>
        <v>268149</v>
      </c>
      <c r="C624" s="9">
        <f t="shared" si="159"/>
        <v>268179</v>
      </c>
      <c r="D624" s="3">
        <f t="shared" si="160"/>
        <v>31</v>
      </c>
      <c r="E624" s="4">
        <f>Lease!K634</f>
        <v>0</v>
      </c>
      <c r="F624" s="3">
        <f t="shared" si="161"/>
        <v>0</v>
      </c>
      <c r="G624" s="11">
        <f t="shared" si="147"/>
        <v>0</v>
      </c>
      <c r="H624" s="11">
        <f t="shared" si="148"/>
        <v>0</v>
      </c>
      <c r="I624" s="11">
        <f t="shared" si="149"/>
        <v>0</v>
      </c>
      <c r="J624" s="11">
        <f t="shared" si="150"/>
        <v>0</v>
      </c>
      <c r="K624" s="11">
        <f t="shared" si="151"/>
        <v>0</v>
      </c>
      <c r="L624" s="11">
        <f t="shared" si="152"/>
        <v>0</v>
      </c>
      <c r="M624" s="11">
        <f t="shared" si="153"/>
        <v>0</v>
      </c>
      <c r="N624" s="11">
        <f t="shared" si="154"/>
        <v>0</v>
      </c>
      <c r="O624" s="11">
        <f t="shared" si="155"/>
        <v>0</v>
      </c>
      <c r="P624" s="11">
        <f t="shared" si="156"/>
        <v>0</v>
      </c>
      <c r="Q624" s="11">
        <f t="shared" si="157"/>
        <v>0</v>
      </c>
      <c r="R624" s="11">
        <f t="shared" si="158"/>
        <v>0</v>
      </c>
    </row>
    <row r="625" spans="1:18" x14ac:dyDescent="0.25">
      <c r="A625" s="9">
        <f>IF(Lease!$H$4="Monthly",DATE(YEAR(Yearly!A624),MONTH(Yearly!A624)+1,DAY(Yearly!A624)),IF(Lease!$H$4="Quarterly",DATE(YEAR(Yearly!A624),MONTH(Yearly!A624)+3,DAY(Yearly!A624)),DATE(YEAR(Yearly!A624)+1,MONTH(Yearly!A624),DAY(Yearly!A624))))</f>
        <v>268516</v>
      </c>
      <c r="B625" s="9">
        <f t="shared" si="146"/>
        <v>268514</v>
      </c>
      <c r="C625" s="9">
        <f t="shared" si="159"/>
        <v>268544</v>
      </c>
      <c r="D625" s="3">
        <f t="shared" si="160"/>
        <v>31</v>
      </c>
      <c r="E625" s="4">
        <f>Lease!K635</f>
        <v>0</v>
      </c>
      <c r="F625" s="3">
        <f t="shared" si="161"/>
        <v>0</v>
      </c>
      <c r="G625" s="11">
        <f t="shared" si="147"/>
        <v>0</v>
      </c>
      <c r="H625" s="11">
        <f t="shared" si="148"/>
        <v>0</v>
      </c>
      <c r="I625" s="11">
        <f t="shared" si="149"/>
        <v>0</v>
      </c>
      <c r="J625" s="11">
        <f t="shared" si="150"/>
        <v>0</v>
      </c>
      <c r="K625" s="11">
        <f t="shared" si="151"/>
        <v>0</v>
      </c>
      <c r="L625" s="11">
        <f t="shared" si="152"/>
        <v>0</v>
      </c>
      <c r="M625" s="11">
        <f t="shared" si="153"/>
        <v>0</v>
      </c>
      <c r="N625" s="11">
        <f t="shared" si="154"/>
        <v>0</v>
      </c>
      <c r="O625" s="11">
        <f t="shared" si="155"/>
        <v>0</v>
      </c>
      <c r="P625" s="11">
        <f t="shared" si="156"/>
        <v>0</v>
      </c>
      <c r="Q625" s="11">
        <f t="shared" si="157"/>
        <v>0</v>
      </c>
      <c r="R625" s="11">
        <f t="shared" si="158"/>
        <v>0</v>
      </c>
    </row>
    <row r="626" spans="1:18" x14ac:dyDescent="0.25">
      <c r="A626" s="9">
        <f>IF(Lease!$H$4="Monthly",DATE(YEAR(Yearly!A625),MONTH(Yearly!A625)+1,DAY(Yearly!A625)),IF(Lease!$H$4="Quarterly",DATE(YEAR(Yearly!A625),MONTH(Yearly!A625)+3,DAY(Yearly!A625)),DATE(YEAR(Yearly!A625)+1,MONTH(Yearly!A625),DAY(Yearly!A625))))</f>
        <v>268882</v>
      </c>
      <c r="B626" s="9">
        <f t="shared" si="146"/>
        <v>268880</v>
      </c>
      <c r="C626" s="9">
        <f t="shared" si="159"/>
        <v>268910</v>
      </c>
      <c r="D626" s="3">
        <f t="shared" si="160"/>
        <v>31</v>
      </c>
      <c r="E626" s="4">
        <f>Lease!K636</f>
        <v>0</v>
      </c>
      <c r="F626" s="3">
        <f t="shared" si="161"/>
        <v>0</v>
      </c>
      <c r="G626" s="11">
        <f t="shared" si="147"/>
        <v>0</v>
      </c>
      <c r="H626" s="11">
        <f t="shared" si="148"/>
        <v>0</v>
      </c>
      <c r="I626" s="11">
        <f t="shared" si="149"/>
        <v>0</v>
      </c>
      <c r="J626" s="11">
        <f t="shared" si="150"/>
        <v>0</v>
      </c>
      <c r="K626" s="11">
        <f t="shared" si="151"/>
        <v>0</v>
      </c>
      <c r="L626" s="11">
        <f t="shared" si="152"/>
        <v>0</v>
      </c>
      <c r="M626" s="11">
        <f t="shared" si="153"/>
        <v>0</v>
      </c>
      <c r="N626" s="11">
        <f t="shared" si="154"/>
        <v>0</v>
      </c>
      <c r="O626" s="11">
        <f t="shared" si="155"/>
        <v>0</v>
      </c>
      <c r="P626" s="11">
        <f t="shared" si="156"/>
        <v>0</v>
      </c>
      <c r="Q626" s="11">
        <f t="shared" si="157"/>
        <v>0</v>
      </c>
      <c r="R626" s="11">
        <f t="shared" si="158"/>
        <v>0</v>
      </c>
    </row>
    <row r="627" spans="1:18" x14ac:dyDescent="0.25">
      <c r="A627" s="9">
        <f>IF(Lease!$H$4="Monthly",DATE(YEAR(Yearly!A626),MONTH(Yearly!A626)+1,DAY(Yearly!A626)),IF(Lease!$H$4="Quarterly",DATE(YEAR(Yearly!A626),MONTH(Yearly!A626)+3,DAY(Yearly!A626)),DATE(YEAR(Yearly!A626)+1,MONTH(Yearly!A626),DAY(Yearly!A626))))</f>
        <v>269247</v>
      </c>
      <c r="B627" s="9">
        <f t="shared" si="146"/>
        <v>269245</v>
      </c>
      <c r="C627" s="9">
        <f t="shared" si="159"/>
        <v>269275</v>
      </c>
      <c r="D627" s="3">
        <f t="shared" si="160"/>
        <v>31</v>
      </c>
      <c r="E627" s="4">
        <f>Lease!K637</f>
        <v>0</v>
      </c>
      <c r="F627" s="3">
        <f t="shared" si="161"/>
        <v>0</v>
      </c>
      <c r="G627" s="11">
        <f t="shared" si="147"/>
        <v>0</v>
      </c>
      <c r="H627" s="11">
        <f t="shared" si="148"/>
        <v>0</v>
      </c>
      <c r="I627" s="11">
        <f t="shared" si="149"/>
        <v>0</v>
      </c>
      <c r="J627" s="11">
        <f t="shared" si="150"/>
        <v>0</v>
      </c>
      <c r="K627" s="11">
        <f t="shared" si="151"/>
        <v>0</v>
      </c>
      <c r="L627" s="11">
        <f t="shared" si="152"/>
        <v>0</v>
      </c>
      <c r="M627" s="11">
        <f t="shared" si="153"/>
        <v>0</v>
      </c>
      <c r="N627" s="11">
        <f t="shared" si="154"/>
        <v>0</v>
      </c>
      <c r="O627" s="11">
        <f t="shared" si="155"/>
        <v>0</v>
      </c>
      <c r="P627" s="11">
        <f t="shared" si="156"/>
        <v>0</v>
      </c>
      <c r="Q627" s="11">
        <f t="shared" si="157"/>
        <v>0</v>
      </c>
      <c r="R627" s="11">
        <f t="shared" si="158"/>
        <v>0</v>
      </c>
    </row>
    <row r="628" spans="1:18" x14ac:dyDescent="0.25">
      <c r="A628" s="9">
        <f>IF(Lease!$H$4="Monthly",DATE(YEAR(Yearly!A627),MONTH(Yearly!A627)+1,DAY(Yearly!A627)),IF(Lease!$H$4="Quarterly",DATE(YEAR(Yearly!A627),MONTH(Yearly!A627)+3,DAY(Yearly!A627)),DATE(YEAR(Yearly!A627)+1,MONTH(Yearly!A627),DAY(Yearly!A627))))</f>
        <v>269612</v>
      </c>
      <c r="B628" s="9">
        <f t="shared" si="146"/>
        <v>269610</v>
      </c>
      <c r="C628" s="9">
        <f t="shared" si="159"/>
        <v>269640</v>
      </c>
      <c r="D628" s="3">
        <f t="shared" si="160"/>
        <v>31</v>
      </c>
      <c r="E628" s="4">
        <f>Lease!K638</f>
        <v>0</v>
      </c>
      <c r="F628" s="3">
        <f t="shared" si="161"/>
        <v>0</v>
      </c>
      <c r="G628" s="11">
        <f t="shared" si="147"/>
        <v>0</v>
      </c>
      <c r="H628" s="11">
        <f t="shared" si="148"/>
        <v>0</v>
      </c>
      <c r="I628" s="11">
        <f t="shared" si="149"/>
        <v>0</v>
      </c>
      <c r="J628" s="11">
        <f t="shared" si="150"/>
        <v>0</v>
      </c>
      <c r="K628" s="11">
        <f t="shared" si="151"/>
        <v>0</v>
      </c>
      <c r="L628" s="11">
        <f t="shared" si="152"/>
        <v>0</v>
      </c>
      <c r="M628" s="11">
        <f t="shared" si="153"/>
        <v>0</v>
      </c>
      <c r="N628" s="11">
        <f t="shared" si="154"/>
        <v>0</v>
      </c>
      <c r="O628" s="11">
        <f t="shared" si="155"/>
        <v>0</v>
      </c>
      <c r="P628" s="11">
        <f t="shared" si="156"/>
        <v>0</v>
      </c>
      <c r="Q628" s="11">
        <f t="shared" si="157"/>
        <v>0</v>
      </c>
      <c r="R628" s="11">
        <f t="shared" si="158"/>
        <v>0</v>
      </c>
    </row>
    <row r="629" spans="1:18" x14ac:dyDescent="0.25">
      <c r="A629" s="9">
        <f>IF(Lease!$H$4="Monthly",DATE(YEAR(Yearly!A628),MONTH(Yearly!A628)+1,DAY(Yearly!A628)),IF(Lease!$H$4="Quarterly",DATE(YEAR(Yearly!A628),MONTH(Yearly!A628)+3,DAY(Yearly!A628)),DATE(YEAR(Yearly!A628)+1,MONTH(Yearly!A628),DAY(Yearly!A628))))</f>
        <v>269977</v>
      </c>
      <c r="B629" s="9">
        <f t="shared" si="146"/>
        <v>269975</v>
      </c>
      <c r="C629" s="9">
        <f t="shared" si="159"/>
        <v>270005</v>
      </c>
      <c r="D629" s="3">
        <f t="shared" si="160"/>
        <v>31</v>
      </c>
      <c r="E629" s="4">
        <f>Lease!K639</f>
        <v>0</v>
      </c>
      <c r="F629" s="3">
        <f t="shared" si="161"/>
        <v>0</v>
      </c>
      <c r="G629" s="11">
        <f t="shared" si="147"/>
        <v>0</v>
      </c>
      <c r="H629" s="11">
        <f t="shared" si="148"/>
        <v>0</v>
      </c>
      <c r="I629" s="11">
        <f t="shared" si="149"/>
        <v>0</v>
      </c>
      <c r="J629" s="11">
        <f t="shared" si="150"/>
        <v>0</v>
      </c>
      <c r="K629" s="11">
        <f t="shared" si="151"/>
        <v>0</v>
      </c>
      <c r="L629" s="11">
        <f t="shared" si="152"/>
        <v>0</v>
      </c>
      <c r="M629" s="11">
        <f t="shared" si="153"/>
        <v>0</v>
      </c>
      <c r="N629" s="11">
        <f t="shared" si="154"/>
        <v>0</v>
      </c>
      <c r="O629" s="11">
        <f t="shared" si="155"/>
        <v>0</v>
      </c>
      <c r="P629" s="11">
        <f t="shared" si="156"/>
        <v>0</v>
      </c>
      <c r="Q629" s="11">
        <f t="shared" si="157"/>
        <v>0</v>
      </c>
      <c r="R629" s="11">
        <f t="shared" si="158"/>
        <v>0</v>
      </c>
    </row>
    <row r="630" spans="1:18" x14ac:dyDescent="0.25">
      <c r="A630" s="9">
        <f>IF(Lease!$H$4="Monthly",DATE(YEAR(Yearly!A629),MONTH(Yearly!A629)+1,DAY(Yearly!A629)),IF(Lease!$H$4="Quarterly",DATE(YEAR(Yearly!A629),MONTH(Yearly!A629)+3,DAY(Yearly!A629)),DATE(YEAR(Yearly!A629)+1,MONTH(Yearly!A629),DAY(Yearly!A629))))</f>
        <v>270343</v>
      </c>
      <c r="B630" s="9">
        <f t="shared" si="146"/>
        <v>270341</v>
      </c>
      <c r="C630" s="9">
        <f t="shared" si="159"/>
        <v>270371</v>
      </c>
      <c r="D630" s="3">
        <f t="shared" si="160"/>
        <v>31</v>
      </c>
      <c r="E630" s="4">
        <f>Lease!K640</f>
        <v>0</v>
      </c>
      <c r="F630" s="3">
        <f t="shared" si="161"/>
        <v>0</v>
      </c>
      <c r="G630" s="11">
        <f t="shared" si="147"/>
        <v>0</v>
      </c>
      <c r="H630" s="11">
        <f t="shared" si="148"/>
        <v>0</v>
      </c>
      <c r="I630" s="11">
        <f t="shared" si="149"/>
        <v>0</v>
      </c>
      <c r="J630" s="11">
        <f t="shared" si="150"/>
        <v>0</v>
      </c>
      <c r="K630" s="11">
        <f t="shared" si="151"/>
        <v>0</v>
      </c>
      <c r="L630" s="11">
        <f t="shared" si="152"/>
        <v>0</v>
      </c>
      <c r="M630" s="11">
        <f t="shared" si="153"/>
        <v>0</v>
      </c>
      <c r="N630" s="11">
        <f t="shared" si="154"/>
        <v>0</v>
      </c>
      <c r="O630" s="11">
        <f t="shared" si="155"/>
        <v>0</v>
      </c>
      <c r="P630" s="11">
        <f t="shared" si="156"/>
        <v>0</v>
      </c>
      <c r="Q630" s="11">
        <f t="shared" si="157"/>
        <v>0</v>
      </c>
      <c r="R630" s="11">
        <f t="shared" si="158"/>
        <v>0</v>
      </c>
    </row>
    <row r="631" spans="1:18" x14ac:dyDescent="0.25">
      <c r="A631" s="9">
        <f>IF(Lease!$H$4="Monthly",DATE(YEAR(Yearly!A630),MONTH(Yearly!A630)+1,DAY(Yearly!A630)),IF(Lease!$H$4="Quarterly",DATE(YEAR(Yearly!A630),MONTH(Yearly!A630)+3,DAY(Yearly!A630)),DATE(YEAR(Yearly!A630)+1,MONTH(Yearly!A630),DAY(Yearly!A630))))</f>
        <v>270708</v>
      </c>
      <c r="B631" s="9">
        <f t="shared" si="146"/>
        <v>270706</v>
      </c>
      <c r="C631" s="9">
        <f t="shared" si="159"/>
        <v>270736</v>
      </c>
      <c r="D631" s="3">
        <f t="shared" si="160"/>
        <v>31</v>
      </c>
      <c r="E631" s="4">
        <f>Lease!K641</f>
        <v>0</v>
      </c>
      <c r="F631" s="3">
        <f t="shared" si="161"/>
        <v>0</v>
      </c>
      <c r="G631" s="11">
        <f t="shared" si="147"/>
        <v>0</v>
      </c>
      <c r="H631" s="11">
        <f t="shared" si="148"/>
        <v>0</v>
      </c>
      <c r="I631" s="11">
        <f t="shared" si="149"/>
        <v>0</v>
      </c>
      <c r="J631" s="11">
        <f t="shared" si="150"/>
        <v>0</v>
      </c>
      <c r="K631" s="11">
        <f t="shared" si="151"/>
        <v>0</v>
      </c>
      <c r="L631" s="11">
        <f t="shared" si="152"/>
        <v>0</v>
      </c>
      <c r="M631" s="11">
        <f t="shared" si="153"/>
        <v>0</v>
      </c>
      <c r="N631" s="11">
        <f t="shared" si="154"/>
        <v>0</v>
      </c>
      <c r="O631" s="11">
        <f t="shared" si="155"/>
        <v>0</v>
      </c>
      <c r="P631" s="11">
        <f t="shared" si="156"/>
        <v>0</v>
      </c>
      <c r="Q631" s="11">
        <f t="shared" si="157"/>
        <v>0</v>
      </c>
      <c r="R631" s="11">
        <f t="shared" si="158"/>
        <v>0</v>
      </c>
    </row>
    <row r="632" spans="1:18" x14ac:dyDescent="0.25">
      <c r="A632" s="9">
        <f>IF(Lease!$H$4="Monthly",DATE(YEAR(Yearly!A631),MONTH(Yearly!A631)+1,DAY(Yearly!A631)),IF(Lease!$H$4="Quarterly",DATE(YEAR(Yearly!A631),MONTH(Yearly!A631)+3,DAY(Yearly!A631)),DATE(YEAR(Yearly!A631)+1,MONTH(Yearly!A631),DAY(Yearly!A631))))</f>
        <v>271073</v>
      </c>
      <c r="B632" s="9">
        <f t="shared" si="146"/>
        <v>271071</v>
      </c>
      <c r="C632" s="9">
        <f t="shared" si="159"/>
        <v>271101</v>
      </c>
      <c r="D632" s="3">
        <f t="shared" si="160"/>
        <v>31</v>
      </c>
      <c r="E632" s="4">
        <f>Lease!K642</f>
        <v>0</v>
      </c>
      <c r="F632" s="3">
        <f t="shared" si="161"/>
        <v>0</v>
      </c>
      <c r="G632" s="11">
        <f t="shared" si="147"/>
        <v>0</v>
      </c>
      <c r="H632" s="11">
        <f t="shared" si="148"/>
        <v>0</v>
      </c>
      <c r="I632" s="11">
        <f t="shared" si="149"/>
        <v>0</v>
      </c>
      <c r="J632" s="11">
        <f t="shared" si="150"/>
        <v>0</v>
      </c>
      <c r="K632" s="11">
        <f t="shared" si="151"/>
        <v>0</v>
      </c>
      <c r="L632" s="11">
        <f t="shared" si="152"/>
        <v>0</v>
      </c>
      <c r="M632" s="11">
        <f t="shared" si="153"/>
        <v>0</v>
      </c>
      <c r="N632" s="11">
        <f t="shared" si="154"/>
        <v>0</v>
      </c>
      <c r="O632" s="11">
        <f t="shared" si="155"/>
        <v>0</v>
      </c>
      <c r="P632" s="11">
        <f t="shared" si="156"/>
        <v>0</v>
      </c>
      <c r="Q632" s="11">
        <f t="shared" si="157"/>
        <v>0</v>
      </c>
      <c r="R632" s="11">
        <f t="shared" si="158"/>
        <v>0</v>
      </c>
    </row>
    <row r="633" spans="1:18" x14ac:dyDescent="0.25">
      <c r="A633" s="9">
        <f>IF(Lease!$H$4="Monthly",DATE(YEAR(Yearly!A632),MONTH(Yearly!A632)+1,DAY(Yearly!A632)),IF(Lease!$H$4="Quarterly",DATE(YEAR(Yearly!A632),MONTH(Yearly!A632)+3,DAY(Yearly!A632)),DATE(YEAR(Yearly!A632)+1,MONTH(Yearly!A632),DAY(Yearly!A632))))</f>
        <v>271438</v>
      </c>
      <c r="B633" s="9">
        <f t="shared" si="146"/>
        <v>271436</v>
      </c>
      <c r="C633" s="9">
        <f t="shared" si="159"/>
        <v>271466</v>
      </c>
      <c r="D633" s="3">
        <f t="shared" si="160"/>
        <v>31</v>
      </c>
      <c r="E633" s="4">
        <f>Lease!K643</f>
        <v>0</v>
      </c>
      <c r="F633" s="3">
        <f t="shared" si="161"/>
        <v>0</v>
      </c>
      <c r="G633" s="11">
        <f t="shared" si="147"/>
        <v>0</v>
      </c>
      <c r="H633" s="11">
        <f t="shared" si="148"/>
        <v>0</v>
      </c>
      <c r="I633" s="11">
        <f t="shared" si="149"/>
        <v>0</v>
      </c>
      <c r="J633" s="11">
        <f t="shared" si="150"/>
        <v>0</v>
      </c>
      <c r="K633" s="11">
        <f t="shared" si="151"/>
        <v>0</v>
      </c>
      <c r="L633" s="11">
        <f t="shared" si="152"/>
        <v>0</v>
      </c>
      <c r="M633" s="11">
        <f t="shared" si="153"/>
        <v>0</v>
      </c>
      <c r="N633" s="11">
        <f t="shared" si="154"/>
        <v>0</v>
      </c>
      <c r="O633" s="11">
        <f t="shared" si="155"/>
        <v>0</v>
      </c>
      <c r="P633" s="11">
        <f t="shared" si="156"/>
        <v>0</v>
      </c>
      <c r="Q633" s="11">
        <f t="shared" si="157"/>
        <v>0</v>
      </c>
      <c r="R633" s="11">
        <f t="shared" si="158"/>
        <v>0</v>
      </c>
    </row>
    <row r="634" spans="1:18" x14ac:dyDescent="0.25">
      <c r="A634" s="9">
        <f>IF(Lease!$H$4="Monthly",DATE(YEAR(Yearly!A633),MONTH(Yearly!A633)+1,DAY(Yearly!A633)),IF(Lease!$H$4="Quarterly",DATE(YEAR(Yearly!A633),MONTH(Yearly!A633)+3,DAY(Yearly!A633)),DATE(YEAR(Yearly!A633)+1,MONTH(Yearly!A633),DAY(Yearly!A633))))</f>
        <v>271804</v>
      </c>
      <c r="B634" s="9">
        <f t="shared" si="146"/>
        <v>271802</v>
      </c>
      <c r="C634" s="9">
        <f t="shared" si="159"/>
        <v>271832</v>
      </c>
      <c r="D634" s="3">
        <f t="shared" si="160"/>
        <v>31</v>
      </c>
      <c r="E634" s="4">
        <f>Lease!K644</f>
        <v>0</v>
      </c>
      <c r="F634" s="3">
        <f t="shared" si="161"/>
        <v>0</v>
      </c>
      <c r="G634" s="11">
        <f t="shared" si="147"/>
        <v>0</v>
      </c>
      <c r="H634" s="11">
        <f t="shared" si="148"/>
        <v>0</v>
      </c>
      <c r="I634" s="11">
        <f t="shared" si="149"/>
        <v>0</v>
      </c>
      <c r="J634" s="11">
        <f t="shared" si="150"/>
        <v>0</v>
      </c>
      <c r="K634" s="11">
        <f t="shared" si="151"/>
        <v>0</v>
      </c>
      <c r="L634" s="11">
        <f t="shared" si="152"/>
        <v>0</v>
      </c>
      <c r="M634" s="11">
        <f t="shared" si="153"/>
        <v>0</v>
      </c>
      <c r="N634" s="11">
        <f t="shared" si="154"/>
        <v>0</v>
      </c>
      <c r="O634" s="11">
        <f t="shared" si="155"/>
        <v>0</v>
      </c>
      <c r="P634" s="11">
        <f t="shared" si="156"/>
        <v>0</v>
      </c>
      <c r="Q634" s="11">
        <f t="shared" si="157"/>
        <v>0</v>
      </c>
      <c r="R634" s="11">
        <f t="shared" si="158"/>
        <v>0</v>
      </c>
    </row>
    <row r="635" spans="1:18" x14ac:dyDescent="0.25">
      <c r="A635" s="9">
        <f>IF(Lease!$H$4="Monthly",DATE(YEAR(Yearly!A634),MONTH(Yearly!A634)+1,DAY(Yearly!A634)),IF(Lease!$H$4="Quarterly",DATE(YEAR(Yearly!A634),MONTH(Yearly!A634)+3,DAY(Yearly!A634)),DATE(YEAR(Yearly!A634)+1,MONTH(Yearly!A634),DAY(Yearly!A634))))</f>
        <v>272169</v>
      </c>
      <c r="B635" s="9">
        <f t="shared" si="146"/>
        <v>272167</v>
      </c>
      <c r="C635" s="9">
        <f t="shared" si="159"/>
        <v>272197</v>
      </c>
      <c r="D635" s="3">
        <f t="shared" si="160"/>
        <v>31</v>
      </c>
      <c r="E635" s="4">
        <f>Lease!K645</f>
        <v>0</v>
      </c>
      <c r="F635" s="3">
        <f t="shared" si="161"/>
        <v>0</v>
      </c>
      <c r="G635" s="11">
        <f t="shared" si="147"/>
        <v>0</v>
      </c>
      <c r="H635" s="11">
        <f t="shared" si="148"/>
        <v>0</v>
      </c>
      <c r="I635" s="11">
        <f t="shared" si="149"/>
        <v>0</v>
      </c>
      <c r="J635" s="11">
        <f t="shared" si="150"/>
        <v>0</v>
      </c>
      <c r="K635" s="11">
        <f t="shared" si="151"/>
        <v>0</v>
      </c>
      <c r="L635" s="11">
        <f t="shared" si="152"/>
        <v>0</v>
      </c>
      <c r="M635" s="11">
        <f t="shared" si="153"/>
        <v>0</v>
      </c>
      <c r="N635" s="11">
        <f t="shared" si="154"/>
        <v>0</v>
      </c>
      <c r="O635" s="11">
        <f t="shared" si="155"/>
        <v>0</v>
      </c>
      <c r="P635" s="11">
        <f t="shared" si="156"/>
        <v>0</v>
      </c>
      <c r="Q635" s="11">
        <f t="shared" si="157"/>
        <v>0</v>
      </c>
      <c r="R635" s="11">
        <f t="shared" si="158"/>
        <v>0</v>
      </c>
    </row>
    <row r="636" spans="1:18" x14ac:dyDescent="0.25">
      <c r="A636" s="9">
        <f>IF(Lease!$H$4="Monthly",DATE(YEAR(Yearly!A635),MONTH(Yearly!A635)+1,DAY(Yearly!A635)),IF(Lease!$H$4="Quarterly",DATE(YEAR(Yearly!A635),MONTH(Yearly!A635)+3,DAY(Yearly!A635)),DATE(YEAR(Yearly!A635)+1,MONTH(Yearly!A635),DAY(Yearly!A635))))</f>
        <v>272534</v>
      </c>
      <c r="B636" s="9">
        <f t="shared" si="146"/>
        <v>272532</v>
      </c>
      <c r="C636" s="9">
        <f t="shared" si="159"/>
        <v>272562</v>
      </c>
      <c r="D636" s="3">
        <f t="shared" si="160"/>
        <v>31</v>
      </c>
      <c r="E636" s="4">
        <f>Lease!K646</f>
        <v>0</v>
      </c>
      <c r="F636" s="3">
        <f t="shared" si="161"/>
        <v>0</v>
      </c>
      <c r="G636" s="11">
        <f t="shared" si="147"/>
        <v>0</v>
      </c>
      <c r="H636" s="11">
        <f t="shared" si="148"/>
        <v>0</v>
      </c>
      <c r="I636" s="11">
        <f t="shared" si="149"/>
        <v>0</v>
      </c>
      <c r="J636" s="11">
        <f t="shared" si="150"/>
        <v>0</v>
      </c>
      <c r="K636" s="11">
        <f t="shared" si="151"/>
        <v>0</v>
      </c>
      <c r="L636" s="11">
        <f t="shared" si="152"/>
        <v>0</v>
      </c>
      <c r="M636" s="11">
        <f t="shared" si="153"/>
        <v>0</v>
      </c>
      <c r="N636" s="11">
        <f t="shared" si="154"/>
        <v>0</v>
      </c>
      <c r="O636" s="11">
        <f t="shared" si="155"/>
        <v>0</v>
      </c>
      <c r="P636" s="11">
        <f t="shared" si="156"/>
        <v>0</v>
      </c>
      <c r="Q636" s="11">
        <f t="shared" si="157"/>
        <v>0</v>
      </c>
      <c r="R636" s="11">
        <f t="shared" si="158"/>
        <v>0</v>
      </c>
    </row>
    <row r="637" spans="1:18" x14ac:dyDescent="0.25">
      <c r="A637" s="9">
        <f>IF(Lease!$H$4="Monthly",DATE(YEAR(Yearly!A636),MONTH(Yearly!A636)+1,DAY(Yearly!A636)),IF(Lease!$H$4="Quarterly",DATE(YEAR(Yearly!A636),MONTH(Yearly!A636)+3,DAY(Yearly!A636)),DATE(YEAR(Yearly!A636)+1,MONTH(Yearly!A636),DAY(Yearly!A636))))</f>
        <v>272899</v>
      </c>
      <c r="B637" s="9">
        <f t="shared" si="146"/>
        <v>272897</v>
      </c>
      <c r="C637" s="9">
        <f t="shared" si="159"/>
        <v>272927</v>
      </c>
      <c r="D637" s="3">
        <f t="shared" si="160"/>
        <v>31</v>
      </c>
      <c r="E637" s="4">
        <f>Lease!K647</f>
        <v>0</v>
      </c>
      <c r="F637" s="3">
        <f t="shared" si="161"/>
        <v>0</v>
      </c>
      <c r="G637" s="11">
        <f t="shared" si="147"/>
        <v>0</v>
      </c>
      <c r="H637" s="11">
        <f t="shared" si="148"/>
        <v>0</v>
      </c>
      <c r="I637" s="11">
        <f t="shared" si="149"/>
        <v>0</v>
      </c>
      <c r="J637" s="11">
        <f t="shared" si="150"/>
        <v>0</v>
      </c>
      <c r="K637" s="11">
        <f t="shared" si="151"/>
        <v>0</v>
      </c>
      <c r="L637" s="11">
        <f t="shared" si="152"/>
        <v>0</v>
      </c>
      <c r="M637" s="11">
        <f t="shared" si="153"/>
        <v>0</v>
      </c>
      <c r="N637" s="11">
        <f t="shared" si="154"/>
        <v>0</v>
      </c>
      <c r="O637" s="11">
        <f t="shared" si="155"/>
        <v>0</v>
      </c>
      <c r="P637" s="11">
        <f t="shared" si="156"/>
        <v>0</v>
      </c>
      <c r="Q637" s="11">
        <f t="shared" si="157"/>
        <v>0</v>
      </c>
      <c r="R637" s="11">
        <f t="shared" si="158"/>
        <v>0</v>
      </c>
    </row>
    <row r="638" spans="1:18" x14ac:dyDescent="0.25">
      <c r="A638" s="9">
        <f>IF(Lease!$H$4="Monthly",DATE(YEAR(Yearly!A637),MONTH(Yearly!A637)+1,DAY(Yearly!A637)),IF(Lease!$H$4="Quarterly",DATE(YEAR(Yearly!A637),MONTH(Yearly!A637)+3,DAY(Yearly!A637)),DATE(YEAR(Yearly!A637)+1,MONTH(Yearly!A637),DAY(Yearly!A637))))</f>
        <v>273265</v>
      </c>
      <c r="B638" s="9">
        <f t="shared" si="146"/>
        <v>273263</v>
      </c>
      <c r="C638" s="9">
        <f t="shared" si="159"/>
        <v>273293</v>
      </c>
      <c r="D638" s="3">
        <f t="shared" si="160"/>
        <v>31</v>
      </c>
      <c r="E638" s="4">
        <f>Lease!K648</f>
        <v>0</v>
      </c>
      <c r="F638" s="3">
        <f t="shared" si="161"/>
        <v>0</v>
      </c>
      <c r="G638" s="11">
        <f t="shared" si="147"/>
        <v>0</v>
      </c>
      <c r="H638" s="11">
        <f t="shared" si="148"/>
        <v>0</v>
      </c>
      <c r="I638" s="11">
        <f t="shared" si="149"/>
        <v>0</v>
      </c>
      <c r="J638" s="11">
        <f t="shared" si="150"/>
        <v>0</v>
      </c>
      <c r="K638" s="11">
        <f t="shared" si="151"/>
        <v>0</v>
      </c>
      <c r="L638" s="11">
        <f t="shared" si="152"/>
        <v>0</v>
      </c>
      <c r="M638" s="11">
        <f t="shared" si="153"/>
        <v>0</v>
      </c>
      <c r="N638" s="11">
        <f t="shared" si="154"/>
        <v>0</v>
      </c>
      <c r="O638" s="11">
        <f t="shared" si="155"/>
        <v>0</v>
      </c>
      <c r="P638" s="11">
        <f t="shared" si="156"/>
        <v>0</v>
      </c>
      <c r="Q638" s="11">
        <f t="shared" si="157"/>
        <v>0</v>
      </c>
      <c r="R638" s="11">
        <f t="shared" si="158"/>
        <v>0</v>
      </c>
    </row>
    <row r="639" spans="1:18" x14ac:dyDescent="0.25">
      <c r="A639" s="9">
        <f>IF(Lease!$H$4="Monthly",DATE(YEAR(Yearly!A638),MONTH(Yearly!A638)+1,DAY(Yearly!A638)),IF(Lease!$H$4="Quarterly",DATE(YEAR(Yearly!A638),MONTH(Yearly!A638)+3,DAY(Yearly!A638)),DATE(YEAR(Yearly!A638)+1,MONTH(Yearly!A638),DAY(Yearly!A638))))</f>
        <v>273630</v>
      </c>
      <c r="B639" s="9">
        <f t="shared" si="146"/>
        <v>273628</v>
      </c>
      <c r="C639" s="9">
        <f t="shared" si="159"/>
        <v>273658</v>
      </c>
      <c r="D639" s="3">
        <f t="shared" si="160"/>
        <v>31</v>
      </c>
      <c r="E639" s="4">
        <f>Lease!K649</f>
        <v>0</v>
      </c>
      <c r="F639" s="3">
        <f t="shared" si="161"/>
        <v>0</v>
      </c>
      <c r="G639" s="11">
        <f t="shared" si="147"/>
        <v>0</v>
      </c>
      <c r="H639" s="11">
        <f t="shared" si="148"/>
        <v>0</v>
      </c>
      <c r="I639" s="11">
        <f t="shared" si="149"/>
        <v>0</v>
      </c>
      <c r="J639" s="11">
        <f t="shared" si="150"/>
        <v>0</v>
      </c>
      <c r="K639" s="11">
        <f t="shared" si="151"/>
        <v>0</v>
      </c>
      <c r="L639" s="11">
        <f t="shared" si="152"/>
        <v>0</v>
      </c>
      <c r="M639" s="11">
        <f t="shared" si="153"/>
        <v>0</v>
      </c>
      <c r="N639" s="11">
        <f t="shared" si="154"/>
        <v>0</v>
      </c>
      <c r="O639" s="11">
        <f t="shared" si="155"/>
        <v>0</v>
      </c>
      <c r="P639" s="11">
        <f t="shared" si="156"/>
        <v>0</v>
      </c>
      <c r="Q639" s="11">
        <f t="shared" si="157"/>
        <v>0</v>
      </c>
      <c r="R639" s="11">
        <f t="shared" si="158"/>
        <v>0</v>
      </c>
    </row>
    <row r="640" spans="1:18" x14ac:dyDescent="0.25">
      <c r="A640" s="9">
        <f>IF(Lease!$H$4="Monthly",DATE(YEAR(Yearly!A639),MONTH(Yearly!A639)+1,DAY(Yearly!A639)),IF(Lease!$H$4="Quarterly",DATE(YEAR(Yearly!A639),MONTH(Yearly!A639)+3,DAY(Yearly!A639)),DATE(YEAR(Yearly!A639)+1,MONTH(Yearly!A639),DAY(Yearly!A639))))</f>
        <v>273995</v>
      </c>
      <c r="B640" s="9">
        <f t="shared" si="146"/>
        <v>273993</v>
      </c>
      <c r="C640" s="9">
        <f t="shared" si="159"/>
        <v>274023</v>
      </c>
      <c r="D640" s="3">
        <f t="shared" si="160"/>
        <v>31</v>
      </c>
      <c r="E640" s="4">
        <f>Lease!K650</f>
        <v>0</v>
      </c>
      <c r="F640" s="3">
        <f t="shared" si="161"/>
        <v>0</v>
      </c>
      <c r="G640" s="11">
        <f t="shared" si="147"/>
        <v>0</v>
      </c>
      <c r="H640" s="11">
        <f t="shared" si="148"/>
        <v>0</v>
      </c>
      <c r="I640" s="11">
        <f t="shared" si="149"/>
        <v>0</v>
      </c>
      <c r="J640" s="11">
        <f t="shared" si="150"/>
        <v>0</v>
      </c>
      <c r="K640" s="11">
        <f t="shared" si="151"/>
        <v>0</v>
      </c>
      <c r="L640" s="11">
        <f t="shared" si="152"/>
        <v>0</v>
      </c>
      <c r="M640" s="11">
        <f t="shared" si="153"/>
        <v>0</v>
      </c>
      <c r="N640" s="11">
        <f t="shared" si="154"/>
        <v>0</v>
      </c>
      <c r="O640" s="11">
        <f t="shared" si="155"/>
        <v>0</v>
      </c>
      <c r="P640" s="11">
        <f t="shared" si="156"/>
        <v>0</v>
      </c>
      <c r="Q640" s="11">
        <f t="shared" si="157"/>
        <v>0</v>
      </c>
      <c r="R640" s="11">
        <f t="shared" si="158"/>
        <v>0</v>
      </c>
    </row>
    <row r="641" spans="1:18" x14ac:dyDescent="0.25">
      <c r="A641" s="9">
        <f>IF(Lease!$H$4="Monthly",DATE(YEAR(Yearly!A640),MONTH(Yearly!A640)+1,DAY(Yearly!A640)),IF(Lease!$H$4="Quarterly",DATE(YEAR(Yearly!A640),MONTH(Yearly!A640)+3,DAY(Yearly!A640)),DATE(YEAR(Yearly!A640)+1,MONTH(Yearly!A640),DAY(Yearly!A640))))</f>
        <v>274360</v>
      </c>
      <c r="B641" s="9">
        <f t="shared" si="146"/>
        <v>274358</v>
      </c>
      <c r="C641" s="9">
        <f t="shared" si="159"/>
        <v>274388</v>
      </c>
      <c r="D641" s="3">
        <f t="shared" si="160"/>
        <v>31</v>
      </c>
      <c r="E641" s="4">
        <f>Lease!K651</f>
        <v>0</v>
      </c>
      <c r="F641" s="3">
        <f t="shared" si="161"/>
        <v>0</v>
      </c>
      <c r="G641" s="11">
        <f t="shared" si="147"/>
        <v>0</v>
      </c>
      <c r="H641" s="11">
        <f t="shared" si="148"/>
        <v>0</v>
      </c>
      <c r="I641" s="11">
        <f t="shared" si="149"/>
        <v>0</v>
      </c>
      <c r="J641" s="11">
        <f t="shared" si="150"/>
        <v>0</v>
      </c>
      <c r="K641" s="11">
        <f t="shared" si="151"/>
        <v>0</v>
      </c>
      <c r="L641" s="11">
        <f t="shared" si="152"/>
        <v>0</v>
      </c>
      <c r="M641" s="11">
        <f t="shared" si="153"/>
        <v>0</v>
      </c>
      <c r="N641" s="11">
        <f t="shared" si="154"/>
        <v>0</v>
      </c>
      <c r="O641" s="11">
        <f t="shared" si="155"/>
        <v>0</v>
      </c>
      <c r="P641" s="11">
        <f t="shared" si="156"/>
        <v>0</v>
      </c>
      <c r="Q641" s="11">
        <f t="shared" si="157"/>
        <v>0</v>
      </c>
      <c r="R641" s="11">
        <f t="shared" si="158"/>
        <v>0</v>
      </c>
    </row>
    <row r="642" spans="1:18" x14ac:dyDescent="0.25">
      <c r="A642" s="9">
        <f>IF(Lease!$H$4="Monthly",DATE(YEAR(Yearly!A641),MONTH(Yearly!A641)+1,DAY(Yearly!A641)),IF(Lease!$H$4="Quarterly",DATE(YEAR(Yearly!A641),MONTH(Yearly!A641)+3,DAY(Yearly!A641)),DATE(YEAR(Yearly!A641)+1,MONTH(Yearly!A641),DAY(Yearly!A641))))</f>
        <v>274726</v>
      </c>
      <c r="B642" s="9">
        <f t="shared" si="146"/>
        <v>274724</v>
      </c>
      <c r="C642" s="9">
        <f t="shared" si="159"/>
        <v>274754</v>
      </c>
      <c r="D642" s="3">
        <f t="shared" si="160"/>
        <v>31</v>
      </c>
      <c r="E642" s="4">
        <f>Lease!K652</f>
        <v>0</v>
      </c>
      <c r="F642" s="3">
        <f t="shared" si="161"/>
        <v>0</v>
      </c>
      <c r="G642" s="11">
        <f t="shared" si="147"/>
        <v>0</v>
      </c>
      <c r="H642" s="11">
        <f t="shared" si="148"/>
        <v>0</v>
      </c>
      <c r="I642" s="11">
        <f t="shared" si="149"/>
        <v>0</v>
      </c>
      <c r="J642" s="11">
        <f t="shared" si="150"/>
        <v>0</v>
      </c>
      <c r="K642" s="11">
        <f t="shared" si="151"/>
        <v>0</v>
      </c>
      <c r="L642" s="11">
        <f t="shared" si="152"/>
        <v>0</v>
      </c>
      <c r="M642" s="11">
        <f t="shared" si="153"/>
        <v>0</v>
      </c>
      <c r="N642" s="11">
        <f t="shared" si="154"/>
        <v>0</v>
      </c>
      <c r="O642" s="11">
        <f t="shared" si="155"/>
        <v>0</v>
      </c>
      <c r="P642" s="11">
        <f t="shared" si="156"/>
        <v>0</v>
      </c>
      <c r="Q642" s="11">
        <f t="shared" si="157"/>
        <v>0</v>
      </c>
      <c r="R642" s="11">
        <f t="shared" si="158"/>
        <v>0</v>
      </c>
    </row>
    <row r="643" spans="1:18" x14ac:dyDescent="0.25">
      <c r="A643" s="9">
        <f>IF(Lease!$H$4="Monthly",DATE(YEAR(Yearly!A642),MONTH(Yearly!A642)+1,DAY(Yearly!A642)),IF(Lease!$H$4="Quarterly",DATE(YEAR(Yearly!A642),MONTH(Yearly!A642)+3,DAY(Yearly!A642)),DATE(YEAR(Yearly!A642)+1,MONTH(Yearly!A642),DAY(Yearly!A642))))</f>
        <v>275091</v>
      </c>
      <c r="B643" s="9">
        <f t="shared" si="146"/>
        <v>275089</v>
      </c>
      <c r="C643" s="9">
        <f t="shared" si="159"/>
        <v>275119</v>
      </c>
      <c r="D643" s="3">
        <f t="shared" si="160"/>
        <v>31</v>
      </c>
      <c r="E643" s="4">
        <f>Lease!K653</f>
        <v>0</v>
      </c>
      <c r="F643" s="3">
        <f t="shared" si="161"/>
        <v>0</v>
      </c>
      <c r="G643" s="11">
        <f t="shared" si="147"/>
        <v>0</v>
      </c>
      <c r="H643" s="11">
        <f t="shared" si="148"/>
        <v>0</v>
      </c>
      <c r="I643" s="11">
        <f t="shared" si="149"/>
        <v>0</v>
      </c>
      <c r="J643" s="11">
        <f t="shared" si="150"/>
        <v>0</v>
      </c>
      <c r="K643" s="11">
        <f t="shared" si="151"/>
        <v>0</v>
      </c>
      <c r="L643" s="11">
        <f t="shared" si="152"/>
        <v>0</v>
      </c>
      <c r="M643" s="11">
        <f t="shared" si="153"/>
        <v>0</v>
      </c>
      <c r="N643" s="11">
        <f t="shared" si="154"/>
        <v>0</v>
      </c>
      <c r="O643" s="11">
        <f t="shared" si="155"/>
        <v>0</v>
      </c>
      <c r="P643" s="11">
        <f t="shared" si="156"/>
        <v>0</v>
      </c>
      <c r="Q643" s="11">
        <f t="shared" si="157"/>
        <v>0</v>
      </c>
      <c r="R643" s="11">
        <f t="shared" si="158"/>
        <v>0</v>
      </c>
    </row>
    <row r="644" spans="1:18" x14ac:dyDescent="0.25">
      <c r="A644" s="9">
        <f>IF(Lease!$H$4="Monthly",DATE(YEAR(Yearly!A643),MONTH(Yearly!A643)+1,DAY(Yearly!A643)),IF(Lease!$H$4="Quarterly",DATE(YEAR(Yearly!A643),MONTH(Yearly!A643)+3,DAY(Yearly!A643)),DATE(YEAR(Yearly!A643)+1,MONTH(Yearly!A643),DAY(Yearly!A643))))</f>
        <v>275456</v>
      </c>
      <c r="B644" s="9">
        <f t="shared" si="146"/>
        <v>275454</v>
      </c>
      <c r="C644" s="9">
        <f t="shared" si="159"/>
        <v>275484</v>
      </c>
      <c r="D644" s="3">
        <f t="shared" si="160"/>
        <v>31</v>
      </c>
      <c r="E644" s="4">
        <f>Lease!K654</f>
        <v>0</v>
      </c>
      <c r="F644" s="3">
        <f t="shared" si="161"/>
        <v>0</v>
      </c>
      <c r="G644" s="11">
        <f t="shared" si="147"/>
        <v>0</v>
      </c>
      <c r="H644" s="11">
        <f t="shared" si="148"/>
        <v>0</v>
      </c>
      <c r="I644" s="11">
        <f t="shared" si="149"/>
        <v>0</v>
      </c>
      <c r="J644" s="11">
        <f t="shared" si="150"/>
        <v>0</v>
      </c>
      <c r="K644" s="11">
        <f t="shared" si="151"/>
        <v>0</v>
      </c>
      <c r="L644" s="11">
        <f t="shared" si="152"/>
        <v>0</v>
      </c>
      <c r="M644" s="11">
        <f t="shared" si="153"/>
        <v>0</v>
      </c>
      <c r="N644" s="11">
        <f t="shared" si="154"/>
        <v>0</v>
      </c>
      <c r="O644" s="11">
        <f t="shared" si="155"/>
        <v>0</v>
      </c>
      <c r="P644" s="11">
        <f t="shared" si="156"/>
        <v>0</v>
      </c>
      <c r="Q644" s="11">
        <f t="shared" si="157"/>
        <v>0</v>
      </c>
      <c r="R644" s="11">
        <f t="shared" si="158"/>
        <v>0</v>
      </c>
    </row>
    <row r="645" spans="1:18" x14ac:dyDescent="0.25">
      <c r="A645" s="9">
        <f>IF(Lease!$H$4="Monthly",DATE(YEAR(Yearly!A644),MONTH(Yearly!A644)+1,DAY(Yearly!A644)),IF(Lease!$H$4="Quarterly",DATE(YEAR(Yearly!A644),MONTH(Yearly!A644)+3,DAY(Yearly!A644)),DATE(YEAR(Yearly!A644)+1,MONTH(Yearly!A644),DAY(Yearly!A644))))</f>
        <v>275821</v>
      </c>
      <c r="B645" s="9">
        <f t="shared" si="146"/>
        <v>275819</v>
      </c>
      <c r="C645" s="9">
        <f t="shared" si="159"/>
        <v>275849</v>
      </c>
      <c r="D645" s="3">
        <f t="shared" si="160"/>
        <v>31</v>
      </c>
      <c r="E645" s="4">
        <f>Lease!K655</f>
        <v>0</v>
      </c>
      <c r="F645" s="3">
        <f t="shared" si="161"/>
        <v>0</v>
      </c>
      <c r="G645" s="11">
        <f t="shared" si="147"/>
        <v>0</v>
      </c>
      <c r="H645" s="11">
        <f t="shared" si="148"/>
        <v>0</v>
      </c>
      <c r="I645" s="11">
        <f t="shared" si="149"/>
        <v>0</v>
      </c>
      <c r="J645" s="11">
        <f t="shared" si="150"/>
        <v>0</v>
      </c>
      <c r="K645" s="11">
        <f t="shared" si="151"/>
        <v>0</v>
      </c>
      <c r="L645" s="11">
        <f t="shared" si="152"/>
        <v>0</v>
      </c>
      <c r="M645" s="11">
        <f t="shared" si="153"/>
        <v>0</v>
      </c>
      <c r="N645" s="11">
        <f t="shared" si="154"/>
        <v>0</v>
      </c>
      <c r="O645" s="11">
        <f t="shared" si="155"/>
        <v>0</v>
      </c>
      <c r="P645" s="11">
        <f t="shared" si="156"/>
        <v>0</v>
      </c>
      <c r="Q645" s="11">
        <f t="shared" si="157"/>
        <v>0</v>
      </c>
      <c r="R645" s="11">
        <f t="shared" si="158"/>
        <v>0</v>
      </c>
    </row>
    <row r="646" spans="1:18" x14ac:dyDescent="0.25">
      <c r="A646" s="9">
        <f>IF(Lease!$H$4="Monthly",DATE(YEAR(Yearly!A645),MONTH(Yearly!A645)+1,DAY(Yearly!A645)),IF(Lease!$H$4="Quarterly",DATE(YEAR(Yearly!A645),MONTH(Yearly!A645)+3,DAY(Yearly!A645)),DATE(YEAR(Yearly!A645)+1,MONTH(Yearly!A645),DAY(Yearly!A645))))</f>
        <v>276187</v>
      </c>
      <c r="B646" s="9">
        <f t="shared" ref="B646:B709" si="162">EOMONTH(A646,-1)+1</f>
        <v>276185</v>
      </c>
      <c r="C646" s="9">
        <f t="shared" si="159"/>
        <v>276215</v>
      </c>
      <c r="D646" s="3">
        <f t="shared" si="160"/>
        <v>31</v>
      </c>
      <c r="E646" s="4">
        <f>Lease!K656</f>
        <v>0</v>
      </c>
      <c r="F646" s="3">
        <f t="shared" si="161"/>
        <v>0</v>
      </c>
      <c r="G646" s="11">
        <f t="shared" ref="G646:G709" si="163">$E647/($A647-$A646+1)*((((EOMONTH(DATE(YEAR($A646),MONTH($A646)+G$4,DAY($A646)),0)))-DATE(YEAR($A646),MONTH(EOMONTH($A646,-1)+G$4)+G$4,1))+1)</f>
        <v>0</v>
      </c>
      <c r="H646" s="11">
        <f t="shared" ref="H646:H709" si="164">$E647/($A647-$A646+1)*((((EOMONTH(DATE(YEAR($A646),MONTH($A646)+H$4,DAY($A646)),0)))-DATE(YEAR($A646),MONTH(EOMONTH($A646,-1)+H$4)+H$4,1))+1)</f>
        <v>0</v>
      </c>
      <c r="I646" s="11">
        <f t="shared" ref="I646:I709" si="165">$E647/($A647-$A646+1)*((((EOMONTH(DATE(YEAR($A646),MONTH($A646)+I$4,DAY($A646)),0)))-DATE(YEAR($A646),MONTH(EOMONTH($A646,-1)+I$4)+I$4,1))+1)</f>
        <v>0</v>
      </c>
      <c r="J646" s="11">
        <f t="shared" ref="J646:J709" si="166">$E647/($A647-$A646+1)*((((EOMONTH(DATE(YEAR($A646),MONTH($A646)+J$4,DAY($A646)),0)))-DATE(YEAR($A646),MONTH(EOMONTH($A646,-1)+J$4)+J$4,1))+1)</f>
        <v>0</v>
      </c>
      <c r="K646" s="11">
        <f t="shared" ref="K646:K709" si="167">$E647/($A647-$A646+1)*((((EOMONTH(DATE(YEAR($A646),MONTH($A646)+K$4,DAY($A646)),0)))-DATE(YEAR($A646),MONTH(EOMONTH($A646,-1)+K$4)+K$4,1))+1)</f>
        <v>0</v>
      </c>
      <c r="L646" s="11">
        <f t="shared" ref="L646:L709" si="168">$E647/($A647-$A646+1)*((((EOMONTH(DATE(YEAR($A646),MONTH($A646)+L$4,DAY($A646)),0)))-DATE(YEAR($A646),MONTH(EOMONTH($A646,-1)+L$4)+L$4,1))+1)</f>
        <v>0</v>
      </c>
      <c r="M646" s="11">
        <f t="shared" ref="M646:M709" si="169">$E647/($A647-$A646+1)*((((EOMONTH(DATE(YEAR($A646),MONTH($A646)+M$4,DAY($A646)),0)))-DATE(YEAR($A646),MONTH(EOMONTH($A646,-1)+M$4)+M$4,1))+1)</f>
        <v>0</v>
      </c>
      <c r="N646" s="11">
        <f t="shared" ref="N646:N709" si="170">$E647/($A647-$A646+1)*((((EOMONTH(DATE(YEAR($A646),MONTH($A646)+N$4,DAY($A646)),0)))-DATE(YEAR($A646),MONTH(EOMONTH($A646,-1)+N$4)+N$4,1))+1)</f>
        <v>0</v>
      </c>
      <c r="O646" s="11">
        <f t="shared" ref="O646:O709" si="171">$E647/($A647-$A646+1)*((((EOMONTH(DATE(YEAR($A646),MONTH($A646)+O$4,DAY($A646)),0)))-DATE(YEAR($A646),MONTH(EOMONTH($A646,-1)+O$4)+O$4,1))+1)</f>
        <v>0</v>
      </c>
      <c r="P646" s="11">
        <f t="shared" ref="P646:P709" si="172">$E647/($A647-$A646+1)*((((EOMONTH(DATE(YEAR($A646),MONTH($A646)+P$4,DAY($A646)),0)))-DATE(YEAR($A646),MONTH(EOMONTH($A646,-1)+P$4)+P$4,1))+1)</f>
        <v>0</v>
      </c>
      <c r="Q646" s="11">
        <f t="shared" ref="Q646:Q709" si="173">$E647/($A647-$A646+1)*((((EOMONTH(DATE(YEAR($A646),MONTH($A646)+Q$4,DAY($A646)),0)))-DATE(YEAR($A646),MONTH(EOMONTH($A646,-1)+Q$4)+Q$4,1))+1)</f>
        <v>0</v>
      </c>
      <c r="R646" s="11">
        <f t="shared" ref="R646:R709" si="174">$E647/($A647-$A646+1)*IF((((EOMONTH(DATE(YEAR($A646),MONTH($A646)+R$4,DAY($A646)),0))))&lt;$A646,$A646-DATE(YEAR($A646),MONTH(EOMONTH($A646,-1)+R$4)+R$4,1)+1,$A646-1-EOMONTH($A646,-1)+1)</f>
        <v>0</v>
      </c>
    </row>
    <row r="647" spans="1:18" x14ac:dyDescent="0.25">
      <c r="A647" s="9">
        <f>IF(Lease!$H$4="Monthly",DATE(YEAR(Yearly!A646),MONTH(Yearly!A646)+1,DAY(Yearly!A646)),IF(Lease!$H$4="Quarterly",DATE(YEAR(Yearly!A646),MONTH(Yearly!A646)+3,DAY(Yearly!A646)),DATE(YEAR(Yearly!A646)+1,MONTH(Yearly!A646),DAY(Yearly!A646))))</f>
        <v>276552</v>
      </c>
      <c r="B647" s="9">
        <f t="shared" si="162"/>
        <v>276550</v>
      </c>
      <c r="C647" s="9">
        <f t="shared" ref="C647:C710" si="175">EOMONTH(A647,0)</f>
        <v>276580</v>
      </c>
      <c r="D647" s="3">
        <f t="shared" ref="D647:D710" si="176">C647-B647+1</f>
        <v>31</v>
      </c>
      <c r="E647" s="4">
        <f>Lease!K657</f>
        <v>0</v>
      </c>
      <c r="F647" s="3">
        <f t="shared" si="161"/>
        <v>0</v>
      </c>
      <c r="G647" s="11">
        <f t="shared" si="163"/>
        <v>0</v>
      </c>
      <c r="H647" s="11">
        <f t="shared" si="164"/>
        <v>0</v>
      </c>
      <c r="I647" s="11">
        <f t="shared" si="165"/>
        <v>0</v>
      </c>
      <c r="J647" s="11">
        <f t="shared" si="166"/>
        <v>0</v>
      </c>
      <c r="K647" s="11">
        <f t="shared" si="167"/>
        <v>0</v>
      </c>
      <c r="L647" s="11">
        <f t="shared" si="168"/>
        <v>0</v>
      </c>
      <c r="M647" s="11">
        <f t="shared" si="169"/>
        <v>0</v>
      </c>
      <c r="N647" s="11">
        <f t="shared" si="170"/>
        <v>0</v>
      </c>
      <c r="O647" s="11">
        <f t="shared" si="171"/>
        <v>0</v>
      </c>
      <c r="P647" s="11">
        <f t="shared" si="172"/>
        <v>0</v>
      </c>
      <c r="Q647" s="11">
        <f t="shared" si="173"/>
        <v>0</v>
      </c>
      <c r="R647" s="11">
        <f t="shared" si="174"/>
        <v>0</v>
      </c>
    </row>
    <row r="648" spans="1:18" x14ac:dyDescent="0.25">
      <c r="A648" s="9">
        <f>IF(Lease!$H$4="Monthly",DATE(YEAR(Yearly!A647),MONTH(Yearly!A647)+1,DAY(Yearly!A647)),IF(Lease!$H$4="Quarterly",DATE(YEAR(Yearly!A647),MONTH(Yearly!A647)+3,DAY(Yearly!A647)),DATE(YEAR(Yearly!A647)+1,MONTH(Yearly!A647),DAY(Yearly!A647))))</f>
        <v>276917</v>
      </c>
      <c r="B648" s="9">
        <f t="shared" si="162"/>
        <v>276915</v>
      </c>
      <c r="C648" s="9">
        <f t="shared" si="175"/>
        <v>276945</v>
      </c>
      <c r="D648" s="3">
        <f t="shared" si="176"/>
        <v>31</v>
      </c>
      <c r="E648" s="4">
        <f>Lease!K658</f>
        <v>0</v>
      </c>
      <c r="F648" s="3">
        <f t="shared" ref="F648:F711" si="177">E649/(A649-A648+1)*(EOMONTH(A648,0)-A648+1)+R647</f>
        <v>0</v>
      </c>
      <c r="G648" s="11">
        <f t="shared" si="163"/>
        <v>0</v>
      </c>
      <c r="H648" s="11">
        <f t="shared" si="164"/>
        <v>0</v>
      </c>
      <c r="I648" s="11">
        <f t="shared" si="165"/>
        <v>0</v>
      </c>
      <c r="J648" s="11">
        <f t="shared" si="166"/>
        <v>0</v>
      </c>
      <c r="K648" s="11">
        <f t="shared" si="167"/>
        <v>0</v>
      </c>
      <c r="L648" s="11">
        <f t="shared" si="168"/>
        <v>0</v>
      </c>
      <c r="M648" s="11">
        <f t="shared" si="169"/>
        <v>0</v>
      </c>
      <c r="N648" s="11">
        <f t="shared" si="170"/>
        <v>0</v>
      </c>
      <c r="O648" s="11">
        <f t="shared" si="171"/>
        <v>0</v>
      </c>
      <c r="P648" s="11">
        <f t="shared" si="172"/>
        <v>0</v>
      </c>
      <c r="Q648" s="11">
        <f t="shared" si="173"/>
        <v>0</v>
      </c>
      <c r="R648" s="11">
        <f t="shared" si="174"/>
        <v>0</v>
      </c>
    </row>
    <row r="649" spans="1:18" x14ac:dyDescent="0.25">
      <c r="A649" s="9">
        <f>IF(Lease!$H$4="Monthly",DATE(YEAR(Yearly!A648),MONTH(Yearly!A648)+1,DAY(Yearly!A648)),IF(Lease!$H$4="Quarterly",DATE(YEAR(Yearly!A648),MONTH(Yearly!A648)+3,DAY(Yearly!A648)),DATE(YEAR(Yearly!A648)+1,MONTH(Yearly!A648),DAY(Yearly!A648))))</f>
        <v>277282</v>
      </c>
      <c r="B649" s="9">
        <f t="shared" si="162"/>
        <v>277280</v>
      </c>
      <c r="C649" s="9">
        <f t="shared" si="175"/>
        <v>277310</v>
      </c>
      <c r="D649" s="3">
        <f t="shared" si="176"/>
        <v>31</v>
      </c>
      <c r="E649" s="4">
        <f>Lease!K659</f>
        <v>0</v>
      </c>
      <c r="F649" s="3">
        <f t="shared" si="177"/>
        <v>0</v>
      </c>
      <c r="G649" s="11">
        <f t="shared" si="163"/>
        <v>0</v>
      </c>
      <c r="H649" s="11">
        <f t="shared" si="164"/>
        <v>0</v>
      </c>
      <c r="I649" s="11">
        <f t="shared" si="165"/>
        <v>0</v>
      </c>
      <c r="J649" s="11">
        <f t="shared" si="166"/>
        <v>0</v>
      </c>
      <c r="K649" s="11">
        <f t="shared" si="167"/>
        <v>0</v>
      </c>
      <c r="L649" s="11">
        <f t="shared" si="168"/>
        <v>0</v>
      </c>
      <c r="M649" s="11">
        <f t="shared" si="169"/>
        <v>0</v>
      </c>
      <c r="N649" s="11">
        <f t="shared" si="170"/>
        <v>0</v>
      </c>
      <c r="O649" s="11">
        <f t="shared" si="171"/>
        <v>0</v>
      </c>
      <c r="P649" s="11">
        <f t="shared" si="172"/>
        <v>0</v>
      </c>
      <c r="Q649" s="11">
        <f t="shared" si="173"/>
        <v>0</v>
      </c>
      <c r="R649" s="11">
        <f t="shared" si="174"/>
        <v>0</v>
      </c>
    </row>
    <row r="650" spans="1:18" x14ac:dyDescent="0.25">
      <c r="A650" s="9">
        <f>IF(Lease!$H$4="Monthly",DATE(YEAR(Yearly!A649),MONTH(Yearly!A649)+1,DAY(Yearly!A649)),IF(Lease!$H$4="Quarterly",DATE(YEAR(Yearly!A649),MONTH(Yearly!A649)+3,DAY(Yearly!A649)),DATE(YEAR(Yearly!A649)+1,MONTH(Yearly!A649),DAY(Yearly!A649))))</f>
        <v>277648</v>
      </c>
      <c r="B650" s="9">
        <f t="shared" si="162"/>
        <v>277646</v>
      </c>
      <c r="C650" s="9">
        <f t="shared" si="175"/>
        <v>277676</v>
      </c>
      <c r="D650" s="3">
        <f t="shared" si="176"/>
        <v>31</v>
      </c>
      <c r="E650" s="4">
        <f>Lease!K660</f>
        <v>0</v>
      </c>
      <c r="F650" s="3">
        <f t="shared" si="177"/>
        <v>0</v>
      </c>
      <c r="G650" s="11">
        <f t="shared" si="163"/>
        <v>0</v>
      </c>
      <c r="H650" s="11">
        <f t="shared" si="164"/>
        <v>0</v>
      </c>
      <c r="I650" s="11">
        <f t="shared" si="165"/>
        <v>0</v>
      </c>
      <c r="J650" s="11">
        <f t="shared" si="166"/>
        <v>0</v>
      </c>
      <c r="K650" s="11">
        <f t="shared" si="167"/>
        <v>0</v>
      </c>
      <c r="L650" s="11">
        <f t="shared" si="168"/>
        <v>0</v>
      </c>
      <c r="M650" s="11">
        <f t="shared" si="169"/>
        <v>0</v>
      </c>
      <c r="N650" s="11">
        <f t="shared" si="170"/>
        <v>0</v>
      </c>
      <c r="O650" s="11">
        <f t="shared" si="171"/>
        <v>0</v>
      </c>
      <c r="P650" s="11">
        <f t="shared" si="172"/>
        <v>0</v>
      </c>
      <c r="Q650" s="11">
        <f t="shared" si="173"/>
        <v>0</v>
      </c>
      <c r="R650" s="11">
        <f t="shared" si="174"/>
        <v>0</v>
      </c>
    </row>
    <row r="651" spans="1:18" x14ac:dyDescent="0.25">
      <c r="A651" s="9">
        <f>IF(Lease!$H$4="Monthly",DATE(YEAR(Yearly!A650),MONTH(Yearly!A650)+1,DAY(Yearly!A650)),IF(Lease!$H$4="Quarterly",DATE(YEAR(Yearly!A650),MONTH(Yearly!A650)+3,DAY(Yearly!A650)),DATE(YEAR(Yearly!A650)+1,MONTH(Yearly!A650),DAY(Yearly!A650))))</f>
        <v>278013</v>
      </c>
      <c r="B651" s="9">
        <f t="shared" si="162"/>
        <v>278011</v>
      </c>
      <c r="C651" s="9">
        <f t="shared" si="175"/>
        <v>278041</v>
      </c>
      <c r="D651" s="3">
        <f t="shared" si="176"/>
        <v>31</v>
      </c>
      <c r="E651" s="4">
        <f>Lease!K661</f>
        <v>0</v>
      </c>
      <c r="F651" s="3">
        <f t="shared" si="177"/>
        <v>0</v>
      </c>
      <c r="G651" s="11">
        <f t="shared" si="163"/>
        <v>0</v>
      </c>
      <c r="H651" s="11">
        <f t="shared" si="164"/>
        <v>0</v>
      </c>
      <c r="I651" s="11">
        <f t="shared" si="165"/>
        <v>0</v>
      </c>
      <c r="J651" s="11">
        <f t="shared" si="166"/>
        <v>0</v>
      </c>
      <c r="K651" s="11">
        <f t="shared" si="167"/>
        <v>0</v>
      </c>
      <c r="L651" s="11">
        <f t="shared" si="168"/>
        <v>0</v>
      </c>
      <c r="M651" s="11">
        <f t="shared" si="169"/>
        <v>0</v>
      </c>
      <c r="N651" s="11">
        <f t="shared" si="170"/>
        <v>0</v>
      </c>
      <c r="O651" s="11">
        <f t="shared" si="171"/>
        <v>0</v>
      </c>
      <c r="P651" s="11">
        <f t="shared" si="172"/>
        <v>0</v>
      </c>
      <c r="Q651" s="11">
        <f t="shared" si="173"/>
        <v>0</v>
      </c>
      <c r="R651" s="11">
        <f t="shared" si="174"/>
        <v>0</v>
      </c>
    </row>
    <row r="652" spans="1:18" x14ac:dyDescent="0.25">
      <c r="A652" s="9">
        <f>IF(Lease!$H$4="Monthly",DATE(YEAR(Yearly!A651),MONTH(Yearly!A651)+1,DAY(Yearly!A651)),IF(Lease!$H$4="Quarterly",DATE(YEAR(Yearly!A651),MONTH(Yearly!A651)+3,DAY(Yearly!A651)),DATE(YEAR(Yearly!A651)+1,MONTH(Yearly!A651),DAY(Yearly!A651))))</f>
        <v>278378</v>
      </c>
      <c r="B652" s="9">
        <f t="shared" si="162"/>
        <v>278376</v>
      </c>
      <c r="C652" s="9">
        <f t="shared" si="175"/>
        <v>278406</v>
      </c>
      <c r="D652" s="3">
        <f t="shared" si="176"/>
        <v>31</v>
      </c>
      <c r="E652" s="4">
        <f>Lease!K662</f>
        <v>0</v>
      </c>
      <c r="F652" s="3">
        <f t="shared" si="177"/>
        <v>0</v>
      </c>
      <c r="G652" s="11">
        <f t="shared" si="163"/>
        <v>0</v>
      </c>
      <c r="H652" s="11">
        <f t="shared" si="164"/>
        <v>0</v>
      </c>
      <c r="I652" s="11">
        <f t="shared" si="165"/>
        <v>0</v>
      </c>
      <c r="J652" s="11">
        <f t="shared" si="166"/>
        <v>0</v>
      </c>
      <c r="K652" s="11">
        <f t="shared" si="167"/>
        <v>0</v>
      </c>
      <c r="L652" s="11">
        <f t="shared" si="168"/>
        <v>0</v>
      </c>
      <c r="M652" s="11">
        <f t="shared" si="169"/>
        <v>0</v>
      </c>
      <c r="N652" s="11">
        <f t="shared" si="170"/>
        <v>0</v>
      </c>
      <c r="O652" s="11">
        <f t="shared" si="171"/>
        <v>0</v>
      </c>
      <c r="P652" s="11">
        <f t="shared" si="172"/>
        <v>0</v>
      </c>
      <c r="Q652" s="11">
        <f t="shared" si="173"/>
        <v>0</v>
      </c>
      <c r="R652" s="11">
        <f t="shared" si="174"/>
        <v>0</v>
      </c>
    </row>
    <row r="653" spans="1:18" x14ac:dyDescent="0.25">
      <c r="A653" s="9">
        <f>IF(Lease!$H$4="Monthly",DATE(YEAR(Yearly!A652),MONTH(Yearly!A652)+1,DAY(Yearly!A652)),IF(Lease!$H$4="Quarterly",DATE(YEAR(Yearly!A652),MONTH(Yearly!A652)+3,DAY(Yearly!A652)),DATE(YEAR(Yearly!A652)+1,MONTH(Yearly!A652),DAY(Yearly!A652))))</f>
        <v>278743</v>
      </c>
      <c r="B653" s="9">
        <f t="shared" si="162"/>
        <v>278741</v>
      </c>
      <c r="C653" s="9">
        <f t="shared" si="175"/>
        <v>278771</v>
      </c>
      <c r="D653" s="3">
        <f t="shared" si="176"/>
        <v>31</v>
      </c>
      <c r="E653" s="4">
        <f>Lease!K663</f>
        <v>0</v>
      </c>
      <c r="F653" s="3">
        <f t="shared" si="177"/>
        <v>0</v>
      </c>
      <c r="G653" s="11">
        <f t="shared" si="163"/>
        <v>0</v>
      </c>
      <c r="H653" s="11">
        <f t="shared" si="164"/>
        <v>0</v>
      </c>
      <c r="I653" s="11">
        <f t="shared" si="165"/>
        <v>0</v>
      </c>
      <c r="J653" s="11">
        <f t="shared" si="166"/>
        <v>0</v>
      </c>
      <c r="K653" s="11">
        <f t="shared" si="167"/>
        <v>0</v>
      </c>
      <c r="L653" s="11">
        <f t="shared" si="168"/>
        <v>0</v>
      </c>
      <c r="M653" s="11">
        <f t="shared" si="169"/>
        <v>0</v>
      </c>
      <c r="N653" s="11">
        <f t="shared" si="170"/>
        <v>0</v>
      </c>
      <c r="O653" s="11">
        <f t="shared" si="171"/>
        <v>0</v>
      </c>
      <c r="P653" s="11">
        <f t="shared" si="172"/>
        <v>0</v>
      </c>
      <c r="Q653" s="11">
        <f t="shared" si="173"/>
        <v>0</v>
      </c>
      <c r="R653" s="11">
        <f t="shared" si="174"/>
        <v>0</v>
      </c>
    </row>
    <row r="654" spans="1:18" x14ac:dyDescent="0.25">
      <c r="A654" s="9">
        <f>IF(Lease!$H$4="Monthly",DATE(YEAR(Yearly!A653),MONTH(Yearly!A653)+1,DAY(Yearly!A653)),IF(Lease!$H$4="Quarterly",DATE(YEAR(Yearly!A653),MONTH(Yearly!A653)+3,DAY(Yearly!A653)),DATE(YEAR(Yearly!A653)+1,MONTH(Yearly!A653),DAY(Yearly!A653))))</f>
        <v>279109</v>
      </c>
      <c r="B654" s="9">
        <f t="shared" si="162"/>
        <v>279107</v>
      </c>
      <c r="C654" s="9">
        <f t="shared" si="175"/>
        <v>279137</v>
      </c>
      <c r="D654" s="3">
        <f t="shared" si="176"/>
        <v>31</v>
      </c>
      <c r="E654" s="4">
        <f>Lease!K664</f>
        <v>0</v>
      </c>
      <c r="F654" s="3">
        <f t="shared" si="177"/>
        <v>0</v>
      </c>
      <c r="G654" s="11">
        <f t="shared" si="163"/>
        <v>0</v>
      </c>
      <c r="H654" s="11">
        <f t="shared" si="164"/>
        <v>0</v>
      </c>
      <c r="I654" s="11">
        <f t="shared" si="165"/>
        <v>0</v>
      </c>
      <c r="J654" s="11">
        <f t="shared" si="166"/>
        <v>0</v>
      </c>
      <c r="K654" s="11">
        <f t="shared" si="167"/>
        <v>0</v>
      </c>
      <c r="L654" s="11">
        <f t="shared" si="168"/>
        <v>0</v>
      </c>
      <c r="M654" s="11">
        <f t="shared" si="169"/>
        <v>0</v>
      </c>
      <c r="N654" s="11">
        <f t="shared" si="170"/>
        <v>0</v>
      </c>
      <c r="O654" s="11">
        <f t="shared" si="171"/>
        <v>0</v>
      </c>
      <c r="P654" s="11">
        <f t="shared" si="172"/>
        <v>0</v>
      </c>
      <c r="Q654" s="11">
        <f t="shared" si="173"/>
        <v>0</v>
      </c>
      <c r="R654" s="11">
        <f t="shared" si="174"/>
        <v>0</v>
      </c>
    </row>
    <row r="655" spans="1:18" x14ac:dyDescent="0.25">
      <c r="A655" s="9">
        <f>IF(Lease!$H$4="Monthly",DATE(YEAR(Yearly!A654),MONTH(Yearly!A654)+1,DAY(Yearly!A654)),IF(Lease!$H$4="Quarterly",DATE(YEAR(Yearly!A654),MONTH(Yearly!A654)+3,DAY(Yearly!A654)),DATE(YEAR(Yearly!A654)+1,MONTH(Yearly!A654),DAY(Yearly!A654))))</f>
        <v>279474</v>
      </c>
      <c r="B655" s="9">
        <f t="shared" si="162"/>
        <v>279472</v>
      </c>
      <c r="C655" s="9">
        <f t="shared" si="175"/>
        <v>279502</v>
      </c>
      <c r="D655" s="3">
        <f t="shared" si="176"/>
        <v>31</v>
      </c>
      <c r="E655" s="4">
        <f>Lease!K665</f>
        <v>0</v>
      </c>
      <c r="F655" s="3">
        <f t="shared" si="177"/>
        <v>0</v>
      </c>
      <c r="G655" s="11">
        <f t="shared" si="163"/>
        <v>0</v>
      </c>
      <c r="H655" s="11">
        <f t="shared" si="164"/>
        <v>0</v>
      </c>
      <c r="I655" s="11">
        <f t="shared" si="165"/>
        <v>0</v>
      </c>
      <c r="J655" s="11">
        <f t="shared" si="166"/>
        <v>0</v>
      </c>
      <c r="K655" s="11">
        <f t="shared" si="167"/>
        <v>0</v>
      </c>
      <c r="L655" s="11">
        <f t="shared" si="168"/>
        <v>0</v>
      </c>
      <c r="M655" s="11">
        <f t="shared" si="169"/>
        <v>0</v>
      </c>
      <c r="N655" s="11">
        <f t="shared" si="170"/>
        <v>0</v>
      </c>
      <c r="O655" s="11">
        <f t="shared" si="171"/>
        <v>0</v>
      </c>
      <c r="P655" s="11">
        <f t="shared" si="172"/>
        <v>0</v>
      </c>
      <c r="Q655" s="11">
        <f t="shared" si="173"/>
        <v>0</v>
      </c>
      <c r="R655" s="11">
        <f t="shared" si="174"/>
        <v>0</v>
      </c>
    </row>
    <row r="656" spans="1:18" x14ac:dyDescent="0.25">
      <c r="A656" s="9">
        <f>IF(Lease!$H$4="Monthly",DATE(YEAR(Yearly!A655),MONTH(Yearly!A655)+1,DAY(Yearly!A655)),IF(Lease!$H$4="Quarterly",DATE(YEAR(Yearly!A655),MONTH(Yearly!A655)+3,DAY(Yearly!A655)),DATE(YEAR(Yearly!A655)+1,MONTH(Yearly!A655),DAY(Yearly!A655))))</f>
        <v>279839</v>
      </c>
      <c r="B656" s="9">
        <f t="shared" si="162"/>
        <v>279837</v>
      </c>
      <c r="C656" s="9">
        <f t="shared" si="175"/>
        <v>279867</v>
      </c>
      <c r="D656" s="3">
        <f t="shared" si="176"/>
        <v>31</v>
      </c>
      <c r="E656" s="4">
        <f>Lease!K666</f>
        <v>0</v>
      </c>
      <c r="F656" s="3">
        <f t="shared" si="177"/>
        <v>0</v>
      </c>
      <c r="G656" s="11">
        <f t="shared" si="163"/>
        <v>0</v>
      </c>
      <c r="H656" s="11">
        <f t="shared" si="164"/>
        <v>0</v>
      </c>
      <c r="I656" s="11">
        <f t="shared" si="165"/>
        <v>0</v>
      </c>
      <c r="J656" s="11">
        <f t="shared" si="166"/>
        <v>0</v>
      </c>
      <c r="K656" s="11">
        <f t="shared" si="167"/>
        <v>0</v>
      </c>
      <c r="L656" s="11">
        <f t="shared" si="168"/>
        <v>0</v>
      </c>
      <c r="M656" s="11">
        <f t="shared" si="169"/>
        <v>0</v>
      </c>
      <c r="N656" s="11">
        <f t="shared" si="170"/>
        <v>0</v>
      </c>
      <c r="O656" s="11">
        <f t="shared" si="171"/>
        <v>0</v>
      </c>
      <c r="P656" s="11">
        <f t="shared" si="172"/>
        <v>0</v>
      </c>
      <c r="Q656" s="11">
        <f t="shared" si="173"/>
        <v>0</v>
      </c>
      <c r="R656" s="11">
        <f t="shared" si="174"/>
        <v>0</v>
      </c>
    </row>
    <row r="657" spans="1:18" x14ac:dyDescent="0.25">
      <c r="A657" s="9">
        <f>IF(Lease!$H$4="Monthly",DATE(YEAR(Yearly!A656),MONTH(Yearly!A656)+1,DAY(Yearly!A656)),IF(Lease!$H$4="Quarterly",DATE(YEAR(Yearly!A656),MONTH(Yearly!A656)+3,DAY(Yearly!A656)),DATE(YEAR(Yearly!A656)+1,MONTH(Yearly!A656),DAY(Yearly!A656))))</f>
        <v>280204</v>
      </c>
      <c r="B657" s="9">
        <f t="shared" si="162"/>
        <v>280202</v>
      </c>
      <c r="C657" s="9">
        <f t="shared" si="175"/>
        <v>280232</v>
      </c>
      <c r="D657" s="3">
        <f t="shared" si="176"/>
        <v>31</v>
      </c>
      <c r="E657" s="4">
        <f>Lease!K667</f>
        <v>0</v>
      </c>
      <c r="F657" s="3">
        <f t="shared" si="177"/>
        <v>0</v>
      </c>
      <c r="G657" s="11">
        <f t="shared" si="163"/>
        <v>0</v>
      </c>
      <c r="H657" s="11">
        <f t="shared" si="164"/>
        <v>0</v>
      </c>
      <c r="I657" s="11">
        <f t="shared" si="165"/>
        <v>0</v>
      </c>
      <c r="J657" s="11">
        <f t="shared" si="166"/>
        <v>0</v>
      </c>
      <c r="K657" s="11">
        <f t="shared" si="167"/>
        <v>0</v>
      </c>
      <c r="L657" s="11">
        <f t="shared" si="168"/>
        <v>0</v>
      </c>
      <c r="M657" s="11">
        <f t="shared" si="169"/>
        <v>0</v>
      </c>
      <c r="N657" s="11">
        <f t="shared" si="170"/>
        <v>0</v>
      </c>
      <c r="O657" s="11">
        <f t="shared" si="171"/>
        <v>0</v>
      </c>
      <c r="P657" s="11">
        <f t="shared" si="172"/>
        <v>0</v>
      </c>
      <c r="Q657" s="11">
        <f t="shared" si="173"/>
        <v>0</v>
      </c>
      <c r="R657" s="11">
        <f t="shared" si="174"/>
        <v>0</v>
      </c>
    </row>
    <row r="658" spans="1:18" x14ac:dyDescent="0.25">
      <c r="A658" s="9">
        <f>IF(Lease!$H$4="Monthly",DATE(YEAR(Yearly!A657),MONTH(Yearly!A657)+1,DAY(Yearly!A657)),IF(Lease!$H$4="Quarterly",DATE(YEAR(Yearly!A657),MONTH(Yearly!A657)+3,DAY(Yearly!A657)),DATE(YEAR(Yearly!A657)+1,MONTH(Yearly!A657),DAY(Yearly!A657))))</f>
        <v>280570</v>
      </c>
      <c r="B658" s="9">
        <f t="shared" si="162"/>
        <v>280568</v>
      </c>
      <c r="C658" s="9">
        <f t="shared" si="175"/>
        <v>280598</v>
      </c>
      <c r="D658" s="3">
        <f t="shared" si="176"/>
        <v>31</v>
      </c>
      <c r="E658" s="4">
        <f>Lease!K668</f>
        <v>0</v>
      </c>
      <c r="F658" s="3">
        <f t="shared" si="177"/>
        <v>0</v>
      </c>
      <c r="G658" s="11">
        <f t="shared" si="163"/>
        <v>0</v>
      </c>
      <c r="H658" s="11">
        <f t="shared" si="164"/>
        <v>0</v>
      </c>
      <c r="I658" s="11">
        <f t="shared" si="165"/>
        <v>0</v>
      </c>
      <c r="J658" s="11">
        <f t="shared" si="166"/>
        <v>0</v>
      </c>
      <c r="K658" s="11">
        <f t="shared" si="167"/>
        <v>0</v>
      </c>
      <c r="L658" s="11">
        <f t="shared" si="168"/>
        <v>0</v>
      </c>
      <c r="M658" s="11">
        <f t="shared" si="169"/>
        <v>0</v>
      </c>
      <c r="N658" s="11">
        <f t="shared" si="170"/>
        <v>0</v>
      </c>
      <c r="O658" s="11">
        <f t="shared" si="171"/>
        <v>0</v>
      </c>
      <c r="P658" s="11">
        <f t="shared" si="172"/>
        <v>0</v>
      </c>
      <c r="Q658" s="11">
        <f t="shared" si="173"/>
        <v>0</v>
      </c>
      <c r="R658" s="11">
        <f t="shared" si="174"/>
        <v>0</v>
      </c>
    </row>
    <row r="659" spans="1:18" x14ac:dyDescent="0.25">
      <c r="A659" s="9">
        <f>IF(Lease!$H$4="Monthly",DATE(YEAR(Yearly!A658),MONTH(Yearly!A658)+1,DAY(Yearly!A658)),IF(Lease!$H$4="Quarterly",DATE(YEAR(Yearly!A658),MONTH(Yearly!A658)+3,DAY(Yearly!A658)),DATE(YEAR(Yearly!A658)+1,MONTH(Yearly!A658),DAY(Yearly!A658))))</f>
        <v>280935</v>
      </c>
      <c r="B659" s="9">
        <f t="shared" si="162"/>
        <v>280933</v>
      </c>
      <c r="C659" s="9">
        <f t="shared" si="175"/>
        <v>280963</v>
      </c>
      <c r="D659" s="3">
        <f t="shared" si="176"/>
        <v>31</v>
      </c>
      <c r="E659" s="4">
        <f>Lease!K669</f>
        <v>0</v>
      </c>
      <c r="F659" s="3">
        <f t="shared" si="177"/>
        <v>0</v>
      </c>
      <c r="G659" s="11">
        <f t="shared" si="163"/>
        <v>0</v>
      </c>
      <c r="H659" s="11">
        <f t="shared" si="164"/>
        <v>0</v>
      </c>
      <c r="I659" s="11">
        <f t="shared" si="165"/>
        <v>0</v>
      </c>
      <c r="J659" s="11">
        <f t="shared" si="166"/>
        <v>0</v>
      </c>
      <c r="K659" s="11">
        <f t="shared" si="167"/>
        <v>0</v>
      </c>
      <c r="L659" s="11">
        <f t="shared" si="168"/>
        <v>0</v>
      </c>
      <c r="M659" s="11">
        <f t="shared" si="169"/>
        <v>0</v>
      </c>
      <c r="N659" s="11">
        <f t="shared" si="170"/>
        <v>0</v>
      </c>
      <c r="O659" s="11">
        <f t="shared" si="171"/>
        <v>0</v>
      </c>
      <c r="P659" s="11">
        <f t="shared" si="172"/>
        <v>0</v>
      </c>
      <c r="Q659" s="11">
        <f t="shared" si="173"/>
        <v>0</v>
      </c>
      <c r="R659" s="11">
        <f t="shared" si="174"/>
        <v>0</v>
      </c>
    </row>
    <row r="660" spans="1:18" x14ac:dyDescent="0.25">
      <c r="A660" s="9">
        <f>IF(Lease!$H$4="Monthly",DATE(YEAR(Yearly!A659),MONTH(Yearly!A659)+1,DAY(Yearly!A659)),IF(Lease!$H$4="Quarterly",DATE(YEAR(Yearly!A659),MONTH(Yearly!A659)+3,DAY(Yearly!A659)),DATE(YEAR(Yearly!A659)+1,MONTH(Yearly!A659),DAY(Yearly!A659))))</f>
        <v>281300</v>
      </c>
      <c r="B660" s="9">
        <f t="shared" si="162"/>
        <v>281298</v>
      </c>
      <c r="C660" s="9">
        <f t="shared" si="175"/>
        <v>281328</v>
      </c>
      <c r="D660" s="3">
        <f t="shared" si="176"/>
        <v>31</v>
      </c>
      <c r="E660" s="4">
        <f>Lease!K670</f>
        <v>0</v>
      </c>
      <c r="F660" s="3">
        <f t="shared" si="177"/>
        <v>0</v>
      </c>
      <c r="G660" s="11">
        <f t="shared" si="163"/>
        <v>0</v>
      </c>
      <c r="H660" s="11">
        <f t="shared" si="164"/>
        <v>0</v>
      </c>
      <c r="I660" s="11">
        <f t="shared" si="165"/>
        <v>0</v>
      </c>
      <c r="J660" s="11">
        <f t="shared" si="166"/>
        <v>0</v>
      </c>
      <c r="K660" s="11">
        <f t="shared" si="167"/>
        <v>0</v>
      </c>
      <c r="L660" s="11">
        <f t="shared" si="168"/>
        <v>0</v>
      </c>
      <c r="M660" s="11">
        <f t="shared" si="169"/>
        <v>0</v>
      </c>
      <c r="N660" s="11">
        <f t="shared" si="170"/>
        <v>0</v>
      </c>
      <c r="O660" s="11">
        <f t="shared" si="171"/>
        <v>0</v>
      </c>
      <c r="P660" s="11">
        <f t="shared" si="172"/>
        <v>0</v>
      </c>
      <c r="Q660" s="11">
        <f t="shared" si="173"/>
        <v>0</v>
      </c>
      <c r="R660" s="11">
        <f t="shared" si="174"/>
        <v>0</v>
      </c>
    </row>
    <row r="661" spans="1:18" x14ac:dyDescent="0.25">
      <c r="A661" s="9">
        <f>IF(Lease!$H$4="Monthly",DATE(YEAR(Yearly!A660),MONTH(Yearly!A660)+1,DAY(Yearly!A660)),IF(Lease!$H$4="Quarterly",DATE(YEAR(Yearly!A660),MONTH(Yearly!A660)+3,DAY(Yearly!A660)),DATE(YEAR(Yearly!A660)+1,MONTH(Yearly!A660),DAY(Yearly!A660))))</f>
        <v>281665</v>
      </c>
      <c r="B661" s="9">
        <f t="shared" si="162"/>
        <v>281663</v>
      </c>
      <c r="C661" s="9">
        <f t="shared" si="175"/>
        <v>281693</v>
      </c>
      <c r="D661" s="3">
        <f t="shared" si="176"/>
        <v>31</v>
      </c>
      <c r="E661" s="4">
        <f>Lease!K671</f>
        <v>0</v>
      </c>
      <c r="F661" s="3">
        <f t="shared" si="177"/>
        <v>0</v>
      </c>
      <c r="G661" s="11">
        <f t="shared" si="163"/>
        <v>0</v>
      </c>
      <c r="H661" s="11">
        <f t="shared" si="164"/>
        <v>0</v>
      </c>
      <c r="I661" s="11">
        <f t="shared" si="165"/>
        <v>0</v>
      </c>
      <c r="J661" s="11">
        <f t="shared" si="166"/>
        <v>0</v>
      </c>
      <c r="K661" s="11">
        <f t="shared" si="167"/>
        <v>0</v>
      </c>
      <c r="L661" s="11">
        <f t="shared" si="168"/>
        <v>0</v>
      </c>
      <c r="M661" s="11">
        <f t="shared" si="169"/>
        <v>0</v>
      </c>
      <c r="N661" s="11">
        <f t="shared" si="170"/>
        <v>0</v>
      </c>
      <c r="O661" s="11">
        <f t="shared" si="171"/>
        <v>0</v>
      </c>
      <c r="P661" s="11">
        <f t="shared" si="172"/>
        <v>0</v>
      </c>
      <c r="Q661" s="11">
        <f t="shared" si="173"/>
        <v>0</v>
      </c>
      <c r="R661" s="11">
        <f t="shared" si="174"/>
        <v>0</v>
      </c>
    </row>
    <row r="662" spans="1:18" x14ac:dyDescent="0.25">
      <c r="A662" s="9">
        <f>IF(Lease!$H$4="Monthly",DATE(YEAR(Yearly!A661),MONTH(Yearly!A661)+1,DAY(Yearly!A661)),IF(Lease!$H$4="Quarterly",DATE(YEAR(Yearly!A661),MONTH(Yearly!A661)+3,DAY(Yearly!A661)),DATE(YEAR(Yearly!A661)+1,MONTH(Yearly!A661),DAY(Yearly!A661))))</f>
        <v>282031</v>
      </c>
      <c r="B662" s="9">
        <f t="shared" si="162"/>
        <v>282029</v>
      </c>
      <c r="C662" s="9">
        <f t="shared" si="175"/>
        <v>282059</v>
      </c>
      <c r="D662" s="3">
        <f t="shared" si="176"/>
        <v>31</v>
      </c>
      <c r="E662" s="4">
        <f>Lease!K672</f>
        <v>0</v>
      </c>
      <c r="F662" s="3">
        <f t="shared" si="177"/>
        <v>0</v>
      </c>
      <c r="G662" s="11">
        <f t="shared" si="163"/>
        <v>0</v>
      </c>
      <c r="H662" s="11">
        <f t="shared" si="164"/>
        <v>0</v>
      </c>
      <c r="I662" s="11">
        <f t="shared" si="165"/>
        <v>0</v>
      </c>
      <c r="J662" s="11">
        <f t="shared" si="166"/>
        <v>0</v>
      </c>
      <c r="K662" s="11">
        <f t="shared" si="167"/>
        <v>0</v>
      </c>
      <c r="L662" s="11">
        <f t="shared" si="168"/>
        <v>0</v>
      </c>
      <c r="M662" s="11">
        <f t="shared" si="169"/>
        <v>0</v>
      </c>
      <c r="N662" s="11">
        <f t="shared" si="170"/>
        <v>0</v>
      </c>
      <c r="O662" s="11">
        <f t="shared" si="171"/>
        <v>0</v>
      </c>
      <c r="P662" s="11">
        <f t="shared" si="172"/>
        <v>0</v>
      </c>
      <c r="Q662" s="11">
        <f t="shared" si="173"/>
        <v>0</v>
      </c>
      <c r="R662" s="11">
        <f t="shared" si="174"/>
        <v>0</v>
      </c>
    </row>
    <row r="663" spans="1:18" x14ac:dyDescent="0.25">
      <c r="A663" s="9">
        <f>IF(Lease!$H$4="Monthly",DATE(YEAR(Yearly!A662),MONTH(Yearly!A662)+1,DAY(Yearly!A662)),IF(Lease!$H$4="Quarterly",DATE(YEAR(Yearly!A662),MONTH(Yearly!A662)+3,DAY(Yearly!A662)),DATE(YEAR(Yearly!A662)+1,MONTH(Yearly!A662),DAY(Yearly!A662))))</f>
        <v>282396</v>
      </c>
      <c r="B663" s="9">
        <f t="shared" si="162"/>
        <v>282394</v>
      </c>
      <c r="C663" s="9">
        <f t="shared" si="175"/>
        <v>282424</v>
      </c>
      <c r="D663" s="3">
        <f t="shared" si="176"/>
        <v>31</v>
      </c>
      <c r="E663" s="4">
        <f>Lease!K673</f>
        <v>0</v>
      </c>
      <c r="F663" s="3">
        <f t="shared" si="177"/>
        <v>0</v>
      </c>
      <c r="G663" s="11">
        <f t="shared" si="163"/>
        <v>0</v>
      </c>
      <c r="H663" s="11">
        <f t="shared" si="164"/>
        <v>0</v>
      </c>
      <c r="I663" s="11">
        <f t="shared" si="165"/>
        <v>0</v>
      </c>
      <c r="J663" s="11">
        <f t="shared" si="166"/>
        <v>0</v>
      </c>
      <c r="K663" s="11">
        <f t="shared" si="167"/>
        <v>0</v>
      </c>
      <c r="L663" s="11">
        <f t="shared" si="168"/>
        <v>0</v>
      </c>
      <c r="M663" s="11">
        <f t="shared" si="169"/>
        <v>0</v>
      </c>
      <c r="N663" s="11">
        <f t="shared" si="170"/>
        <v>0</v>
      </c>
      <c r="O663" s="11">
        <f t="shared" si="171"/>
        <v>0</v>
      </c>
      <c r="P663" s="11">
        <f t="shared" si="172"/>
        <v>0</v>
      </c>
      <c r="Q663" s="11">
        <f t="shared" si="173"/>
        <v>0</v>
      </c>
      <c r="R663" s="11">
        <f t="shared" si="174"/>
        <v>0</v>
      </c>
    </row>
    <row r="664" spans="1:18" x14ac:dyDescent="0.25">
      <c r="A664" s="9">
        <f>IF(Lease!$H$4="Monthly",DATE(YEAR(Yearly!A663),MONTH(Yearly!A663)+1,DAY(Yearly!A663)),IF(Lease!$H$4="Quarterly",DATE(YEAR(Yearly!A663),MONTH(Yearly!A663)+3,DAY(Yearly!A663)),DATE(YEAR(Yearly!A663)+1,MONTH(Yearly!A663),DAY(Yearly!A663))))</f>
        <v>282761</v>
      </c>
      <c r="B664" s="9">
        <f t="shared" si="162"/>
        <v>282759</v>
      </c>
      <c r="C664" s="9">
        <f t="shared" si="175"/>
        <v>282789</v>
      </c>
      <c r="D664" s="3">
        <f t="shared" si="176"/>
        <v>31</v>
      </c>
      <c r="E664" s="4">
        <f>Lease!K674</f>
        <v>0</v>
      </c>
      <c r="F664" s="3">
        <f t="shared" si="177"/>
        <v>0</v>
      </c>
      <c r="G664" s="11">
        <f t="shared" si="163"/>
        <v>0</v>
      </c>
      <c r="H664" s="11">
        <f t="shared" si="164"/>
        <v>0</v>
      </c>
      <c r="I664" s="11">
        <f t="shared" si="165"/>
        <v>0</v>
      </c>
      <c r="J664" s="11">
        <f t="shared" si="166"/>
        <v>0</v>
      </c>
      <c r="K664" s="11">
        <f t="shared" si="167"/>
        <v>0</v>
      </c>
      <c r="L664" s="11">
        <f t="shared" si="168"/>
        <v>0</v>
      </c>
      <c r="M664" s="11">
        <f t="shared" si="169"/>
        <v>0</v>
      </c>
      <c r="N664" s="11">
        <f t="shared" si="170"/>
        <v>0</v>
      </c>
      <c r="O664" s="11">
        <f t="shared" si="171"/>
        <v>0</v>
      </c>
      <c r="P664" s="11">
        <f t="shared" si="172"/>
        <v>0</v>
      </c>
      <c r="Q664" s="11">
        <f t="shared" si="173"/>
        <v>0</v>
      </c>
      <c r="R664" s="11">
        <f t="shared" si="174"/>
        <v>0</v>
      </c>
    </row>
    <row r="665" spans="1:18" x14ac:dyDescent="0.25">
      <c r="A665" s="9">
        <f>IF(Lease!$H$4="Monthly",DATE(YEAR(Yearly!A664),MONTH(Yearly!A664)+1,DAY(Yearly!A664)),IF(Lease!$H$4="Quarterly",DATE(YEAR(Yearly!A664),MONTH(Yearly!A664)+3,DAY(Yearly!A664)),DATE(YEAR(Yearly!A664)+1,MONTH(Yearly!A664),DAY(Yearly!A664))))</f>
        <v>283126</v>
      </c>
      <c r="B665" s="9">
        <f t="shared" si="162"/>
        <v>283124</v>
      </c>
      <c r="C665" s="9">
        <f t="shared" si="175"/>
        <v>283154</v>
      </c>
      <c r="D665" s="3">
        <f t="shared" si="176"/>
        <v>31</v>
      </c>
      <c r="E665" s="4">
        <f>Lease!K675</f>
        <v>0</v>
      </c>
      <c r="F665" s="3">
        <f t="shared" si="177"/>
        <v>0</v>
      </c>
      <c r="G665" s="11">
        <f t="shared" si="163"/>
        <v>0</v>
      </c>
      <c r="H665" s="11">
        <f t="shared" si="164"/>
        <v>0</v>
      </c>
      <c r="I665" s="11">
        <f t="shared" si="165"/>
        <v>0</v>
      </c>
      <c r="J665" s="11">
        <f t="shared" si="166"/>
        <v>0</v>
      </c>
      <c r="K665" s="11">
        <f t="shared" si="167"/>
        <v>0</v>
      </c>
      <c r="L665" s="11">
        <f t="shared" si="168"/>
        <v>0</v>
      </c>
      <c r="M665" s="11">
        <f t="shared" si="169"/>
        <v>0</v>
      </c>
      <c r="N665" s="11">
        <f t="shared" si="170"/>
        <v>0</v>
      </c>
      <c r="O665" s="11">
        <f t="shared" si="171"/>
        <v>0</v>
      </c>
      <c r="P665" s="11">
        <f t="shared" si="172"/>
        <v>0</v>
      </c>
      <c r="Q665" s="11">
        <f t="shared" si="173"/>
        <v>0</v>
      </c>
      <c r="R665" s="11">
        <f t="shared" si="174"/>
        <v>0</v>
      </c>
    </row>
    <row r="666" spans="1:18" x14ac:dyDescent="0.25">
      <c r="A666" s="9">
        <f>IF(Lease!$H$4="Monthly",DATE(YEAR(Yearly!A665),MONTH(Yearly!A665)+1,DAY(Yearly!A665)),IF(Lease!$H$4="Quarterly",DATE(YEAR(Yearly!A665),MONTH(Yearly!A665)+3,DAY(Yearly!A665)),DATE(YEAR(Yearly!A665)+1,MONTH(Yearly!A665),DAY(Yearly!A665))))</f>
        <v>283492</v>
      </c>
      <c r="B666" s="9">
        <f t="shared" si="162"/>
        <v>283490</v>
      </c>
      <c r="C666" s="9">
        <f t="shared" si="175"/>
        <v>283520</v>
      </c>
      <c r="D666" s="3">
        <f t="shared" si="176"/>
        <v>31</v>
      </c>
      <c r="E666" s="4">
        <f>Lease!K676</f>
        <v>0</v>
      </c>
      <c r="F666" s="3">
        <f t="shared" si="177"/>
        <v>0</v>
      </c>
      <c r="G666" s="11">
        <f t="shared" si="163"/>
        <v>0</v>
      </c>
      <c r="H666" s="11">
        <f t="shared" si="164"/>
        <v>0</v>
      </c>
      <c r="I666" s="11">
        <f t="shared" si="165"/>
        <v>0</v>
      </c>
      <c r="J666" s="11">
        <f t="shared" si="166"/>
        <v>0</v>
      </c>
      <c r="K666" s="11">
        <f t="shared" si="167"/>
        <v>0</v>
      </c>
      <c r="L666" s="11">
        <f t="shared" si="168"/>
        <v>0</v>
      </c>
      <c r="M666" s="11">
        <f t="shared" si="169"/>
        <v>0</v>
      </c>
      <c r="N666" s="11">
        <f t="shared" si="170"/>
        <v>0</v>
      </c>
      <c r="O666" s="11">
        <f t="shared" si="171"/>
        <v>0</v>
      </c>
      <c r="P666" s="11">
        <f t="shared" si="172"/>
        <v>0</v>
      </c>
      <c r="Q666" s="11">
        <f t="shared" si="173"/>
        <v>0</v>
      </c>
      <c r="R666" s="11">
        <f t="shared" si="174"/>
        <v>0</v>
      </c>
    </row>
    <row r="667" spans="1:18" x14ac:dyDescent="0.25">
      <c r="A667" s="9">
        <f>IF(Lease!$H$4="Monthly",DATE(YEAR(Yearly!A666),MONTH(Yearly!A666)+1,DAY(Yearly!A666)),IF(Lease!$H$4="Quarterly",DATE(YEAR(Yearly!A666),MONTH(Yearly!A666)+3,DAY(Yearly!A666)),DATE(YEAR(Yearly!A666)+1,MONTH(Yearly!A666),DAY(Yearly!A666))))</f>
        <v>283857</v>
      </c>
      <c r="B667" s="9">
        <f t="shared" si="162"/>
        <v>283855</v>
      </c>
      <c r="C667" s="9">
        <f t="shared" si="175"/>
        <v>283885</v>
      </c>
      <c r="D667" s="3">
        <f t="shared" si="176"/>
        <v>31</v>
      </c>
      <c r="E667" s="4">
        <f>Lease!K677</f>
        <v>0</v>
      </c>
      <c r="F667" s="3">
        <f t="shared" si="177"/>
        <v>0</v>
      </c>
      <c r="G667" s="11">
        <f t="shared" si="163"/>
        <v>0</v>
      </c>
      <c r="H667" s="11">
        <f t="shared" si="164"/>
        <v>0</v>
      </c>
      <c r="I667" s="11">
        <f t="shared" si="165"/>
        <v>0</v>
      </c>
      <c r="J667" s="11">
        <f t="shared" si="166"/>
        <v>0</v>
      </c>
      <c r="K667" s="11">
        <f t="shared" si="167"/>
        <v>0</v>
      </c>
      <c r="L667" s="11">
        <f t="shared" si="168"/>
        <v>0</v>
      </c>
      <c r="M667" s="11">
        <f t="shared" si="169"/>
        <v>0</v>
      </c>
      <c r="N667" s="11">
        <f t="shared" si="170"/>
        <v>0</v>
      </c>
      <c r="O667" s="11">
        <f t="shared" si="171"/>
        <v>0</v>
      </c>
      <c r="P667" s="11">
        <f t="shared" si="172"/>
        <v>0</v>
      </c>
      <c r="Q667" s="11">
        <f t="shared" si="173"/>
        <v>0</v>
      </c>
      <c r="R667" s="11">
        <f t="shared" si="174"/>
        <v>0</v>
      </c>
    </row>
    <row r="668" spans="1:18" x14ac:dyDescent="0.25">
      <c r="A668" s="9">
        <f>IF(Lease!$H$4="Monthly",DATE(YEAR(Yearly!A667),MONTH(Yearly!A667)+1,DAY(Yearly!A667)),IF(Lease!$H$4="Quarterly",DATE(YEAR(Yearly!A667),MONTH(Yearly!A667)+3,DAY(Yearly!A667)),DATE(YEAR(Yearly!A667)+1,MONTH(Yearly!A667),DAY(Yearly!A667))))</f>
        <v>284222</v>
      </c>
      <c r="B668" s="9">
        <f t="shared" si="162"/>
        <v>284220</v>
      </c>
      <c r="C668" s="9">
        <f t="shared" si="175"/>
        <v>284250</v>
      </c>
      <c r="D668" s="3">
        <f t="shared" si="176"/>
        <v>31</v>
      </c>
      <c r="E668" s="4">
        <f>Lease!K678</f>
        <v>0</v>
      </c>
      <c r="F668" s="3">
        <f t="shared" si="177"/>
        <v>0</v>
      </c>
      <c r="G668" s="11">
        <f t="shared" si="163"/>
        <v>0</v>
      </c>
      <c r="H668" s="11">
        <f t="shared" si="164"/>
        <v>0</v>
      </c>
      <c r="I668" s="11">
        <f t="shared" si="165"/>
        <v>0</v>
      </c>
      <c r="J668" s="11">
        <f t="shared" si="166"/>
        <v>0</v>
      </c>
      <c r="K668" s="11">
        <f t="shared" si="167"/>
        <v>0</v>
      </c>
      <c r="L668" s="11">
        <f t="shared" si="168"/>
        <v>0</v>
      </c>
      <c r="M668" s="11">
        <f t="shared" si="169"/>
        <v>0</v>
      </c>
      <c r="N668" s="11">
        <f t="shared" si="170"/>
        <v>0</v>
      </c>
      <c r="O668" s="11">
        <f t="shared" si="171"/>
        <v>0</v>
      </c>
      <c r="P668" s="11">
        <f t="shared" si="172"/>
        <v>0</v>
      </c>
      <c r="Q668" s="11">
        <f t="shared" si="173"/>
        <v>0</v>
      </c>
      <c r="R668" s="11">
        <f t="shared" si="174"/>
        <v>0</v>
      </c>
    </row>
    <row r="669" spans="1:18" x14ac:dyDescent="0.25">
      <c r="A669" s="9">
        <f>IF(Lease!$H$4="Monthly",DATE(YEAR(Yearly!A668),MONTH(Yearly!A668)+1,DAY(Yearly!A668)),IF(Lease!$H$4="Quarterly",DATE(YEAR(Yearly!A668),MONTH(Yearly!A668)+3,DAY(Yearly!A668)),DATE(YEAR(Yearly!A668)+1,MONTH(Yearly!A668),DAY(Yearly!A668))))</f>
        <v>284587</v>
      </c>
      <c r="B669" s="9">
        <f t="shared" si="162"/>
        <v>284585</v>
      </c>
      <c r="C669" s="9">
        <f t="shared" si="175"/>
        <v>284615</v>
      </c>
      <c r="D669" s="3">
        <f t="shared" si="176"/>
        <v>31</v>
      </c>
      <c r="E669" s="4">
        <f>Lease!K679</f>
        <v>0</v>
      </c>
      <c r="F669" s="3">
        <f t="shared" si="177"/>
        <v>0</v>
      </c>
      <c r="G669" s="11">
        <f t="shared" si="163"/>
        <v>0</v>
      </c>
      <c r="H669" s="11">
        <f t="shared" si="164"/>
        <v>0</v>
      </c>
      <c r="I669" s="11">
        <f t="shared" si="165"/>
        <v>0</v>
      </c>
      <c r="J669" s="11">
        <f t="shared" si="166"/>
        <v>0</v>
      </c>
      <c r="K669" s="11">
        <f t="shared" si="167"/>
        <v>0</v>
      </c>
      <c r="L669" s="11">
        <f t="shared" si="168"/>
        <v>0</v>
      </c>
      <c r="M669" s="11">
        <f t="shared" si="169"/>
        <v>0</v>
      </c>
      <c r="N669" s="11">
        <f t="shared" si="170"/>
        <v>0</v>
      </c>
      <c r="O669" s="11">
        <f t="shared" si="171"/>
        <v>0</v>
      </c>
      <c r="P669" s="11">
        <f t="shared" si="172"/>
        <v>0</v>
      </c>
      <c r="Q669" s="11">
        <f t="shared" si="173"/>
        <v>0</v>
      </c>
      <c r="R669" s="11">
        <f t="shared" si="174"/>
        <v>0</v>
      </c>
    </row>
    <row r="670" spans="1:18" x14ac:dyDescent="0.25">
      <c r="A670" s="9">
        <f>IF(Lease!$H$4="Monthly",DATE(YEAR(Yearly!A669),MONTH(Yearly!A669)+1,DAY(Yearly!A669)),IF(Lease!$H$4="Quarterly",DATE(YEAR(Yearly!A669),MONTH(Yearly!A669)+3,DAY(Yearly!A669)),DATE(YEAR(Yearly!A669)+1,MONTH(Yearly!A669),DAY(Yearly!A669))))</f>
        <v>284953</v>
      </c>
      <c r="B670" s="9">
        <f t="shared" si="162"/>
        <v>284951</v>
      </c>
      <c r="C670" s="9">
        <f t="shared" si="175"/>
        <v>284981</v>
      </c>
      <c r="D670" s="3">
        <f t="shared" si="176"/>
        <v>31</v>
      </c>
      <c r="E670" s="4">
        <f>Lease!K680</f>
        <v>0</v>
      </c>
      <c r="F670" s="3">
        <f t="shared" si="177"/>
        <v>0</v>
      </c>
      <c r="G670" s="11">
        <f t="shared" si="163"/>
        <v>0</v>
      </c>
      <c r="H670" s="11">
        <f t="shared" si="164"/>
        <v>0</v>
      </c>
      <c r="I670" s="11">
        <f t="shared" si="165"/>
        <v>0</v>
      </c>
      <c r="J670" s="11">
        <f t="shared" si="166"/>
        <v>0</v>
      </c>
      <c r="K670" s="11">
        <f t="shared" si="167"/>
        <v>0</v>
      </c>
      <c r="L670" s="11">
        <f t="shared" si="168"/>
        <v>0</v>
      </c>
      <c r="M670" s="11">
        <f t="shared" si="169"/>
        <v>0</v>
      </c>
      <c r="N670" s="11">
        <f t="shared" si="170"/>
        <v>0</v>
      </c>
      <c r="O670" s="11">
        <f t="shared" si="171"/>
        <v>0</v>
      </c>
      <c r="P670" s="11">
        <f t="shared" si="172"/>
        <v>0</v>
      </c>
      <c r="Q670" s="11">
        <f t="shared" si="173"/>
        <v>0</v>
      </c>
      <c r="R670" s="11">
        <f t="shared" si="174"/>
        <v>0</v>
      </c>
    </row>
    <row r="671" spans="1:18" x14ac:dyDescent="0.25">
      <c r="A671" s="9">
        <f>IF(Lease!$H$4="Monthly",DATE(YEAR(Yearly!A670),MONTH(Yearly!A670)+1,DAY(Yearly!A670)),IF(Lease!$H$4="Quarterly",DATE(YEAR(Yearly!A670),MONTH(Yearly!A670)+3,DAY(Yearly!A670)),DATE(YEAR(Yearly!A670)+1,MONTH(Yearly!A670),DAY(Yearly!A670))))</f>
        <v>285318</v>
      </c>
      <c r="B671" s="9">
        <f t="shared" si="162"/>
        <v>285316</v>
      </c>
      <c r="C671" s="9">
        <f t="shared" si="175"/>
        <v>285346</v>
      </c>
      <c r="D671" s="3">
        <f t="shared" si="176"/>
        <v>31</v>
      </c>
      <c r="E671" s="4">
        <f>Lease!K681</f>
        <v>0</v>
      </c>
      <c r="F671" s="3">
        <f t="shared" si="177"/>
        <v>0</v>
      </c>
      <c r="G671" s="11">
        <f t="shared" si="163"/>
        <v>0</v>
      </c>
      <c r="H671" s="11">
        <f t="shared" si="164"/>
        <v>0</v>
      </c>
      <c r="I671" s="11">
        <f t="shared" si="165"/>
        <v>0</v>
      </c>
      <c r="J671" s="11">
        <f t="shared" si="166"/>
        <v>0</v>
      </c>
      <c r="K671" s="11">
        <f t="shared" si="167"/>
        <v>0</v>
      </c>
      <c r="L671" s="11">
        <f t="shared" si="168"/>
        <v>0</v>
      </c>
      <c r="M671" s="11">
        <f t="shared" si="169"/>
        <v>0</v>
      </c>
      <c r="N671" s="11">
        <f t="shared" si="170"/>
        <v>0</v>
      </c>
      <c r="O671" s="11">
        <f t="shared" si="171"/>
        <v>0</v>
      </c>
      <c r="P671" s="11">
        <f t="shared" si="172"/>
        <v>0</v>
      </c>
      <c r="Q671" s="11">
        <f t="shared" si="173"/>
        <v>0</v>
      </c>
      <c r="R671" s="11">
        <f t="shared" si="174"/>
        <v>0</v>
      </c>
    </row>
    <row r="672" spans="1:18" x14ac:dyDescent="0.25">
      <c r="A672" s="9">
        <f>IF(Lease!$H$4="Monthly",DATE(YEAR(Yearly!A671),MONTH(Yearly!A671)+1,DAY(Yearly!A671)),IF(Lease!$H$4="Quarterly",DATE(YEAR(Yearly!A671),MONTH(Yearly!A671)+3,DAY(Yearly!A671)),DATE(YEAR(Yearly!A671)+1,MONTH(Yearly!A671),DAY(Yearly!A671))))</f>
        <v>285683</v>
      </c>
      <c r="B672" s="9">
        <f t="shared" si="162"/>
        <v>285681</v>
      </c>
      <c r="C672" s="9">
        <f t="shared" si="175"/>
        <v>285711</v>
      </c>
      <c r="D672" s="3">
        <f t="shared" si="176"/>
        <v>31</v>
      </c>
      <c r="E672" s="4">
        <f>Lease!K682</f>
        <v>0</v>
      </c>
      <c r="F672" s="3">
        <f t="shared" si="177"/>
        <v>0</v>
      </c>
      <c r="G672" s="11">
        <f t="shared" si="163"/>
        <v>0</v>
      </c>
      <c r="H672" s="11">
        <f t="shared" si="164"/>
        <v>0</v>
      </c>
      <c r="I672" s="11">
        <f t="shared" si="165"/>
        <v>0</v>
      </c>
      <c r="J672" s="11">
        <f t="shared" si="166"/>
        <v>0</v>
      </c>
      <c r="K672" s="11">
        <f t="shared" si="167"/>
        <v>0</v>
      </c>
      <c r="L672" s="11">
        <f t="shared" si="168"/>
        <v>0</v>
      </c>
      <c r="M672" s="11">
        <f t="shared" si="169"/>
        <v>0</v>
      </c>
      <c r="N672" s="11">
        <f t="shared" si="170"/>
        <v>0</v>
      </c>
      <c r="O672" s="11">
        <f t="shared" si="171"/>
        <v>0</v>
      </c>
      <c r="P672" s="11">
        <f t="shared" si="172"/>
        <v>0</v>
      </c>
      <c r="Q672" s="11">
        <f t="shared" si="173"/>
        <v>0</v>
      </c>
      <c r="R672" s="11">
        <f t="shared" si="174"/>
        <v>0</v>
      </c>
    </row>
    <row r="673" spans="1:18" x14ac:dyDescent="0.25">
      <c r="A673" s="9">
        <f>IF(Lease!$H$4="Monthly",DATE(YEAR(Yearly!A672),MONTH(Yearly!A672)+1,DAY(Yearly!A672)),IF(Lease!$H$4="Quarterly",DATE(YEAR(Yearly!A672),MONTH(Yearly!A672)+3,DAY(Yearly!A672)),DATE(YEAR(Yearly!A672)+1,MONTH(Yearly!A672),DAY(Yearly!A672))))</f>
        <v>286048</v>
      </c>
      <c r="B673" s="9">
        <f t="shared" si="162"/>
        <v>286046</v>
      </c>
      <c r="C673" s="9">
        <f t="shared" si="175"/>
        <v>286076</v>
      </c>
      <c r="D673" s="3">
        <f t="shared" si="176"/>
        <v>31</v>
      </c>
      <c r="E673" s="4">
        <f>Lease!K683</f>
        <v>0</v>
      </c>
      <c r="F673" s="3">
        <f t="shared" si="177"/>
        <v>0</v>
      </c>
      <c r="G673" s="11">
        <f t="shared" si="163"/>
        <v>0</v>
      </c>
      <c r="H673" s="11">
        <f t="shared" si="164"/>
        <v>0</v>
      </c>
      <c r="I673" s="11">
        <f t="shared" si="165"/>
        <v>0</v>
      </c>
      <c r="J673" s="11">
        <f t="shared" si="166"/>
        <v>0</v>
      </c>
      <c r="K673" s="11">
        <f t="shared" si="167"/>
        <v>0</v>
      </c>
      <c r="L673" s="11">
        <f t="shared" si="168"/>
        <v>0</v>
      </c>
      <c r="M673" s="11">
        <f t="shared" si="169"/>
        <v>0</v>
      </c>
      <c r="N673" s="11">
        <f t="shared" si="170"/>
        <v>0</v>
      </c>
      <c r="O673" s="11">
        <f t="shared" si="171"/>
        <v>0</v>
      </c>
      <c r="P673" s="11">
        <f t="shared" si="172"/>
        <v>0</v>
      </c>
      <c r="Q673" s="11">
        <f t="shared" si="173"/>
        <v>0</v>
      </c>
      <c r="R673" s="11">
        <f t="shared" si="174"/>
        <v>0</v>
      </c>
    </row>
    <row r="674" spans="1:18" x14ac:dyDescent="0.25">
      <c r="A674" s="9">
        <f>IF(Lease!$H$4="Monthly",DATE(YEAR(Yearly!A673),MONTH(Yearly!A673)+1,DAY(Yearly!A673)),IF(Lease!$H$4="Quarterly",DATE(YEAR(Yearly!A673),MONTH(Yearly!A673)+3,DAY(Yearly!A673)),DATE(YEAR(Yearly!A673)+1,MONTH(Yearly!A673),DAY(Yearly!A673))))</f>
        <v>286414</v>
      </c>
      <c r="B674" s="9">
        <f t="shared" si="162"/>
        <v>286412</v>
      </c>
      <c r="C674" s="9">
        <f t="shared" si="175"/>
        <v>286442</v>
      </c>
      <c r="D674" s="3">
        <f t="shared" si="176"/>
        <v>31</v>
      </c>
      <c r="E674" s="4">
        <f>Lease!K684</f>
        <v>0</v>
      </c>
      <c r="F674" s="3">
        <f t="shared" si="177"/>
        <v>0</v>
      </c>
      <c r="G674" s="11">
        <f t="shared" si="163"/>
        <v>0</v>
      </c>
      <c r="H674" s="11">
        <f t="shared" si="164"/>
        <v>0</v>
      </c>
      <c r="I674" s="11">
        <f t="shared" si="165"/>
        <v>0</v>
      </c>
      <c r="J674" s="11">
        <f t="shared" si="166"/>
        <v>0</v>
      </c>
      <c r="K674" s="11">
        <f t="shared" si="167"/>
        <v>0</v>
      </c>
      <c r="L674" s="11">
        <f t="shared" si="168"/>
        <v>0</v>
      </c>
      <c r="M674" s="11">
        <f t="shared" si="169"/>
        <v>0</v>
      </c>
      <c r="N674" s="11">
        <f t="shared" si="170"/>
        <v>0</v>
      </c>
      <c r="O674" s="11">
        <f t="shared" si="171"/>
        <v>0</v>
      </c>
      <c r="P674" s="11">
        <f t="shared" si="172"/>
        <v>0</v>
      </c>
      <c r="Q674" s="11">
        <f t="shared" si="173"/>
        <v>0</v>
      </c>
      <c r="R674" s="11">
        <f t="shared" si="174"/>
        <v>0</v>
      </c>
    </row>
    <row r="675" spans="1:18" x14ac:dyDescent="0.25">
      <c r="A675" s="9">
        <f>IF(Lease!$H$4="Monthly",DATE(YEAR(Yearly!A674),MONTH(Yearly!A674)+1,DAY(Yearly!A674)),IF(Lease!$H$4="Quarterly",DATE(YEAR(Yearly!A674),MONTH(Yearly!A674)+3,DAY(Yearly!A674)),DATE(YEAR(Yearly!A674)+1,MONTH(Yearly!A674),DAY(Yearly!A674))))</f>
        <v>286779</v>
      </c>
      <c r="B675" s="9">
        <f t="shared" si="162"/>
        <v>286777</v>
      </c>
      <c r="C675" s="9">
        <f t="shared" si="175"/>
        <v>286807</v>
      </c>
      <c r="D675" s="3">
        <f t="shared" si="176"/>
        <v>31</v>
      </c>
      <c r="E675" s="4">
        <f>Lease!K685</f>
        <v>0</v>
      </c>
      <c r="F675" s="3">
        <f t="shared" si="177"/>
        <v>0</v>
      </c>
      <c r="G675" s="11">
        <f t="shared" si="163"/>
        <v>0</v>
      </c>
      <c r="H675" s="11">
        <f t="shared" si="164"/>
        <v>0</v>
      </c>
      <c r="I675" s="11">
        <f t="shared" si="165"/>
        <v>0</v>
      </c>
      <c r="J675" s="11">
        <f t="shared" si="166"/>
        <v>0</v>
      </c>
      <c r="K675" s="11">
        <f t="shared" si="167"/>
        <v>0</v>
      </c>
      <c r="L675" s="11">
        <f t="shared" si="168"/>
        <v>0</v>
      </c>
      <c r="M675" s="11">
        <f t="shared" si="169"/>
        <v>0</v>
      </c>
      <c r="N675" s="11">
        <f t="shared" si="170"/>
        <v>0</v>
      </c>
      <c r="O675" s="11">
        <f t="shared" si="171"/>
        <v>0</v>
      </c>
      <c r="P675" s="11">
        <f t="shared" si="172"/>
        <v>0</v>
      </c>
      <c r="Q675" s="11">
        <f t="shared" si="173"/>
        <v>0</v>
      </c>
      <c r="R675" s="11">
        <f t="shared" si="174"/>
        <v>0</v>
      </c>
    </row>
    <row r="676" spans="1:18" x14ac:dyDescent="0.25">
      <c r="A676" s="9">
        <f>IF(Lease!$H$4="Monthly",DATE(YEAR(Yearly!A675),MONTH(Yearly!A675)+1,DAY(Yearly!A675)),IF(Lease!$H$4="Quarterly",DATE(YEAR(Yearly!A675),MONTH(Yearly!A675)+3,DAY(Yearly!A675)),DATE(YEAR(Yearly!A675)+1,MONTH(Yearly!A675),DAY(Yearly!A675))))</f>
        <v>287144</v>
      </c>
      <c r="B676" s="9">
        <f t="shared" si="162"/>
        <v>287142</v>
      </c>
      <c r="C676" s="9">
        <f t="shared" si="175"/>
        <v>287172</v>
      </c>
      <c r="D676" s="3">
        <f t="shared" si="176"/>
        <v>31</v>
      </c>
      <c r="E676" s="4">
        <f>Lease!K686</f>
        <v>0</v>
      </c>
      <c r="F676" s="3">
        <f t="shared" si="177"/>
        <v>0</v>
      </c>
      <c r="G676" s="11">
        <f t="shared" si="163"/>
        <v>0</v>
      </c>
      <c r="H676" s="11">
        <f t="shared" si="164"/>
        <v>0</v>
      </c>
      <c r="I676" s="11">
        <f t="shared" si="165"/>
        <v>0</v>
      </c>
      <c r="J676" s="11">
        <f t="shared" si="166"/>
        <v>0</v>
      </c>
      <c r="K676" s="11">
        <f t="shared" si="167"/>
        <v>0</v>
      </c>
      <c r="L676" s="11">
        <f t="shared" si="168"/>
        <v>0</v>
      </c>
      <c r="M676" s="11">
        <f t="shared" si="169"/>
        <v>0</v>
      </c>
      <c r="N676" s="11">
        <f t="shared" si="170"/>
        <v>0</v>
      </c>
      <c r="O676" s="11">
        <f t="shared" si="171"/>
        <v>0</v>
      </c>
      <c r="P676" s="11">
        <f t="shared" si="172"/>
        <v>0</v>
      </c>
      <c r="Q676" s="11">
        <f t="shared" si="173"/>
        <v>0</v>
      </c>
      <c r="R676" s="11">
        <f t="shared" si="174"/>
        <v>0</v>
      </c>
    </row>
    <row r="677" spans="1:18" x14ac:dyDescent="0.25">
      <c r="A677" s="9">
        <f>IF(Lease!$H$4="Monthly",DATE(YEAR(Yearly!A676),MONTH(Yearly!A676)+1,DAY(Yearly!A676)),IF(Lease!$H$4="Quarterly",DATE(YEAR(Yearly!A676),MONTH(Yearly!A676)+3,DAY(Yearly!A676)),DATE(YEAR(Yearly!A676)+1,MONTH(Yearly!A676),DAY(Yearly!A676))))</f>
        <v>287509</v>
      </c>
      <c r="B677" s="9">
        <f t="shared" si="162"/>
        <v>287507</v>
      </c>
      <c r="C677" s="9">
        <f t="shared" si="175"/>
        <v>287537</v>
      </c>
      <c r="D677" s="3">
        <f t="shared" si="176"/>
        <v>31</v>
      </c>
      <c r="E677" s="4">
        <f>Lease!K687</f>
        <v>0</v>
      </c>
      <c r="F677" s="3">
        <f t="shared" si="177"/>
        <v>0</v>
      </c>
      <c r="G677" s="11">
        <f t="shared" si="163"/>
        <v>0</v>
      </c>
      <c r="H677" s="11">
        <f t="shared" si="164"/>
        <v>0</v>
      </c>
      <c r="I677" s="11">
        <f t="shared" si="165"/>
        <v>0</v>
      </c>
      <c r="J677" s="11">
        <f t="shared" si="166"/>
        <v>0</v>
      </c>
      <c r="K677" s="11">
        <f t="shared" si="167"/>
        <v>0</v>
      </c>
      <c r="L677" s="11">
        <f t="shared" si="168"/>
        <v>0</v>
      </c>
      <c r="M677" s="11">
        <f t="shared" si="169"/>
        <v>0</v>
      </c>
      <c r="N677" s="11">
        <f t="shared" si="170"/>
        <v>0</v>
      </c>
      <c r="O677" s="11">
        <f t="shared" si="171"/>
        <v>0</v>
      </c>
      <c r="P677" s="11">
        <f t="shared" si="172"/>
        <v>0</v>
      </c>
      <c r="Q677" s="11">
        <f t="shared" si="173"/>
        <v>0</v>
      </c>
      <c r="R677" s="11">
        <f t="shared" si="174"/>
        <v>0</v>
      </c>
    </row>
    <row r="678" spans="1:18" x14ac:dyDescent="0.25">
      <c r="A678" s="9">
        <f>IF(Lease!$H$4="Monthly",DATE(YEAR(Yearly!A677),MONTH(Yearly!A677)+1,DAY(Yearly!A677)),IF(Lease!$H$4="Quarterly",DATE(YEAR(Yearly!A677),MONTH(Yearly!A677)+3,DAY(Yearly!A677)),DATE(YEAR(Yearly!A677)+1,MONTH(Yearly!A677),DAY(Yearly!A677))))</f>
        <v>287875</v>
      </c>
      <c r="B678" s="9">
        <f t="shared" si="162"/>
        <v>287873</v>
      </c>
      <c r="C678" s="9">
        <f t="shared" si="175"/>
        <v>287903</v>
      </c>
      <c r="D678" s="3">
        <f t="shared" si="176"/>
        <v>31</v>
      </c>
      <c r="E678" s="4">
        <f>Lease!K688</f>
        <v>0</v>
      </c>
      <c r="F678" s="3">
        <f t="shared" si="177"/>
        <v>0</v>
      </c>
      <c r="G678" s="11">
        <f t="shared" si="163"/>
        <v>0</v>
      </c>
      <c r="H678" s="11">
        <f t="shared" si="164"/>
        <v>0</v>
      </c>
      <c r="I678" s="11">
        <f t="shared" si="165"/>
        <v>0</v>
      </c>
      <c r="J678" s="11">
        <f t="shared" si="166"/>
        <v>0</v>
      </c>
      <c r="K678" s="11">
        <f t="shared" si="167"/>
        <v>0</v>
      </c>
      <c r="L678" s="11">
        <f t="shared" si="168"/>
        <v>0</v>
      </c>
      <c r="M678" s="11">
        <f t="shared" si="169"/>
        <v>0</v>
      </c>
      <c r="N678" s="11">
        <f t="shared" si="170"/>
        <v>0</v>
      </c>
      <c r="O678" s="11">
        <f t="shared" si="171"/>
        <v>0</v>
      </c>
      <c r="P678" s="11">
        <f t="shared" si="172"/>
        <v>0</v>
      </c>
      <c r="Q678" s="11">
        <f t="shared" si="173"/>
        <v>0</v>
      </c>
      <c r="R678" s="11">
        <f t="shared" si="174"/>
        <v>0</v>
      </c>
    </row>
    <row r="679" spans="1:18" x14ac:dyDescent="0.25">
      <c r="A679" s="9">
        <f>IF(Lease!$H$4="Monthly",DATE(YEAR(Yearly!A678),MONTH(Yearly!A678)+1,DAY(Yearly!A678)),IF(Lease!$H$4="Quarterly",DATE(YEAR(Yearly!A678),MONTH(Yearly!A678)+3,DAY(Yearly!A678)),DATE(YEAR(Yearly!A678)+1,MONTH(Yearly!A678),DAY(Yearly!A678))))</f>
        <v>288240</v>
      </c>
      <c r="B679" s="9">
        <f t="shared" si="162"/>
        <v>288238</v>
      </c>
      <c r="C679" s="9">
        <f t="shared" si="175"/>
        <v>288268</v>
      </c>
      <c r="D679" s="3">
        <f t="shared" si="176"/>
        <v>31</v>
      </c>
      <c r="E679" s="4">
        <f>Lease!K689</f>
        <v>0</v>
      </c>
      <c r="F679" s="3">
        <f t="shared" si="177"/>
        <v>0</v>
      </c>
      <c r="G679" s="11">
        <f t="shared" si="163"/>
        <v>0</v>
      </c>
      <c r="H679" s="11">
        <f t="shared" si="164"/>
        <v>0</v>
      </c>
      <c r="I679" s="11">
        <f t="shared" si="165"/>
        <v>0</v>
      </c>
      <c r="J679" s="11">
        <f t="shared" si="166"/>
        <v>0</v>
      </c>
      <c r="K679" s="11">
        <f t="shared" si="167"/>
        <v>0</v>
      </c>
      <c r="L679" s="11">
        <f t="shared" si="168"/>
        <v>0</v>
      </c>
      <c r="M679" s="11">
        <f t="shared" si="169"/>
        <v>0</v>
      </c>
      <c r="N679" s="11">
        <f t="shared" si="170"/>
        <v>0</v>
      </c>
      <c r="O679" s="11">
        <f t="shared" si="171"/>
        <v>0</v>
      </c>
      <c r="P679" s="11">
        <f t="shared" si="172"/>
        <v>0</v>
      </c>
      <c r="Q679" s="11">
        <f t="shared" si="173"/>
        <v>0</v>
      </c>
      <c r="R679" s="11">
        <f t="shared" si="174"/>
        <v>0</v>
      </c>
    </row>
    <row r="680" spans="1:18" x14ac:dyDescent="0.25">
      <c r="A680" s="9">
        <f>IF(Lease!$H$4="Monthly",DATE(YEAR(Yearly!A679),MONTH(Yearly!A679)+1,DAY(Yearly!A679)),IF(Lease!$H$4="Quarterly",DATE(YEAR(Yearly!A679),MONTH(Yearly!A679)+3,DAY(Yearly!A679)),DATE(YEAR(Yearly!A679)+1,MONTH(Yearly!A679),DAY(Yearly!A679))))</f>
        <v>288605</v>
      </c>
      <c r="B680" s="9">
        <f t="shared" si="162"/>
        <v>288603</v>
      </c>
      <c r="C680" s="9">
        <f t="shared" si="175"/>
        <v>288633</v>
      </c>
      <c r="D680" s="3">
        <f t="shared" si="176"/>
        <v>31</v>
      </c>
      <c r="E680" s="4">
        <f>Lease!K690</f>
        <v>0</v>
      </c>
      <c r="F680" s="3">
        <f t="shared" si="177"/>
        <v>0</v>
      </c>
      <c r="G680" s="11">
        <f t="shared" si="163"/>
        <v>0</v>
      </c>
      <c r="H680" s="11">
        <f t="shared" si="164"/>
        <v>0</v>
      </c>
      <c r="I680" s="11">
        <f t="shared" si="165"/>
        <v>0</v>
      </c>
      <c r="J680" s="11">
        <f t="shared" si="166"/>
        <v>0</v>
      </c>
      <c r="K680" s="11">
        <f t="shared" si="167"/>
        <v>0</v>
      </c>
      <c r="L680" s="11">
        <f t="shared" si="168"/>
        <v>0</v>
      </c>
      <c r="M680" s="11">
        <f t="shared" si="169"/>
        <v>0</v>
      </c>
      <c r="N680" s="11">
        <f t="shared" si="170"/>
        <v>0</v>
      </c>
      <c r="O680" s="11">
        <f t="shared" si="171"/>
        <v>0</v>
      </c>
      <c r="P680" s="11">
        <f t="shared" si="172"/>
        <v>0</v>
      </c>
      <c r="Q680" s="11">
        <f t="shared" si="173"/>
        <v>0</v>
      </c>
      <c r="R680" s="11">
        <f t="shared" si="174"/>
        <v>0</v>
      </c>
    </row>
    <row r="681" spans="1:18" x14ac:dyDescent="0.25">
      <c r="A681" s="9">
        <f>IF(Lease!$H$4="Monthly",DATE(YEAR(Yearly!A680),MONTH(Yearly!A680)+1,DAY(Yearly!A680)),IF(Lease!$H$4="Quarterly",DATE(YEAR(Yearly!A680),MONTH(Yearly!A680)+3,DAY(Yearly!A680)),DATE(YEAR(Yearly!A680)+1,MONTH(Yearly!A680),DAY(Yearly!A680))))</f>
        <v>288970</v>
      </c>
      <c r="B681" s="9">
        <f t="shared" si="162"/>
        <v>288968</v>
      </c>
      <c r="C681" s="9">
        <f t="shared" si="175"/>
        <v>288998</v>
      </c>
      <c r="D681" s="3">
        <f t="shared" si="176"/>
        <v>31</v>
      </c>
      <c r="E681" s="4">
        <f>Lease!K691</f>
        <v>0</v>
      </c>
      <c r="F681" s="3">
        <f t="shared" si="177"/>
        <v>0</v>
      </c>
      <c r="G681" s="11">
        <f t="shared" si="163"/>
        <v>0</v>
      </c>
      <c r="H681" s="11">
        <f t="shared" si="164"/>
        <v>0</v>
      </c>
      <c r="I681" s="11">
        <f t="shared" si="165"/>
        <v>0</v>
      </c>
      <c r="J681" s="11">
        <f t="shared" si="166"/>
        <v>0</v>
      </c>
      <c r="K681" s="11">
        <f t="shared" si="167"/>
        <v>0</v>
      </c>
      <c r="L681" s="11">
        <f t="shared" si="168"/>
        <v>0</v>
      </c>
      <c r="M681" s="11">
        <f t="shared" si="169"/>
        <v>0</v>
      </c>
      <c r="N681" s="11">
        <f t="shared" si="170"/>
        <v>0</v>
      </c>
      <c r="O681" s="11">
        <f t="shared" si="171"/>
        <v>0</v>
      </c>
      <c r="P681" s="11">
        <f t="shared" si="172"/>
        <v>0</v>
      </c>
      <c r="Q681" s="11">
        <f t="shared" si="173"/>
        <v>0</v>
      </c>
      <c r="R681" s="11">
        <f t="shared" si="174"/>
        <v>0</v>
      </c>
    </row>
    <row r="682" spans="1:18" x14ac:dyDescent="0.25">
      <c r="A682" s="9">
        <f>IF(Lease!$H$4="Monthly",DATE(YEAR(Yearly!A681),MONTH(Yearly!A681)+1,DAY(Yearly!A681)),IF(Lease!$H$4="Quarterly",DATE(YEAR(Yearly!A681),MONTH(Yearly!A681)+3,DAY(Yearly!A681)),DATE(YEAR(Yearly!A681)+1,MONTH(Yearly!A681),DAY(Yearly!A681))))</f>
        <v>289336</v>
      </c>
      <c r="B682" s="9">
        <f t="shared" si="162"/>
        <v>289334</v>
      </c>
      <c r="C682" s="9">
        <f t="shared" si="175"/>
        <v>289364</v>
      </c>
      <c r="D682" s="3">
        <f t="shared" si="176"/>
        <v>31</v>
      </c>
      <c r="E682" s="4">
        <f>Lease!K692</f>
        <v>0</v>
      </c>
      <c r="F682" s="3">
        <f t="shared" si="177"/>
        <v>0</v>
      </c>
      <c r="G682" s="11">
        <f t="shared" si="163"/>
        <v>0</v>
      </c>
      <c r="H682" s="11">
        <f t="shared" si="164"/>
        <v>0</v>
      </c>
      <c r="I682" s="11">
        <f t="shared" si="165"/>
        <v>0</v>
      </c>
      <c r="J682" s="11">
        <f t="shared" si="166"/>
        <v>0</v>
      </c>
      <c r="K682" s="11">
        <f t="shared" si="167"/>
        <v>0</v>
      </c>
      <c r="L682" s="11">
        <f t="shared" si="168"/>
        <v>0</v>
      </c>
      <c r="M682" s="11">
        <f t="shared" si="169"/>
        <v>0</v>
      </c>
      <c r="N682" s="11">
        <f t="shared" si="170"/>
        <v>0</v>
      </c>
      <c r="O682" s="11">
        <f t="shared" si="171"/>
        <v>0</v>
      </c>
      <c r="P682" s="11">
        <f t="shared" si="172"/>
        <v>0</v>
      </c>
      <c r="Q682" s="11">
        <f t="shared" si="173"/>
        <v>0</v>
      </c>
      <c r="R682" s="11">
        <f t="shared" si="174"/>
        <v>0</v>
      </c>
    </row>
    <row r="683" spans="1:18" x14ac:dyDescent="0.25">
      <c r="A683" s="9">
        <f>IF(Lease!$H$4="Monthly",DATE(YEAR(Yearly!A682),MONTH(Yearly!A682)+1,DAY(Yearly!A682)),IF(Lease!$H$4="Quarterly",DATE(YEAR(Yearly!A682),MONTH(Yearly!A682)+3,DAY(Yearly!A682)),DATE(YEAR(Yearly!A682)+1,MONTH(Yearly!A682),DAY(Yearly!A682))))</f>
        <v>289701</v>
      </c>
      <c r="B683" s="9">
        <f t="shared" si="162"/>
        <v>289699</v>
      </c>
      <c r="C683" s="9">
        <f t="shared" si="175"/>
        <v>289729</v>
      </c>
      <c r="D683" s="3">
        <f t="shared" si="176"/>
        <v>31</v>
      </c>
      <c r="E683" s="4">
        <f>Lease!K693</f>
        <v>0</v>
      </c>
      <c r="F683" s="3">
        <f t="shared" si="177"/>
        <v>0</v>
      </c>
      <c r="G683" s="11">
        <f t="shared" si="163"/>
        <v>0</v>
      </c>
      <c r="H683" s="11">
        <f t="shared" si="164"/>
        <v>0</v>
      </c>
      <c r="I683" s="11">
        <f t="shared" si="165"/>
        <v>0</v>
      </c>
      <c r="J683" s="11">
        <f t="shared" si="166"/>
        <v>0</v>
      </c>
      <c r="K683" s="11">
        <f t="shared" si="167"/>
        <v>0</v>
      </c>
      <c r="L683" s="11">
        <f t="shared" si="168"/>
        <v>0</v>
      </c>
      <c r="M683" s="11">
        <f t="shared" si="169"/>
        <v>0</v>
      </c>
      <c r="N683" s="11">
        <f t="shared" si="170"/>
        <v>0</v>
      </c>
      <c r="O683" s="11">
        <f t="shared" si="171"/>
        <v>0</v>
      </c>
      <c r="P683" s="11">
        <f t="shared" si="172"/>
        <v>0</v>
      </c>
      <c r="Q683" s="11">
        <f t="shared" si="173"/>
        <v>0</v>
      </c>
      <c r="R683" s="11">
        <f t="shared" si="174"/>
        <v>0</v>
      </c>
    </row>
    <row r="684" spans="1:18" x14ac:dyDescent="0.25">
      <c r="A684" s="9">
        <f>IF(Lease!$H$4="Monthly",DATE(YEAR(Yearly!A683),MONTH(Yearly!A683)+1,DAY(Yearly!A683)),IF(Lease!$H$4="Quarterly",DATE(YEAR(Yearly!A683),MONTH(Yearly!A683)+3,DAY(Yearly!A683)),DATE(YEAR(Yearly!A683)+1,MONTH(Yearly!A683),DAY(Yearly!A683))))</f>
        <v>290066</v>
      </c>
      <c r="B684" s="9">
        <f t="shared" si="162"/>
        <v>290064</v>
      </c>
      <c r="C684" s="9">
        <f t="shared" si="175"/>
        <v>290094</v>
      </c>
      <c r="D684" s="3">
        <f t="shared" si="176"/>
        <v>31</v>
      </c>
      <c r="E684" s="4">
        <f>Lease!K694</f>
        <v>0</v>
      </c>
      <c r="F684" s="3">
        <f t="shared" si="177"/>
        <v>0</v>
      </c>
      <c r="G684" s="11">
        <f t="shared" si="163"/>
        <v>0</v>
      </c>
      <c r="H684" s="11">
        <f t="shared" si="164"/>
        <v>0</v>
      </c>
      <c r="I684" s="11">
        <f t="shared" si="165"/>
        <v>0</v>
      </c>
      <c r="J684" s="11">
        <f t="shared" si="166"/>
        <v>0</v>
      </c>
      <c r="K684" s="11">
        <f t="shared" si="167"/>
        <v>0</v>
      </c>
      <c r="L684" s="11">
        <f t="shared" si="168"/>
        <v>0</v>
      </c>
      <c r="M684" s="11">
        <f t="shared" si="169"/>
        <v>0</v>
      </c>
      <c r="N684" s="11">
        <f t="shared" si="170"/>
        <v>0</v>
      </c>
      <c r="O684" s="11">
        <f t="shared" si="171"/>
        <v>0</v>
      </c>
      <c r="P684" s="11">
        <f t="shared" si="172"/>
        <v>0</v>
      </c>
      <c r="Q684" s="11">
        <f t="shared" si="173"/>
        <v>0</v>
      </c>
      <c r="R684" s="11">
        <f t="shared" si="174"/>
        <v>0</v>
      </c>
    </row>
    <row r="685" spans="1:18" x14ac:dyDescent="0.25">
      <c r="A685" s="9">
        <f>IF(Lease!$H$4="Monthly",DATE(YEAR(Yearly!A684),MONTH(Yearly!A684)+1,DAY(Yearly!A684)),IF(Lease!$H$4="Quarterly",DATE(YEAR(Yearly!A684),MONTH(Yearly!A684)+3,DAY(Yearly!A684)),DATE(YEAR(Yearly!A684)+1,MONTH(Yearly!A684),DAY(Yearly!A684))))</f>
        <v>290431</v>
      </c>
      <c r="B685" s="9">
        <f t="shared" si="162"/>
        <v>290429</v>
      </c>
      <c r="C685" s="9">
        <f t="shared" si="175"/>
        <v>290459</v>
      </c>
      <c r="D685" s="3">
        <f t="shared" si="176"/>
        <v>31</v>
      </c>
      <c r="E685" s="4">
        <f>Lease!K695</f>
        <v>0</v>
      </c>
      <c r="F685" s="3">
        <f t="shared" si="177"/>
        <v>0</v>
      </c>
      <c r="G685" s="11">
        <f t="shared" si="163"/>
        <v>0</v>
      </c>
      <c r="H685" s="11">
        <f t="shared" si="164"/>
        <v>0</v>
      </c>
      <c r="I685" s="11">
        <f t="shared" si="165"/>
        <v>0</v>
      </c>
      <c r="J685" s="11">
        <f t="shared" si="166"/>
        <v>0</v>
      </c>
      <c r="K685" s="11">
        <f t="shared" si="167"/>
        <v>0</v>
      </c>
      <c r="L685" s="11">
        <f t="shared" si="168"/>
        <v>0</v>
      </c>
      <c r="M685" s="11">
        <f t="shared" si="169"/>
        <v>0</v>
      </c>
      <c r="N685" s="11">
        <f t="shared" si="170"/>
        <v>0</v>
      </c>
      <c r="O685" s="11">
        <f t="shared" si="171"/>
        <v>0</v>
      </c>
      <c r="P685" s="11">
        <f t="shared" si="172"/>
        <v>0</v>
      </c>
      <c r="Q685" s="11">
        <f t="shared" si="173"/>
        <v>0</v>
      </c>
      <c r="R685" s="11">
        <f t="shared" si="174"/>
        <v>0</v>
      </c>
    </row>
    <row r="686" spans="1:18" x14ac:dyDescent="0.25">
      <c r="A686" s="9">
        <f>IF(Lease!$H$4="Monthly",DATE(YEAR(Yearly!A685),MONTH(Yearly!A685)+1,DAY(Yearly!A685)),IF(Lease!$H$4="Quarterly",DATE(YEAR(Yearly!A685),MONTH(Yearly!A685)+3,DAY(Yearly!A685)),DATE(YEAR(Yearly!A685)+1,MONTH(Yearly!A685),DAY(Yearly!A685))))</f>
        <v>290797</v>
      </c>
      <c r="B686" s="9">
        <f t="shared" si="162"/>
        <v>290795</v>
      </c>
      <c r="C686" s="9">
        <f t="shared" si="175"/>
        <v>290825</v>
      </c>
      <c r="D686" s="3">
        <f t="shared" si="176"/>
        <v>31</v>
      </c>
      <c r="E686" s="4">
        <f>Lease!K696</f>
        <v>0</v>
      </c>
      <c r="F686" s="3">
        <f t="shared" si="177"/>
        <v>0</v>
      </c>
      <c r="G686" s="11">
        <f t="shared" si="163"/>
        <v>0</v>
      </c>
      <c r="H686" s="11">
        <f t="shared" si="164"/>
        <v>0</v>
      </c>
      <c r="I686" s="11">
        <f t="shared" si="165"/>
        <v>0</v>
      </c>
      <c r="J686" s="11">
        <f t="shared" si="166"/>
        <v>0</v>
      </c>
      <c r="K686" s="11">
        <f t="shared" si="167"/>
        <v>0</v>
      </c>
      <c r="L686" s="11">
        <f t="shared" si="168"/>
        <v>0</v>
      </c>
      <c r="M686" s="11">
        <f t="shared" si="169"/>
        <v>0</v>
      </c>
      <c r="N686" s="11">
        <f t="shared" si="170"/>
        <v>0</v>
      </c>
      <c r="O686" s="11">
        <f t="shared" si="171"/>
        <v>0</v>
      </c>
      <c r="P686" s="11">
        <f t="shared" si="172"/>
        <v>0</v>
      </c>
      <c r="Q686" s="11">
        <f t="shared" si="173"/>
        <v>0</v>
      </c>
      <c r="R686" s="11">
        <f t="shared" si="174"/>
        <v>0</v>
      </c>
    </row>
    <row r="687" spans="1:18" x14ac:dyDescent="0.25">
      <c r="A687" s="9">
        <f>IF(Lease!$H$4="Monthly",DATE(YEAR(Yearly!A686),MONTH(Yearly!A686)+1,DAY(Yearly!A686)),IF(Lease!$H$4="Quarterly",DATE(YEAR(Yearly!A686),MONTH(Yearly!A686)+3,DAY(Yearly!A686)),DATE(YEAR(Yearly!A686)+1,MONTH(Yearly!A686),DAY(Yearly!A686))))</f>
        <v>291162</v>
      </c>
      <c r="B687" s="9">
        <f t="shared" si="162"/>
        <v>291160</v>
      </c>
      <c r="C687" s="9">
        <f t="shared" si="175"/>
        <v>291190</v>
      </c>
      <c r="D687" s="3">
        <f t="shared" si="176"/>
        <v>31</v>
      </c>
      <c r="E687" s="4">
        <f>Lease!K697</f>
        <v>0</v>
      </c>
      <c r="F687" s="3">
        <f t="shared" si="177"/>
        <v>0</v>
      </c>
      <c r="G687" s="11">
        <f t="shared" si="163"/>
        <v>0</v>
      </c>
      <c r="H687" s="11">
        <f t="shared" si="164"/>
        <v>0</v>
      </c>
      <c r="I687" s="11">
        <f t="shared" si="165"/>
        <v>0</v>
      </c>
      <c r="J687" s="11">
        <f t="shared" si="166"/>
        <v>0</v>
      </c>
      <c r="K687" s="11">
        <f t="shared" si="167"/>
        <v>0</v>
      </c>
      <c r="L687" s="11">
        <f t="shared" si="168"/>
        <v>0</v>
      </c>
      <c r="M687" s="11">
        <f t="shared" si="169"/>
        <v>0</v>
      </c>
      <c r="N687" s="11">
        <f t="shared" si="170"/>
        <v>0</v>
      </c>
      <c r="O687" s="11">
        <f t="shared" si="171"/>
        <v>0</v>
      </c>
      <c r="P687" s="11">
        <f t="shared" si="172"/>
        <v>0</v>
      </c>
      <c r="Q687" s="11">
        <f t="shared" si="173"/>
        <v>0</v>
      </c>
      <c r="R687" s="11">
        <f t="shared" si="174"/>
        <v>0</v>
      </c>
    </row>
    <row r="688" spans="1:18" x14ac:dyDescent="0.25">
      <c r="A688" s="9">
        <f>IF(Lease!$H$4="Monthly",DATE(YEAR(Yearly!A687),MONTH(Yearly!A687)+1,DAY(Yearly!A687)),IF(Lease!$H$4="Quarterly",DATE(YEAR(Yearly!A687),MONTH(Yearly!A687)+3,DAY(Yearly!A687)),DATE(YEAR(Yearly!A687)+1,MONTH(Yearly!A687),DAY(Yearly!A687))))</f>
        <v>291527</v>
      </c>
      <c r="B688" s="9">
        <f t="shared" si="162"/>
        <v>291525</v>
      </c>
      <c r="C688" s="9">
        <f t="shared" si="175"/>
        <v>291555</v>
      </c>
      <c r="D688" s="3">
        <f t="shared" si="176"/>
        <v>31</v>
      </c>
      <c r="E688" s="4">
        <f>Lease!K698</f>
        <v>0</v>
      </c>
      <c r="F688" s="3">
        <f t="shared" si="177"/>
        <v>0</v>
      </c>
      <c r="G688" s="11">
        <f t="shared" si="163"/>
        <v>0</v>
      </c>
      <c r="H688" s="11">
        <f t="shared" si="164"/>
        <v>0</v>
      </c>
      <c r="I688" s="11">
        <f t="shared" si="165"/>
        <v>0</v>
      </c>
      <c r="J688" s="11">
        <f t="shared" si="166"/>
        <v>0</v>
      </c>
      <c r="K688" s="11">
        <f t="shared" si="167"/>
        <v>0</v>
      </c>
      <c r="L688" s="11">
        <f t="shared" si="168"/>
        <v>0</v>
      </c>
      <c r="M688" s="11">
        <f t="shared" si="169"/>
        <v>0</v>
      </c>
      <c r="N688" s="11">
        <f t="shared" si="170"/>
        <v>0</v>
      </c>
      <c r="O688" s="11">
        <f t="shared" si="171"/>
        <v>0</v>
      </c>
      <c r="P688" s="11">
        <f t="shared" si="172"/>
        <v>0</v>
      </c>
      <c r="Q688" s="11">
        <f t="shared" si="173"/>
        <v>0</v>
      </c>
      <c r="R688" s="11">
        <f t="shared" si="174"/>
        <v>0</v>
      </c>
    </row>
    <row r="689" spans="1:18" x14ac:dyDescent="0.25">
      <c r="A689" s="9">
        <f>IF(Lease!$H$4="Monthly",DATE(YEAR(Yearly!A688),MONTH(Yearly!A688)+1,DAY(Yearly!A688)),IF(Lease!$H$4="Quarterly",DATE(YEAR(Yearly!A688),MONTH(Yearly!A688)+3,DAY(Yearly!A688)),DATE(YEAR(Yearly!A688)+1,MONTH(Yearly!A688),DAY(Yearly!A688))))</f>
        <v>291892</v>
      </c>
      <c r="B689" s="9">
        <f t="shared" si="162"/>
        <v>291890</v>
      </c>
      <c r="C689" s="9">
        <f t="shared" si="175"/>
        <v>291920</v>
      </c>
      <c r="D689" s="3">
        <f t="shared" si="176"/>
        <v>31</v>
      </c>
      <c r="E689" s="4">
        <f>Lease!K699</f>
        <v>0</v>
      </c>
      <c r="F689" s="3">
        <f t="shared" si="177"/>
        <v>0</v>
      </c>
      <c r="G689" s="11">
        <f t="shared" si="163"/>
        <v>0</v>
      </c>
      <c r="H689" s="11">
        <f t="shared" si="164"/>
        <v>0</v>
      </c>
      <c r="I689" s="11">
        <f t="shared" si="165"/>
        <v>0</v>
      </c>
      <c r="J689" s="11">
        <f t="shared" si="166"/>
        <v>0</v>
      </c>
      <c r="K689" s="11">
        <f t="shared" si="167"/>
        <v>0</v>
      </c>
      <c r="L689" s="11">
        <f t="shared" si="168"/>
        <v>0</v>
      </c>
      <c r="M689" s="11">
        <f t="shared" si="169"/>
        <v>0</v>
      </c>
      <c r="N689" s="11">
        <f t="shared" si="170"/>
        <v>0</v>
      </c>
      <c r="O689" s="11">
        <f t="shared" si="171"/>
        <v>0</v>
      </c>
      <c r="P689" s="11">
        <f t="shared" si="172"/>
        <v>0</v>
      </c>
      <c r="Q689" s="11">
        <f t="shared" si="173"/>
        <v>0</v>
      </c>
      <c r="R689" s="11">
        <f t="shared" si="174"/>
        <v>0</v>
      </c>
    </row>
    <row r="690" spans="1:18" x14ac:dyDescent="0.25">
      <c r="A690" s="9">
        <f>IF(Lease!$H$4="Monthly",DATE(YEAR(Yearly!A689),MONTH(Yearly!A689)+1,DAY(Yearly!A689)),IF(Lease!$H$4="Quarterly",DATE(YEAR(Yearly!A689),MONTH(Yearly!A689)+3,DAY(Yearly!A689)),DATE(YEAR(Yearly!A689)+1,MONTH(Yearly!A689),DAY(Yearly!A689))))</f>
        <v>292257</v>
      </c>
      <c r="B690" s="9">
        <f t="shared" si="162"/>
        <v>292255</v>
      </c>
      <c r="C690" s="9">
        <f t="shared" si="175"/>
        <v>292285</v>
      </c>
      <c r="D690" s="3">
        <f t="shared" si="176"/>
        <v>31</v>
      </c>
      <c r="E690" s="4">
        <f>Lease!K700</f>
        <v>0</v>
      </c>
      <c r="F690" s="3">
        <f t="shared" si="177"/>
        <v>0</v>
      </c>
      <c r="G690" s="11">
        <f t="shared" si="163"/>
        <v>0</v>
      </c>
      <c r="H690" s="11">
        <f t="shared" si="164"/>
        <v>0</v>
      </c>
      <c r="I690" s="11">
        <f t="shared" si="165"/>
        <v>0</v>
      </c>
      <c r="J690" s="11">
        <f t="shared" si="166"/>
        <v>0</v>
      </c>
      <c r="K690" s="11">
        <f t="shared" si="167"/>
        <v>0</v>
      </c>
      <c r="L690" s="11">
        <f t="shared" si="168"/>
        <v>0</v>
      </c>
      <c r="M690" s="11">
        <f t="shared" si="169"/>
        <v>0</v>
      </c>
      <c r="N690" s="11">
        <f t="shared" si="170"/>
        <v>0</v>
      </c>
      <c r="O690" s="11">
        <f t="shared" si="171"/>
        <v>0</v>
      </c>
      <c r="P690" s="11">
        <f t="shared" si="172"/>
        <v>0</v>
      </c>
      <c r="Q690" s="11">
        <f t="shared" si="173"/>
        <v>0</v>
      </c>
      <c r="R690" s="11">
        <f t="shared" si="174"/>
        <v>0</v>
      </c>
    </row>
    <row r="691" spans="1:18" x14ac:dyDescent="0.25">
      <c r="A691" s="9">
        <f>IF(Lease!$H$4="Monthly",DATE(YEAR(Yearly!A690),MONTH(Yearly!A690)+1,DAY(Yearly!A690)),IF(Lease!$H$4="Quarterly",DATE(YEAR(Yearly!A690),MONTH(Yearly!A690)+3,DAY(Yearly!A690)),DATE(YEAR(Yearly!A690)+1,MONTH(Yearly!A690),DAY(Yearly!A690))))</f>
        <v>292622</v>
      </c>
      <c r="B691" s="9">
        <f t="shared" si="162"/>
        <v>292620</v>
      </c>
      <c r="C691" s="9">
        <f t="shared" si="175"/>
        <v>292650</v>
      </c>
      <c r="D691" s="3">
        <f t="shared" si="176"/>
        <v>31</v>
      </c>
      <c r="E691" s="4">
        <f>Lease!K701</f>
        <v>0</v>
      </c>
      <c r="F691" s="3">
        <f t="shared" si="177"/>
        <v>0</v>
      </c>
      <c r="G691" s="11">
        <f t="shared" si="163"/>
        <v>0</v>
      </c>
      <c r="H691" s="11">
        <f t="shared" si="164"/>
        <v>0</v>
      </c>
      <c r="I691" s="11">
        <f t="shared" si="165"/>
        <v>0</v>
      </c>
      <c r="J691" s="11">
        <f t="shared" si="166"/>
        <v>0</v>
      </c>
      <c r="K691" s="11">
        <f t="shared" si="167"/>
        <v>0</v>
      </c>
      <c r="L691" s="11">
        <f t="shared" si="168"/>
        <v>0</v>
      </c>
      <c r="M691" s="11">
        <f t="shared" si="169"/>
        <v>0</v>
      </c>
      <c r="N691" s="11">
        <f t="shared" si="170"/>
        <v>0</v>
      </c>
      <c r="O691" s="11">
        <f t="shared" si="171"/>
        <v>0</v>
      </c>
      <c r="P691" s="11">
        <f t="shared" si="172"/>
        <v>0</v>
      </c>
      <c r="Q691" s="11">
        <f t="shared" si="173"/>
        <v>0</v>
      </c>
      <c r="R691" s="11">
        <f t="shared" si="174"/>
        <v>0</v>
      </c>
    </row>
    <row r="692" spans="1:18" x14ac:dyDescent="0.25">
      <c r="A692" s="9">
        <f>IF(Lease!$H$4="Monthly",DATE(YEAR(Yearly!A691),MONTH(Yearly!A691)+1,DAY(Yearly!A691)),IF(Lease!$H$4="Quarterly",DATE(YEAR(Yearly!A691),MONTH(Yearly!A691)+3,DAY(Yearly!A691)),DATE(YEAR(Yearly!A691)+1,MONTH(Yearly!A691),DAY(Yearly!A691))))</f>
        <v>292987</v>
      </c>
      <c r="B692" s="9">
        <f t="shared" si="162"/>
        <v>292985</v>
      </c>
      <c r="C692" s="9">
        <f t="shared" si="175"/>
        <v>293015</v>
      </c>
      <c r="D692" s="3">
        <f t="shared" si="176"/>
        <v>31</v>
      </c>
      <c r="E692" s="4">
        <f>Lease!K702</f>
        <v>0</v>
      </c>
      <c r="F692" s="3">
        <f t="shared" si="177"/>
        <v>0</v>
      </c>
      <c r="G692" s="11">
        <f t="shared" si="163"/>
        <v>0</v>
      </c>
      <c r="H692" s="11">
        <f t="shared" si="164"/>
        <v>0</v>
      </c>
      <c r="I692" s="11">
        <f t="shared" si="165"/>
        <v>0</v>
      </c>
      <c r="J692" s="11">
        <f t="shared" si="166"/>
        <v>0</v>
      </c>
      <c r="K692" s="11">
        <f t="shared" si="167"/>
        <v>0</v>
      </c>
      <c r="L692" s="11">
        <f t="shared" si="168"/>
        <v>0</v>
      </c>
      <c r="M692" s="11">
        <f t="shared" si="169"/>
        <v>0</v>
      </c>
      <c r="N692" s="11">
        <f t="shared" si="170"/>
        <v>0</v>
      </c>
      <c r="O692" s="11">
        <f t="shared" si="171"/>
        <v>0</v>
      </c>
      <c r="P692" s="11">
        <f t="shared" si="172"/>
        <v>0</v>
      </c>
      <c r="Q692" s="11">
        <f t="shared" si="173"/>
        <v>0</v>
      </c>
      <c r="R692" s="11">
        <f t="shared" si="174"/>
        <v>0</v>
      </c>
    </row>
    <row r="693" spans="1:18" x14ac:dyDescent="0.25">
      <c r="A693" s="9">
        <f>IF(Lease!$H$4="Monthly",DATE(YEAR(Yearly!A692),MONTH(Yearly!A692)+1,DAY(Yearly!A692)),IF(Lease!$H$4="Quarterly",DATE(YEAR(Yearly!A692),MONTH(Yearly!A692)+3,DAY(Yearly!A692)),DATE(YEAR(Yearly!A692)+1,MONTH(Yearly!A692),DAY(Yearly!A692))))</f>
        <v>293352</v>
      </c>
      <c r="B693" s="9">
        <f t="shared" si="162"/>
        <v>293350</v>
      </c>
      <c r="C693" s="9">
        <f t="shared" si="175"/>
        <v>293380</v>
      </c>
      <c r="D693" s="3">
        <f t="shared" si="176"/>
        <v>31</v>
      </c>
      <c r="E693" s="4">
        <f>Lease!K703</f>
        <v>0</v>
      </c>
      <c r="F693" s="3">
        <f t="shared" si="177"/>
        <v>0</v>
      </c>
      <c r="G693" s="11">
        <f t="shared" si="163"/>
        <v>0</v>
      </c>
      <c r="H693" s="11">
        <f t="shared" si="164"/>
        <v>0</v>
      </c>
      <c r="I693" s="11">
        <f t="shared" si="165"/>
        <v>0</v>
      </c>
      <c r="J693" s="11">
        <f t="shared" si="166"/>
        <v>0</v>
      </c>
      <c r="K693" s="11">
        <f t="shared" si="167"/>
        <v>0</v>
      </c>
      <c r="L693" s="11">
        <f t="shared" si="168"/>
        <v>0</v>
      </c>
      <c r="M693" s="11">
        <f t="shared" si="169"/>
        <v>0</v>
      </c>
      <c r="N693" s="11">
        <f t="shared" si="170"/>
        <v>0</v>
      </c>
      <c r="O693" s="11">
        <f t="shared" si="171"/>
        <v>0</v>
      </c>
      <c r="P693" s="11">
        <f t="shared" si="172"/>
        <v>0</v>
      </c>
      <c r="Q693" s="11">
        <f t="shared" si="173"/>
        <v>0</v>
      </c>
      <c r="R693" s="11">
        <f t="shared" si="174"/>
        <v>0</v>
      </c>
    </row>
    <row r="694" spans="1:18" x14ac:dyDescent="0.25">
      <c r="A694" s="9">
        <f>IF(Lease!$H$4="Monthly",DATE(YEAR(Yearly!A693),MONTH(Yearly!A693)+1,DAY(Yearly!A693)),IF(Lease!$H$4="Quarterly",DATE(YEAR(Yearly!A693),MONTH(Yearly!A693)+3,DAY(Yearly!A693)),DATE(YEAR(Yearly!A693)+1,MONTH(Yearly!A693),DAY(Yearly!A693))))</f>
        <v>293718</v>
      </c>
      <c r="B694" s="9">
        <f t="shared" si="162"/>
        <v>293716</v>
      </c>
      <c r="C694" s="9">
        <f t="shared" si="175"/>
        <v>293746</v>
      </c>
      <c r="D694" s="3">
        <f t="shared" si="176"/>
        <v>31</v>
      </c>
      <c r="E694" s="4">
        <f>Lease!K704</f>
        <v>0</v>
      </c>
      <c r="F694" s="3">
        <f t="shared" si="177"/>
        <v>0</v>
      </c>
      <c r="G694" s="11">
        <f t="shared" si="163"/>
        <v>0</v>
      </c>
      <c r="H694" s="11">
        <f t="shared" si="164"/>
        <v>0</v>
      </c>
      <c r="I694" s="11">
        <f t="shared" si="165"/>
        <v>0</v>
      </c>
      <c r="J694" s="11">
        <f t="shared" si="166"/>
        <v>0</v>
      </c>
      <c r="K694" s="11">
        <f t="shared" si="167"/>
        <v>0</v>
      </c>
      <c r="L694" s="11">
        <f t="shared" si="168"/>
        <v>0</v>
      </c>
      <c r="M694" s="11">
        <f t="shared" si="169"/>
        <v>0</v>
      </c>
      <c r="N694" s="11">
        <f t="shared" si="170"/>
        <v>0</v>
      </c>
      <c r="O694" s="11">
        <f t="shared" si="171"/>
        <v>0</v>
      </c>
      <c r="P694" s="11">
        <f t="shared" si="172"/>
        <v>0</v>
      </c>
      <c r="Q694" s="11">
        <f t="shared" si="173"/>
        <v>0</v>
      </c>
      <c r="R694" s="11">
        <f t="shared" si="174"/>
        <v>0</v>
      </c>
    </row>
    <row r="695" spans="1:18" x14ac:dyDescent="0.25">
      <c r="A695" s="9">
        <f>IF(Lease!$H$4="Monthly",DATE(YEAR(Yearly!A694),MONTH(Yearly!A694)+1,DAY(Yearly!A694)),IF(Lease!$H$4="Quarterly",DATE(YEAR(Yearly!A694),MONTH(Yearly!A694)+3,DAY(Yearly!A694)),DATE(YEAR(Yearly!A694)+1,MONTH(Yearly!A694),DAY(Yearly!A694))))</f>
        <v>294083</v>
      </c>
      <c r="B695" s="9">
        <f t="shared" si="162"/>
        <v>294081</v>
      </c>
      <c r="C695" s="9">
        <f t="shared" si="175"/>
        <v>294111</v>
      </c>
      <c r="D695" s="3">
        <f t="shared" si="176"/>
        <v>31</v>
      </c>
      <c r="E695" s="4">
        <f>Lease!K705</f>
        <v>0</v>
      </c>
      <c r="F695" s="3">
        <f t="shared" si="177"/>
        <v>0</v>
      </c>
      <c r="G695" s="11">
        <f t="shared" si="163"/>
        <v>0</v>
      </c>
      <c r="H695" s="11">
        <f t="shared" si="164"/>
        <v>0</v>
      </c>
      <c r="I695" s="11">
        <f t="shared" si="165"/>
        <v>0</v>
      </c>
      <c r="J695" s="11">
        <f t="shared" si="166"/>
        <v>0</v>
      </c>
      <c r="K695" s="11">
        <f t="shared" si="167"/>
        <v>0</v>
      </c>
      <c r="L695" s="11">
        <f t="shared" si="168"/>
        <v>0</v>
      </c>
      <c r="M695" s="11">
        <f t="shared" si="169"/>
        <v>0</v>
      </c>
      <c r="N695" s="11">
        <f t="shared" si="170"/>
        <v>0</v>
      </c>
      <c r="O695" s="11">
        <f t="shared" si="171"/>
        <v>0</v>
      </c>
      <c r="P695" s="11">
        <f t="shared" si="172"/>
        <v>0</v>
      </c>
      <c r="Q695" s="11">
        <f t="shared" si="173"/>
        <v>0</v>
      </c>
      <c r="R695" s="11">
        <f t="shared" si="174"/>
        <v>0</v>
      </c>
    </row>
    <row r="696" spans="1:18" x14ac:dyDescent="0.25">
      <c r="A696" s="9">
        <f>IF(Lease!$H$4="Monthly",DATE(YEAR(Yearly!A695),MONTH(Yearly!A695)+1,DAY(Yearly!A695)),IF(Lease!$H$4="Quarterly",DATE(YEAR(Yearly!A695),MONTH(Yearly!A695)+3,DAY(Yearly!A695)),DATE(YEAR(Yearly!A695)+1,MONTH(Yearly!A695),DAY(Yearly!A695))))</f>
        <v>294448</v>
      </c>
      <c r="B696" s="9">
        <f t="shared" si="162"/>
        <v>294446</v>
      </c>
      <c r="C696" s="9">
        <f t="shared" si="175"/>
        <v>294476</v>
      </c>
      <c r="D696" s="3">
        <f t="shared" si="176"/>
        <v>31</v>
      </c>
      <c r="E696" s="4">
        <f>Lease!K706</f>
        <v>0</v>
      </c>
      <c r="F696" s="3">
        <f t="shared" si="177"/>
        <v>0</v>
      </c>
      <c r="G696" s="11">
        <f t="shared" si="163"/>
        <v>0</v>
      </c>
      <c r="H696" s="11">
        <f t="shared" si="164"/>
        <v>0</v>
      </c>
      <c r="I696" s="11">
        <f t="shared" si="165"/>
        <v>0</v>
      </c>
      <c r="J696" s="11">
        <f t="shared" si="166"/>
        <v>0</v>
      </c>
      <c r="K696" s="11">
        <f t="shared" si="167"/>
        <v>0</v>
      </c>
      <c r="L696" s="11">
        <f t="shared" si="168"/>
        <v>0</v>
      </c>
      <c r="M696" s="11">
        <f t="shared" si="169"/>
        <v>0</v>
      </c>
      <c r="N696" s="11">
        <f t="shared" si="170"/>
        <v>0</v>
      </c>
      <c r="O696" s="11">
        <f t="shared" si="171"/>
        <v>0</v>
      </c>
      <c r="P696" s="11">
        <f t="shared" si="172"/>
        <v>0</v>
      </c>
      <c r="Q696" s="11">
        <f t="shared" si="173"/>
        <v>0</v>
      </c>
      <c r="R696" s="11">
        <f t="shared" si="174"/>
        <v>0</v>
      </c>
    </row>
    <row r="697" spans="1:18" x14ac:dyDescent="0.25">
      <c r="A697" s="9">
        <f>IF(Lease!$H$4="Monthly",DATE(YEAR(Yearly!A696),MONTH(Yearly!A696)+1,DAY(Yearly!A696)),IF(Lease!$H$4="Quarterly",DATE(YEAR(Yearly!A696),MONTH(Yearly!A696)+3,DAY(Yearly!A696)),DATE(YEAR(Yearly!A696)+1,MONTH(Yearly!A696),DAY(Yearly!A696))))</f>
        <v>294813</v>
      </c>
      <c r="B697" s="9">
        <f t="shared" si="162"/>
        <v>294811</v>
      </c>
      <c r="C697" s="9">
        <f t="shared" si="175"/>
        <v>294841</v>
      </c>
      <c r="D697" s="3">
        <f t="shared" si="176"/>
        <v>31</v>
      </c>
      <c r="E697" s="4">
        <f>Lease!K707</f>
        <v>0</v>
      </c>
      <c r="F697" s="3">
        <f t="shared" si="177"/>
        <v>0</v>
      </c>
      <c r="G697" s="11">
        <f t="shared" si="163"/>
        <v>0</v>
      </c>
      <c r="H697" s="11">
        <f t="shared" si="164"/>
        <v>0</v>
      </c>
      <c r="I697" s="11">
        <f t="shared" si="165"/>
        <v>0</v>
      </c>
      <c r="J697" s="11">
        <f t="shared" si="166"/>
        <v>0</v>
      </c>
      <c r="K697" s="11">
        <f t="shared" si="167"/>
        <v>0</v>
      </c>
      <c r="L697" s="11">
        <f t="shared" si="168"/>
        <v>0</v>
      </c>
      <c r="M697" s="11">
        <f t="shared" si="169"/>
        <v>0</v>
      </c>
      <c r="N697" s="11">
        <f t="shared" si="170"/>
        <v>0</v>
      </c>
      <c r="O697" s="11">
        <f t="shared" si="171"/>
        <v>0</v>
      </c>
      <c r="P697" s="11">
        <f t="shared" si="172"/>
        <v>0</v>
      </c>
      <c r="Q697" s="11">
        <f t="shared" si="173"/>
        <v>0</v>
      </c>
      <c r="R697" s="11">
        <f t="shared" si="174"/>
        <v>0</v>
      </c>
    </row>
    <row r="698" spans="1:18" x14ac:dyDescent="0.25">
      <c r="A698" s="9">
        <f>IF(Lease!$H$4="Monthly",DATE(YEAR(Yearly!A697),MONTH(Yearly!A697)+1,DAY(Yearly!A697)),IF(Lease!$H$4="Quarterly",DATE(YEAR(Yearly!A697),MONTH(Yearly!A697)+3,DAY(Yearly!A697)),DATE(YEAR(Yearly!A697)+1,MONTH(Yearly!A697),DAY(Yearly!A697))))</f>
        <v>295179</v>
      </c>
      <c r="B698" s="9">
        <f t="shared" si="162"/>
        <v>295177</v>
      </c>
      <c r="C698" s="9">
        <f t="shared" si="175"/>
        <v>295207</v>
      </c>
      <c r="D698" s="3">
        <f t="shared" si="176"/>
        <v>31</v>
      </c>
      <c r="E698" s="4">
        <f>Lease!K708</f>
        <v>0</v>
      </c>
      <c r="F698" s="3">
        <f t="shared" si="177"/>
        <v>0</v>
      </c>
      <c r="G698" s="11">
        <f t="shared" si="163"/>
        <v>0</v>
      </c>
      <c r="H698" s="11">
        <f t="shared" si="164"/>
        <v>0</v>
      </c>
      <c r="I698" s="11">
        <f t="shared" si="165"/>
        <v>0</v>
      </c>
      <c r="J698" s="11">
        <f t="shared" si="166"/>
        <v>0</v>
      </c>
      <c r="K698" s="11">
        <f t="shared" si="167"/>
        <v>0</v>
      </c>
      <c r="L698" s="11">
        <f t="shared" si="168"/>
        <v>0</v>
      </c>
      <c r="M698" s="11">
        <f t="shared" si="169"/>
        <v>0</v>
      </c>
      <c r="N698" s="11">
        <f t="shared" si="170"/>
        <v>0</v>
      </c>
      <c r="O698" s="11">
        <f t="shared" si="171"/>
        <v>0</v>
      </c>
      <c r="P698" s="11">
        <f t="shared" si="172"/>
        <v>0</v>
      </c>
      <c r="Q698" s="11">
        <f t="shared" si="173"/>
        <v>0</v>
      </c>
      <c r="R698" s="11">
        <f t="shared" si="174"/>
        <v>0</v>
      </c>
    </row>
    <row r="699" spans="1:18" x14ac:dyDescent="0.25">
      <c r="A699" s="9">
        <f>IF(Lease!$H$4="Monthly",DATE(YEAR(Yearly!A698),MONTH(Yearly!A698)+1,DAY(Yearly!A698)),IF(Lease!$H$4="Quarterly",DATE(YEAR(Yearly!A698),MONTH(Yearly!A698)+3,DAY(Yearly!A698)),DATE(YEAR(Yearly!A698)+1,MONTH(Yearly!A698),DAY(Yearly!A698))))</f>
        <v>295544</v>
      </c>
      <c r="B699" s="9">
        <f t="shared" si="162"/>
        <v>295542</v>
      </c>
      <c r="C699" s="9">
        <f t="shared" si="175"/>
        <v>295572</v>
      </c>
      <c r="D699" s="3">
        <f t="shared" si="176"/>
        <v>31</v>
      </c>
      <c r="E699" s="4">
        <f>Lease!K709</f>
        <v>0</v>
      </c>
      <c r="F699" s="3">
        <f t="shared" si="177"/>
        <v>0</v>
      </c>
      <c r="G699" s="11">
        <f t="shared" si="163"/>
        <v>0</v>
      </c>
      <c r="H699" s="11">
        <f t="shared" si="164"/>
        <v>0</v>
      </c>
      <c r="I699" s="11">
        <f t="shared" si="165"/>
        <v>0</v>
      </c>
      <c r="J699" s="11">
        <f t="shared" si="166"/>
        <v>0</v>
      </c>
      <c r="K699" s="11">
        <f t="shared" si="167"/>
        <v>0</v>
      </c>
      <c r="L699" s="11">
        <f t="shared" si="168"/>
        <v>0</v>
      </c>
      <c r="M699" s="11">
        <f t="shared" si="169"/>
        <v>0</v>
      </c>
      <c r="N699" s="11">
        <f t="shared" si="170"/>
        <v>0</v>
      </c>
      <c r="O699" s="11">
        <f t="shared" si="171"/>
        <v>0</v>
      </c>
      <c r="P699" s="11">
        <f t="shared" si="172"/>
        <v>0</v>
      </c>
      <c r="Q699" s="11">
        <f t="shared" si="173"/>
        <v>0</v>
      </c>
      <c r="R699" s="11">
        <f t="shared" si="174"/>
        <v>0</v>
      </c>
    </row>
    <row r="700" spans="1:18" x14ac:dyDescent="0.25">
      <c r="A700" s="9">
        <f>IF(Lease!$H$4="Monthly",DATE(YEAR(Yearly!A699),MONTH(Yearly!A699)+1,DAY(Yearly!A699)),IF(Lease!$H$4="Quarterly",DATE(YEAR(Yearly!A699),MONTH(Yearly!A699)+3,DAY(Yearly!A699)),DATE(YEAR(Yearly!A699)+1,MONTH(Yearly!A699),DAY(Yearly!A699))))</f>
        <v>295909</v>
      </c>
      <c r="B700" s="9">
        <f t="shared" si="162"/>
        <v>295907</v>
      </c>
      <c r="C700" s="9">
        <f t="shared" si="175"/>
        <v>295937</v>
      </c>
      <c r="D700" s="3">
        <f t="shared" si="176"/>
        <v>31</v>
      </c>
      <c r="E700" s="4">
        <f>Lease!K710</f>
        <v>0</v>
      </c>
      <c r="F700" s="3">
        <f t="shared" si="177"/>
        <v>0</v>
      </c>
      <c r="G700" s="11">
        <f t="shared" si="163"/>
        <v>0</v>
      </c>
      <c r="H700" s="11">
        <f t="shared" si="164"/>
        <v>0</v>
      </c>
      <c r="I700" s="11">
        <f t="shared" si="165"/>
        <v>0</v>
      </c>
      <c r="J700" s="11">
        <f t="shared" si="166"/>
        <v>0</v>
      </c>
      <c r="K700" s="11">
        <f t="shared" si="167"/>
        <v>0</v>
      </c>
      <c r="L700" s="11">
        <f t="shared" si="168"/>
        <v>0</v>
      </c>
      <c r="M700" s="11">
        <f t="shared" si="169"/>
        <v>0</v>
      </c>
      <c r="N700" s="11">
        <f t="shared" si="170"/>
        <v>0</v>
      </c>
      <c r="O700" s="11">
        <f t="shared" si="171"/>
        <v>0</v>
      </c>
      <c r="P700" s="11">
        <f t="shared" si="172"/>
        <v>0</v>
      </c>
      <c r="Q700" s="11">
        <f t="shared" si="173"/>
        <v>0</v>
      </c>
      <c r="R700" s="11">
        <f t="shared" si="174"/>
        <v>0</v>
      </c>
    </row>
    <row r="701" spans="1:18" x14ac:dyDescent="0.25">
      <c r="A701" s="9">
        <f>IF(Lease!$H$4="Monthly",DATE(YEAR(Yearly!A700),MONTH(Yearly!A700)+1,DAY(Yearly!A700)),IF(Lease!$H$4="Quarterly",DATE(YEAR(Yearly!A700),MONTH(Yearly!A700)+3,DAY(Yearly!A700)),DATE(YEAR(Yearly!A700)+1,MONTH(Yearly!A700),DAY(Yearly!A700))))</f>
        <v>296274</v>
      </c>
      <c r="B701" s="9">
        <f t="shared" si="162"/>
        <v>296272</v>
      </c>
      <c r="C701" s="9">
        <f t="shared" si="175"/>
        <v>296302</v>
      </c>
      <c r="D701" s="3">
        <f t="shared" si="176"/>
        <v>31</v>
      </c>
      <c r="E701" s="4">
        <f>Lease!K711</f>
        <v>0</v>
      </c>
      <c r="F701" s="3">
        <f t="shared" si="177"/>
        <v>0</v>
      </c>
      <c r="G701" s="11">
        <f t="shared" si="163"/>
        <v>0</v>
      </c>
      <c r="H701" s="11">
        <f t="shared" si="164"/>
        <v>0</v>
      </c>
      <c r="I701" s="11">
        <f t="shared" si="165"/>
        <v>0</v>
      </c>
      <c r="J701" s="11">
        <f t="shared" si="166"/>
        <v>0</v>
      </c>
      <c r="K701" s="11">
        <f t="shared" si="167"/>
        <v>0</v>
      </c>
      <c r="L701" s="11">
        <f t="shared" si="168"/>
        <v>0</v>
      </c>
      <c r="M701" s="11">
        <f t="shared" si="169"/>
        <v>0</v>
      </c>
      <c r="N701" s="11">
        <f t="shared" si="170"/>
        <v>0</v>
      </c>
      <c r="O701" s="11">
        <f t="shared" si="171"/>
        <v>0</v>
      </c>
      <c r="P701" s="11">
        <f t="shared" si="172"/>
        <v>0</v>
      </c>
      <c r="Q701" s="11">
        <f t="shared" si="173"/>
        <v>0</v>
      </c>
      <c r="R701" s="11">
        <f t="shared" si="174"/>
        <v>0</v>
      </c>
    </row>
    <row r="702" spans="1:18" x14ac:dyDescent="0.25">
      <c r="A702" s="9">
        <f>IF(Lease!$H$4="Monthly",DATE(YEAR(Yearly!A701),MONTH(Yearly!A701)+1,DAY(Yearly!A701)),IF(Lease!$H$4="Quarterly",DATE(YEAR(Yearly!A701),MONTH(Yearly!A701)+3,DAY(Yearly!A701)),DATE(YEAR(Yearly!A701)+1,MONTH(Yearly!A701),DAY(Yearly!A701))))</f>
        <v>296640</v>
      </c>
      <c r="B702" s="9">
        <f t="shared" si="162"/>
        <v>296638</v>
      </c>
      <c r="C702" s="9">
        <f t="shared" si="175"/>
        <v>296668</v>
      </c>
      <c r="D702" s="3">
        <f t="shared" si="176"/>
        <v>31</v>
      </c>
      <c r="E702" s="4">
        <f>Lease!K712</f>
        <v>0</v>
      </c>
      <c r="F702" s="3">
        <f t="shared" si="177"/>
        <v>0</v>
      </c>
      <c r="G702" s="11">
        <f t="shared" si="163"/>
        <v>0</v>
      </c>
      <c r="H702" s="11">
        <f t="shared" si="164"/>
        <v>0</v>
      </c>
      <c r="I702" s="11">
        <f t="shared" si="165"/>
        <v>0</v>
      </c>
      <c r="J702" s="11">
        <f t="shared" si="166"/>
        <v>0</v>
      </c>
      <c r="K702" s="11">
        <f t="shared" si="167"/>
        <v>0</v>
      </c>
      <c r="L702" s="11">
        <f t="shared" si="168"/>
        <v>0</v>
      </c>
      <c r="M702" s="11">
        <f t="shared" si="169"/>
        <v>0</v>
      </c>
      <c r="N702" s="11">
        <f t="shared" si="170"/>
        <v>0</v>
      </c>
      <c r="O702" s="11">
        <f t="shared" si="171"/>
        <v>0</v>
      </c>
      <c r="P702" s="11">
        <f t="shared" si="172"/>
        <v>0</v>
      </c>
      <c r="Q702" s="11">
        <f t="shared" si="173"/>
        <v>0</v>
      </c>
      <c r="R702" s="11">
        <f t="shared" si="174"/>
        <v>0</v>
      </c>
    </row>
    <row r="703" spans="1:18" x14ac:dyDescent="0.25">
      <c r="A703" s="9">
        <f>IF(Lease!$H$4="Monthly",DATE(YEAR(Yearly!A702),MONTH(Yearly!A702)+1,DAY(Yearly!A702)),IF(Lease!$H$4="Quarterly",DATE(YEAR(Yearly!A702),MONTH(Yearly!A702)+3,DAY(Yearly!A702)),DATE(YEAR(Yearly!A702)+1,MONTH(Yearly!A702),DAY(Yearly!A702))))</f>
        <v>297005</v>
      </c>
      <c r="B703" s="9">
        <f t="shared" si="162"/>
        <v>297003</v>
      </c>
      <c r="C703" s="9">
        <f t="shared" si="175"/>
        <v>297033</v>
      </c>
      <c r="D703" s="3">
        <f t="shared" si="176"/>
        <v>31</v>
      </c>
      <c r="E703" s="4">
        <f>Lease!K713</f>
        <v>0</v>
      </c>
      <c r="F703" s="3">
        <f t="shared" si="177"/>
        <v>0</v>
      </c>
      <c r="G703" s="11">
        <f t="shared" si="163"/>
        <v>0</v>
      </c>
      <c r="H703" s="11">
        <f t="shared" si="164"/>
        <v>0</v>
      </c>
      <c r="I703" s="11">
        <f t="shared" si="165"/>
        <v>0</v>
      </c>
      <c r="J703" s="11">
        <f t="shared" si="166"/>
        <v>0</v>
      </c>
      <c r="K703" s="11">
        <f t="shared" si="167"/>
        <v>0</v>
      </c>
      <c r="L703" s="11">
        <f t="shared" si="168"/>
        <v>0</v>
      </c>
      <c r="M703" s="11">
        <f t="shared" si="169"/>
        <v>0</v>
      </c>
      <c r="N703" s="11">
        <f t="shared" si="170"/>
        <v>0</v>
      </c>
      <c r="O703" s="11">
        <f t="shared" si="171"/>
        <v>0</v>
      </c>
      <c r="P703" s="11">
        <f t="shared" si="172"/>
        <v>0</v>
      </c>
      <c r="Q703" s="11">
        <f t="shared" si="173"/>
        <v>0</v>
      </c>
      <c r="R703" s="11">
        <f t="shared" si="174"/>
        <v>0</v>
      </c>
    </row>
    <row r="704" spans="1:18" x14ac:dyDescent="0.25">
      <c r="A704" s="9">
        <f>IF(Lease!$H$4="Monthly",DATE(YEAR(Yearly!A703),MONTH(Yearly!A703)+1,DAY(Yearly!A703)),IF(Lease!$H$4="Quarterly",DATE(YEAR(Yearly!A703),MONTH(Yearly!A703)+3,DAY(Yearly!A703)),DATE(YEAR(Yearly!A703)+1,MONTH(Yearly!A703),DAY(Yearly!A703))))</f>
        <v>297370</v>
      </c>
      <c r="B704" s="9">
        <f t="shared" si="162"/>
        <v>297368</v>
      </c>
      <c r="C704" s="9">
        <f t="shared" si="175"/>
        <v>297398</v>
      </c>
      <c r="D704" s="3">
        <f t="shared" si="176"/>
        <v>31</v>
      </c>
      <c r="E704" s="4">
        <f>Lease!K714</f>
        <v>0</v>
      </c>
      <c r="F704" s="3">
        <f t="shared" si="177"/>
        <v>0</v>
      </c>
      <c r="G704" s="11">
        <f t="shared" si="163"/>
        <v>0</v>
      </c>
      <c r="H704" s="11">
        <f t="shared" si="164"/>
        <v>0</v>
      </c>
      <c r="I704" s="11">
        <f t="shared" si="165"/>
        <v>0</v>
      </c>
      <c r="J704" s="11">
        <f t="shared" si="166"/>
        <v>0</v>
      </c>
      <c r="K704" s="11">
        <f t="shared" si="167"/>
        <v>0</v>
      </c>
      <c r="L704" s="11">
        <f t="shared" si="168"/>
        <v>0</v>
      </c>
      <c r="M704" s="11">
        <f t="shared" si="169"/>
        <v>0</v>
      </c>
      <c r="N704" s="11">
        <f t="shared" si="170"/>
        <v>0</v>
      </c>
      <c r="O704" s="11">
        <f t="shared" si="171"/>
        <v>0</v>
      </c>
      <c r="P704" s="11">
        <f t="shared" si="172"/>
        <v>0</v>
      </c>
      <c r="Q704" s="11">
        <f t="shared" si="173"/>
        <v>0</v>
      </c>
      <c r="R704" s="11">
        <f t="shared" si="174"/>
        <v>0</v>
      </c>
    </row>
    <row r="705" spans="1:18" x14ac:dyDescent="0.25">
      <c r="A705" s="9">
        <f>IF(Lease!$H$4="Monthly",DATE(YEAR(Yearly!A704),MONTH(Yearly!A704)+1,DAY(Yearly!A704)),IF(Lease!$H$4="Quarterly",DATE(YEAR(Yearly!A704),MONTH(Yearly!A704)+3,DAY(Yearly!A704)),DATE(YEAR(Yearly!A704)+1,MONTH(Yearly!A704),DAY(Yearly!A704))))</f>
        <v>297735</v>
      </c>
      <c r="B705" s="9">
        <f t="shared" si="162"/>
        <v>297733</v>
      </c>
      <c r="C705" s="9">
        <f t="shared" si="175"/>
        <v>297763</v>
      </c>
      <c r="D705" s="3">
        <f t="shared" si="176"/>
        <v>31</v>
      </c>
      <c r="E705" s="4">
        <f>Lease!K715</f>
        <v>0</v>
      </c>
      <c r="F705" s="3">
        <f t="shared" si="177"/>
        <v>0</v>
      </c>
      <c r="G705" s="11">
        <f t="shared" si="163"/>
        <v>0</v>
      </c>
      <c r="H705" s="11">
        <f t="shared" si="164"/>
        <v>0</v>
      </c>
      <c r="I705" s="11">
        <f t="shared" si="165"/>
        <v>0</v>
      </c>
      <c r="J705" s="11">
        <f t="shared" si="166"/>
        <v>0</v>
      </c>
      <c r="K705" s="11">
        <f t="shared" si="167"/>
        <v>0</v>
      </c>
      <c r="L705" s="11">
        <f t="shared" si="168"/>
        <v>0</v>
      </c>
      <c r="M705" s="11">
        <f t="shared" si="169"/>
        <v>0</v>
      </c>
      <c r="N705" s="11">
        <f t="shared" si="170"/>
        <v>0</v>
      </c>
      <c r="O705" s="11">
        <f t="shared" si="171"/>
        <v>0</v>
      </c>
      <c r="P705" s="11">
        <f t="shared" si="172"/>
        <v>0</v>
      </c>
      <c r="Q705" s="11">
        <f t="shared" si="173"/>
        <v>0</v>
      </c>
      <c r="R705" s="11">
        <f t="shared" si="174"/>
        <v>0</v>
      </c>
    </row>
    <row r="706" spans="1:18" x14ac:dyDescent="0.25">
      <c r="A706" s="9">
        <f>IF(Lease!$H$4="Monthly",DATE(YEAR(Yearly!A705),MONTH(Yearly!A705)+1,DAY(Yearly!A705)),IF(Lease!$H$4="Quarterly",DATE(YEAR(Yearly!A705),MONTH(Yearly!A705)+3,DAY(Yearly!A705)),DATE(YEAR(Yearly!A705)+1,MONTH(Yearly!A705),DAY(Yearly!A705))))</f>
        <v>298101</v>
      </c>
      <c r="B706" s="9">
        <f t="shared" si="162"/>
        <v>298099</v>
      </c>
      <c r="C706" s="9">
        <f t="shared" si="175"/>
        <v>298129</v>
      </c>
      <c r="D706" s="3">
        <f t="shared" si="176"/>
        <v>31</v>
      </c>
      <c r="E706" s="4">
        <f>Lease!K716</f>
        <v>0</v>
      </c>
      <c r="F706" s="3">
        <f t="shared" si="177"/>
        <v>0</v>
      </c>
      <c r="G706" s="11">
        <f t="shared" si="163"/>
        <v>0</v>
      </c>
      <c r="H706" s="11">
        <f t="shared" si="164"/>
        <v>0</v>
      </c>
      <c r="I706" s="11">
        <f t="shared" si="165"/>
        <v>0</v>
      </c>
      <c r="J706" s="11">
        <f t="shared" si="166"/>
        <v>0</v>
      </c>
      <c r="K706" s="11">
        <f t="shared" si="167"/>
        <v>0</v>
      </c>
      <c r="L706" s="11">
        <f t="shared" si="168"/>
        <v>0</v>
      </c>
      <c r="M706" s="11">
        <f t="shared" si="169"/>
        <v>0</v>
      </c>
      <c r="N706" s="11">
        <f t="shared" si="170"/>
        <v>0</v>
      </c>
      <c r="O706" s="11">
        <f t="shared" si="171"/>
        <v>0</v>
      </c>
      <c r="P706" s="11">
        <f t="shared" si="172"/>
        <v>0</v>
      </c>
      <c r="Q706" s="11">
        <f t="shared" si="173"/>
        <v>0</v>
      </c>
      <c r="R706" s="11">
        <f t="shared" si="174"/>
        <v>0</v>
      </c>
    </row>
    <row r="707" spans="1:18" x14ac:dyDescent="0.25">
      <c r="A707" s="9">
        <f>IF(Lease!$H$4="Monthly",DATE(YEAR(Yearly!A706),MONTH(Yearly!A706)+1,DAY(Yearly!A706)),IF(Lease!$H$4="Quarterly",DATE(YEAR(Yearly!A706),MONTH(Yearly!A706)+3,DAY(Yearly!A706)),DATE(YEAR(Yearly!A706)+1,MONTH(Yearly!A706),DAY(Yearly!A706))))</f>
        <v>298466</v>
      </c>
      <c r="B707" s="9">
        <f t="shared" si="162"/>
        <v>298464</v>
      </c>
      <c r="C707" s="9">
        <f t="shared" si="175"/>
        <v>298494</v>
      </c>
      <c r="D707" s="3">
        <f t="shared" si="176"/>
        <v>31</v>
      </c>
      <c r="E707" s="4">
        <f>Lease!K717</f>
        <v>0</v>
      </c>
      <c r="F707" s="3">
        <f t="shared" si="177"/>
        <v>0</v>
      </c>
      <c r="G707" s="11">
        <f t="shared" si="163"/>
        <v>0</v>
      </c>
      <c r="H707" s="11">
        <f t="shared" si="164"/>
        <v>0</v>
      </c>
      <c r="I707" s="11">
        <f t="shared" si="165"/>
        <v>0</v>
      </c>
      <c r="J707" s="11">
        <f t="shared" si="166"/>
        <v>0</v>
      </c>
      <c r="K707" s="11">
        <f t="shared" si="167"/>
        <v>0</v>
      </c>
      <c r="L707" s="11">
        <f t="shared" si="168"/>
        <v>0</v>
      </c>
      <c r="M707" s="11">
        <f t="shared" si="169"/>
        <v>0</v>
      </c>
      <c r="N707" s="11">
        <f t="shared" si="170"/>
        <v>0</v>
      </c>
      <c r="O707" s="11">
        <f t="shared" si="171"/>
        <v>0</v>
      </c>
      <c r="P707" s="11">
        <f t="shared" si="172"/>
        <v>0</v>
      </c>
      <c r="Q707" s="11">
        <f t="shared" si="173"/>
        <v>0</v>
      </c>
      <c r="R707" s="11">
        <f t="shared" si="174"/>
        <v>0</v>
      </c>
    </row>
    <row r="708" spans="1:18" x14ac:dyDescent="0.25">
      <c r="A708" s="9">
        <f>IF(Lease!$H$4="Monthly",DATE(YEAR(Yearly!A707),MONTH(Yearly!A707)+1,DAY(Yearly!A707)),IF(Lease!$H$4="Quarterly",DATE(YEAR(Yearly!A707),MONTH(Yearly!A707)+3,DAY(Yearly!A707)),DATE(YEAR(Yearly!A707)+1,MONTH(Yearly!A707),DAY(Yearly!A707))))</f>
        <v>298831</v>
      </c>
      <c r="B708" s="9">
        <f t="shared" si="162"/>
        <v>298829</v>
      </c>
      <c r="C708" s="9">
        <f t="shared" si="175"/>
        <v>298859</v>
      </c>
      <c r="D708" s="3">
        <f t="shared" si="176"/>
        <v>31</v>
      </c>
      <c r="E708" s="4">
        <f>Lease!K718</f>
        <v>0</v>
      </c>
      <c r="F708" s="3">
        <f t="shared" si="177"/>
        <v>0</v>
      </c>
      <c r="G708" s="11">
        <f t="shared" si="163"/>
        <v>0</v>
      </c>
      <c r="H708" s="11">
        <f t="shared" si="164"/>
        <v>0</v>
      </c>
      <c r="I708" s="11">
        <f t="shared" si="165"/>
        <v>0</v>
      </c>
      <c r="J708" s="11">
        <f t="shared" si="166"/>
        <v>0</v>
      </c>
      <c r="K708" s="11">
        <f t="shared" si="167"/>
        <v>0</v>
      </c>
      <c r="L708" s="11">
        <f t="shared" si="168"/>
        <v>0</v>
      </c>
      <c r="M708" s="11">
        <f t="shared" si="169"/>
        <v>0</v>
      </c>
      <c r="N708" s="11">
        <f t="shared" si="170"/>
        <v>0</v>
      </c>
      <c r="O708" s="11">
        <f t="shared" si="171"/>
        <v>0</v>
      </c>
      <c r="P708" s="11">
        <f t="shared" si="172"/>
        <v>0</v>
      </c>
      <c r="Q708" s="11">
        <f t="shared" si="173"/>
        <v>0</v>
      </c>
      <c r="R708" s="11">
        <f t="shared" si="174"/>
        <v>0</v>
      </c>
    </row>
    <row r="709" spans="1:18" x14ac:dyDescent="0.25">
      <c r="A709" s="9">
        <f>IF(Lease!$H$4="Monthly",DATE(YEAR(Yearly!A708),MONTH(Yearly!A708)+1,DAY(Yearly!A708)),IF(Lease!$H$4="Quarterly",DATE(YEAR(Yearly!A708),MONTH(Yearly!A708)+3,DAY(Yearly!A708)),DATE(YEAR(Yearly!A708)+1,MONTH(Yearly!A708),DAY(Yearly!A708))))</f>
        <v>299196</v>
      </c>
      <c r="B709" s="9">
        <f t="shared" si="162"/>
        <v>299194</v>
      </c>
      <c r="C709" s="9">
        <f t="shared" si="175"/>
        <v>299224</v>
      </c>
      <c r="D709" s="3">
        <f t="shared" si="176"/>
        <v>31</v>
      </c>
      <c r="E709" s="4">
        <f>Lease!K719</f>
        <v>0</v>
      </c>
      <c r="F709" s="3">
        <f t="shared" si="177"/>
        <v>0</v>
      </c>
      <c r="G709" s="11">
        <f t="shared" si="163"/>
        <v>0</v>
      </c>
      <c r="H709" s="11">
        <f t="shared" si="164"/>
        <v>0</v>
      </c>
      <c r="I709" s="11">
        <f t="shared" si="165"/>
        <v>0</v>
      </c>
      <c r="J709" s="11">
        <f t="shared" si="166"/>
        <v>0</v>
      </c>
      <c r="K709" s="11">
        <f t="shared" si="167"/>
        <v>0</v>
      </c>
      <c r="L709" s="11">
        <f t="shared" si="168"/>
        <v>0</v>
      </c>
      <c r="M709" s="11">
        <f t="shared" si="169"/>
        <v>0</v>
      </c>
      <c r="N709" s="11">
        <f t="shared" si="170"/>
        <v>0</v>
      </c>
      <c r="O709" s="11">
        <f t="shared" si="171"/>
        <v>0</v>
      </c>
      <c r="P709" s="11">
        <f t="shared" si="172"/>
        <v>0</v>
      </c>
      <c r="Q709" s="11">
        <f t="shared" si="173"/>
        <v>0</v>
      </c>
      <c r="R709" s="11">
        <f t="shared" si="174"/>
        <v>0</v>
      </c>
    </row>
    <row r="710" spans="1:18" x14ac:dyDescent="0.25">
      <c r="A710" s="9">
        <f>IF(Lease!$H$4="Monthly",DATE(YEAR(Yearly!A709),MONTH(Yearly!A709)+1,DAY(Yearly!A709)),IF(Lease!$H$4="Quarterly",DATE(YEAR(Yearly!A709),MONTH(Yearly!A709)+3,DAY(Yearly!A709)),DATE(YEAR(Yearly!A709)+1,MONTH(Yearly!A709),DAY(Yearly!A709))))</f>
        <v>299562</v>
      </c>
      <c r="B710" s="9">
        <f t="shared" ref="B710:B773" si="178">EOMONTH(A710,-1)+1</f>
        <v>299560</v>
      </c>
      <c r="C710" s="9">
        <f t="shared" si="175"/>
        <v>299590</v>
      </c>
      <c r="D710" s="3">
        <f t="shared" si="176"/>
        <v>31</v>
      </c>
      <c r="E710" s="4">
        <f>Lease!K720</f>
        <v>0</v>
      </c>
      <c r="F710" s="3">
        <f t="shared" si="177"/>
        <v>0</v>
      </c>
      <c r="G710" s="11">
        <f t="shared" ref="G710:G773" si="179">$E711/($A711-$A710+1)*((((EOMONTH(DATE(YEAR($A710),MONTH($A710)+G$4,DAY($A710)),0)))-DATE(YEAR($A710),MONTH(EOMONTH($A710,-1)+G$4)+G$4,1))+1)</f>
        <v>0</v>
      </c>
      <c r="H710" s="11">
        <f t="shared" ref="H710:H773" si="180">$E711/($A711-$A710+1)*((((EOMONTH(DATE(YEAR($A710),MONTH($A710)+H$4,DAY($A710)),0)))-DATE(YEAR($A710),MONTH(EOMONTH($A710,-1)+H$4)+H$4,1))+1)</f>
        <v>0</v>
      </c>
      <c r="I710" s="11">
        <f t="shared" ref="I710:I773" si="181">$E711/($A711-$A710+1)*((((EOMONTH(DATE(YEAR($A710),MONTH($A710)+I$4,DAY($A710)),0)))-DATE(YEAR($A710),MONTH(EOMONTH($A710,-1)+I$4)+I$4,1))+1)</f>
        <v>0</v>
      </c>
      <c r="J710" s="11">
        <f t="shared" ref="J710:J773" si="182">$E711/($A711-$A710+1)*((((EOMONTH(DATE(YEAR($A710),MONTH($A710)+J$4,DAY($A710)),0)))-DATE(YEAR($A710),MONTH(EOMONTH($A710,-1)+J$4)+J$4,1))+1)</f>
        <v>0</v>
      </c>
      <c r="K710" s="11">
        <f t="shared" ref="K710:K773" si="183">$E711/($A711-$A710+1)*((((EOMONTH(DATE(YEAR($A710),MONTH($A710)+K$4,DAY($A710)),0)))-DATE(YEAR($A710),MONTH(EOMONTH($A710,-1)+K$4)+K$4,1))+1)</f>
        <v>0</v>
      </c>
      <c r="L710" s="11">
        <f t="shared" ref="L710:L773" si="184">$E711/($A711-$A710+1)*((((EOMONTH(DATE(YEAR($A710),MONTH($A710)+L$4,DAY($A710)),0)))-DATE(YEAR($A710),MONTH(EOMONTH($A710,-1)+L$4)+L$4,1))+1)</f>
        <v>0</v>
      </c>
      <c r="M710" s="11">
        <f t="shared" ref="M710:M773" si="185">$E711/($A711-$A710+1)*((((EOMONTH(DATE(YEAR($A710),MONTH($A710)+M$4,DAY($A710)),0)))-DATE(YEAR($A710),MONTH(EOMONTH($A710,-1)+M$4)+M$4,1))+1)</f>
        <v>0</v>
      </c>
      <c r="N710" s="11">
        <f t="shared" ref="N710:N773" si="186">$E711/($A711-$A710+1)*((((EOMONTH(DATE(YEAR($A710),MONTH($A710)+N$4,DAY($A710)),0)))-DATE(YEAR($A710),MONTH(EOMONTH($A710,-1)+N$4)+N$4,1))+1)</f>
        <v>0</v>
      </c>
      <c r="O710" s="11">
        <f t="shared" ref="O710:O773" si="187">$E711/($A711-$A710+1)*((((EOMONTH(DATE(YEAR($A710),MONTH($A710)+O$4,DAY($A710)),0)))-DATE(YEAR($A710),MONTH(EOMONTH($A710,-1)+O$4)+O$4,1))+1)</f>
        <v>0</v>
      </c>
      <c r="P710" s="11">
        <f t="shared" ref="P710:P773" si="188">$E711/($A711-$A710+1)*((((EOMONTH(DATE(YEAR($A710),MONTH($A710)+P$4,DAY($A710)),0)))-DATE(YEAR($A710),MONTH(EOMONTH($A710,-1)+P$4)+P$4,1))+1)</f>
        <v>0</v>
      </c>
      <c r="Q710" s="11">
        <f t="shared" ref="Q710:Q773" si="189">$E711/($A711-$A710+1)*((((EOMONTH(DATE(YEAR($A710),MONTH($A710)+Q$4,DAY($A710)),0)))-DATE(YEAR($A710),MONTH(EOMONTH($A710,-1)+Q$4)+Q$4,1))+1)</f>
        <v>0</v>
      </c>
      <c r="R710" s="11">
        <f t="shared" ref="R710:R773" si="190">$E711/($A711-$A710+1)*IF((((EOMONTH(DATE(YEAR($A710),MONTH($A710)+R$4,DAY($A710)),0))))&lt;$A710,$A710-DATE(YEAR($A710),MONTH(EOMONTH($A710,-1)+R$4)+R$4,1)+1,$A710-1-EOMONTH($A710,-1)+1)</f>
        <v>0</v>
      </c>
    </row>
    <row r="711" spans="1:18" x14ac:dyDescent="0.25">
      <c r="A711" s="9">
        <f>IF(Lease!$H$4="Monthly",DATE(YEAR(Yearly!A710),MONTH(Yearly!A710)+1,DAY(Yearly!A710)),IF(Lease!$H$4="Quarterly",DATE(YEAR(Yearly!A710),MONTH(Yearly!A710)+3,DAY(Yearly!A710)),DATE(YEAR(Yearly!A710)+1,MONTH(Yearly!A710),DAY(Yearly!A710))))</f>
        <v>299927</v>
      </c>
      <c r="B711" s="9">
        <f t="shared" si="178"/>
        <v>299925</v>
      </c>
      <c r="C711" s="9">
        <f t="shared" ref="C711:C774" si="191">EOMONTH(A711,0)</f>
        <v>299955</v>
      </c>
      <c r="D711" s="3">
        <f t="shared" ref="D711:D774" si="192">C711-B711+1</f>
        <v>31</v>
      </c>
      <c r="E711" s="4">
        <f>Lease!K721</f>
        <v>0</v>
      </c>
      <c r="F711" s="3">
        <f t="shared" si="177"/>
        <v>0</v>
      </c>
      <c r="G711" s="11">
        <f t="shared" si="179"/>
        <v>0</v>
      </c>
      <c r="H711" s="11">
        <f t="shared" si="180"/>
        <v>0</v>
      </c>
      <c r="I711" s="11">
        <f t="shared" si="181"/>
        <v>0</v>
      </c>
      <c r="J711" s="11">
        <f t="shared" si="182"/>
        <v>0</v>
      </c>
      <c r="K711" s="11">
        <f t="shared" si="183"/>
        <v>0</v>
      </c>
      <c r="L711" s="11">
        <f t="shared" si="184"/>
        <v>0</v>
      </c>
      <c r="M711" s="11">
        <f t="shared" si="185"/>
        <v>0</v>
      </c>
      <c r="N711" s="11">
        <f t="shared" si="186"/>
        <v>0</v>
      </c>
      <c r="O711" s="11">
        <f t="shared" si="187"/>
        <v>0</v>
      </c>
      <c r="P711" s="11">
        <f t="shared" si="188"/>
        <v>0</v>
      </c>
      <c r="Q711" s="11">
        <f t="shared" si="189"/>
        <v>0</v>
      </c>
      <c r="R711" s="11">
        <f t="shared" si="190"/>
        <v>0</v>
      </c>
    </row>
    <row r="712" spans="1:18" x14ac:dyDescent="0.25">
      <c r="A712" s="9">
        <f>IF(Lease!$H$4="Monthly",DATE(YEAR(Yearly!A711),MONTH(Yearly!A711)+1,DAY(Yearly!A711)),IF(Lease!$H$4="Quarterly",DATE(YEAR(Yearly!A711),MONTH(Yearly!A711)+3,DAY(Yearly!A711)),DATE(YEAR(Yearly!A711)+1,MONTH(Yearly!A711),DAY(Yearly!A711))))</f>
        <v>300292</v>
      </c>
      <c r="B712" s="9">
        <f t="shared" si="178"/>
        <v>300290</v>
      </c>
      <c r="C712" s="9">
        <f t="shared" si="191"/>
        <v>300320</v>
      </c>
      <c r="D712" s="3">
        <f t="shared" si="192"/>
        <v>31</v>
      </c>
      <c r="E712" s="4">
        <f>Lease!K722</f>
        <v>0</v>
      </c>
      <c r="F712" s="3">
        <f t="shared" ref="F712:F775" si="193">E713/(A713-A712+1)*(EOMONTH(A712,0)-A712+1)+R711</f>
        <v>0</v>
      </c>
      <c r="G712" s="11">
        <f t="shared" si="179"/>
        <v>0</v>
      </c>
      <c r="H712" s="11">
        <f t="shared" si="180"/>
        <v>0</v>
      </c>
      <c r="I712" s="11">
        <f t="shared" si="181"/>
        <v>0</v>
      </c>
      <c r="J712" s="11">
        <f t="shared" si="182"/>
        <v>0</v>
      </c>
      <c r="K712" s="11">
        <f t="shared" si="183"/>
        <v>0</v>
      </c>
      <c r="L712" s="11">
        <f t="shared" si="184"/>
        <v>0</v>
      </c>
      <c r="M712" s="11">
        <f t="shared" si="185"/>
        <v>0</v>
      </c>
      <c r="N712" s="11">
        <f t="shared" si="186"/>
        <v>0</v>
      </c>
      <c r="O712" s="11">
        <f t="shared" si="187"/>
        <v>0</v>
      </c>
      <c r="P712" s="11">
        <f t="shared" si="188"/>
        <v>0</v>
      </c>
      <c r="Q712" s="11">
        <f t="shared" si="189"/>
        <v>0</v>
      </c>
      <c r="R712" s="11">
        <f t="shared" si="190"/>
        <v>0</v>
      </c>
    </row>
    <row r="713" spans="1:18" x14ac:dyDescent="0.25">
      <c r="A713" s="9">
        <f>IF(Lease!$H$4="Monthly",DATE(YEAR(Yearly!A712),MONTH(Yearly!A712)+1,DAY(Yearly!A712)),IF(Lease!$H$4="Quarterly",DATE(YEAR(Yearly!A712),MONTH(Yearly!A712)+3,DAY(Yearly!A712)),DATE(YEAR(Yearly!A712)+1,MONTH(Yearly!A712),DAY(Yearly!A712))))</f>
        <v>300657</v>
      </c>
      <c r="B713" s="9">
        <f t="shared" si="178"/>
        <v>300655</v>
      </c>
      <c r="C713" s="9">
        <f t="shared" si="191"/>
        <v>300685</v>
      </c>
      <c r="D713" s="3">
        <f t="shared" si="192"/>
        <v>31</v>
      </c>
      <c r="E713" s="4">
        <f>Lease!K723</f>
        <v>0</v>
      </c>
      <c r="F713" s="3">
        <f t="shared" si="193"/>
        <v>0</v>
      </c>
      <c r="G713" s="11">
        <f t="shared" si="179"/>
        <v>0</v>
      </c>
      <c r="H713" s="11">
        <f t="shared" si="180"/>
        <v>0</v>
      </c>
      <c r="I713" s="11">
        <f t="shared" si="181"/>
        <v>0</v>
      </c>
      <c r="J713" s="11">
        <f t="shared" si="182"/>
        <v>0</v>
      </c>
      <c r="K713" s="11">
        <f t="shared" si="183"/>
        <v>0</v>
      </c>
      <c r="L713" s="11">
        <f t="shared" si="184"/>
        <v>0</v>
      </c>
      <c r="M713" s="11">
        <f t="shared" si="185"/>
        <v>0</v>
      </c>
      <c r="N713" s="11">
        <f t="shared" si="186"/>
        <v>0</v>
      </c>
      <c r="O713" s="11">
        <f t="shared" si="187"/>
        <v>0</v>
      </c>
      <c r="P713" s="11">
        <f t="shared" si="188"/>
        <v>0</v>
      </c>
      <c r="Q713" s="11">
        <f t="shared" si="189"/>
        <v>0</v>
      </c>
      <c r="R713" s="11">
        <f t="shared" si="190"/>
        <v>0</v>
      </c>
    </row>
    <row r="714" spans="1:18" x14ac:dyDescent="0.25">
      <c r="A714" s="9">
        <f>IF(Lease!$H$4="Monthly",DATE(YEAR(Yearly!A713),MONTH(Yearly!A713)+1,DAY(Yearly!A713)),IF(Lease!$H$4="Quarterly",DATE(YEAR(Yearly!A713),MONTH(Yearly!A713)+3,DAY(Yearly!A713)),DATE(YEAR(Yearly!A713)+1,MONTH(Yearly!A713),DAY(Yearly!A713))))</f>
        <v>301023</v>
      </c>
      <c r="B714" s="9">
        <f t="shared" si="178"/>
        <v>301021</v>
      </c>
      <c r="C714" s="9">
        <f t="shared" si="191"/>
        <v>301051</v>
      </c>
      <c r="D714" s="3">
        <f t="shared" si="192"/>
        <v>31</v>
      </c>
      <c r="E714" s="4">
        <f>Lease!K724</f>
        <v>0</v>
      </c>
      <c r="F714" s="3">
        <f t="shared" si="193"/>
        <v>0</v>
      </c>
      <c r="G714" s="11">
        <f t="shared" si="179"/>
        <v>0</v>
      </c>
      <c r="H714" s="11">
        <f t="shared" si="180"/>
        <v>0</v>
      </c>
      <c r="I714" s="11">
        <f t="shared" si="181"/>
        <v>0</v>
      </c>
      <c r="J714" s="11">
        <f t="shared" si="182"/>
        <v>0</v>
      </c>
      <c r="K714" s="11">
        <f t="shared" si="183"/>
        <v>0</v>
      </c>
      <c r="L714" s="11">
        <f t="shared" si="184"/>
        <v>0</v>
      </c>
      <c r="M714" s="11">
        <f t="shared" si="185"/>
        <v>0</v>
      </c>
      <c r="N714" s="11">
        <f t="shared" si="186"/>
        <v>0</v>
      </c>
      <c r="O714" s="11">
        <f t="shared" si="187"/>
        <v>0</v>
      </c>
      <c r="P714" s="11">
        <f t="shared" si="188"/>
        <v>0</v>
      </c>
      <c r="Q714" s="11">
        <f t="shared" si="189"/>
        <v>0</v>
      </c>
      <c r="R714" s="11">
        <f t="shared" si="190"/>
        <v>0</v>
      </c>
    </row>
    <row r="715" spans="1:18" x14ac:dyDescent="0.25">
      <c r="A715" s="9">
        <f>IF(Lease!$H$4="Monthly",DATE(YEAR(Yearly!A714),MONTH(Yearly!A714)+1,DAY(Yearly!A714)),IF(Lease!$H$4="Quarterly",DATE(YEAR(Yearly!A714),MONTH(Yearly!A714)+3,DAY(Yearly!A714)),DATE(YEAR(Yearly!A714)+1,MONTH(Yearly!A714),DAY(Yearly!A714))))</f>
        <v>301388</v>
      </c>
      <c r="B715" s="9">
        <f t="shared" si="178"/>
        <v>301386</v>
      </c>
      <c r="C715" s="9">
        <f t="shared" si="191"/>
        <v>301416</v>
      </c>
      <c r="D715" s="3">
        <f t="shared" si="192"/>
        <v>31</v>
      </c>
      <c r="E715" s="4">
        <f>Lease!K725</f>
        <v>0</v>
      </c>
      <c r="F715" s="3">
        <f t="shared" si="193"/>
        <v>0</v>
      </c>
      <c r="G715" s="11">
        <f t="shared" si="179"/>
        <v>0</v>
      </c>
      <c r="H715" s="11">
        <f t="shared" si="180"/>
        <v>0</v>
      </c>
      <c r="I715" s="11">
        <f t="shared" si="181"/>
        <v>0</v>
      </c>
      <c r="J715" s="11">
        <f t="shared" si="182"/>
        <v>0</v>
      </c>
      <c r="K715" s="11">
        <f t="shared" si="183"/>
        <v>0</v>
      </c>
      <c r="L715" s="11">
        <f t="shared" si="184"/>
        <v>0</v>
      </c>
      <c r="M715" s="11">
        <f t="shared" si="185"/>
        <v>0</v>
      </c>
      <c r="N715" s="11">
        <f t="shared" si="186"/>
        <v>0</v>
      </c>
      <c r="O715" s="11">
        <f t="shared" si="187"/>
        <v>0</v>
      </c>
      <c r="P715" s="11">
        <f t="shared" si="188"/>
        <v>0</v>
      </c>
      <c r="Q715" s="11">
        <f t="shared" si="189"/>
        <v>0</v>
      </c>
      <c r="R715" s="11">
        <f t="shared" si="190"/>
        <v>0</v>
      </c>
    </row>
    <row r="716" spans="1:18" x14ac:dyDescent="0.25">
      <c r="A716" s="9">
        <f>IF(Lease!$H$4="Monthly",DATE(YEAR(Yearly!A715),MONTH(Yearly!A715)+1,DAY(Yearly!A715)),IF(Lease!$H$4="Quarterly",DATE(YEAR(Yearly!A715),MONTH(Yearly!A715)+3,DAY(Yearly!A715)),DATE(YEAR(Yearly!A715)+1,MONTH(Yearly!A715),DAY(Yearly!A715))))</f>
        <v>301753</v>
      </c>
      <c r="B716" s="9">
        <f t="shared" si="178"/>
        <v>301751</v>
      </c>
      <c r="C716" s="9">
        <f t="shared" si="191"/>
        <v>301781</v>
      </c>
      <c r="D716" s="3">
        <f t="shared" si="192"/>
        <v>31</v>
      </c>
      <c r="E716" s="4">
        <f>Lease!K726</f>
        <v>0</v>
      </c>
      <c r="F716" s="3">
        <f t="shared" si="193"/>
        <v>0</v>
      </c>
      <c r="G716" s="11">
        <f t="shared" si="179"/>
        <v>0</v>
      </c>
      <c r="H716" s="11">
        <f t="shared" si="180"/>
        <v>0</v>
      </c>
      <c r="I716" s="11">
        <f t="shared" si="181"/>
        <v>0</v>
      </c>
      <c r="J716" s="11">
        <f t="shared" si="182"/>
        <v>0</v>
      </c>
      <c r="K716" s="11">
        <f t="shared" si="183"/>
        <v>0</v>
      </c>
      <c r="L716" s="11">
        <f t="shared" si="184"/>
        <v>0</v>
      </c>
      <c r="M716" s="11">
        <f t="shared" si="185"/>
        <v>0</v>
      </c>
      <c r="N716" s="11">
        <f t="shared" si="186"/>
        <v>0</v>
      </c>
      <c r="O716" s="11">
        <f t="shared" si="187"/>
        <v>0</v>
      </c>
      <c r="P716" s="11">
        <f t="shared" si="188"/>
        <v>0</v>
      </c>
      <c r="Q716" s="11">
        <f t="shared" si="189"/>
        <v>0</v>
      </c>
      <c r="R716" s="11">
        <f t="shared" si="190"/>
        <v>0</v>
      </c>
    </row>
    <row r="717" spans="1:18" x14ac:dyDescent="0.25">
      <c r="A717" s="9">
        <f>IF(Lease!$H$4="Monthly",DATE(YEAR(Yearly!A716),MONTH(Yearly!A716)+1,DAY(Yearly!A716)),IF(Lease!$H$4="Quarterly",DATE(YEAR(Yearly!A716),MONTH(Yearly!A716)+3,DAY(Yearly!A716)),DATE(YEAR(Yearly!A716)+1,MONTH(Yearly!A716),DAY(Yearly!A716))))</f>
        <v>302118</v>
      </c>
      <c r="B717" s="9">
        <f t="shared" si="178"/>
        <v>302116</v>
      </c>
      <c r="C717" s="9">
        <f t="shared" si="191"/>
        <v>302146</v>
      </c>
      <c r="D717" s="3">
        <f t="shared" si="192"/>
        <v>31</v>
      </c>
      <c r="E717" s="4">
        <f>Lease!K727</f>
        <v>0</v>
      </c>
      <c r="F717" s="3">
        <f t="shared" si="193"/>
        <v>0</v>
      </c>
      <c r="G717" s="11">
        <f t="shared" si="179"/>
        <v>0</v>
      </c>
      <c r="H717" s="11">
        <f t="shared" si="180"/>
        <v>0</v>
      </c>
      <c r="I717" s="11">
        <f t="shared" si="181"/>
        <v>0</v>
      </c>
      <c r="J717" s="11">
        <f t="shared" si="182"/>
        <v>0</v>
      </c>
      <c r="K717" s="11">
        <f t="shared" si="183"/>
        <v>0</v>
      </c>
      <c r="L717" s="11">
        <f t="shared" si="184"/>
        <v>0</v>
      </c>
      <c r="M717" s="11">
        <f t="shared" si="185"/>
        <v>0</v>
      </c>
      <c r="N717" s="11">
        <f t="shared" si="186"/>
        <v>0</v>
      </c>
      <c r="O717" s="11">
        <f t="shared" si="187"/>
        <v>0</v>
      </c>
      <c r="P717" s="11">
        <f t="shared" si="188"/>
        <v>0</v>
      </c>
      <c r="Q717" s="11">
        <f t="shared" si="189"/>
        <v>0</v>
      </c>
      <c r="R717" s="11">
        <f t="shared" si="190"/>
        <v>0</v>
      </c>
    </row>
    <row r="718" spans="1:18" x14ac:dyDescent="0.25">
      <c r="A718" s="9">
        <f>IF(Lease!$H$4="Monthly",DATE(YEAR(Yearly!A717),MONTH(Yearly!A717)+1,DAY(Yearly!A717)),IF(Lease!$H$4="Quarterly",DATE(YEAR(Yearly!A717),MONTH(Yearly!A717)+3,DAY(Yearly!A717)),DATE(YEAR(Yearly!A717)+1,MONTH(Yearly!A717),DAY(Yearly!A717))))</f>
        <v>302484</v>
      </c>
      <c r="B718" s="9">
        <f t="shared" si="178"/>
        <v>302482</v>
      </c>
      <c r="C718" s="9">
        <f t="shared" si="191"/>
        <v>302512</v>
      </c>
      <c r="D718" s="3">
        <f t="shared" si="192"/>
        <v>31</v>
      </c>
      <c r="E718" s="4">
        <f>Lease!K728</f>
        <v>0</v>
      </c>
      <c r="F718" s="3">
        <f t="shared" si="193"/>
        <v>0</v>
      </c>
      <c r="G718" s="11">
        <f t="shared" si="179"/>
        <v>0</v>
      </c>
      <c r="H718" s="11">
        <f t="shared" si="180"/>
        <v>0</v>
      </c>
      <c r="I718" s="11">
        <f t="shared" si="181"/>
        <v>0</v>
      </c>
      <c r="J718" s="11">
        <f t="shared" si="182"/>
        <v>0</v>
      </c>
      <c r="K718" s="11">
        <f t="shared" si="183"/>
        <v>0</v>
      </c>
      <c r="L718" s="11">
        <f t="shared" si="184"/>
        <v>0</v>
      </c>
      <c r="M718" s="11">
        <f t="shared" si="185"/>
        <v>0</v>
      </c>
      <c r="N718" s="11">
        <f t="shared" si="186"/>
        <v>0</v>
      </c>
      <c r="O718" s="11">
        <f t="shared" si="187"/>
        <v>0</v>
      </c>
      <c r="P718" s="11">
        <f t="shared" si="188"/>
        <v>0</v>
      </c>
      <c r="Q718" s="11">
        <f t="shared" si="189"/>
        <v>0</v>
      </c>
      <c r="R718" s="11">
        <f t="shared" si="190"/>
        <v>0</v>
      </c>
    </row>
    <row r="719" spans="1:18" x14ac:dyDescent="0.25">
      <c r="A719" s="9">
        <f>IF(Lease!$H$4="Monthly",DATE(YEAR(Yearly!A718),MONTH(Yearly!A718)+1,DAY(Yearly!A718)),IF(Lease!$H$4="Quarterly",DATE(YEAR(Yearly!A718),MONTH(Yearly!A718)+3,DAY(Yearly!A718)),DATE(YEAR(Yearly!A718)+1,MONTH(Yearly!A718),DAY(Yearly!A718))))</f>
        <v>302849</v>
      </c>
      <c r="B719" s="9">
        <f t="shared" si="178"/>
        <v>302847</v>
      </c>
      <c r="C719" s="9">
        <f t="shared" si="191"/>
        <v>302877</v>
      </c>
      <c r="D719" s="3">
        <f t="shared" si="192"/>
        <v>31</v>
      </c>
      <c r="E719" s="4">
        <f>Lease!K729</f>
        <v>0</v>
      </c>
      <c r="F719" s="3">
        <f t="shared" si="193"/>
        <v>0</v>
      </c>
      <c r="G719" s="11">
        <f t="shared" si="179"/>
        <v>0</v>
      </c>
      <c r="H719" s="11">
        <f t="shared" si="180"/>
        <v>0</v>
      </c>
      <c r="I719" s="11">
        <f t="shared" si="181"/>
        <v>0</v>
      </c>
      <c r="J719" s="11">
        <f t="shared" si="182"/>
        <v>0</v>
      </c>
      <c r="K719" s="11">
        <f t="shared" si="183"/>
        <v>0</v>
      </c>
      <c r="L719" s="11">
        <f t="shared" si="184"/>
        <v>0</v>
      </c>
      <c r="M719" s="11">
        <f t="shared" si="185"/>
        <v>0</v>
      </c>
      <c r="N719" s="11">
        <f t="shared" si="186"/>
        <v>0</v>
      </c>
      <c r="O719" s="11">
        <f t="shared" si="187"/>
        <v>0</v>
      </c>
      <c r="P719" s="11">
        <f t="shared" si="188"/>
        <v>0</v>
      </c>
      <c r="Q719" s="11">
        <f t="shared" si="189"/>
        <v>0</v>
      </c>
      <c r="R719" s="11">
        <f t="shared" si="190"/>
        <v>0</v>
      </c>
    </row>
    <row r="720" spans="1:18" x14ac:dyDescent="0.25">
      <c r="A720" s="9">
        <f>IF(Lease!$H$4="Monthly",DATE(YEAR(Yearly!A719),MONTH(Yearly!A719)+1,DAY(Yearly!A719)),IF(Lease!$H$4="Quarterly",DATE(YEAR(Yearly!A719),MONTH(Yearly!A719)+3,DAY(Yearly!A719)),DATE(YEAR(Yearly!A719)+1,MONTH(Yearly!A719),DAY(Yearly!A719))))</f>
        <v>303214</v>
      </c>
      <c r="B720" s="9">
        <f t="shared" si="178"/>
        <v>303212</v>
      </c>
      <c r="C720" s="9">
        <f t="shared" si="191"/>
        <v>303242</v>
      </c>
      <c r="D720" s="3">
        <f t="shared" si="192"/>
        <v>31</v>
      </c>
      <c r="E720" s="4">
        <f>Lease!K730</f>
        <v>0</v>
      </c>
      <c r="F720" s="3">
        <f t="shared" si="193"/>
        <v>0</v>
      </c>
      <c r="G720" s="11">
        <f t="shared" si="179"/>
        <v>0</v>
      </c>
      <c r="H720" s="11">
        <f t="shared" si="180"/>
        <v>0</v>
      </c>
      <c r="I720" s="11">
        <f t="shared" si="181"/>
        <v>0</v>
      </c>
      <c r="J720" s="11">
        <f t="shared" si="182"/>
        <v>0</v>
      </c>
      <c r="K720" s="11">
        <f t="shared" si="183"/>
        <v>0</v>
      </c>
      <c r="L720" s="11">
        <f t="shared" si="184"/>
        <v>0</v>
      </c>
      <c r="M720" s="11">
        <f t="shared" si="185"/>
        <v>0</v>
      </c>
      <c r="N720" s="11">
        <f t="shared" si="186"/>
        <v>0</v>
      </c>
      <c r="O720" s="11">
        <f t="shared" si="187"/>
        <v>0</v>
      </c>
      <c r="P720" s="11">
        <f t="shared" si="188"/>
        <v>0</v>
      </c>
      <c r="Q720" s="11">
        <f t="shared" si="189"/>
        <v>0</v>
      </c>
      <c r="R720" s="11">
        <f t="shared" si="190"/>
        <v>0</v>
      </c>
    </row>
    <row r="721" spans="1:18" x14ac:dyDescent="0.25">
      <c r="A721" s="9">
        <f>IF(Lease!$H$4="Monthly",DATE(YEAR(Yearly!A720),MONTH(Yearly!A720)+1,DAY(Yearly!A720)),IF(Lease!$H$4="Quarterly",DATE(YEAR(Yearly!A720),MONTH(Yearly!A720)+3,DAY(Yearly!A720)),DATE(YEAR(Yearly!A720)+1,MONTH(Yearly!A720),DAY(Yearly!A720))))</f>
        <v>303579</v>
      </c>
      <c r="B721" s="9">
        <f t="shared" si="178"/>
        <v>303577</v>
      </c>
      <c r="C721" s="9">
        <f t="shared" si="191"/>
        <v>303607</v>
      </c>
      <c r="D721" s="3">
        <f t="shared" si="192"/>
        <v>31</v>
      </c>
      <c r="E721" s="4">
        <f>Lease!K731</f>
        <v>0</v>
      </c>
      <c r="F721" s="3">
        <f t="shared" si="193"/>
        <v>0</v>
      </c>
      <c r="G721" s="11">
        <f t="shared" si="179"/>
        <v>0</v>
      </c>
      <c r="H721" s="11">
        <f t="shared" si="180"/>
        <v>0</v>
      </c>
      <c r="I721" s="11">
        <f t="shared" si="181"/>
        <v>0</v>
      </c>
      <c r="J721" s="11">
        <f t="shared" si="182"/>
        <v>0</v>
      </c>
      <c r="K721" s="11">
        <f t="shared" si="183"/>
        <v>0</v>
      </c>
      <c r="L721" s="11">
        <f t="shared" si="184"/>
        <v>0</v>
      </c>
      <c r="M721" s="11">
        <f t="shared" si="185"/>
        <v>0</v>
      </c>
      <c r="N721" s="11">
        <f t="shared" si="186"/>
        <v>0</v>
      </c>
      <c r="O721" s="11">
        <f t="shared" si="187"/>
        <v>0</v>
      </c>
      <c r="P721" s="11">
        <f t="shared" si="188"/>
        <v>0</v>
      </c>
      <c r="Q721" s="11">
        <f t="shared" si="189"/>
        <v>0</v>
      </c>
      <c r="R721" s="11">
        <f t="shared" si="190"/>
        <v>0</v>
      </c>
    </row>
    <row r="722" spans="1:18" x14ac:dyDescent="0.25">
      <c r="A722" s="9">
        <f>IF(Lease!$H$4="Monthly",DATE(YEAR(Yearly!A721),MONTH(Yearly!A721)+1,DAY(Yearly!A721)),IF(Lease!$H$4="Quarterly",DATE(YEAR(Yearly!A721),MONTH(Yearly!A721)+3,DAY(Yearly!A721)),DATE(YEAR(Yearly!A721)+1,MONTH(Yearly!A721),DAY(Yearly!A721))))</f>
        <v>303945</v>
      </c>
      <c r="B722" s="9">
        <f t="shared" si="178"/>
        <v>303943</v>
      </c>
      <c r="C722" s="9">
        <f t="shared" si="191"/>
        <v>303973</v>
      </c>
      <c r="D722" s="3">
        <f t="shared" si="192"/>
        <v>31</v>
      </c>
      <c r="E722" s="4">
        <f>Lease!K732</f>
        <v>0</v>
      </c>
      <c r="F722" s="3">
        <f t="shared" si="193"/>
        <v>0</v>
      </c>
      <c r="G722" s="11">
        <f t="shared" si="179"/>
        <v>0</v>
      </c>
      <c r="H722" s="11">
        <f t="shared" si="180"/>
        <v>0</v>
      </c>
      <c r="I722" s="11">
        <f t="shared" si="181"/>
        <v>0</v>
      </c>
      <c r="J722" s="11">
        <f t="shared" si="182"/>
        <v>0</v>
      </c>
      <c r="K722" s="11">
        <f t="shared" si="183"/>
        <v>0</v>
      </c>
      <c r="L722" s="11">
        <f t="shared" si="184"/>
        <v>0</v>
      </c>
      <c r="M722" s="11">
        <f t="shared" si="185"/>
        <v>0</v>
      </c>
      <c r="N722" s="11">
        <f t="shared" si="186"/>
        <v>0</v>
      </c>
      <c r="O722" s="11">
        <f t="shared" si="187"/>
        <v>0</v>
      </c>
      <c r="P722" s="11">
        <f t="shared" si="188"/>
        <v>0</v>
      </c>
      <c r="Q722" s="11">
        <f t="shared" si="189"/>
        <v>0</v>
      </c>
      <c r="R722" s="11">
        <f t="shared" si="190"/>
        <v>0</v>
      </c>
    </row>
    <row r="723" spans="1:18" x14ac:dyDescent="0.25">
      <c r="A723" s="9">
        <f>IF(Lease!$H$4="Monthly",DATE(YEAR(Yearly!A722),MONTH(Yearly!A722)+1,DAY(Yearly!A722)),IF(Lease!$H$4="Quarterly",DATE(YEAR(Yearly!A722),MONTH(Yearly!A722)+3,DAY(Yearly!A722)),DATE(YEAR(Yearly!A722)+1,MONTH(Yearly!A722),DAY(Yearly!A722))))</f>
        <v>304310</v>
      </c>
      <c r="B723" s="9">
        <f t="shared" si="178"/>
        <v>304308</v>
      </c>
      <c r="C723" s="9">
        <f t="shared" si="191"/>
        <v>304338</v>
      </c>
      <c r="D723" s="3">
        <f t="shared" si="192"/>
        <v>31</v>
      </c>
      <c r="E723" s="4">
        <f>Lease!K733</f>
        <v>0</v>
      </c>
      <c r="F723" s="3">
        <f t="shared" si="193"/>
        <v>0</v>
      </c>
      <c r="G723" s="11">
        <f t="shared" si="179"/>
        <v>0</v>
      </c>
      <c r="H723" s="11">
        <f t="shared" si="180"/>
        <v>0</v>
      </c>
      <c r="I723" s="11">
        <f t="shared" si="181"/>
        <v>0</v>
      </c>
      <c r="J723" s="11">
        <f t="shared" si="182"/>
        <v>0</v>
      </c>
      <c r="K723" s="11">
        <f t="shared" si="183"/>
        <v>0</v>
      </c>
      <c r="L723" s="11">
        <f t="shared" si="184"/>
        <v>0</v>
      </c>
      <c r="M723" s="11">
        <f t="shared" si="185"/>
        <v>0</v>
      </c>
      <c r="N723" s="11">
        <f t="shared" si="186"/>
        <v>0</v>
      </c>
      <c r="O723" s="11">
        <f t="shared" si="187"/>
        <v>0</v>
      </c>
      <c r="P723" s="11">
        <f t="shared" si="188"/>
        <v>0</v>
      </c>
      <c r="Q723" s="11">
        <f t="shared" si="189"/>
        <v>0</v>
      </c>
      <c r="R723" s="11">
        <f t="shared" si="190"/>
        <v>0</v>
      </c>
    </row>
    <row r="724" spans="1:18" x14ac:dyDescent="0.25">
      <c r="A724" s="9">
        <f>IF(Lease!$H$4="Monthly",DATE(YEAR(Yearly!A723),MONTH(Yearly!A723)+1,DAY(Yearly!A723)),IF(Lease!$H$4="Quarterly",DATE(YEAR(Yearly!A723),MONTH(Yearly!A723)+3,DAY(Yearly!A723)),DATE(YEAR(Yearly!A723)+1,MONTH(Yearly!A723),DAY(Yearly!A723))))</f>
        <v>304675</v>
      </c>
      <c r="B724" s="9">
        <f t="shared" si="178"/>
        <v>304673</v>
      </c>
      <c r="C724" s="9">
        <f t="shared" si="191"/>
        <v>304703</v>
      </c>
      <c r="D724" s="3">
        <f t="shared" si="192"/>
        <v>31</v>
      </c>
      <c r="E724" s="4">
        <f>Lease!K734</f>
        <v>0</v>
      </c>
      <c r="F724" s="3">
        <f t="shared" si="193"/>
        <v>0</v>
      </c>
      <c r="G724" s="11">
        <f t="shared" si="179"/>
        <v>0</v>
      </c>
      <c r="H724" s="11">
        <f t="shared" si="180"/>
        <v>0</v>
      </c>
      <c r="I724" s="11">
        <f t="shared" si="181"/>
        <v>0</v>
      </c>
      <c r="J724" s="11">
        <f t="shared" si="182"/>
        <v>0</v>
      </c>
      <c r="K724" s="11">
        <f t="shared" si="183"/>
        <v>0</v>
      </c>
      <c r="L724" s="11">
        <f t="shared" si="184"/>
        <v>0</v>
      </c>
      <c r="M724" s="11">
        <f t="shared" si="185"/>
        <v>0</v>
      </c>
      <c r="N724" s="11">
        <f t="shared" si="186"/>
        <v>0</v>
      </c>
      <c r="O724" s="11">
        <f t="shared" si="187"/>
        <v>0</v>
      </c>
      <c r="P724" s="11">
        <f t="shared" si="188"/>
        <v>0</v>
      </c>
      <c r="Q724" s="11">
        <f t="shared" si="189"/>
        <v>0</v>
      </c>
      <c r="R724" s="11">
        <f t="shared" si="190"/>
        <v>0</v>
      </c>
    </row>
    <row r="725" spans="1:18" x14ac:dyDescent="0.25">
      <c r="A725" s="9">
        <f>IF(Lease!$H$4="Monthly",DATE(YEAR(Yearly!A724),MONTH(Yearly!A724)+1,DAY(Yearly!A724)),IF(Lease!$H$4="Quarterly",DATE(YEAR(Yearly!A724),MONTH(Yearly!A724)+3,DAY(Yearly!A724)),DATE(YEAR(Yearly!A724)+1,MONTH(Yearly!A724),DAY(Yearly!A724))))</f>
        <v>305040</v>
      </c>
      <c r="B725" s="9">
        <f t="shared" si="178"/>
        <v>305038</v>
      </c>
      <c r="C725" s="9">
        <f t="shared" si="191"/>
        <v>305068</v>
      </c>
      <c r="D725" s="3">
        <f t="shared" si="192"/>
        <v>31</v>
      </c>
      <c r="E725" s="4">
        <f>Lease!K735</f>
        <v>0</v>
      </c>
      <c r="F725" s="3">
        <f t="shared" si="193"/>
        <v>0</v>
      </c>
      <c r="G725" s="11">
        <f t="shared" si="179"/>
        <v>0</v>
      </c>
      <c r="H725" s="11">
        <f t="shared" si="180"/>
        <v>0</v>
      </c>
      <c r="I725" s="11">
        <f t="shared" si="181"/>
        <v>0</v>
      </c>
      <c r="J725" s="11">
        <f t="shared" si="182"/>
        <v>0</v>
      </c>
      <c r="K725" s="11">
        <f t="shared" si="183"/>
        <v>0</v>
      </c>
      <c r="L725" s="11">
        <f t="shared" si="184"/>
        <v>0</v>
      </c>
      <c r="M725" s="11">
        <f t="shared" si="185"/>
        <v>0</v>
      </c>
      <c r="N725" s="11">
        <f t="shared" si="186"/>
        <v>0</v>
      </c>
      <c r="O725" s="11">
        <f t="shared" si="187"/>
        <v>0</v>
      </c>
      <c r="P725" s="11">
        <f t="shared" si="188"/>
        <v>0</v>
      </c>
      <c r="Q725" s="11">
        <f t="shared" si="189"/>
        <v>0</v>
      </c>
      <c r="R725" s="11">
        <f t="shared" si="190"/>
        <v>0</v>
      </c>
    </row>
    <row r="726" spans="1:18" x14ac:dyDescent="0.25">
      <c r="A726" s="9">
        <f>IF(Lease!$H$4="Monthly",DATE(YEAR(Yearly!A725),MONTH(Yearly!A725)+1,DAY(Yearly!A725)),IF(Lease!$H$4="Quarterly",DATE(YEAR(Yearly!A725),MONTH(Yearly!A725)+3,DAY(Yearly!A725)),DATE(YEAR(Yearly!A725)+1,MONTH(Yearly!A725),DAY(Yearly!A725))))</f>
        <v>305406</v>
      </c>
      <c r="B726" s="9">
        <f t="shared" si="178"/>
        <v>305404</v>
      </c>
      <c r="C726" s="9">
        <f t="shared" si="191"/>
        <v>305434</v>
      </c>
      <c r="D726" s="3">
        <f t="shared" si="192"/>
        <v>31</v>
      </c>
      <c r="E726" s="4">
        <f>Lease!K736</f>
        <v>0</v>
      </c>
      <c r="F726" s="3">
        <f t="shared" si="193"/>
        <v>0</v>
      </c>
      <c r="G726" s="11">
        <f t="shared" si="179"/>
        <v>0</v>
      </c>
      <c r="H726" s="11">
        <f t="shared" si="180"/>
        <v>0</v>
      </c>
      <c r="I726" s="11">
        <f t="shared" si="181"/>
        <v>0</v>
      </c>
      <c r="J726" s="11">
        <f t="shared" si="182"/>
        <v>0</v>
      </c>
      <c r="K726" s="11">
        <f t="shared" si="183"/>
        <v>0</v>
      </c>
      <c r="L726" s="11">
        <f t="shared" si="184"/>
        <v>0</v>
      </c>
      <c r="M726" s="11">
        <f t="shared" si="185"/>
        <v>0</v>
      </c>
      <c r="N726" s="11">
        <f t="shared" si="186"/>
        <v>0</v>
      </c>
      <c r="O726" s="11">
        <f t="shared" si="187"/>
        <v>0</v>
      </c>
      <c r="P726" s="11">
        <f t="shared" si="188"/>
        <v>0</v>
      </c>
      <c r="Q726" s="11">
        <f t="shared" si="189"/>
        <v>0</v>
      </c>
      <c r="R726" s="11">
        <f t="shared" si="190"/>
        <v>0</v>
      </c>
    </row>
    <row r="727" spans="1:18" x14ac:dyDescent="0.25">
      <c r="A727" s="9">
        <f>IF(Lease!$H$4="Monthly",DATE(YEAR(Yearly!A726),MONTH(Yearly!A726)+1,DAY(Yearly!A726)),IF(Lease!$H$4="Quarterly",DATE(YEAR(Yearly!A726),MONTH(Yearly!A726)+3,DAY(Yearly!A726)),DATE(YEAR(Yearly!A726)+1,MONTH(Yearly!A726),DAY(Yearly!A726))))</f>
        <v>305771</v>
      </c>
      <c r="B727" s="9">
        <f t="shared" si="178"/>
        <v>305769</v>
      </c>
      <c r="C727" s="9">
        <f t="shared" si="191"/>
        <v>305799</v>
      </c>
      <c r="D727" s="3">
        <f t="shared" si="192"/>
        <v>31</v>
      </c>
      <c r="E727" s="4">
        <f>Lease!K737</f>
        <v>0</v>
      </c>
      <c r="F727" s="3">
        <f t="shared" si="193"/>
        <v>0</v>
      </c>
      <c r="G727" s="11">
        <f t="shared" si="179"/>
        <v>0</v>
      </c>
      <c r="H727" s="11">
        <f t="shared" si="180"/>
        <v>0</v>
      </c>
      <c r="I727" s="11">
        <f t="shared" si="181"/>
        <v>0</v>
      </c>
      <c r="J727" s="11">
        <f t="shared" si="182"/>
        <v>0</v>
      </c>
      <c r="K727" s="11">
        <f t="shared" si="183"/>
        <v>0</v>
      </c>
      <c r="L727" s="11">
        <f t="shared" si="184"/>
        <v>0</v>
      </c>
      <c r="M727" s="11">
        <f t="shared" si="185"/>
        <v>0</v>
      </c>
      <c r="N727" s="11">
        <f t="shared" si="186"/>
        <v>0</v>
      </c>
      <c r="O727" s="11">
        <f t="shared" si="187"/>
        <v>0</v>
      </c>
      <c r="P727" s="11">
        <f t="shared" si="188"/>
        <v>0</v>
      </c>
      <c r="Q727" s="11">
        <f t="shared" si="189"/>
        <v>0</v>
      </c>
      <c r="R727" s="11">
        <f t="shared" si="190"/>
        <v>0</v>
      </c>
    </row>
    <row r="728" spans="1:18" x14ac:dyDescent="0.25">
      <c r="A728" s="9">
        <f>IF(Lease!$H$4="Monthly",DATE(YEAR(Yearly!A727),MONTH(Yearly!A727)+1,DAY(Yearly!A727)),IF(Lease!$H$4="Quarterly",DATE(YEAR(Yearly!A727),MONTH(Yearly!A727)+3,DAY(Yearly!A727)),DATE(YEAR(Yearly!A727)+1,MONTH(Yearly!A727),DAY(Yearly!A727))))</f>
        <v>306136</v>
      </c>
      <c r="B728" s="9">
        <f t="shared" si="178"/>
        <v>306134</v>
      </c>
      <c r="C728" s="9">
        <f t="shared" si="191"/>
        <v>306164</v>
      </c>
      <c r="D728" s="3">
        <f t="shared" si="192"/>
        <v>31</v>
      </c>
      <c r="E728" s="4">
        <f>Lease!K738</f>
        <v>0</v>
      </c>
      <c r="F728" s="3">
        <f t="shared" si="193"/>
        <v>0</v>
      </c>
      <c r="G728" s="11">
        <f t="shared" si="179"/>
        <v>0</v>
      </c>
      <c r="H728" s="11">
        <f t="shared" si="180"/>
        <v>0</v>
      </c>
      <c r="I728" s="11">
        <f t="shared" si="181"/>
        <v>0</v>
      </c>
      <c r="J728" s="11">
        <f t="shared" si="182"/>
        <v>0</v>
      </c>
      <c r="K728" s="11">
        <f t="shared" si="183"/>
        <v>0</v>
      </c>
      <c r="L728" s="11">
        <f t="shared" si="184"/>
        <v>0</v>
      </c>
      <c r="M728" s="11">
        <f t="shared" si="185"/>
        <v>0</v>
      </c>
      <c r="N728" s="11">
        <f t="shared" si="186"/>
        <v>0</v>
      </c>
      <c r="O728" s="11">
        <f t="shared" si="187"/>
        <v>0</v>
      </c>
      <c r="P728" s="11">
        <f t="shared" si="188"/>
        <v>0</v>
      </c>
      <c r="Q728" s="11">
        <f t="shared" si="189"/>
        <v>0</v>
      </c>
      <c r="R728" s="11">
        <f t="shared" si="190"/>
        <v>0</v>
      </c>
    </row>
    <row r="729" spans="1:18" x14ac:dyDescent="0.25">
      <c r="A729" s="9">
        <f>IF(Lease!$H$4="Monthly",DATE(YEAR(Yearly!A728),MONTH(Yearly!A728)+1,DAY(Yearly!A728)),IF(Lease!$H$4="Quarterly",DATE(YEAR(Yearly!A728),MONTH(Yearly!A728)+3,DAY(Yearly!A728)),DATE(YEAR(Yearly!A728)+1,MONTH(Yearly!A728),DAY(Yearly!A728))))</f>
        <v>306501</v>
      </c>
      <c r="B729" s="9">
        <f t="shared" si="178"/>
        <v>306499</v>
      </c>
      <c r="C729" s="9">
        <f t="shared" si="191"/>
        <v>306529</v>
      </c>
      <c r="D729" s="3">
        <f t="shared" si="192"/>
        <v>31</v>
      </c>
      <c r="E729" s="4">
        <f>Lease!K739</f>
        <v>0</v>
      </c>
      <c r="F729" s="3">
        <f t="shared" si="193"/>
        <v>0</v>
      </c>
      <c r="G729" s="11">
        <f t="shared" si="179"/>
        <v>0</v>
      </c>
      <c r="H729" s="11">
        <f t="shared" si="180"/>
        <v>0</v>
      </c>
      <c r="I729" s="11">
        <f t="shared" si="181"/>
        <v>0</v>
      </c>
      <c r="J729" s="11">
        <f t="shared" si="182"/>
        <v>0</v>
      </c>
      <c r="K729" s="11">
        <f t="shared" si="183"/>
        <v>0</v>
      </c>
      <c r="L729" s="11">
        <f t="shared" si="184"/>
        <v>0</v>
      </c>
      <c r="M729" s="11">
        <f t="shared" si="185"/>
        <v>0</v>
      </c>
      <c r="N729" s="11">
        <f t="shared" si="186"/>
        <v>0</v>
      </c>
      <c r="O729" s="11">
        <f t="shared" si="187"/>
        <v>0</v>
      </c>
      <c r="P729" s="11">
        <f t="shared" si="188"/>
        <v>0</v>
      </c>
      <c r="Q729" s="11">
        <f t="shared" si="189"/>
        <v>0</v>
      </c>
      <c r="R729" s="11">
        <f t="shared" si="190"/>
        <v>0</v>
      </c>
    </row>
    <row r="730" spans="1:18" x14ac:dyDescent="0.25">
      <c r="A730" s="9">
        <f>IF(Lease!$H$4="Monthly",DATE(YEAR(Yearly!A729),MONTH(Yearly!A729)+1,DAY(Yearly!A729)),IF(Lease!$H$4="Quarterly",DATE(YEAR(Yearly!A729),MONTH(Yearly!A729)+3,DAY(Yearly!A729)),DATE(YEAR(Yearly!A729)+1,MONTH(Yearly!A729),DAY(Yearly!A729))))</f>
        <v>306867</v>
      </c>
      <c r="B730" s="9">
        <f t="shared" si="178"/>
        <v>306865</v>
      </c>
      <c r="C730" s="9">
        <f t="shared" si="191"/>
        <v>306895</v>
      </c>
      <c r="D730" s="3">
        <f t="shared" si="192"/>
        <v>31</v>
      </c>
      <c r="E730" s="4">
        <f>Lease!K740</f>
        <v>0</v>
      </c>
      <c r="F730" s="3">
        <f t="shared" si="193"/>
        <v>0</v>
      </c>
      <c r="G730" s="11">
        <f t="shared" si="179"/>
        <v>0</v>
      </c>
      <c r="H730" s="11">
        <f t="shared" si="180"/>
        <v>0</v>
      </c>
      <c r="I730" s="11">
        <f t="shared" si="181"/>
        <v>0</v>
      </c>
      <c r="J730" s="11">
        <f t="shared" si="182"/>
        <v>0</v>
      </c>
      <c r="K730" s="11">
        <f t="shared" si="183"/>
        <v>0</v>
      </c>
      <c r="L730" s="11">
        <f t="shared" si="184"/>
        <v>0</v>
      </c>
      <c r="M730" s="11">
        <f t="shared" si="185"/>
        <v>0</v>
      </c>
      <c r="N730" s="11">
        <f t="shared" si="186"/>
        <v>0</v>
      </c>
      <c r="O730" s="11">
        <f t="shared" si="187"/>
        <v>0</v>
      </c>
      <c r="P730" s="11">
        <f t="shared" si="188"/>
        <v>0</v>
      </c>
      <c r="Q730" s="11">
        <f t="shared" si="189"/>
        <v>0</v>
      </c>
      <c r="R730" s="11">
        <f t="shared" si="190"/>
        <v>0</v>
      </c>
    </row>
    <row r="731" spans="1:18" x14ac:dyDescent="0.25">
      <c r="A731" s="9">
        <f>IF(Lease!$H$4="Monthly",DATE(YEAR(Yearly!A730),MONTH(Yearly!A730)+1,DAY(Yearly!A730)),IF(Lease!$H$4="Quarterly",DATE(YEAR(Yearly!A730),MONTH(Yearly!A730)+3,DAY(Yearly!A730)),DATE(YEAR(Yearly!A730)+1,MONTH(Yearly!A730),DAY(Yearly!A730))))</f>
        <v>307232</v>
      </c>
      <c r="B731" s="9">
        <f t="shared" si="178"/>
        <v>307230</v>
      </c>
      <c r="C731" s="9">
        <f t="shared" si="191"/>
        <v>307260</v>
      </c>
      <c r="D731" s="3">
        <f t="shared" si="192"/>
        <v>31</v>
      </c>
      <c r="E731" s="4">
        <f>Lease!K741</f>
        <v>0</v>
      </c>
      <c r="F731" s="3">
        <f t="shared" si="193"/>
        <v>0</v>
      </c>
      <c r="G731" s="11">
        <f t="shared" si="179"/>
        <v>0</v>
      </c>
      <c r="H731" s="11">
        <f t="shared" si="180"/>
        <v>0</v>
      </c>
      <c r="I731" s="11">
        <f t="shared" si="181"/>
        <v>0</v>
      </c>
      <c r="J731" s="11">
        <f t="shared" si="182"/>
        <v>0</v>
      </c>
      <c r="K731" s="11">
        <f t="shared" si="183"/>
        <v>0</v>
      </c>
      <c r="L731" s="11">
        <f t="shared" si="184"/>
        <v>0</v>
      </c>
      <c r="M731" s="11">
        <f t="shared" si="185"/>
        <v>0</v>
      </c>
      <c r="N731" s="11">
        <f t="shared" si="186"/>
        <v>0</v>
      </c>
      <c r="O731" s="11">
        <f t="shared" si="187"/>
        <v>0</v>
      </c>
      <c r="P731" s="11">
        <f t="shared" si="188"/>
        <v>0</v>
      </c>
      <c r="Q731" s="11">
        <f t="shared" si="189"/>
        <v>0</v>
      </c>
      <c r="R731" s="11">
        <f t="shared" si="190"/>
        <v>0</v>
      </c>
    </row>
    <row r="732" spans="1:18" x14ac:dyDescent="0.25">
      <c r="A732" s="9">
        <f>IF(Lease!$H$4="Monthly",DATE(YEAR(Yearly!A731),MONTH(Yearly!A731)+1,DAY(Yearly!A731)),IF(Lease!$H$4="Quarterly",DATE(YEAR(Yearly!A731),MONTH(Yearly!A731)+3,DAY(Yearly!A731)),DATE(YEAR(Yearly!A731)+1,MONTH(Yearly!A731),DAY(Yearly!A731))))</f>
        <v>307597</v>
      </c>
      <c r="B732" s="9">
        <f t="shared" si="178"/>
        <v>307595</v>
      </c>
      <c r="C732" s="9">
        <f t="shared" si="191"/>
        <v>307625</v>
      </c>
      <c r="D732" s="3">
        <f t="shared" si="192"/>
        <v>31</v>
      </c>
      <c r="E732" s="4">
        <f>Lease!K742</f>
        <v>0</v>
      </c>
      <c r="F732" s="3">
        <f t="shared" si="193"/>
        <v>0</v>
      </c>
      <c r="G732" s="11">
        <f t="shared" si="179"/>
        <v>0</v>
      </c>
      <c r="H732" s="11">
        <f t="shared" si="180"/>
        <v>0</v>
      </c>
      <c r="I732" s="11">
        <f t="shared" si="181"/>
        <v>0</v>
      </c>
      <c r="J732" s="11">
        <f t="shared" si="182"/>
        <v>0</v>
      </c>
      <c r="K732" s="11">
        <f t="shared" si="183"/>
        <v>0</v>
      </c>
      <c r="L732" s="11">
        <f t="shared" si="184"/>
        <v>0</v>
      </c>
      <c r="M732" s="11">
        <f t="shared" si="185"/>
        <v>0</v>
      </c>
      <c r="N732" s="11">
        <f t="shared" si="186"/>
        <v>0</v>
      </c>
      <c r="O732" s="11">
        <f t="shared" si="187"/>
        <v>0</v>
      </c>
      <c r="P732" s="11">
        <f t="shared" si="188"/>
        <v>0</v>
      </c>
      <c r="Q732" s="11">
        <f t="shared" si="189"/>
        <v>0</v>
      </c>
      <c r="R732" s="11">
        <f t="shared" si="190"/>
        <v>0</v>
      </c>
    </row>
    <row r="733" spans="1:18" x14ac:dyDescent="0.25">
      <c r="A733" s="9">
        <f>IF(Lease!$H$4="Monthly",DATE(YEAR(Yearly!A732),MONTH(Yearly!A732)+1,DAY(Yearly!A732)),IF(Lease!$H$4="Quarterly",DATE(YEAR(Yearly!A732),MONTH(Yearly!A732)+3,DAY(Yearly!A732)),DATE(YEAR(Yearly!A732)+1,MONTH(Yearly!A732),DAY(Yearly!A732))))</f>
        <v>307962</v>
      </c>
      <c r="B733" s="9">
        <f t="shared" si="178"/>
        <v>307960</v>
      </c>
      <c r="C733" s="9">
        <f t="shared" si="191"/>
        <v>307990</v>
      </c>
      <c r="D733" s="3">
        <f t="shared" si="192"/>
        <v>31</v>
      </c>
      <c r="E733" s="4">
        <f>Lease!K743</f>
        <v>0</v>
      </c>
      <c r="F733" s="3">
        <f t="shared" si="193"/>
        <v>0</v>
      </c>
      <c r="G733" s="11">
        <f t="shared" si="179"/>
        <v>0</v>
      </c>
      <c r="H733" s="11">
        <f t="shared" si="180"/>
        <v>0</v>
      </c>
      <c r="I733" s="11">
        <f t="shared" si="181"/>
        <v>0</v>
      </c>
      <c r="J733" s="11">
        <f t="shared" si="182"/>
        <v>0</v>
      </c>
      <c r="K733" s="11">
        <f t="shared" si="183"/>
        <v>0</v>
      </c>
      <c r="L733" s="11">
        <f t="shared" si="184"/>
        <v>0</v>
      </c>
      <c r="M733" s="11">
        <f t="shared" si="185"/>
        <v>0</v>
      </c>
      <c r="N733" s="11">
        <f t="shared" si="186"/>
        <v>0</v>
      </c>
      <c r="O733" s="11">
        <f t="shared" si="187"/>
        <v>0</v>
      </c>
      <c r="P733" s="11">
        <f t="shared" si="188"/>
        <v>0</v>
      </c>
      <c r="Q733" s="11">
        <f t="shared" si="189"/>
        <v>0</v>
      </c>
      <c r="R733" s="11">
        <f t="shared" si="190"/>
        <v>0</v>
      </c>
    </row>
    <row r="734" spans="1:18" x14ac:dyDescent="0.25">
      <c r="A734" s="9">
        <f>IF(Lease!$H$4="Monthly",DATE(YEAR(Yearly!A733),MONTH(Yearly!A733)+1,DAY(Yearly!A733)),IF(Lease!$H$4="Quarterly",DATE(YEAR(Yearly!A733),MONTH(Yearly!A733)+3,DAY(Yearly!A733)),DATE(YEAR(Yearly!A733)+1,MONTH(Yearly!A733),DAY(Yearly!A733))))</f>
        <v>308328</v>
      </c>
      <c r="B734" s="9">
        <f t="shared" si="178"/>
        <v>308326</v>
      </c>
      <c r="C734" s="9">
        <f t="shared" si="191"/>
        <v>308356</v>
      </c>
      <c r="D734" s="3">
        <f t="shared" si="192"/>
        <v>31</v>
      </c>
      <c r="E734" s="4">
        <f>Lease!K744</f>
        <v>0</v>
      </c>
      <c r="F734" s="3">
        <f t="shared" si="193"/>
        <v>0</v>
      </c>
      <c r="G734" s="11">
        <f t="shared" si="179"/>
        <v>0</v>
      </c>
      <c r="H734" s="11">
        <f t="shared" si="180"/>
        <v>0</v>
      </c>
      <c r="I734" s="11">
        <f t="shared" si="181"/>
        <v>0</v>
      </c>
      <c r="J734" s="11">
        <f t="shared" si="182"/>
        <v>0</v>
      </c>
      <c r="K734" s="11">
        <f t="shared" si="183"/>
        <v>0</v>
      </c>
      <c r="L734" s="11">
        <f t="shared" si="184"/>
        <v>0</v>
      </c>
      <c r="M734" s="11">
        <f t="shared" si="185"/>
        <v>0</v>
      </c>
      <c r="N734" s="11">
        <f t="shared" si="186"/>
        <v>0</v>
      </c>
      <c r="O734" s="11">
        <f t="shared" si="187"/>
        <v>0</v>
      </c>
      <c r="P734" s="11">
        <f t="shared" si="188"/>
        <v>0</v>
      </c>
      <c r="Q734" s="11">
        <f t="shared" si="189"/>
        <v>0</v>
      </c>
      <c r="R734" s="11">
        <f t="shared" si="190"/>
        <v>0</v>
      </c>
    </row>
    <row r="735" spans="1:18" x14ac:dyDescent="0.25">
      <c r="A735" s="9">
        <f>IF(Lease!$H$4="Monthly",DATE(YEAR(Yearly!A734),MONTH(Yearly!A734)+1,DAY(Yearly!A734)),IF(Lease!$H$4="Quarterly",DATE(YEAR(Yearly!A734),MONTH(Yearly!A734)+3,DAY(Yearly!A734)),DATE(YEAR(Yearly!A734)+1,MONTH(Yearly!A734),DAY(Yearly!A734))))</f>
        <v>308693</v>
      </c>
      <c r="B735" s="9">
        <f t="shared" si="178"/>
        <v>308691</v>
      </c>
      <c r="C735" s="9">
        <f t="shared" si="191"/>
        <v>308721</v>
      </c>
      <c r="D735" s="3">
        <f t="shared" si="192"/>
        <v>31</v>
      </c>
      <c r="E735" s="4">
        <f>Lease!K745</f>
        <v>0</v>
      </c>
      <c r="F735" s="3">
        <f t="shared" si="193"/>
        <v>0</v>
      </c>
      <c r="G735" s="11">
        <f t="shared" si="179"/>
        <v>0</v>
      </c>
      <c r="H735" s="11">
        <f t="shared" si="180"/>
        <v>0</v>
      </c>
      <c r="I735" s="11">
        <f t="shared" si="181"/>
        <v>0</v>
      </c>
      <c r="J735" s="11">
        <f t="shared" si="182"/>
        <v>0</v>
      </c>
      <c r="K735" s="11">
        <f t="shared" si="183"/>
        <v>0</v>
      </c>
      <c r="L735" s="11">
        <f t="shared" si="184"/>
        <v>0</v>
      </c>
      <c r="M735" s="11">
        <f t="shared" si="185"/>
        <v>0</v>
      </c>
      <c r="N735" s="11">
        <f t="shared" si="186"/>
        <v>0</v>
      </c>
      <c r="O735" s="11">
        <f t="shared" si="187"/>
        <v>0</v>
      </c>
      <c r="P735" s="11">
        <f t="shared" si="188"/>
        <v>0</v>
      </c>
      <c r="Q735" s="11">
        <f t="shared" si="189"/>
        <v>0</v>
      </c>
      <c r="R735" s="11">
        <f t="shared" si="190"/>
        <v>0</v>
      </c>
    </row>
    <row r="736" spans="1:18" x14ac:dyDescent="0.25">
      <c r="A736" s="9">
        <f>IF(Lease!$H$4="Monthly",DATE(YEAR(Yearly!A735),MONTH(Yearly!A735)+1,DAY(Yearly!A735)),IF(Lease!$H$4="Quarterly",DATE(YEAR(Yearly!A735),MONTH(Yearly!A735)+3,DAY(Yearly!A735)),DATE(YEAR(Yearly!A735)+1,MONTH(Yearly!A735),DAY(Yearly!A735))))</f>
        <v>309058</v>
      </c>
      <c r="B736" s="9">
        <f t="shared" si="178"/>
        <v>309056</v>
      </c>
      <c r="C736" s="9">
        <f t="shared" si="191"/>
        <v>309086</v>
      </c>
      <c r="D736" s="3">
        <f t="shared" si="192"/>
        <v>31</v>
      </c>
      <c r="E736" s="4">
        <f>Lease!K746</f>
        <v>0</v>
      </c>
      <c r="F736" s="3">
        <f t="shared" si="193"/>
        <v>0</v>
      </c>
      <c r="G736" s="11">
        <f t="shared" si="179"/>
        <v>0</v>
      </c>
      <c r="H736" s="11">
        <f t="shared" si="180"/>
        <v>0</v>
      </c>
      <c r="I736" s="11">
        <f t="shared" si="181"/>
        <v>0</v>
      </c>
      <c r="J736" s="11">
        <f t="shared" si="182"/>
        <v>0</v>
      </c>
      <c r="K736" s="11">
        <f t="shared" si="183"/>
        <v>0</v>
      </c>
      <c r="L736" s="11">
        <f t="shared" si="184"/>
        <v>0</v>
      </c>
      <c r="M736" s="11">
        <f t="shared" si="185"/>
        <v>0</v>
      </c>
      <c r="N736" s="11">
        <f t="shared" si="186"/>
        <v>0</v>
      </c>
      <c r="O736" s="11">
        <f t="shared" si="187"/>
        <v>0</v>
      </c>
      <c r="P736" s="11">
        <f t="shared" si="188"/>
        <v>0</v>
      </c>
      <c r="Q736" s="11">
        <f t="shared" si="189"/>
        <v>0</v>
      </c>
      <c r="R736" s="11">
        <f t="shared" si="190"/>
        <v>0</v>
      </c>
    </row>
    <row r="737" spans="1:18" x14ac:dyDescent="0.25">
      <c r="A737" s="9">
        <f>IF(Lease!$H$4="Monthly",DATE(YEAR(Yearly!A736),MONTH(Yearly!A736)+1,DAY(Yearly!A736)),IF(Lease!$H$4="Quarterly",DATE(YEAR(Yearly!A736),MONTH(Yearly!A736)+3,DAY(Yearly!A736)),DATE(YEAR(Yearly!A736)+1,MONTH(Yearly!A736),DAY(Yearly!A736))))</f>
        <v>309423</v>
      </c>
      <c r="B737" s="9">
        <f t="shared" si="178"/>
        <v>309421</v>
      </c>
      <c r="C737" s="9">
        <f t="shared" si="191"/>
        <v>309451</v>
      </c>
      <c r="D737" s="3">
        <f t="shared" si="192"/>
        <v>31</v>
      </c>
      <c r="E737" s="4">
        <f>Lease!K747</f>
        <v>0</v>
      </c>
      <c r="F737" s="3">
        <f t="shared" si="193"/>
        <v>0</v>
      </c>
      <c r="G737" s="11">
        <f t="shared" si="179"/>
        <v>0</v>
      </c>
      <c r="H737" s="11">
        <f t="shared" si="180"/>
        <v>0</v>
      </c>
      <c r="I737" s="11">
        <f t="shared" si="181"/>
        <v>0</v>
      </c>
      <c r="J737" s="11">
        <f t="shared" si="182"/>
        <v>0</v>
      </c>
      <c r="K737" s="11">
        <f t="shared" si="183"/>
        <v>0</v>
      </c>
      <c r="L737" s="11">
        <f t="shared" si="184"/>
        <v>0</v>
      </c>
      <c r="M737" s="11">
        <f t="shared" si="185"/>
        <v>0</v>
      </c>
      <c r="N737" s="11">
        <f t="shared" si="186"/>
        <v>0</v>
      </c>
      <c r="O737" s="11">
        <f t="shared" si="187"/>
        <v>0</v>
      </c>
      <c r="P737" s="11">
        <f t="shared" si="188"/>
        <v>0</v>
      </c>
      <c r="Q737" s="11">
        <f t="shared" si="189"/>
        <v>0</v>
      </c>
      <c r="R737" s="11">
        <f t="shared" si="190"/>
        <v>0</v>
      </c>
    </row>
    <row r="738" spans="1:18" x14ac:dyDescent="0.25">
      <c r="A738" s="9">
        <f>IF(Lease!$H$4="Monthly",DATE(YEAR(Yearly!A737),MONTH(Yearly!A737)+1,DAY(Yearly!A737)),IF(Lease!$H$4="Quarterly",DATE(YEAR(Yearly!A737),MONTH(Yearly!A737)+3,DAY(Yearly!A737)),DATE(YEAR(Yearly!A737)+1,MONTH(Yearly!A737),DAY(Yearly!A737))))</f>
        <v>309789</v>
      </c>
      <c r="B738" s="9">
        <f t="shared" si="178"/>
        <v>309787</v>
      </c>
      <c r="C738" s="9">
        <f t="shared" si="191"/>
        <v>309817</v>
      </c>
      <c r="D738" s="3">
        <f t="shared" si="192"/>
        <v>31</v>
      </c>
      <c r="E738" s="4">
        <f>Lease!K748</f>
        <v>0</v>
      </c>
      <c r="F738" s="3">
        <f t="shared" si="193"/>
        <v>0</v>
      </c>
      <c r="G738" s="11">
        <f t="shared" si="179"/>
        <v>0</v>
      </c>
      <c r="H738" s="11">
        <f t="shared" si="180"/>
        <v>0</v>
      </c>
      <c r="I738" s="11">
        <f t="shared" si="181"/>
        <v>0</v>
      </c>
      <c r="J738" s="11">
        <f t="shared" si="182"/>
        <v>0</v>
      </c>
      <c r="K738" s="11">
        <f t="shared" si="183"/>
        <v>0</v>
      </c>
      <c r="L738" s="11">
        <f t="shared" si="184"/>
        <v>0</v>
      </c>
      <c r="M738" s="11">
        <f t="shared" si="185"/>
        <v>0</v>
      </c>
      <c r="N738" s="11">
        <f t="shared" si="186"/>
        <v>0</v>
      </c>
      <c r="O738" s="11">
        <f t="shared" si="187"/>
        <v>0</v>
      </c>
      <c r="P738" s="11">
        <f t="shared" si="188"/>
        <v>0</v>
      </c>
      <c r="Q738" s="11">
        <f t="shared" si="189"/>
        <v>0</v>
      </c>
      <c r="R738" s="11">
        <f t="shared" si="190"/>
        <v>0</v>
      </c>
    </row>
    <row r="739" spans="1:18" x14ac:dyDescent="0.25">
      <c r="A739" s="9">
        <f>IF(Lease!$H$4="Monthly",DATE(YEAR(Yearly!A738),MONTH(Yearly!A738)+1,DAY(Yearly!A738)),IF(Lease!$H$4="Quarterly",DATE(YEAR(Yearly!A738),MONTH(Yearly!A738)+3,DAY(Yearly!A738)),DATE(YEAR(Yearly!A738)+1,MONTH(Yearly!A738),DAY(Yearly!A738))))</f>
        <v>310154</v>
      </c>
      <c r="B739" s="9">
        <f t="shared" si="178"/>
        <v>310152</v>
      </c>
      <c r="C739" s="9">
        <f t="shared" si="191"/>
        <v>310182</v>
      </c>
      <c r="D739" s="3">
        <f t="shared" si="192"/>
        <v>31</v>
      </c>
      <c r="E739" s="4">
        <f>Lease!K749</f>
        <v>0</v>
      </c>
      <c r="F739" s="3">
        <f t="shared" si="193"/>
        <v>0</v>
      </c>
      <c r="G739" s="11">
        <f t="shared" si="179"/>
        <v>0</v>
      </c>
      <c r="H739" s="11">
        <f t="shared" si="180"/>
        <v>0</v>
      </c>
      <c r="I739" s="11">
        <f t="shared" si="181"/>
        <v>0</v>
      </c>
      <c r="J739" s="11">
        <f t="shared" si="182"/>
        <v>0</v>
      </c>
      <c r="K739" s="11">
        <f t="shared" si="183"/>
        <v>0</v>
      </c>
      <c r="L739" s="11">
        <f t="shared" si="184"/>
        <v>0</v>
      </c>
      <c r="M739" s="11">
        <f t="shared" si="185"/>
        <v>0</v>
      </c>
      <c r="N739" s="11">
        <f t="shared" si="186"/>
        <v>0</v>
      </c>
      <c r="O739" s="11">
        <f t="shared" si="187"/>
        <v>0</v>
      </c>
      <c r="P739" s="11">
        <f t="shared" si="188"/>
        <v>0</v>
      </c>
      <c r="Q739" s="11">
        <f t="shared" si="189"/>
        <v>0</v>
      </c>
      <c r="R739" s="11">
        <f t="shared" si="190"/>
        <v>0</v>
      </c>
    </row>
    <row r="740" spans="1:18" x14ac:dyDescent="0.25">
      <c r="A740" s="9">
        <f>IF(Lease!$H$4="Monthly",DATE(YEAR(Yearly!A739),MONTH(Yearly!A739)+1,DAY(Yearly!A739)),IF(Lease!$H$4="Quarterly",DATE(YEAR(Yearly!A739),MONTH(Yearly!A739)+3,DAY(Yearly!A739)),DATE(YEAR(Yearly!A739)+1,MONTH(Yearly!A739),DAY(Yearly!A739))))</f>
        <v>310519</v>
      </c>
      <c r="B740" s="9">
        <f t="shared" si="178"/>
        <v>310517</v>
      </c>
      <c r="C740" s="9">
        <f t="shared" si="191"/>
        <v>310547</v>
      </c>
      <c r="D740" s="3">
        <f t="shared" si="192"/>
        <v>31</v>
      </c>
      <c r="E740" s="4">
        <f>Lease!K750</f>
        <v>0</v>
      </c>
      <c r="F740" s="3">
        <f t="shared" si="193"/>
        <v>0</v>
      </c>
      <c r="G740" s="11">
        <f t="shared" si="179"/>
        <v>0</v>
      </c>
      <c r="H740" s="11">
        <f t="shared" si="180"/>
        <v>0</v>
      </c>
      <c r="I740" s="11">
        <f t="shared" si="181"/>
        <v>0</v>
      </c>
      <c r="J740" s="11">
        <f t="shared" si="182"/>
        <v>0</v>
      </c>
      <c r="K740" s="11">
        <f t="shared" si="183"/>
        <v>0</v>
      </c>
      <c r="L740" s="11">
        <f t="shared" si="184"/>
        <v>0</v>
      </c>
      <c r="M740" s="11">
        <f t="shared" si="185"/>
        <v>0</v>
      </c>
      <c r="N740" s="11">
        <f t="shared" si="186"/>
        <v>0</v>
      </c>
      <c r="O740" s="11">
        <f t="shared" si="187"/>
        <v>0</v>
      </c>
      <c r="P740" s="11">
        <f t="shared" si="188"/>
        <v>0</v>
      </c>
      <c r="Q740" s="11">
        <f t="shared" si="189"/>
        <v>0</v>
      </c>
      <c r="R740" s="11">
        <f t="shared" si="190"/>
        <v>0</v>
      </c>
    </row>
    <row r="741" spans="1:18" x14ac:dyDescent="0.25">
      <c r="A741" s="9">
        <f>IF(Lease!$H$4="Monthly",DATE(YEAR(Yearly!A740),MONTH(Yearly!A740)+1,DAY(Yearly!A740)),IF(Lease!$H$4="Quarterly",DATE(YEAR(Yearly!A740),MONTH(Yearly!A740)+3,DAY(Yearly!A740)),DATE(YEAR(Yearly!A740)+1,MONTH(Yearly!A740),DAY(Yearly!A740))))</f>
        <v>310884</v>
      </c>
      <c r="B741" s="9">
        <f t="shared" si="178"/>
        <v>310882</v>
      </c>
      <c r="C741" s="9">
        <f t="shared" si="191"/>
        <v>310912</v>
      </c>
      <c r="D741" s="3">
        <f t="shared" si="192"/>
        <v>31</v>
      </c>
      <c r="E741" s="4">
        <f>Lease!K751</f>
        <v>0</v>
      </c>
      <c r="F741" s="3">
        <f t="shared" si="193"/>
        <v>0</v>
      </c>
      <c r="G741" s="11">
        <f t="shared" si="179"/>
        <v>0</v>
      </c>
      <c r="H741" s="11">
        <f t="shared" si="180"/>
        <v>0</v>
      </c>
      <c r="I741" s="11">
        <f t="shared" si="181"/>
        <v>0</v>
      </c>
      <c r="J741" s="11">
        <f t="shared" si="182"/>
        <v>0</v>
      </c>
      <c r="K741" s="11">
        <f t="shared" si="183"/>
        <v>0</v>
      </c>
      <c r="L741" s="11">
        <f t="shared" si="184"/>
        <v>0</v>
      </c>
      <c r="M741" s="11">
        <f t="shared" si="185"/>
        <v>0</v>
      </c>
      <c r="N741" s="11">
        <f t="shared" si="186"/>
        <v>0</v>
      </c>
      <c r="O741" s="11">
        <f t="shared" si="187"/>
        <v>0</v>
      </c>
      <c r="P741" s="11">
        <f t="shared" si="188"/>
        <v>0</v>
      </c>
      <c r="Q741" s="11">
        <f t="shared" si="189"/>
        <v>0</v>
      </c>
      <c r="R741" s="11">
        <f t="shared" si="190"/>
        <v>0</v>
      </c>
    </row>
    <row r="742" spans="1:18" x14ac:dyDescent="0.25">
      <c r="A742" s="9">
        <f>IF(Lease!$H$4="Monthly",DATE(YEAR(Yearly!A741),MONTH(Yearly!A741)+1,DAY(Yearly!A741)),IF(Lease!$H$4="Quarterly",DATE(YEAR(Yearly!A741),MONTH(Yearly!A741)+3,DAY(Yearly!A741)),DATE(YEAR(Yearly!A741)+1,MONTH(Yearly!A741),DAY(Yearly!A741))))</f>
        <v>311250</v>
      </c>
      <c r="B742" s="9">
        <f t="shared" si="178"/>
        <v>311248</v>
      </c>
      <c r="C742" s="9">
        <f t="shared" si="191"/>
        <v>311278</v>
      </c>
      <c r="D742" s="3">
        <f t="shared" si="192"/>
        <v>31</v>
      </c>
      <c r="E742" s="4">
        <f>Lease!K752</f>
        <v>0</v>
      </c>
      <c r="F742" s="3">
        <f t="shared" si="193"/>
        <v>0</v>
      </c>
      <c r="G742" s="11">
        <f t="shared" si="179"/>
        <v>0</v>
      </c>
      <c r="H742" s="11">
        <f t="shared" si="180"/>
        <v>0</v>
      </c>
      <c r="I742" s="11">
        <f t="shared" si="181"/>
        <v>0</v>
      </c>
      <c r="J742" s="11">
        <f t="shared" si="182"/>
        <v>0</v>
      </c>
      <c r="K742" s="11">
        <f t="shared" si="183"/>
        <v>0</v>
      </c>
      <c r="L742" s="11">
        <f t="shared" si="184"/>
        <v>0</v>
      </c>
      <c r="M742" s="11">
        <f t="shared" si="185"/>
        <v>0</v>
      </c>
      <c r="N742" s="11">
        <f t="shared" si="186"/>
        <v>0</v>
      </c>
      <c r="O742" s="11">
        <f t="shared" si="187"/>
        <v>0</v>
      </c>
      <c r="P742" s="11">
        <f t="shared" si="188"/>
        <v>0</v>
      </c>
      <c r="Q742" s="11">
        <f t="shared" si="189"/>
        <v>0</v>
      </c>
      <c r="R742" s="11">
        <f t="shared" si="190"/>
        <v>0</v>
      </c>
    </row>
    <row r="743" spans="1:18" x14ac:dyDescent="0.25">
      <c r="A743" s="9">
        <f>IF(Lease!$H$4="Monthly",DATE(YEAR(Yearly!A742),MONTH(Yearly!A742)+1,DAY(Yearly!A742)),IF(Lease!$H$4="Quarterly",DATE(YEAR(Yearly!A742),MONTH(Yearly!A742)+3,DAY(Yearly!A742)),DATE(YEAR(Yearly!A742)+1,MONTH(Yearly!A742),DAY(Yearly!A742))))</f>
        <v>311615</v>
      </c>
      <c r="B743" s="9">
        <f t="shared" si="178"/>
        <v>311613</v>
      </c>
      <c r="C743" s="9">
        <f t="shared" si="191"/>
        <v>311643</v>
      </c>
      <c r="D743" s="3">
        <f t="shared" si="192"/>
        <v>31</v>
      </c>
      <c r="E743" s="4">
        <f>Lease!K753</f>
        <v>0</v>
      </c>
      <c r="F743" s="3">
        <f t="shared" si="193"/>
        <v>0</v>
      </c>
      <c r="G743" s="11">
        <f t="shared" si="179"/>
        <v>0</v>
      </c>
      <c r="H743" s="11">
        <f t="shared" si="180"/>
        <v>0</v>
      </c>
      <c r="I743" s="11">
        <f t="shared" si="181"/>
        <v>0</v>
      </c>
      <c r="J743" s="11">
        <f t="shared" si="182"/>
        <v>0</v>
      </c>
      <c r="K743" s="11">
        <f t="shared" si="183"/>
        <v>0</v>
      </c>
      <c r="L743" s="11">
        <f t="shared" si="184"/>
        <v>0</v>
      </c>
      <c r="M743" s="11">
        <f t="shared" si="185"/>
        <v>0</v>
      </c>
      <c r="N743" s="11">
        <f t="shared" si="186"/>
        <v>0</v>
      </c>
      <c r="O743" s="11">
        <f t="shared" si="187"/>
        <v>0</v>
      </c>
      <c r="P743" s="11">
        <f t="shared" si="188"/>
        <v>0</v>
      </c>
      <c r="Q743" s="11">
        <f t="shared" si="189"/>
        <v>0</v>
      </c>
      <c r="R743" s="11">
        <f t="shared" si="190"/>
        <v>0</v>
      </c>
    </row>
    <row r="744" spans="1:18" x14ac:dyDescent="0.25">
      <c r="A744" s="9">
        <f>IF(Lease!$H$4="Monthly",DATE(YEAR(Yearly!A743),MONTH(Yearly!A743)+1,DAY(Yearly!A743)),IF(Lease!$H$4="Quarterly",DATE(YEAR(Yearly!A743),MONTH(Yearly!A743)+3,DAY(Yearly!A743)),DATE(YEAR(Yearly!A743)+1,MONTH(Yearly!A743),DAY(Yearly!A743))))</f>
        <v>311980</v>
      </c>
      <c r="B744" s="9">
        <f t="shared" si="178"/>
        <v>311978</v>
      </c>
      <c r="C744" s="9">
        <f t="shared" si="191"/>
        <v>312008</v>
      </c>
      <c r="D744" s="3">
        <f t="shared" si="192"/>
        <v>31</v>
      </c>
      <c r="E744" s="4">
        <f>Lease!K754</f>
        <v>0</v>
      </c>
      <c r="F744" s="3">
        <f t="shared" si="193"/>
        <v>0</v>
      </c>
      <c r="G744" s="11">
        <f t="shared" si="179"/>
        <v>0</v>
      </c>
      <c r="H744" s="11">
        <f t="shared" si="180"/>
        <v>0</v>
      </c>
      <c r="I744" s="11">
        <f t="shared" si="181"/>
        <v>0</v>
      </c>
      <c r="J744" s="11">
        <f t="shared" si="182"/>
        <v>0</v>
      </c>
      <c r="K744" s="11">
        <f t="shared" si="183"/>
        <v>0</v>
      </c>
      <c r="L744" s="11">
        <f t="shared" si="184"/>
        <v>0</v>
      </c>
      <c r="M744" s="11">
        <f t="shared" si="185"/>
        <v>0</v>
      </c>
      <c r="N744" s="11">
        <f t="shared" si="186"/>
        <v>0</v>
      </c>
      <c r="O744" s="11">
        <f t="shared" si="187"/>
        <v>0</v>
      </c>
      <c r="P744" s="11">
        <f t="shared" si="188"/>
        <v>0</v>
      </c>
      <c r="Q744" s="11">
        <f t="shared" si="189"/>
        <v>0</v>
      </c>
      <c r="R744" s="11">
        <f t="shared" si="190"/>
        <v>0</v>
      </c>
    </row>
    <row r="745" spans="1:18" x14ac:dyDescent="0.25">
      <c r="A745" s="9">
        <f>IF(Lease!$H$4="Monthly",DATE(YEAR(Yearly!A744),MONTH(Yearly!A744)+1,DAY(Yearly!A744)),IF(Lease!$H$4="Quarterly",DATE(YEAR(Yearly!A744),MONTH(Yearly!A744)+3,DAY(Yearly!A744)),DATE(YEAR(Yearly!A744)+1,MONTH(Yearly!A744),DAY(Yearly!A744))))</f>
        <v>312345</v>
      </c>
      <c r="B745" s="9">
        <f t="shared" si="178"/>
        <v>312343</v>
      </c>
      <c r="C745" s="9">
        <f t="shared" si="191"/>
        <v>312373</v>
      </c>
      <c r="D745" s="3">
        <f t="shared" si="192"/>
        <v>31</v>
      </c>
      <c r="E745" s="4">
        <f>Lease!K755</f>
        <v>0</v>
      </c>
      <c r="F745" s="3">
        <f t="shared" si="193"/>
        <v>0</v>
      </c>
      <c r="G745" s="11">
        <f t="shared" si="179"/>
        <v>0</v>
      </c>
      <c r="H745" s="11">
        <f t="shared" si="180"/>
        <v>0</v>
      </c>
      <c r="I745" s="11">
        <f t="shared" si="181"/>
        <v>0</v>
      </c>
      <c r="J745" s="11">
        <f t="shared" si="182"/>
        <v>0</v>
      </c>
      <c r="K745" s="11">
        <f t="shared" si="183"/>
        <v>0</v>
      </c>
      <c r="L745" s="11">
        <f t="shared" si="184"/>
        <v>0</v>
      </c>
      <c r="M745" s="11">
        <f t="shared" si="185"/>
        <v>0</v>
      </c>
      <c r="N745" s="11">
        <f t="shared" si="186"/>
        <v>0</v>
      </c>
      <c r="O745" s="11">
        <f t="shared" si="187"/>
        <v>0</v>
      </c>
      <c r="P745" s="11">
        <f t="shared" si="188"/>
        <v>0</v>
      </c>
      <c r="Q745" s="11">
        <f t="shared" si="189"/>
        <v>0</v>
      </c>
      <c r="R745" s="11">
        <f t="shared" si="190"/>
        <v>0</v>
      </c>
    </row>
    <row r="746" spans="1:18" x14ac:dyDescent="0.25">
      <c r="A746" s="9">
        <f>IF(Lease!$H$4="Monthly",DATE(YEAR(Yearly!A745),MONTH(Yearly!A745)+1,DAY(Yearly!A745)),IF(Lease!$H$4="Quarterly",DATE(YEAR(Yearly!A745),MONTH(Yearly!A745)+3,DAY(Yearly!A745)),DATE(YEAR(Yearly!A745)+1,MONTH(Yearly!A745),DAY(Yearly!A745))))</f>
        <v>312711</v>
      </c>
      <c r="B746" s="9">
        <f t="shared" si="178"/>
        <v>312709</v>
      </c>
      <c r="C746" s="9">
        <f t="shared" si="191"/>
        <v>312739</v>
      </c>
      <c r="D746" s="3">
        <f t="shared" si="192"/>
        <v>31</v>
      </c>
      <c r="E746" s="4">
        <f>Lease!K756</f>
        <v>0</v>
      </c>
      <c r="F746" s="3">
        <f t="shared" si="193"/>
        <v>0</v>
      </c>
      <c r="G746" s="11">
        <f t="shared" si="179"/>
        <v>0</v>
      </c>
      <c r="H746" s="11">
        <f t="shared" si="180"/>
        <v>0</v>
      </c>
      <c r="I746" s="11">
        <f t="shared" si="181"/>
        <v>0</v>
      </c>
      <c r="J746" s="11">
        <f t="shared" si="182"/>
        <v>0</v>
      </c>
      <c r="K746" s="11">
        <f t="shared" si="183"/>
        <v>0</v>
      </c>
      <c r="L746" s="11">
        <f t="shared" si="184"/>
        <v>0</v>
      </c>
      <c r="M746" s="11">
        <f t="shared" si="185"/>
        <v>0</v>
      </c>
      <c r="N746" s="11">
        <f t="shared" si="186"/>
        <v>0</v>
      </c>
      <c r="O746" s="11">
        <f t="shared" si="187"/>
        <v>0</v>
      </c>
      <c r="P746" s="11">
        <f t="shared" si="188"/>
        <v>0</v>
      </c>
      <c r="Q746" s="11">
        <f t="shared" si="189"/>
        <v>0</v>
      </c>
      <c r="R746" s="11">
        <f t="shared" si="190"/>
        <v>0</v>
      </c>
    </row>
    <row r="747" spans="1:18" x14ac:dyDescent="0.25">
      <c r="A747" s="9">
        <f>IF(Lease!$H$4="Monthly",DATE(YEAR(Yearly!A746),MONTH(Yearly!A746)+1,DAY(Yearly!A746)),IF(Lease!$H$4="Quarterly",DATE(YEAR(Yearly!A746),MONTH(Yearly!A746)+3,DAY(Yearly!A746)),DATE(YEAR(Yearly!A746)+1,MONTH(Yearly!A746),DAY(Yearly!A746))))</f>
        <v>313076</v>
      </c>
      <c r="B747" s="9">
        <f t="shared" si="178"/>
        <v>313074</v>
      </c>
      <c r="C747" s="9">
        <f t="shared" si="191"/>
        <v>313104</v>
      </c>
      <c r="D747" s="3">
        <f t="shared" si="192"/>
        <v>31</v>
      </c>
      <c r="E747" s="4">
        <f>Lease!K757</f>
        <v>0</v>
      </c>
      <c r="F747" s="3">
        <f t="shared" si="193"/>
        <v>0</v>
      </c>
      <c r="G747" s="11">
        <f t="shared" si="179"/>
        <v>0</v>
      </c>
      <c r="H747" s="11">
        <f t="shared" si="180"/>
        <v>0</v>
      </c>
      <c r="I747" s="11">
        <f t="shared" si="181"/>
        <v>0</v>
      </c>
      <c r="J747" s="11">
        <f t="shared" si="182"/>
        <v>0</v>
      </c>
      <c r="K747" s="11">
        <f t="shared" si="183"/>
        <v>0</v>
      </c>
      <c r="L747" s="11">
        <f t="shared" si="184"/>
        <v>0</v>
      </c>
      <c r="M747" s="11">
        <f t="shared" si="185"/>
        <v>0</v>
      </c>
      <c r="N747" s="11">
        <f t="shared" si="186"/>
        <v>0</v>
      </c>
      <c r="O747" s="11">
        <f t="shared" si="187"/>
        <v>0</v>
      </c>
      <c r="P747" s="11">
        <f t="shared" si="188"/>
        <v>0</v>
      </c>
      <c r="Q747" s="11">
        <f t="shared" si="189"/>
        <v>0</v>
      </c>
      <c r="R747" s="11">
        <f t="shared" si="190"/>
        <v>0</v>
      </c>
    </row>
    <row r="748" spans="1:18" x14ac:dyDescent="0.25">
      <c r="A748" s="9">
        <f>IF(Lease!$H$4="Monthly",DATE(YEAR(Yearly!A747),MONTH(Yearly!A747)+1,DAY(Yearly!A747)),IF(Lease!$H$4="Quarterly",DATE(YEAR(Yearly!A747),MONTH(Yearly!A747)+3,DAY(Yearly!A747)),DATE(YEAR(Yearly!A747)+1,MONTH(Yearly!A747),DAY(Yearly!A747))))</f>
        <v>313441</v>
      </c>
      <c r="B748" s="9">
        <f t="shared" si="178"/>
        <v>313439</v>
      </c>
      <c r="C748" s="9">
        <f t="shared" si="191"/>
        <v>313469</v>
      </c>
      <c r="D748" s="3">
        <f t="shared" si="192"/>
        <v>31</v>
      </c>
      <c r="E748" s="4">
        <f>Lease!K758</f>
        <v>0</v>
      </c>
      <c r="F748" s="3">
        <f t="shared" si="193"/>
        <v>0</v>
      </c>
      <c r="G748" s="11">
        <f t="shared" si="179"/>
        <v>0</v>
      </c>
      <c r="H748" s="11">
        <f t="shared" si="180"/>
        <v>0</v>
      </c>
      <c r="I748" s="11">
        <f t="shared" si="181"/>
        <v>0</v>
      </c>
      <c r="J748" s="11">
        <f t="shared" si="182"/>
        <v>0</v>
      </c>
      <c r="K748" s="11">
        <f t="shared" si="183"/>
        <v>0</v>
      </c>
      <c r="L748" s="11">
        <f t="shared" si="184"/>
        <v>0</v>
      </c>
      <c r="M748" s="11">
        <f t="shared" si="185"/>
        <v>0</v>
      </c>
      <c r="N748" s="11">
        <f t="shared" si="186"/>
        <v>0</v>
      </c>
      <c r="O748" s="11">
        <f t="shared" si="187"/>
        <v>0</v>
      </c>
      <c r="P748" s="11">
        <f t="shared" si="188"/>
        <v>0</v>
      </c>
      <c r="Q748" s="11">
        <f t="shared" si="189"/>
        <v>0</v>
      </c>
      <c r="R748" s="11">
        <f t="shared" si="190"/>
        <v>0</v>
      </c>
    </row>
    <row r="749" spans="1:18" x14ac:dyDescent="0.25">
      <c r="A749" s="9">
        <f>IF(Lease!$H$4="Monthly",DATE(YEAR(Yearly!A748),MONTH(Yearly!A748)+1,DAY(Yearly!A748)),IF(Lease!$H$4="Quarterly",DATE(YEAR(Yearly!A748),MONTH(Yearly!A748)+3,DAY(Yearly!A748)),DATE(YEAR(Yearly!A748)+1,MONTH(Yearly!A748),DAY(Yearly!A748))))</f>
        <v>313806</v>
      </c>
      <c r="B749" s="9">
        <f t="shared" si="178"/>
        <v>313804</v>
      </c>
      <c r="C749" s="9">
        <f t="shared" si="191"/>
        <v>313834</v>
      </c>
      <c r="D749" s="3">
        <f t="shared" si="192"/>
        <v>31</v>
      </c>
      <c r="E749" s="4">
        <f>Lease!K759</f>
        <v>0</v>
      </c>
      <c r="F749" s="3">
        <f t="shared" si="193"/>
        <v>0</v>
      </c>
      <c r="G749" s="11">
        <f t="shared" si="179"/>
        <v>0</v>
      </c>
      <c r="H749" s="11">
        <f t="shared" si="180"/>
        <v>0</v>
      </c>
      <c r="I749" s="11">
        <f t="shared" si="181"/>
        <v>0</v>
      </c>
      <c r="J749" s="11">
        <f t="shared" si="182"/>
        <v>0</v>
      </c>
      <c r="K749" s="11">
        <f t="shared" si="183"/>
        <v>0</v>
      </c>
      <c r="L749" s="11">
        <f t="shared" si="184"/>
        <v>0</v>
      </c>
      <c r="M749" s="11">
        <f t="shared" si="185"/>
        <v>0</v>
      </c>
      <c r="N749" s="11">
        <f t="shared" si="186"/>
        <v>0</v>
      </c>
      <c r="O749" s="11">
        <f t="shared" si="187"/>
        <v>0</v>
      </c>
      <c r="P749" s="11">
        <f t="shared" si="188"/>
        <v>0</v>
      </c>
      <c r="Q749" s="11">
        <f t="shared" si="189"/>
        <v>0</v>
      </c>
      <c r="R749" s="11">
        <f t="shared" si="190"/>
        <v>0</v>
      </c>
    </row>
    <row r="750" spans="1:18" x14ac:dyDescent="0.25">
      <c r="A750" s="9">
        <f>IF(Lease!$H$4="Monthly",DATE(YEAR(Yearly!A749),MONTH(Yearly!A749)+1,DAY(Yearly!A749)),IF(Lease!$H$4="Quarterly",DATE(YEAR(Yearly!A749),MONTH(Yearly!A749)+3,DAY(Yearly!A749)),DATE(YEAR(Yearly!A749)+1,MONTH(Yearly!A749),DAY(Yearly!A749))))</f>
        <v>314172</v>
      </c>
      <c r="B750" s="9">
        <f t="shared" si="178"/>
        <v>314170</v>
      </c>
      <c r="C750" s="9">
        <f t="shared" si="191"/>
        <v>314200</v>
      </c>
      <c r="D750" s="3">
        <f t="shared" si="192"/>
        <v>31</v>
      </c>
      <c r="E750" s="4">
        <f>Lease!K760</f>
        <v>0</v>
      </c>
      <c r="F750" s="3">
        <f t="shared" si="193"/>
        <v>0</v>
      </c>
      <c r="G750" s="11">
        <f t="shared" si="179"/>
        <v>0</v>
      </c>
      <c r="H750" s="11">
        <f t="shared" si="180"/>
        <v>0</v>
      </c>
      <c r="I750" s="11">
        <f t="shared" si="181"/>
        <v>0</v>
      </c>
      <c r="J750" s="11">
        <f t="shared" si="182"/>
        <v>0</v>
      </c>
      <c r="K750" s="11">
        <f t="shared" si="183"/>
        <v>0</v>
      </c>
      <c r="L750" s="11">
        <f t="shared" si="184"/>
        <v>0</v>
      </c>
      <c r="M750" s="11">
        <f t="shared" si="185"/>
        <v>0</v>
      </c>
      <c r="N750" s="11">
        <f t="shared" si="186"/>
        <v>0</v>
      </c>
      <c r="O750" s="11">
        <f t="shared" si="187"/>
        <v>0</v>
      </c>
      <c r="P750" s="11">
        <f t="shared" si="188"/>
        <v>0</v>
      </c>
      <c r="Q750" s="11">
        <f t="shared" si="189"/>
        <v>0</v>
      </c>
      <c r="R750" s="11">
        <f t="shared" si="190"/>
        <v>0</v>
      </c>
    </row>
    <row r="751" spans="1:18" x14ac:dyDescent="0.25">
      <c r="A751" s="9">
        <f>IF(Lease!$H$4="Monthly",DATE(YEAR(Yearly!A750),MONTH(Yearly!A750)+1,DAY(Yearly!A750)),IF(Lease!$H$4="Quarterly",DATE(YEAR(Yearly!A750),MONTH(Yearly!A750)+3,DAY(Yearly!A750)),DATE(YEAR(Yearly!A750)+1,MONTH(Yearly!A750),DAY(Yearly!A750))))</f>
        <v>314537</v>
      </c>
      <c r="B751" s="9">
        <f t="shared" si="178"/>
        <v>314535</v>
      </c>
      <c r="C751" s="9">
        <f t="shared" si="191"/>
        <v>314565</v>
      </c>
      <c r="D751" s="3">
        <f t="shared" si="192"/>
        <v>31</v>
      </c>
      <c r="E751" s="4">
        <f>Lease!K761</f>
        <v>0</v>
      </c>
      <c r="F751" s="3">
        <f t="shared" si="193"/>
        <v>0</v>
      </c>
      <c r="G751" s="11">
        <f t="shared" si="179"/>
        <v>0</v>
      </c>
      <c r="H751" s="11">
        <f t="shared" si="180"/>
        <v>0</v>
      </c>
      <c r="I751" s="11">
        <f t="shared" si="181"/>
        <v>0</v>
      </c>
      <c r="J751" s="11">
        <f t="shared" si="182"/>
        <v>0</v>
      </c>
      <c r="K751" s="11">
        <f t="shared" si="183"/>
        <v>0</v>
      </c>
      <c r="L751" s="11">
        <f t="shared" si="184"/>
        <v>0</v>
      </c>
      <c r="M751" s="11">
        <f t="shared" si="185"/>
        <v>0</v>
      </c>
      <c r="N751" s="11">
        <f t="shared" si="186"/>
        <v>0</v>
      </c>
      <c r="O751" s="11">
        <f t="shared" si="187"/>
        <v>0</v>
      </c>
      <c r="P751" s="11">
        <f t="shared" si="188"/>
        <v>0</v>
      </c>
      <c r="Q751" s="11">
        <f t="shared" si="189"/>
        <v>0</v>
      </c>
      <c r="R751" s="11">
        <f t="shared" si="190"/>
        <v>0</v>
      </c>
    </row>
    <row r="752" spans="1:18" x14ac:dyDescent="0.25">
      <c r="A752" s="9">
        <f>IF(Lease!$H$4="Monthly",DATE(YEAR(Yearly!A751),MONTH(Yearly!A751)+1,DAY(Yearly!A751)),IF(Lease!$H$4="Quarterly",DATE(YEAR(Yearly!A751),MONTH(Yearly!A751)+3,DAY(Yearly!A751)),DATE(YEAR(Yearly!A751)+1,MONTH(Yearly!A751),DAY(Yearly!A751))))</f>
        <v>314902</v>
      </c>
      <c r="B752" s="9">
        <f t="shared" si="178"/>
        <v>314900</v>
      </c>
      <c r="C752" s="9">
        <f t="shared" si="191"/>
        <v>314930</v>
      </c>
      <c r="D752" s="3">
        <f t="shared" si="192"/>
        <v>31</v>
      </c>
      <c r="E752" s="4">
        <f>Lease!K762</f>
        <v>0</v>
      </c>
      <c r="F752" s="3">
        <f t="shared" si="193"/>
        <v>0</v>
      </c>
      <c r="G752" s="11">
        <f t="shared" si="179"/>
        <v>0</v>
      </c>
      <c r="H752" s="11">
        <f t="shared" si="180"/>
        <v>0</v>
      </c>
      <c r="I752" s="11">
        <f t="shared" si="181"/>
        <v>0</v>
      </c>
      <c r="J752" s="11">
        <f t="shared" si="182"/>
        <v>0</v>
      </c>
      <c r="K752" s="11">
        <f t="shared" si="183"/>
        <v>0</v>
      </c>
      <c r="L752" s="11">
        <f t="shared" si="184"/>
        <v>0</v>
      </c>
      <c r="M752" s="11">
        <f t="shared" si="185"/>
        <v>0</v>
      </c>
      <c r="N752" s="11">
        <f t="shared" si="186"/>
        <v>0</v>
      </c>
      <c r="O752" s="11">
        <f t="shared" si="187"/>
        <v>0</v>
      </c>
      <c r="P752" s="11">
        <f t="shared" si="188"/>
        <v>0</v>
      </c>
      <c r="Q752" s="11">
        <f t="shared" si="189"/>
        <v>0</v>
      </c>
      <c r="R752" s="11">
        <f t="shared" si="190"/>
        <v>0</v>
      </c>
    </row>
    <row r="753" spans="1:18" x14ac:dyDescent="0.25">
      <c r="A753" s="9">
        <f>IF(Lease!$H$4="Monthly",DATE(YEAR(Yearly!A752),MONTH(Yearly!A752)+1,DAY(Yearly!A752)),IF(Lease!$H$4="Quarterly",DATE(YEAR(Yearly!A752),MONTH(Yearly!A752)+3,DAY(Yearly!A752)),DATE(YEAR(Yearly!A752)+1,MONTH(Yearly!A752),DAY(Yearly!A752))))</f>
        <v>315267</v>
      </c>
      <c r="B753" s="9">
        <f t="shared" si="178"/>
        <v>315265</v>
      </c>
      <c r="C753" s="9">
        <f t="shared" si="191"/>
        <v>315295</v>
      </c>
      <c r="D753" s="3">
        <f t="shared" si="192"/>
        <v>31</v>
      </c>
      <c r="E753" s="4">
        <f>Lease!K763</f>
        <v>0</v>
      </c>
      <c r="F753" s="3">
        <f t="shared" si="193"/>
        <v>0</v>
      </c>
      <c r="G753" s="11">
        <f t="shared" si="179"/>
        <v>0</v>
      </c>
      <c r="H753" s="11">
        <f t="shared" si="180"/>
        <v>0</v>
      </c>
      <c r="I753" s="11">
        <f t="shared" si="181"/>
        <v>0</v>
      </c>
      <c r="J753" s="11">
        <f t="shared" si="182"/>
        <v>0</v>
      </c>
      <c r="K753" s="11">
        <f t="shared" si="183"/>
        <v>0</v>
      </c>
      <c r="L753" s="11">
        <f t="shared" si="184"/>
        <v>0</v>
      </c>
      <c r="M753" s="11">
        <f t="shared" si="185"/>
        <v>0</v>
      </c>
      <c r="N753" s="11">
        <f t="shared" si="186"/>
        <v>0</v>
      </c>
      <c r="O753" s="11">
        <f t="shared" si="187"/>
        <v>0</v>
      </c>
      <c r="P753" s="11">
        <f t="shared" si="188"/>
        <v>0</v>
      </c>
      <c r="Q753" s="11">
        <f t="shared" si="189"/>
        <v>0</v>
      </c>
      <c r="R753" s="11">
        <f t="shared" si="190"/>
        <v>0</v>
      </c>
    </row>
    <row r="754" spans="1:18" x14ac:dyDescent="0.25">
      <c r="A754" s="9">
        <f>IF(Lease!$H$4="Monthly",DATE(YEAR(Yearly!A753),MONTH(Yearly!A753)+1,DAY(Yearly!A753)),IF(Lease!$H$4="Quarterly",DATE(YEAR(Yearly!A753),MONTH(Yearly!A753)+3,DAY(Yearly!A753)),DATE(YEAR(Yearly!A753)+1,MONTH(Yearly!A753),DAY(Yearly!A753))))</f>
        <v>315633</v>
      </c>
      <c r="B754" s="9">
        <f t="shared" si="178"/>
        <v>315631</v>
      </c>
      <c r="C754" s="9">
        <f t="shared" si="191"/>
        <v>315661</v>
      </c>
      <c r="D754" s="3">
        <f t="shared" si="192"/>
        <v>31</v>
      </c>
      <c r="E754" s="4">
        <f>Lease!K764</f>
        <v>0</v>
      </c>
      <c r="F754" s="3">
        <f t="shared" si="193"/>
        <v>0</v>
      </c>
      <c r="G754" s="11">
        <f t="shared" si="179"/>
        <v>0</v>
      </c>
      <c r="H754" s="11">
        <f t="shared" si="180"/>
        <v>0</v>
      </c>
      <c r="I754" s="11">
        <f t="shared" si="181"/>
        <v>0</v>
      </c>
      <c r="J754" s="11">
        <f t="shared" si="182"/>
        <v>0</v>
      </c>
      <c r="K754" s="11">
        <f t="shared" si="183"/>
        <v>0</v>
      </c>
      <c r="L754" s="11">
        <f t="shared" si="184"/>
        <v>0</v>
      </c>
      <c r="M754" s="11">
        <f t="shared" si="185"/>
        <v>0</v>
      </c>
      <c r="N754" s="11">
        <f t="shared" si="186"/>
        <v>0</v>
      </c>
      <c r="O754" s="11">
        <f t="shared" si="187"/>
        <v>0</v>
      </c>
      <c r="P754" s="11">
        <f t="shared" si="188"/>
        <v>0</v>
      </c>
      <c r="Q754" s="11">
        <f t="shared" si="189"/>
        <v>0</v>
      </c>
      <c r="R754" s="11">
        <f t="shared" si="190"/>
        <v>0</v>
      </c>
    </row>
    <row r="755" spans="1:18" x14ac:dyDescent="0.25">
      <c r="A755" s="9">
        <f>IF(Lease!$H$4="Monthly",DATE(YEAR(Yearly!A754),MONTH(Yearly!A754)+1,DAY(Yearly!A754)),IF(Lease!$H$4="Quarterly",DATE(YEAR(Yearly!A754),MONTH(Yearly!A754)+3,DAY(Yearly!A754)),DATE(YEAR(Yearly!A754)+1,MONTH(Yearly!A754),DAY(Yearly!A754))))</f>
        <v>315998</v>
      </c>
      <c r="B755" s="9">
        <f t="shared" si="178"/>
        <v>315996</v>
      </c>
      <c r="C755" s="9">
        <f t="shared" si="191"/>
        <v>316026</v>
      </c>
      <c r="D755" s="3">
        <f t="shared" si="192"/>
        <v>31</v>
      </c>
      <c r="E755" s="4">
        <f>Lease!K765</f>
        <v>0</v>
      </c>
      <c r="F755" s="3">
        <f t="shared" si="193"/>
        <v>0</v>
      </c>
      <c r="G755" s="11">
        <f t="shared" si="179"/>
        <v>0</v>
      </c>
      <c r="H755" s="11">
        <f t="shared" si="180"/>
        <v>0</v>
      </c>
      <c r="I755" s="11">
        <f t="shared" si="181"/>
        <v>0</v>
      </c>
      <c r="J755" s="11">
        <f t="shared" si="182"/>
        <v>0</v>
      </c>
      <c r="K755" s="11">
        <f t="shared" si="183"/>
        <v>0</v>
      </c>
      <c r="L755" s="11">
        <f t="shared" si="184"/>
        <v>0</v>
      </c>
      <c r="M755" s="11">
        <f t="shared" si="185"/>
        <v>0</v>
      </c>
      <c r="N755" s="11">
        <f t="shared" si="186"/>
        <v>0</v>
      </c>
      <c r="O755" s="11">
        <f t="shared" si="187"/>
        <v>0</v>
      </c>
      <c r="P755" s="11">
        <f t="shared" si="188"/>
        <v>0</v>
      </c>
      <c r="Q755" s="11">
        <f t="shared" si="189"/>
        <v>0</v>
      </c>
      <c r="R755" s="11">
        <f t="shared" si="190"/>
        <v>0</v>
      </c>
    </row>
    <row r="756" spans="1:18" x14ac:dyDescent="0.25">
      <c r="A756" s="9">
        <f>IF(Lease!$H$4="Monthly",DATE(YEAR(Yearly!A755),MONTH(Yearly!A755)+1,DAY(Yearly!A755)),IF(Lease!$H$4="Quarterly",DATE(YEAR(Yearly!A755),MONTH(Yearly!A755)+3,DAY(Yearly!A755)),DATE(YEAR(Yearly!A755)+1,MONTH(Yearly!A755),DAY(Yearly!A755))))</f>
        <v>316363</v>
      </c>
      <c r="B756" s="9">
        <f t="shared" si="178"/>
        <v>316361</v>
      </c>
      <c r="C756" s="9">
        <f t="shared" si="191"/>
        <v>316391</v>
      </c>
      <c r="D756" s="3">
        <f t="shared" si="192"/>
        <v>31</v>
      </c>
      <c r="E756" s="4">
        <f>Lease!K766</f>
        <v>0</v>
      </c>
      <c r="F756" s="3">
        <f t="shared" si="193"/>
        <v>0</v>
      </c>
      <c r="G756" s="11">
        <f t="shared" si="179"/>
        <v>0</v>
      </c>
      <c r="H756" s="11">
        <f t="shared" si="180"/>
        <v>0</v>
      </c>
      <c r="I756" s="11">
        <f t="shared" si="181"/>
        <v>0</v>
      </c>
      <c r="J756" s="11">
        <f t="shared" si="182"/>
        <v>0</v>
      </c>
      <c r="K756" s="11">
        <f t="shared" si="183"/>
        <v>0</v>
      </c>
      <c r="L756" s="11">
        <f t="shared" si="184"/>
        <v>0</v>
      </c>
      <c r="M756" s="11">
        <f t="shared" si="185"/>
        <v>0</v>
      </c>
      <c r="N756" s="11">
        <f t="shared" si="186"/>
        <v>0</v>
      </c>
      <c r="O756" s="11">
        <f t="shared" si="187"/>
        <v>0</v>
      </c>
      <c r="P756" s="11">
        <f t="shared" si="188"/>
        <v>0</v>
      </c>
      <c r="Q756" s="11">
        <f t="shared" si="189"/>
        <v>0</v>
      </c>
      <c r="R756" s="11">
        <f t="shared" si="190"/>
        <v>0</v>
      </c>
    </row>
    <row r="757" spans="1:18" x14ac:dyDescent="0.25">
      <c r="A757" s="9">
        <f>IF(Lease!$H$4="Monthly",DATE(YEAR(Yearly!A756),MONTH(Yearly!A756)+1,DAY(Yearly!A756)),IF(Lease!$H$4="Quarterly",DATE(YEAR(Yearly!A756),MONTH(Yearly!A756)+3,DAY(Yearly!A756)),DATE(YEAR(Yearly!A756)+1,MONTH(Yearly!A756),DAY(Yearly!A756))))</f>
        <v>316728</v>
      </c>
      <c r="B757" s="9">
        <f t="shared" si="178"/>
        <v>316726</v>
      </c>
      <c r="C757" s="9">
        <f t="shared" si="191"/>
        <v>316756</v>
      </c>
      <c r="D757" s="3">
        <f t="shared" si="192"/>
        <v>31</v>
      </c>
      <c r="E757" s="4">
        <f>Lease!K767</f>
        <v>0</v>
      </c>
      <c r="F757" s="3">
        <f t="shared" si="193"/>
        <v>0</v>
      </c>
      <c r="G757" s="11">
        <f t="shared" si="179"/>
        <v>0</v>
      </c>
      <c r="H757" s="11">
        <f t="shared" si="180"/>
        <v>0</v>
      </c>
      <c r="I757" s="11">
        <f t="shared" si="181"/>
        <v>0</v>
      </c>
      <c r="J757" s="11">
        <f t="shared" si="182"/>
        <v>0</v>
      </c>
      <c r="K757" s="11">
        <f t="shared" si="183"/>
        <v>0</v>
      </c>
      <c r="L757" s="11">
        <f t="shared" si="184"/>
        <v>0</v>
      </c>
      <c r="M757" s="11">
        <f t="shared" si="185"/>
        <v>0</v>
      </c>
      <c r="N757" s="11">
        <f t="shared" si="186"/>
        <v>0</v>
      </c>
      <c r="O757" s="11">
        <f t="shared" si="187"/>
        <v>0</v>
      </c>
      <c r="P757" s="11">
        <f t="shared" si="188"/>
        <v>0</v>
      </c>
      <c r="Q757" s="11">
        <f t="shared" si="189"/>
        <v>0</v>
      </c>
      <c r="R757" s="11">
        <f t="shared" si="190"/>
        <v>0</v>
      </c>
    </row>
    <row r="758" spans="1:18" x14ac:dyDescent="0.25">
      <c r="A758" s="9">
        <f>IF(Lease!$H$4="Monthly",DATE(YEAR(Yearly!A757),MONTH(Yearly!A757)+1,DAY(Yearly!A757)),IF(Lease!$H$4="Quarterly",DATE(YEAR(Yearly!A757),MONTH(Yearly!A757)+3,DAY(Yearly!A757)),DATE(YEAR(Yearly!A757)+1,MONTH(Yearly!A757),DAY(Yearly!A757))))</f>
        <v>317094</v>
      </c>
      <c r="B758" s="9">
        <f t="shared" si="178"/>
        <v>317092</v>
      </c>
      <c r="C758" s="9">
        <f t="shared" si="191"/>
        <v>317122</v>
      </c>
      <c r="D758" s="3">
        <f t="shared" si="192"/>
        <v>31</v>
      </c>
      <c r="E758" s="4">
        <f>Lease!K768</f>
        <v>0</v>
      </c>
      <c r="F758" s="3">
        <f t="shared" si="193"/>
        <v>0</v>
      </c>
      <c r="G758" s="11">
        <f t="shared" si="179"/>
        <v>0</v>
      </c>
      <c r="H758" s="11">
        <f t="shared" si="180"/>
        <v>0</v>
      </c>
      <c r="I758" s="11">
        <f t="shared" si="181"/>
        <v>0</v>
      </c>
      <c r="J758" s="11">
        <f t="shared" si="182"/>
        <v>0</v>
      </c>
      <c r="K758" s="11">
        <f t="shared" si="183"/>
        <v>0</v>
      </c>
      <c r="L758" s="11">
        <f t="shared" si="184"/>
        <v>0</v>
      </c>
      <c r="M758" s="11">
        <f t="shared" si="185"/>
        <v>0</v>
      </c>
      <c r="N758" s="11">
        <f t="shared" si="186"/>
        <v>0</v>
      </c>
      <c r="O758" s="11">
        <f t="shared" si="187"/>
        <v>0</v>
      </c>
      <c r="P758" s="11">
        <f t="shared" si="188"/>
        <v>0</v>
      </c>
      <c r="Q758" s="11">
        <f t="shared" si="189"/>
        <v>0</v>
      </c>
      <c r="R758" s="11">
        <f t="shared" si="190"/>
        <v>0</v>
      </c>
    </row>
    <row r="759" spans="1:18" x14ac:dyDescent="0.25">
      <c r="A759" s="9">
        <f>IF(Lease!$H$4="Monthly",DATE(YEAR(Yearly!A758),MONTH(Yearly!A758)+1,DAY(Yearly!A758)),IF(Lease!$H$4="Quarterly",DATE(YEAR(Yearly!A758),MONTH(Yearly!A758)+3,DAY(Yearly!A758)),DATE(YEAR(Yearly!A758)+1,MONTH(Yearly!A758),DAY(Yearly!A758))))</f>
        <v>317459</v>
      </c>
      <c r="B759" s="9">
        <f t="shared" si="178"/>
        <v>317457</v>
      </c>
      <c r="C759" s="9">
        <f t="shared" si="191"/>
        <v>317487</v>
      </c>
      <c r="D759" s="3">
        <f t="shared" si="192"/>
        <v>31</v>
      </c>
      <c r="E759" s="4">
        <f>Lease!K769</f>
        <v>0</v>
      </c>
      <c r="F759" s="3">
        <f t="shared" si="193"/>
        <v>0</v>
      </c>
      <c r="G759" s="11">
        <f t="shared" si="179"/>
        <v>0</v>
      </c>
      <c r="H759" s="11">
        <f t="shared" si="180"/>
        <v>0</v>
      </c>
      <c r="I759" s="11">
        <f t="shared" si="181"/>
        <v>0</v>
      </c>
      <c r="J759" s="11">
        <f t="shared" si="182"/>
        <v>0</v>
      </c>
      <c r="K759" s="11">
        <f t="shared" si="183"/>
        <v>0</v>
      </c>
      <c r="L759" s="11">
        <f t="shared" si="184"/>
        <v>0</v>
      </c>
      <c r="M759" s="11">
        <f t="shared" si="185"/>
        <v>0</v>
      </c>
      <c r="N759" s="11">
        <f t="shared" si="186"/>
        <v>0</v>
      </c>
      <c r="O759" s="11">
        <f t="shared" si="187"/>
        <v>0</v>
      </c>
      <c r="P759" s="11">
        <f t="shared" si="188"/>
        <v>0</v>
      </c>
      <c r="Q759" s="11">
        <f t="shared" si="189"/>
        <v>0</v>
      </c>
      <c r="R759" s="11">
        <f t="shared" si="190"/>
        <v>0</v>
      </c>
    </row>
    <row r="760" spans="1:18" x14ac:dyDescent="0.25">
      <c r="A760" s="9">
        <f>IF(Lease!$H$4="Monthly",DATE(YEAR(Yearly!A759),MONTH(Yearly!A759)+1,DAY(Yearly!A759)),IF(Lease!$H$4="Quarterly",DATE(YEAR(Yearly!A759),MONTH(Yearly!A759)+3,DAY(Yearly!A759)),DATE(YEAR(Yearly!A759)+1,MONTH(Yearly!A759),DAY(Yearly!A759))))</f>
        <v>317824</v>
      </c>
      <c r="B760" s="9">
        <f t="shared" si="178"/>
        <v>317822</v>
      </c>
      <c r="C760" s="9">
        <f t="shared" si="191"/>
        <v>317852</v>
      </c>
      <c r="D760" s="3">
        <f t="shared" si="192"/>
        <v>31</v>
      </c>
      <c r="E760" s="4">
        <f>Lease!K770</f>
        <v>0</v>
      </c>
      <c r="F760" s="3">
        <f t="shared" si="193"/>
        <v>0</v>
      </c>
      <c r="G760" s="11">
        <f t="shared" si="179"/>
        <v>0</v>
      </c>
      <c r="H760" s="11">
        <f t="shared" si="180"/>
        <v>0</v>
      </c>
      <c r="I760" s="11">
        <f t="shared" si="181"/>
        <v>0</v>
      </c>
      <c r="J760" s="11">
        <f t="shared" si="182"/>
        <v>0</v>
      </c>
      <c r="K760" s="11">
        <f t="shared" si="183"/>
        <v>0</v>
      </c>
      <c r="L760" s="11">
        <f t="shared" si="184"/>
        <v>0</v>
      </c>
      <c r="M760" s="11">
        <f t="shared" si="185"/>
        <v>0</v>
      </c>
      <c r="N760" s="11">
        <f t="shared" si="186"/>
        <v>0</v>
      </c>
      <c r="O760" s="11">
        <f t="shared" si="187"/>
        <v>0</v>
      </c>
      <c r="P760" s="11">
        <f t="shared" si="188"/>
        <v>0</v>
      </c>
      <c r="Q760" s="11">
        <f t="shared" si="189"/>
        <v>0</v>
      </c>
      <c r="R760" s="11">
        <f t="shared" si="190"/>
        <v>0</v>
      </c>
    </row>
    <row r="761" spans="1:18" x14ac:dyDescent="0.25">
      <c r="A761" s="9">
        <f>IF(Lease!$H$4="Monthly",DATE(YEAR(Yearly!A760),MONTH(Yearly!A760)+1,DAY(Yearly!A760)),IF(Lease!$H$4="Quarterly",DATE(YEAR(Yearly!A760),MONTH(Yearly!A760)+3,DAY(Yearly!A760)),DATE(YEAR(Yearly!A760)+1,MONTH(Yearly!A760),DAY(Yearly!A760))))</f>
        <v>318189</v>
      </c>
      <c r="B761" s="9">
        <f t="shared" si="178"/>
        <v>318187</v>
      </c>
      <c r="C761" s="9">
        <f t="shared" si="191"/>
        <v>318217</v>
      </c>
      <c r="D761" s="3">
        <f t="shared" si="192"/>
        <v>31</v>
      </c>
      <c r="E761" s="4">
        <f>Lease!K771</f>
        <v>0</v>
      </c>
      <c r="F761" s="3">
        <f t="shared" si="193"/>
        <v>0</v>
      </c>
      <c r="G761" s="11">
        <f t="shared" si="179"/>
        <v>0</v>
      </c>
      <c r="H761" s="11">
        <f t="shared" si="180"/>
        <v>0</v>
      </c>
      <c r="I761" s="11">
        <f t="shared" si="181"/>
        <v>0</v>
      </c>
      <c r="J761" s="11">
        <f t="shared" si="182"/>
        <v>0</v>
      </c>
      <c r="K761" s="11">
        <f t="shared" si="183"/>
        <v>0</v>
      </c>
      <c r="L761" s="11">
        <f t="shared" si="184"/>
        <v>0</v>
      </c>
      <c r="M761" s="11">
        <f t="shared" si="185"/>
        <v>0</v>
      </c>
      <c r="N761" s="11">
        <f t="shared" si="186"/>
        <v>0</v>
      </c>
      <c r="O761" s="11">
        <f t="shared" si="187"/>
        <v>0</v>
      </c>
      <c r="P761" s="11">
        <f t="shared" si="188"/>
        <v>0</v>
      </c>
      <c r="Q761" s="11">
        <f t="shared" si="189"/>
        <v>0</v>
      </c>
      <c r="R761" s="11">
        <f t="shared" si="190"/>
        <v>0</v>
      </c>
    </row>
    <row r="762" spans="1:18" x14ac:dyDescent="0.25">
      <c r="A762" s="9">
        <f>IF(Lease!$H$4="Monthly",DATE(YEAR(Yearly!A761),MONTH(Yearly!A761)+1,DAY(Yearly!A761)),IF(Lease!$H$4="Quarterly",DATE(YEAR(Yearly!A761),MONTH(Yearly!A761)+3,DAY(Yearly!A761)),DATE(YEAR(Yearly!A761)+1,MONTH(Yearly!A761),DAY(Yearly!A761))))</f>
        <v>318555</v>
      </c>
      <c r="B762" s="9">
        <f t="shared" si="178"/>
        <v>318553</v>
      </c>
      <c r="C762" s="9">
        <f t="shared" si="191"/>
        <v>318583</v>
      </c>
      <c r="D762" s="3">
        <f t="shared" si="192"/>
        <v>31</v>
      </c>
      <c r="E762" s="4">
        <f>Lease!K772</f>
        <v>0</v>
      </c>
      <c r="F762" s="3">
        <f t="shared" si="193"/>
        <v>0</v>
      </c>
      <c r="G762" s="11">
        <f t="shared" si="179"/>
        <v>0</v>
      </c>
      <c r="H762" s="11">
        <f t="shared" si="180"/>
        <v>0</v>
      </c>
      <c r="I762" s="11">
        <f t="shared" si="181"/>
        <v>0</v>
      </c>
      <c r="J762" s="11">
        <f t="shared" si="182"/>
        <v>0</v>
      </c>
      <c r="K762" s="11">
        <f t="shared" si="183"/>
        <v>0</v>
      </c>
      <c r="L762" s="11">
        <f t="shared" si="184"/>
        <v>0</v>
      </c>
      <c r="M762" s="11">
        <f t="shared" si="185"/>
        <v>0</v>
      </c>
      <c r="N762" s="11">
        <f t="shared" si="186"/>
        <v>0</v>
      </c>
      <c r="O762" s="11">
        <f t="shared" si="187"/>
        <v>0</v>
      </c>
      <c r="P762" s="11">
        <f t="shared" si="188"/>
        <v>0</v>
      </c>
      <c r="Q762" s="11">
        <f t="shared" si="189"/>
        <v>0</v>
      </c>
      <c r="R762" s="11">
        <f t="shared" si="190"/>
        <v>0</v>
      </c>
    </row>
    <row r="763" spans="1:18" x14ac:dyDescent="0.25">
      <c r="A763" s="9">
        <f>IF(Lease!$H$4="Monthly",DATE(YEAR(Yearly!A762),MONTH(Yearly!A762)+1,DAY(Yearly!A762)),IF(Lease!$H$4="Quarterly",DATE(YEAR(Yearly!A762),MONTH(Yearly!A762)+3,DAY(Yearly!A762)),DATE(YEAR(Yearly!A762)+1,MONTH(Yearly!A762),DAY(Yearly!A762))))</f>
        <v>318920</v>
      </c>
      <c r="B763" s="9">
        <f t="shared" si="178"/>
        <v>318918</v>
      </c>
      <c r="C763" s="9">
        <f t="shared" si="191"/>
        <v>318948</v>
      </c>
      <c r="D763" s="3">
        <f t="shared" si="192"/>
        <v>31</v>
      </c>
      <c r="E763" s="4">
        <f>Lease!K773</f>
        <v>0</v>
      </c>
      <c r="F763" s="3">
        <f t="shared" si="193"/>
        <v>0</v>
      </c>
      <c r="G763" s="11">
        <f t="shared" si="179"/>
        <v>0</v>
      </c>
      <c r="H763" s="11">
        <f t="shared" si="180"/>
        <v>0</v>
      </c>
      <c r="I763" s="11">
        <f t="shared" si="181"/>
        <v>0</v>
      </c>
      <c r="J763" s="11">
        <f t="shared" si="182"/>
        <v>0</v>
      </c>
      <c r="K763" s="11">
        <f t="shared" si="183"/>
        <v>0</v>
      </c>
      <c r="L763" s="11">
        <f t="shared" si="184"/>
        <v>0</v>
      </c>
      <c r="M763" s="11">
        <f t="shared" si="185"/>
        <v>0</v>
      </c>
      <c r="N763" s="11">
        <f t="shared" si="186"/>
        <v>0</v>
      </c>
      <c r="O763" s="11">
        <f t="shared" si="187"/>
        <v>0</v>
      </c>
      <c r="P763" s="11">
        <f t="shared" si="188"/>
        <v>0</v>
      </c>
      <c r="Q763" s="11">
        <f t="shared" si="189"/>
        <v>0</v>
      </c>
      <c r="R763" s="11">
        <f t="shared" si="190"/>
        <v>0</v>
      </c>
    </row>
    <row r="764" spans="1:18" x14ac:dyDescent="0.25">
      <c r="A764" s="9">
        <f>IF(Lease!$H$4="Monthly",DATE(YEAR(Yearly!A763),MONTH(Yearly!A763)+1,DAY(Yearly!A763)),IF(Lease!$H$4="Quarterly",DATE(YEAR(Yearly!A763),MONTH(Yearly!A763)+3,DAY(Yearly!A763)),DATE(YEAR(Yearly!A763)+1,MONTH(Yearly!A763),DAY(Yearly!A763))))</f>
        <v>319285</v>
      </c>
      <c r="B764" s="9">
        <f t="shared" si="178"/>
        <v>319283</v>
      </c>
      <c r="C764" s="9">
        <f t="shared" si="191"/>
        <v>319313</v>
      </c>
      <c r="D764" s="3">
        <f t="shared" si="192"/>
        <v>31</v>
      </c>
      <c r="E764" s="4">
        <f>Lease!K774</f>
        <v>0</v>
      </c>
      <c r="F764" s="3">
        <f t="shared" si="193"/>
        <v>0</v>
      </c>
      <c r="G764" s="11">
        <f t="shared" si="179"/>
        <v>0</v>
      </c>
      <c r="H764" s="11">
        <f t="shared" si="180"/>
        <v>0</v>
      </c>
      <c r="I764" s="11">
        <f t="shared" si="181"/>
        <v>0</v>
      </c>
      <c r="J764" s="11">
        <f t="shared" si="182"/>
        <v>0</v>
      </c>
      <c r="K764" s="11">
        <f t="shared" si="183"/>
        <v>0</v>
      </c>
      <c r="L764" s="11">
        <f t="shared" si="184"/>
        <v>0</v>
      </c>
      <c r="M764" s="11">
        <f t="shared" si="185"/>
        <v>0</v>
      </c>
      <c r="N764" s="11">
        <f t="shared" si="186"/>
        <v>0</v>
      </c>
      <c r="O764" s="11">
        <f t="shared" si="187"/>
        <v>0</v>
      </c>
      <c r="P764" s="11">
        <f t="shared" si="188"/>
        <v>0</v>
      </c>
      <c r="Q764" s="11">
        <f t="shared" si="189"/>
        <v>0</v>
      </c>
      <c r="R764" s="11">
        <f t="shared" si="190"/>
        <v>0</v>
      </c>
    </row>
    <row r="765" spans="1:18" x14ac:dyDescent="0.25">
      <c r="A765" s="9">
        <f>IF(Lease!$H$4="Monthly",DATE(YEAR(Yearly!A764),MONTH(Yearly!A764)+1,DAY(Yearly!A764)),IF(Lease!$H$4="Quarterly",DATE(YEAR(Yearly!A764),MONTH(Yearly!A764)+3,DAY(Yearly!A764)),DATE(YEAR(Yearly!A764)+1,MONTH(Yearly!A764),DAY(Yearly!A764))))</f>
        <v>319650</v>
      </c>
      <c r="B765" s="9">
        <f t="shared" si="178"/>
        <v>319648</v>
      </c>
      <c r="C765" s="9">
        <f t="shared" si="191"/>
        <v>319678</v>
      </c>
      <c r="D765" s="3">
        <f t="shared" si="192"/>
        <v>31</v>
      </c>
      <c r="E765" s="4">
        <f>Lease!K775</f>
        <v>0</v>
      </c>
      <c r="F765" s="3">
        <f t="shared" si="193"/>
        <v>0</v>
      </c>
      <c r="G765" s="11">
        <f t="shared" si="179"/>
        <v>0</v>
      </c>
      <c r="H765" s="11">
        <f t="shared" si="180"/>
        <v>0</v>
      </c>
      <c r="I765" s="11">
        <f t="shared" si="181"/>
        <v>0</v>
      </c>
      <c r="J765" s="11">
        <f t="shared" si="182"/>
        <v>0</v>
      </c>
      <c r="K765" s="11">
        <f t="shared" si="183"/>
        <v>0</v>
      </c>
      <c r="L765" s="11">
        <f t="shared" si="184"/>
        <v>0</v>
      </c>
      <c r="M765" s="11">
        <f t="shared" si="185"/>
        <v>0</v>
      </c>
      <c r="N765" s="11">
        <f t="shared" si="186"/>
        <v>0</v>
      </c>
      <c r="O765" s="11">
        <f t="shared" si="187"/>
        <v>0</v>
      </c>
      <c r="P765" s="11">
        <f t="shared" si="188"/>
        <v>0</v>
      </c>
      <c r="Q765" s="11">
        <f t="shared" si="189"/>
        <v>0</v>
      </c>
      <c r="R765" s="11">
        <f t="shared" si="190"/>
        <v>0</v>
      </c>
    </row>
    <row r="766" spans="1:18" x14ac:dyDescent="0.25">
      <c r="A766" s="9">
        <f>IF(Lease!$H$4="Monthly",DATE(YEAR(Yearly!A765),MONTH(Yearly!A765)+1,DAY(Yearly!A765)),IF(Lease!$H$4="Quarterly",DATE(YEAR(Yearly!A765),MONTH(Yearly!A765)+3,DAY(Yearly!A765)),DATE(YEAR(Yearly!A765)+1,MONTH(Yearly!A765),DAY(Yearly!A765))))</f>
        <v>320016</v>
      </c>
      <c r="B766" s="9">
        <f t="shared" si="178"/>
        <v>320014</v>
      </c>
      <c r="C766" s="9">
        <f t="shared" si="191"/>
        <v>320044</v>
      </c>
      <c r="D766" s="3">
        <f t="shared" si="192"/>
        <v>31</v>
      </c>
      <c r="E766" s="4">
        <f>Lease!K776</f>
        <v>0</v>
      </c>
      <c r="F766" s="3">
        <f t="shared" si="193"/>
        <v>0</v>
      </c>
      <c r="G766" s="11">
        <f t="shared" si="179"/>
        <v>0</v>
      </c>
      <c r="H766" s="11">
        <f t="shared" si="180"/>
        <v>0</v>
      </c>
      <c r="I766" s="11">
        <f t="shared" si="181"/>
        <v>0</v>
      </c>
      <c r="J766" s="11">
        <f t="shared" si="182"/>
        <v>0</v>
      </c>
      <c r="K766" s="11">
        <f t="shared" si="183"/>
        <v>0</v>
      </c>
      <c r="L766" s="11">
        <f t="shared" si="184"/>
        <v>0</v>
      </c>
      <c r="M766" s="11">
        <f t="shared" si="185"/>
        <v>0</v>
      </c>
      <c r="N766" s="11">
        <f t="shared" si="186"/>
        <v>0</v>
      </c>
      <c r="O766" s="11">
        <f t="shared" si="187"/>
        <v>0</v>
      </c>
      <c r="P766" s="11">
        <f t="shared" si="188"/>
        <v>0</v>
      </c>
      <c r="Q766" s="11">
        <f t="shared" si="189"/>
        <v>0</v>
      </c>
      <c r="R766" s="11">
        <f t="shared" si="190"/>
        <v>0</v>
      </c>
    </row>
    <row r="767" spans="1:18" x14ac:dyDescent="0.25">
      <c r="A767" s="9">
        <f>IF(Lease!$H$4="Monthly",DATE(YEAR(Yearly!A766),MONTH(Yearly!A766)+1,DAY(Yearly!A766)),IF(Lease!$H$4="Quarterly",DATE(YEAR(Yearly!A766),MONTH(Yearly!A766)+3,DAY(Yearly!A766)),DATE(YEAR(Yearly!A766)+1,MONTH(Yearly!A766),DAY(Yearly!A766))))</f>
        <v>320381</v>
      </c>
      <c r="B767" s="9">
        <f t="shared" si="178"/>
        <v>320379</v>
      </c>
      <c r="C767" s="9">
        <f t="shared" si="191"/>
        <v>320409</v>
      </c>
      <c r="D767" s="3">
        <f t="shared" si="192"/>
        <v>31</v>
      </c>
      <c r="E767" s="4">
        <f>Lease!K777</f>
        <v>0</v>
      </c>
      <c r="F767" s="3">
        <f t="shared" si="193"/>
        <v>0</v>
      </c>
      <c r="G767" s="11">
        <f t="shared" si="179"/>
        <v>0</v>
      </c>
      <c r="H767" s="11">
        <f t="shared" si="180"/>
        <v>0</v>
      </c>
      <c r="I767" s="11">
        <f t="shared" si="181"/>
        <v>0</v>
      </c>
      <c r="J767" s="11">
        <f t="shared" si="182"/>
        <v>0</v>
      </c>
      <c r="K767" s="11">
        <f t="shared" si="183"/>
        <v>0</v>
      </c>
      <c r="L767" s="11">
        <f t="shared" si="184"/>
        <v>0</v>
      </c>
      <c r="M767" s="11">
        <f t="shared" si="185"/>
        <v>0</v>
      </c>
      <c r="N767" s="11">
        <f t="shared" si="186"/>
        <v>0</v>
      </c>
      <c r="O767" s="11">
        <f t="shared" si="187"/>
        <v>0</v>
      </c>
      <c r="P767" s="11">
        <f t="shared" si="188"/>
        <v>0</v>
      </c>
      <c r="Q767" s="11">
        <f t="shared" si="189"/>
        <v>0</v>
      </c>
      <c r="R767" s="11">
        <f t="shared" si="190"/>
        <v>0</v>
      </c>
    </row>
    <row r="768" spans="1:18" x14ac:dyDescent="0.25">
      <c r="A768" s="9">
        <f>IF(Lease!$H$4="Monthly",DATE(YEAR(Yearly!A767),MONTH(Yearly!A767)+1,DAY(Yearly!A767)),IF(Lease!$H$4="Quarterly",DATE(YEAR(Yearly!A767),MONTH(Yearly!A767)+3,DAY(Yearly!A767)),DATE(YEAR(Yearly!A767)+1,MONTH(Yearly!A767),DAY(Yearly!A767))))</f>
        <v>320746</v>
      </c>
      <c r="B768" s="9">
        <f t="shared" si="178"/>
        <v>320744</v>
      </c>
      <c r="C768" s="9">
        <f t="shared" si="191"/>
        <v>320774</v>
      </c>
      <c r="D768" s="3">
        <f t="shared" si="192"/>
        <v>31</v>
      </c>
      <c r="E768" s="4">
        <f>Lease!K778</f>
        <v>0</v>
      </c>
      <c r="F768" s="3">
        <f t="shared" si="193"/>
        <v>0</v>
      </c>
      <c r="G768" s="11">
        <f t="shared" si="179"/>
        <v>0</v>
      </c>
      <c r="H768" s="11">
        <f t="shared" si="180"/>
        <v>0</v>
      </c>
      <c r="I768" s="11">
        <f t="shared" si="181"/>
        <v>0</v>
      </c>
      <c r="J768" s="11">
        <f t="shared" si="182"/>
        <v>0</v>
      </c>
      <c r="K768" s="11">
        <f t="shared" si="183"/>
        <v>0</v>
      </c>
      <c r="L768" s="11">
        <f t="shared" si="184"/>
        <v>0</v>
      </c>
      <c r="M768" s="11">
        <f t="shared" si="185"/>
        <v>0</v>
      </c>
      <c r="N768" s="11">
        <f t="shared" si="186"/>
        <v>0</v>
      </c>
      <c r="O768" s="11">
        <f t="shared" si="187"/>
        <v>0</v>
      </c>
      <c r="P768" s="11">
        <f t="shared" si="188"/>
        <v>0</v>
      </c>
      <c r="Q768" s="11">
        <f t="shared" si="189"/>
        <v>0</v>
      </c>
      <c r="R768" s="11">
        <f t="shared" si="190"/>
        <v>0</v>
      </c>
    </row>
    <row r="769" spans="1:18" x14ac:dyDescent="0.25">
      <c r="A769" s="9">
        <f>IF(Lease!$H$4="Monthly",DATE(YEAR(Yearly!A768),MONTH(Yearly!A768)+1,DAY(Yearly!A768)),IF(Lease!$H$4="Quarterly",DATE(YEAR(Yearly!A768),MONTH(Yearly!A768)+3,DAY(Yearly!A768)),DATE(YEAR(Yearly!A768)+1,MONTH(Yearly!A768),DAY(Yearly!A768))))</f>
        <v>321111</v>
      </c>
      <c r="B769" s="9">
        <f t="shared" si="178"/>
        <v>321109</v>
      </c>
      <c r="C769" s="9">
        <f t="shared" si="191"/>
        <v>321139</v>
      </c>
      <c r="D769" s="3">
        <f t="shared" si="192"/>
        <v>31</v>
      </c>
      <c r="E769" s="4">
        <f>Lease!K779</f>
        <v>0</v>
      </c>
      <c r="F769" s="3">
        <f t="shared" si="193"/>
        <v>0</v>
      </c>
      <c r="G769" s="11">
        <f t="shared" si="179"/>
        <v>0</v>
      </c>
      <c r="H769" s="11">
        <f t="shared" si="180"/>
        <v>0</v>
      </c>
      <c r="I769" s="11">
        <f t="shared" si="181"/>
        <v>0</v>
      </c>
      <c r="J769" s="11">
        <f t="shared" si="182"/>
        <v>0</v>
      </c>
      <c r="K769" s="11">
        <f t="shared" si="183"/>
        <v>0</v>
      </c>
      <c r="L769" s="11">
        <f t="shared" si="184"/>
        <v>0</v>
      </c>
      <c r="M769" s="11">
        <f t="shared" si="185"/>
        <v>0</v>
      </c>
      <c r="N769" s="11">
        <f t="shared" si="186"/>
        <v>0</v>
      </c>
      <c r="O769" s="11">
        <f t="shared" si="187"/>
        <v>0</v>
      </c>
      <c r="P769" s="11">
        <f t="shared" si="188"/>
        <v>0</v>
      </c>
      <c r="Q769" s="11">
        <f t="shared" si="189"/>
        <v>0</v>
      </c>
      <c r="R769" s="11">
        <f t="shared" si="190"/>
        <v>0</v>
      </c>
    </row>
    <row r="770" spans="1:18" x14ac:dyDescent="0.25">
      <c r="A770" s="9">
        <f>IF(Lease!$H$4="Monthly",DATE(YEAR(Yearly!A769),MONTH(Yearly!A769)+1,DAY(Yearly!A769)),IF(Lease!$H$4="Quarterly",DATE(YEAR(Yearly!A769),MONTH(Yearly!A769)+3,DAY(Yearly!A769)),DATE(YEAR(Yearly!A769)+1,MONTH(Yearly!A769),DAY(Yearly!A769))))</f>
        <v>321477</v>
      </c>
      <c r="B770" s="9">
        <f t="shared" si="178"/>
        <v>321475</v>
      </c>
      <c r="C770" s="9">
        <f t="shared" si="191"/>
        <v>321505</v>
      </c>
      <c r="D770" s="3">
        <f t="shared" si="192"/>
        <v>31</v>
      </c>
      <c r="E770" s="4">
        <f>Lease!K780</f>
        <v>0</v>
      </c>
      <c r="F770" s="3">
        <f t="shared" si="193"/>
        <v>0</v>
      </c>
      <c r="G770" s="11">
        <f t="shared" si="179"/>
        <v>0</v>
      </c>
      <c r="H770" s="11">
        <f t="shared" si="180"/>
        <v>0</v>
      </c>
      <c r="I770" s="11">
        <f t="shared" si="181"/>
        <v>0</v>
      </c>
      <c r="J770" s="11">
        <f t="shared" si="182"/>
        <v>0</v>
      </c>
      <c r="K770" s="11">
        <f t="shared" si="183"/>
        <v>0</v>
      </c>
      <c r="L770" s="11">
        <f t="shared" si="184"/>
        <v>0</v>
      </c>
      <c r="M770" s="11">
        <f t="shared" si="185"/>
        <v>0</v>
      </c>
      <c r="N770" s="11">
        <f t="shared" si="186"/>
        <v>0</v>
      </c>
      <c r="O770" s="11">
        <f t="shared" si="187"/>
        <v>0</v>
      </c>
      <c r="P770" s="11">
        <f t="shared" si="188"/>
        <v>0</v>
      </c>
      <c r="Q770" s="11">
        <f t="shared" si="189"/>
        <v>0</v>
      </c>
      <c r="R770" s="11">
        <f t="shared" si="190"/>
        <v>0</v>
      </c>
    </row>
    <row r="771" spans="1:18" x14ac:dyDescent="0.25">
      <c r="A771" s="9">
        <f>IF(Lease!$H$4="Monthly",DATE(YEAR(Yearly!A770),MONTH(Yearly!A770)+1,DAY(Yearly!A770)),IF(Lease!$H$4="Quarterly",DATE(YEAR(Yearly!A770),MONTH(Yearly!A770)+3,DAY(Yearly!A770)),DATE(YEAR(Yearly!A770)+1,MONTH(Yearly!A770),DAY(Yearly!A770))))</f>
        <v>321842</v>
      </c>
      <c r="B771" s="9">
        <f t="shared" si="178"/>
        <v>321840</v>
      </c>
      <c r="C771" s="9">
        <f t="shared" si="191"/>
        <v>321870</v>
      </c>
      <c r="D771" s="3">
        <f t="shared" si="192"/>
        <v>31</v>
      </c>
      <c r="E771" s="4">
        <f>Lease!K781</f>
        <v>0</v>
      </c>
      <c r="F771" s="3">
        <f t="shared" si="193"/>
        <v>0</v>
      </c>
      <c r="G771" s="11">
        <f t="shared" si="179"/>
        <v>0</v>
      </c>
      <c r="H771" s="11">
        <f t="shared" si="180"/>
        <v>0</v>
      </c>
      <c r="I771" s="11">
        <f t="shared" si="181"/>
        <v>0</v>
      </c>
      <c r="J771" s="11">
        <f t="shared" si="182"/>
        <v>0</v>
      </c>
      <c r="K771" s="11">
        <f t="shared" si="183"/>
        <v>0</v>
      </c>
      <c r="L771" s="11">
        <f t="shared" si="184"/>
        <v>0</v>
      </c>
      <c r="M771" s="11">
        <f t="shared" si="185"/>
        <v>0</v>
      </c>
      <c r="N771" s="11">
        <f t="shared" si="186"/>
        <v>0</v>
      </c>
      <c r="O771" s="11">
        <f t="shared" si="187"/>
        <v>0</v>
      </c>
      <c r="P771" s="11">
        <f t="shared" si="188"/>
        <v>0</v>
      </c>
      <c r="Q771" s="11">
        <f t="shared" si="189"/>
        <v>0</v>
      </c>
      <c r="R771" s="11">
        <f t="shared" si="190"/>
        <v>0</v>
      </c>
    </row>
    <row r="772" spans="1:18" x14ac:dyDescent="0.25">
      <c r="A772" s="9">
        <f>IF(Lease!$H$4="Monthly",DATE(YEAR(Yearly!A771),MONTH(Yearly!A771)+1,DAY(Yearly!A771)),IF(Lease!$H$4="Quarterly",DATE(YEAR(Yearly!A771),MONTH(Yearly!A771)+3,DAY(Yearly!A771)),DATE(YEAR(Yearly!A771)+1,MONTH(Yearly!A771),DAY(Yearly!A771))))</f>
        <v>322207</v>
      </c>
      <c r="B772" s="9">
        <f t="shared" si="178"/>
        <v>322205</v>
      </c>
      <c r="C772" s="9">
        <f t="shared" si="191"/>
        <v>322235</v>
      </c>
      <c r="D772" s="3">
        <f t="shared" si="192"/>
        <v>31</v>
      </c>
      <c r="E772" s="4">
        <f>Lease!K782</f>
        <v>0</v>
      </c>
      <c r="F772" s="3">
        <f t="shared" si="193"/>
        <v>0</v>
      </c>
      <c r="G772" s="11">
        <f t="shared" si="179"/>
        <v>0</v>
      </c>
      <c r="H772" s="11">
        <f t="shared" si="180"/>
        <v>0</v>
      </c>
      <c r="I772" s="11">
        <f t="shared" si="181"/>
        <v>0</v>
      </c>
      <c r="J772" s="11">
        <f t="shared" si="182"/>
        <v>0</v>
      </c>
      <c r="K772" s="11">
        <f t="shared" si="183"/>
        <v>0</v>
      </c>
      <c r="L772" s="11">
        <f t="shared" si="184"/>
        <v>0</v>
      </c>
      <c r="M772" s="11">
        <f t="shared" si="185"/>
        <v>0</v>
      </c>
      <c r="N772" s="11">
        <f t="shared" si="186"/>
        <v>0</v>
      </c>
      <c r="O772" s="11">
        <f t="shared" si="187"/>
        <v>0</v>
      </c>
      <c r="P772" s="11">
        <f t="shared" si="188"/>
        <v>0</v>
      </c>
      <c r="Q772" s="11">
        <f t="shared" si="189"/>
        <v>0</v>
      </c>
      <c r="R772" s="11">
        <f t="shared" si="190"/>
        <v>0</v>
      </c>
    </row>
    <row r="773" spans="1:18" x14ac:dyDescent="0.25">
      <c r="A773" s="9">
        <f>IF(Lease!$H$4="Monthly",DATE(YEAR(Yearly!A772),MONTH(Yearly!A772)+1,DAY(Yearly!A772)),IF(Lease!$H$4="Quarterly",DATE(YEAR(Yearly!A772),MONTH(Yearly!A772)+3,DAY(Yearly!A772)),DATE(YEAR(Yearly!A772)+1,MONTH(Yearly!A772),DAY(Yearly!A772))))</f>
        <v>322572</v>
      </c>
      <c r="B773" s="9">
        <f t="shared" si="178"/>
        <v>322570</v>
      </c>
      <c r="C773" s="9">
        <f t="shared" si="191"/>
        <v>322600</v>
      </c>
      <c r="D773" s="3">
        <f t="shared" si="192"/>
        <v>31</v>
      </c>
      <c r="E773" s="4">
        <f>Lease!K783</f>
        <v>0</v>
      </c>
      <c r="F773" s="3">
        <f t="shared" si="193"/>
        <v>0</v>
      </c>
      <c r="G773" s="11">
        <f t="shared" si="179"/>
        <v>0</v>
      </c>
      <c r="H773" s="11">
        <f t="shared" si="180"/>
        <v>0</v>
      </c>
      <c r="I773" s="11">
        <f t="shared" si="181"/>
        <v>0</v>
      </c>
      <c r="J773" s="11">
        <f t="shared" si="182"/>
        <v>0</v>
      </c>
      <c r="K773" s="11">
        <f t="shared" si="183"/>
        <v>0</v>
      </c>
      <c r="L773" s="11">
        <f t="shared" si="184"/>
        <v>0</v>
      </c>
      <c r="M773" s="11">
        <f t="shared" si="185"/>
        <v>0</v>
      </c>
      <c r="N773" s="11">
        <f t="shared" si="186"/>
        <v>0</v>
      </c>
      <c r="O773" s="11">
        <f t="shared" si="187"/>
        <v>0</v>
      </c>
      <c r="P773" s="11">
        <f t="shared" si="188"/>
        <v>0</v>
      </c>
      <c r="Q773" s="11">
        <f t="shared" si="189"/>
        <v>0</v>
      </c>
      <c r="R773" s="11">
        <f t="shared" si="190"/>
        <v>0</v>
      </c>
    </row>
    <row r="774" spans="1:18" x14ac:dyDescent="0.25">
      <c r="A774" s="9">
        <f>IF(Lease!$H$4="Monthly",DATE(YEAR(Yearly!A773),MONTH(Yearly!A773)+1,DAY(Yearly!A773)),IF(Lease!$H$4="Quarterly",DATE(YEAR(Yearly!A773),MONTH(Yearly!A773)+3,DAY(Yearly!A773)),DATE(YEAR(Yearly!A773)+1,MONTH(Yearly!A773),DAY(Yearly!A773))))</f>
        <v>322938</v>
      </c>
      <c r="B774" s="9">
        <f t="shared" ref="B774:B837" si="194">EOMONTH(A774,-1)+1</f>
        <v>322936</v>
      </c>
      <c r="C774" s="9">
        <f t="shared" si="191"/>
        <v>322966</v>
      </c>
      <c r="D774" s="3">
        <f t="shared" si="192"/>
        <v>31</v>
      </c>
      <c r="E774" s="4">
        <f>Lease!K784</f>
        <v>0</v>
      </c>
      <c r="F774" s="3">
        <f t="shared" si="193"/>
        <v>0</v>
      </c>
      <c r="G774" s="11">
        <f t="shared" ref="G774:G837" si="195">$E775/($A775-$A774+1)*((((EOMONTH(DATE(YEAR($A774),MONTH($A774)+G$4,DAY($A774)),0)))-DATE(YEAR($A774),MONTH(EOMONTH($A774,-1)+G$4)+G$4,1))+1)</f>
        <v>0</v>
      </c>
      <c r="H774" s="11">
        <f t="shared" ref="H774:H837" si="196">$E775/($A775-$A774+1)*((((EOMONTH(DATE(YEAR($A774),MONTH($A774)+H$4,DAY($A774)),0)))-DATE(YEAR($A774),MONTH(EOMONTH($A774,-1)+H$4)+H$4,1))+1)</f>
        <v>0</v>
      </c>
      <c r="I774" s="11">
        <f t="shared" ref="I774:I837" si="197">$E775/($A775-$A774+1)*((((EOMONTH(DATE(YEAR($A774),MONTH($A774)+I$4,DAY($A774)),0)))-DATE(YEAR($A774),MONTH(EOMONTH($A774,-1)+I$4)+I$4,1))+1)</f>
        <v>0</v>
      </c>
      <c r="J774" s="11">
        <f t="shared" ref="J774:J837" si="198">$E775/($A775-$A774+1)*((((EOMONTH(DATE(YEAR($A774),MONTH($A774)+J$4,DAY($A774)),0)))-DATE(YEAR($A774),MONTH(EOMONTH($A774,-1)+J$4)+J$4,1))+1)</f>
        <v>0</v>
      </c>
      <c r="K774" s="11">
        <f t="shared" ref="K774:K837" si="199">$E775/($A775-$A774+1)*((((EOMONTH(DATE(YEAR($A774),MONTH($A774)+K$4,DAY($A774)),0)))-DATE(YEAR($A774),MONTH(EOMONTH($A774,-1)+K$4)+K$4,1))+1)</f>
        <v>0</v>
      </c>
      <c r="L774" s="11">
        <f t="shared" ref="L774:L837" si="200">$E775/($A775-$A774+1)*((((EOMONTH(DATE(YEAR($A774),MONTH($A774)+L$4,DAY($A774)),0)))-DATE(YEAR($A774),MONTH(EOMONTH($A774,-1)+L$4)+L$4,1))+1)</f>
        <v>0</v>
      </c>
      <c r="M774" s="11">
        <f t="shared" ref="M774:M837" si="201">$E775/($A775-$A774+1)*((((EOMONTH(DATE(YEAR($A774),MONTH($A774)+M$4,DAY($A774)),0)))-DATE(YEAR($A774),MONTH(EOMONTH($A774,-1)+M$4)+M$4,1))+1)</f>
        <v>0</v>
      </c>
      <c r="N774" s="11">
        <f t="shared" ref="N774:N837" si="202">$E775/($A775-$A774+1)*((((EOMONTH(DATE(YEAR($A774),MONTH($A774)+N$4,DAY($A774)),0)))-DATE(YEAR($A774),MONTH(EOMONTH($A774,-1)+N$4)+N$4,1))+1)</f>
        <v>0</v>
      </c>
      <c r="O774" s="11">
        <f t="shared" ref="O774:O837" si="203">$E775/($A775-$A774+1)*((((EOMONTH(DATE(YEAR($A774),MONTH($A774)+O$4,DAY($A774)),0)))-DATE(YEAR($A774),MONTH(EOMONTH($A774,-1)+O$4)+O$4,1))+1)</f>
        <v>0</v>
      </c>
      <c r="P774" s="11">
        <f t="shared" ref="P774:P837" si="204">$E775/($A775-$A774+1)*((((EOMONTH(DATE(YEAR($A774),MONTH($A774)+P$4,DAY($A774)),0)))-DATE(YEAR($A774),MONTH(EOMONTH($A774,-1)+P$4)+P$4,1))+1)</f>
        <v>0</v>
      </c>
      <c r="Q774" s="11">
        <f t="shared" ref="Q774:Q837" si="205">$E775/($A775-$A774+1)*((((EOMONTH(DATE(YEAR($A774),MONTH($A774)+Q$4,DAY($A774)),0)))-DATE(YEAR($A774),MONTH(EOMONTH($A774,-1)+Q$4)+Q$4,1))+1)</f>
        <v>0</v>
      </c>
      <c r="R774" s="11">
        <f t="shared" ref="R774:R837" si="206">$E775/($A775-$A774+1)*IF((((EOMONTH(DATE(YEAR($A774),MONTH($A774)+R$4,DAY($A774)),0))))&lt;$A774,$A774-DATE(YEAR($A774),MONTH(EOMONTH($A774,-1)+R$4)+R$4,1)+1,$A774-1-EOMONTH($A774,-1)+1)</f>
        <v>0</v>
      </c>
    </row>
    <row r="775" spans="1:18" x14ac:dyDescent="0.25">
      <c r="A775" s="9">
        <f>IF(Lease!$H$4="Monthly",DATE(YEAR(Yearly!A774),MONTH(Yearly!A774)+1,DAY(Yearly!A774)),IF(Lease!$H$4="Quarterly",DATE(YEAR(Yearly!A774),MONTH(Yearly!A774)+3,DAY(Yearly!A774)),DATE(YEAR(Yearly!A774)+1,MONTH(Yearly!A774),DAY(Yearly!A774))))</f>
        <v>323303</v>
      </c>
      <c r="B775" s="9">
        <f t="shared" si="194"/>
        <v>323301</v>
      </c>
      <c r="C775" s="9">
        <f t="shared" ref="C775:C838" si="207">EOMONTH(A775,0)</f>
        <v>323331</v>
      </c>
      <c r="D775" s="3">
        <f t="shared" ref="D775:D838" si="208">C775-B775+1</f>
        <v>31</v>
      </c>
      <c r="E775" s="4">
        <f>Lease!K785</f>
        <v>0</v>
      </c>
      <c r="F775" s="3">
        <f t="shared" si="193"/>
        <v>0</v>
      </c>
      <c r="G775" s="11">
        <f t="shared" si="195"/>
        <v>0</v>
      </c>
      <c r="H775" s="11">
        <f t="shared" si="196"/>
        <v>0</v>
      </c>
      <c r="I775" s="11">
        <f t="shared" si="197"/>
        <v>0</v>
      </c>
      <c r="J775" s="11">
        <f t="shared" si="198"/>
        <v>0</v>
      </c>
      <c r="K775" s="11">
        <f t="shared" si="199"/>
        <v>0</v>
      </c>
      <c r="L775" s="11">
        <f t="shared" si="200"/>
        <v>0</v>
      </c>
      <c r="M775" s="11">
        <f t="shared" si="201"/>
        <v>0</v>
      </c>
      <c r="N775" s="11">
        <f t="shared" si="202"/>
        <v>0</v>
      </c>
      <c r="O775" s="11">
        <f t="shared" si="203"/>
        <v>0</v>
      </c>
      <c r="P775" s="11">
        <f t="shared" si="204"/>
        <v>0</v>
      </c>
      <c r="Q775" s="11">
        <f t="shared" si="205"/>
        <v>0</v>
      </c>
      <c r="R775" s="11">
        <f t="shared" si="206"/>
        <v>0</v>
      </c>
    </row>
    <row r="776" spans="1:18" x14ac:dyDescent="0.25">
      <c r="A776" s="9">
        <f>IF(Lease!$H$4="Monthly",DATE(YEAR(Yearly!A775),MONTH(Yearly!A775)+1,DAY(Yearly!A775)),IF(Lease!$H$4="Quarterly",DATE(YEAR(Yearly!A775),MONTH(Yearly!A775)+3,DAY(Yearly!A775)),DATE(YEAR(Yearly!A775)+1,MONTH(Yearly!A775),DAY(Yearly!A775))))</f>
        <v>323668</v>
      </c>
      <c r="B776" s="9">
        <f t="shared" si="194"/>
        <v>323666</v>
      </c>
      <c r="C776" s="9">
        <f t="shared" si="207"/>
        <v>323696</v>
      </c>
      <c r="D776" s="3">
        <f t="shared" si="208"/>
        <v>31</v>
      </c>
      <c r="E776" s="4">
        <f>Lease!K786</f>
        <v>0</v>
      </c>
      <c r="F776" s="3">
        <f t="shared" ref="F776:F839" si="209">E777/(A777-A776+1)*(EOMONTH(A776,0)-A776+1)+R775</f>
        <v>0</v>
      </c>
      <c r="G776" s="11">
        <f t="shared" si="195"/>
        <v>0</v>
      </c>
      <c r="H776" s="11">
        <f t="shared" si="196"/>
        <v>0</v>
      </c>
      <c r="I776" s="11">
        <f t="shared" si="197"/>
        <v>0</v>
      </c>
      <c r="J776" s="11">
        <f t="shared" si="198"/>
        <v>0</v>
      </c>
      <c r="K776" s="11">
        <f t="shared" si="199"/>
        <v>0</v>
      </c>
      <c r="L776" s="11">
        <f t="shared" si="200"/>
        <v>0</v>
      </c>
      <c r="M776" s="11">
        <f t="shared" si="201"/>
        <v>0</v>
      </c>
      <c r="N776" s="11">
        <f t="shared" si="202"/>
        <v>0</v>
      </c>
      <c r="O776" s="11">
        <f t="shared" si="203"/>
        <v>0</v>
      </c>
      <c r="P776" s="11">
        <f t="shared" si="204"/>
        <v>0</v>
      </c>
      <c r="Q776" s="11">
        <f t="shared" si="205"/>
        <v>0</v>
      </c>
      <c r="R776" s="11">
        <f t="shared" si="206"/>
        <v>0</v>
      </c>
    </row>
    <row r="777" spans="1:18" x14ac:dyDescent="0.25">
      <c r="A777" s="9">
        <f>IF(Lease!$H$4="Monthly",DATE(YEAR(Yearly!A776),MONTH(Yearly!A776)+1,DAY(Yearly!A776)),IF(Lease!$H$4="Quarterly",DATE(YEAR(Yearly!A776),MONTH(Yearly!A776)+3,DAY(Yearly!A776)),DATE(YEAR(Yearly!A776)+1,MONTH(Yearly!A776),DAY(Yearly!A776))))</f>
        <v>324033</v>
      </c>
      <c r="B777" s="9">
        <f t="shared" si="194"/>
        <v>324031</v>
      </c>
      <c r="C777" s="9">
        <f t="shared" si="207"/>
        <v>324061</v>
      </c>
      <c r="D777" s="3">
        <f t="shared" si="208"/>
        <v>31</v>
      </c>
      <c r="E777" s="4">
        <f>Lease!K787</f>
        <v>0</v>
      </c>
      <c r="F777" s="3">
        <f t="shared" si="209"/>
        <v>0</v>
      </c>
      <c r="G777" s="11">
        <f t="shared" si="195"/>
        <v>0</v>
      </c>
      <c r="H777" s="11">
        <f t="shared" si="196"/>
        <v>0</v>
      </c>
      <c r="I777" s="11">
        <f t="shared" si="197"/>
        <v>0</v>
      </c>
      <c r="J777" s="11">
        <f t="shared" si="198"/>
        <v>0</v>
      </c>
      <c r="K777" s="11">
        <f t="shared" si="199"/>
        <v>0</v>
      </c>
      <c r="L777" s="11">
        <f t="shared" si="200"/>
        <v>0</v>
      </c>
      <c r="M777" s="11">
        <f t="shared" si="201"/>
        <v>0</v>
      </c>
      <c r="N777" s="11">
        <f t="shared" si="202"/>
        <v>0</v>
      </c>
      <c r="O777" s="11">
        <f t="shared" si="203"/>
        <v>0</v>
      </c>
      <c r="P777" s="11">
        <f t="shared" si="204"/>
        <v>0</v>
      </c>
      <c r="Q777" s="11">
        <f t="shared" si="205"/>
        <v>0</v>
      </c>
      <c r="R777" s="11">
        <f t="shared" si="206"/>
        <v>0</v>
      </c>
    </row>
    <row r="778" spans="1:18" x14ac:dyDescent="0.25">
      <c r="A778" s="9">
        <f>IF(Lease!$H$4="Monthly",DATE(YEAR(Yearly!A777),MONTH(Yearly!A777)+1,DAY(Yearly!A777)),IF(Lease!$H$4="Quarterly",DATE(YEAR(Yearly!A777),MONTH(Yearly!A777)+3,DAY(Yearly!A777)),DATE(YEAR(Yearly!A777)+1,MONTH(Yearly!A777),DAY(Yearly!A777))))</f>
        <v>324399</v>
      </c>
      <c r="B778" s="9">
        <f t="shared" si="194"/>
        <v>324397</v>
      </c>
      <c r="C778" s="9">
        <f t="shared" si="207"/>
        <v>324427</v>
      </c>
      <c r="D778" s="3">
        <f t="shared" si="208"/>
        <v>31</v>
      </c>
      <c r="E778" s="4">
        <f>Lease!K788</f>
        <v>0</v>
      </c>
      <c r="F778" s="3">
        <f t="shared" si="209"/>
        <v>0</v>
      </c>
      <c r="G778" s="11">
        <f t="shared" si="195"/>
        <v>0</v>
      </c>
      <c r="H778" s="11">
        <f t="shared" si="196"/>
        <v>0</v>
      </c>
      <c r="I778" s="11">
        <f t="shared" si="197"/>
        <v>0</v>
      </c>
      <c r="J778" s="11">
        <f t="shared" si="198"/>
        <v>0</v>
      </c>
      <c r="K778" s="11">
        <f t="shared" si="199"/>
        <v>0</v>
      </c>
      <c r="L778" s="11">
        <f t="shared" si="200"/>
        <v>0</v>
      </c>
      <c r="M778" s="11">
        <f t="shared" si="201"/>
        <v>0</v>
      </c>
      <c r="N778" s="11">
        <f t="shared" si="202"/>
        <v>0</v>
      </c>
      <c r="O778" s="11">
        <f t="shared" si="203"/>
        <v>0</v>
      </c>
      <c r="P778" s="11">
        <f t="shared" si="204"/>
        <v>0</v>
      </c>
      <c r="Q778" s="11">
        <f t="shared" si="205"/>
        <v>0</v>
      </c>
      <c r="R778" s="11">
        <f t="shared" si="206"/>
        <v>0</v>
      </c>
    </row>
    <row r="779" spans="1:18" x14ac:dyDescent="0.25">
      <c r="A779" s="9">
        <f>IF(Lease!$H$4="Monthly",DATE(YEAR(Yearly!A778),MONTH(Yearly!A778)+1,DAY(Yearly!A778)),IF(Lease!$H$4="Quarterly",DATE(YEAR(Yearly!A778),MONTH(Yearly!A778)+3,DAY(Yearly!A778)),DATE(YEAR(Yearly!A778)+1,MONTH(Yearly!A778),DAY(Yearly!A778))))</f>
        <v>324764</v>
      </c>
      <c r="B779" s="9">
        <f t="shared" si="194"/>
        <v>324762</v>
      </c>
      <c r="C779" s="9">
        <f t="shared" si="207"/>
        <v>324792</v>
      </c>
      <c r="D779" s="3">
        <f t="shared" si="208"/>
        <v>31</v>
      </c>
      <c r="E779" s="4">
        <f>Lease!K789</f>
        <v>0</v>
      </c>
      <c r="F779" s="3">
        <f t="shared" si="209"/>
        <v>0</v>
      </c>
      <c r="G779" s="11">
        <f t="shared" si="195"/>
        <v>0</v>
      </c>
      <c r="H779" s="11">
        <f t="shared" si="196"/>
        <v>0</v>
      </c>
      <c r="I779" s="11">
        <f t="shared" si="197"/>
        <v>0</v>
      </c>
      <c r="J779" s="11">
        <f t="shared" si="198"/>
        <v>0</v>
      </c>
      <c r="K779" s="11">
        <f t="shared" si="199"/>
        <v>0</v>
      </c>
      <c r="L779" s="11">
        <f t="shared" si="200"/>
        <v>0</v>
      </c>
      <c r="M779" s="11">
        <f t="shared" si="201"/>
        <v>0</v>
      </c>
      <c r="N779" s="11">
        <f t="shared" si="202"/>
        <v>0</v>
      </c>
      <c r="O779" s="11">
        <f t="shared" si="203"/>
        <v>0</v>
      </c>
      <c r="P779" s="11">
        <f t="shared" si="204"/>
        <v>0</v>
      </c>
      <c r="Q779" s="11">
        <f t="shared" si="205"/>
        <v>0</v>
      </c>
      <c r="R779" s="11">
        <f t="shared" si="206"/>
        <v>0</v>
      </c>
    </row>
    <row r="780" spans="1:18" x14ac:dyDescent="0.25">
      <c r="A780" s="9">
        <f>IF(Lease!$H$4="Monthly",DATE(YEAR(Yearly!A779),MONTH(Yearly!A779)+1,DAY(Yearly!A779)),IF(Lease!$H$4="Quarterly",DATE(YEAR(Yearly!A779),MONTH(Yearly!A779)+3,DAY(Yearly!A779)),DATE(YEAR(Yearly!A779)+1,MONTH(Yearly!A779),DAY(Yearly!A779))))</f>
        <v>325129</v>
      </c>
      <c r="B780" s="9">
        <f t="shared" si="194"/>
        <v>325127</v>
      </c>
      <c r="C780" s="9">
        <f t="shared" si="207"/>
        <v>325157</v>
      </c>
      <c r="D780" s="3">
        <f t="shared" si="208"/>
        <v>31</v>
      </c>
      <c r="E780" s="4">
        <f>Lease!K790</f>
        <v>0</v>
      </c>
      <c r="F780" s="3">
        <f t="shared" si="209"/>
        <v>0</v>
      </c>
      <c r="G780" s="11">
        <f t="shared" si="195"/>
        <v>0</v>
      </c>
      <c r="H780" s="11">
        <f t="shared" si="196"/>
        <v>0</v>
      </c>
      <c r="I780" s="11">
        <f t="shared" si="197"/>
        <v>0</v>
      </c>
      <c r="J780" s="11">
        <f t="shared" si="198"/>
        <v>0</v>
      </c>
      <c r="K780" s="11">
        <f t="shared" si="199"/>
        <v>0</v>
      </c>
      <c r="L780" s="11">
        <f t="shared" si="200"/>
        <v>0</v>
      </c>
      <c r="M780" s="11">
        <f t="shared" si="201"/>
        <v>0</v>
      </c>
      <c r="N780" s="11">
        <f t="shared" si="202"/>
        <v>0</v>
      </c>
      <c r="O780" s="11">
        <f t="shared" si="203"/>
        <v>0</v>
      </c>
      <c r="P780" s="11">
        <f t="shared" si="204"/>
        <v>0</v>
      </c>
      <c r="Q780" s="11">
        <f t="shared" si="205"/>
        <v>0</v>
      </c>
      <c r="R780" s="11">
        <f t="shared" si="206"/>
        <v>0</v>
      </c>
    </row>
    <row r="781" spans="1:18" x14ac:dyDescent="0.25">
      <c r="A781" s="9">
        <f>IF(Lease!$H$4="Monthly",DATE(YEAR(Yearly!A780),MONTH(Yearly!A780)+1,DAY(Yearly!A780)),IF(Lease!$H$4="Quarterly",DATE(YEAR(Yearly!A780),MONTH(Yearly!A780)+3,DAY(Yearly!A780)),DATE(YEAR(Yearly!A780)+1,MONTH(Yearly!A780),DAY(Yearly!A780))))</f>
        <v>325494</v>
      </c>
      <c r="B781" s="9">
        <f t="shared" si="194"/>
        <v>325492</v>
      </c>
      <c r="C781" s="9">
        <f t="shared" si="207"/>
        <v>325522</v>
      </c>
      <c r="D781" s="3">
        <f t="shared" si="208"/>
        <v>31</v>
      </c>
      <c r="E781" s="4">
        <f>Lease!K791</f>
        <v>0</v>
      </c>
      <c r="F781" s="3">
        <f t="shared" si="209"/>
        <v>0</v>
      </c>
      <c r="G781" s="11">
        <f t="shared" si="195"/>
        <v>0</v>
      </c>
      <c r="H781" s="11">
        <f t="shared" si="196"/>
        <v>0</v>
      </c>
      <c r="I781" s="11">
        <f t="shared" si="197"/>
        <v>0</v>
      </c>
      <c r="J781" s="11">
        <f t="shared" si="198"/>
        <v>0</v>
      </c>
      <c r="K781" s="11">
        <f t="shared" si="199"/>
        <v>0</v>
      </c>
      <c r="L781" s="11">
        <f t="shared" si="200"/>
        <v>0</v>
      </c>
      <c r="M781" s="11">
        <f t="shared" si="201"/>
        <v>0</v>
      </c>
      <c r="N781" s="11">
        <f t="shared" si="202"/>
        <v>0</v>
      </c>
      <c r="O781" s="11">
        <f t="shared" si="203"/>
        <v>0</v>
      </c>
      <c r="P781" s="11">
        <f t="shared" si="204"/>
        <v>0</v>
      </c>
      <c r="Q781" s="11">
        <f t="shared" si="205"/>
        <v>0</v>
      </c>
      <c r="R781" s="11">
        <f t="shared" si="206"/>
        <v>0</v>
      </c>
    </row>
    <row r="782" spans="1:18" x14ac:dyDescent="0.25">
      <c r="A782" s="9">
        <f>IF(Lease!$H$4="Monthly",DATE(YEAR(Yearly!A781),MONTH(Yearly!A781)+1,DAY(Yearly!A781)),IF(Lease!$H$4="Quarterly",DATE(YEAR(Yearly!A781),MONTH(Yearly!A781)+3,DAY(Yearly!A781)),DATE(YEAR(Yearly!A781)+1,MONTH(Yearly!A781),DAY(Yearly!A781))))</f>
        <v>325860</v>
      </c>
      <c r="B782" s="9">
        <f t="shared" si="194"/>
        <v>325858</v>
      </c>
      <c r="C782" s="9">
        <f t="shared" si="207"/>
        <v>325888</v>
      </c>
      <c r="D782" s="3">
        <f t="shared" si="208"/>
        <v>31</v>
      </c>
      <c r="E782" s="4">
        <f>Lease!K792</f>
        <v>0</v>
      </c>
      <c r="F782" s="3">
        <f t="shared" si="209"/>
        <v>0</v>
      </c>
      <c r="G782" s="11">
        <f t="shared" si="195"/>
        <v>0</v>
      </c>
      <c r="H782" s="11">
        <f t="shared" si="196"/>
        <v>0</v>
      </c>
      <c r="I782" s="11">
        <f t="shared" si="197"/>
        <v>0</v>
      </c>
      <c r="J782" s="11">
        <f t="shared" si="198"/>
        <v>0</v>
      </c>
      <c r="K782" s="11">
        <f t="shared" si="199"/>
        <v>0</v>
      </c>
      <c r="L782" s="11">
        <f t="shared" si="200"/>
        <v>0</v>
      </c>
      <c r="M782" s="11">
        <f t="shared" si="201"/>
        <v>0</v>
      </c>
      <c r="N782" s="11">
        <f t="shared" si="202"/>
        <v>0</v>
      </c>
      <c r="O782" s="11">
        <f t="shared" si="203"/>
        <v>0</v>
      </c>
      <c r="P782" s="11">
        <f t="shared" si="204"/>
        <v>0</v>
      </c>
      <c r="Q782" s="11">
        <f t="shared" si="205"/>
        <v>0</v>
      </c>
      <c r="R782" s="11">
        <f t="shared" si="206"/>
        <v>0</v>
      </c>
    </row>
    <row r="783" spans="1:18" x14ac:dyDescent="0.25">
      <c r="A783" s="9">
        <f>IF(Lease!$H$4="Monthly",DATE(YEAR(Yearly!A782),MONTH(Yearly!A782)+1,DAY(Yearly!A782)),IF(Lease!$H$4="Quarterly",DATE(YEAR(Yearly!A782),MONTH(Yearly!A782)+3,DAY(Yearly!A782)),DATE(YEAR(Yearly!A782)+1,MONTH(Yearly!A782),DAY(Yearly!A782))))</f>
        <v>326225</v>
      </c>
      <c r="B783" s="9">
        <f t="shared" si="194"/>
        <v>326223</v>
      </c>
      <c r="C783" s="9">
        <f t="shared" si="207"/>
        <v>326253</v>
      </c>
      <c r="D783" s="3">
        <f t="shared" si="208"/>
        <v>31</v>
      </c>
      <c r="E783" s="4">
        <f>Lease!K793</f>
        <v>0</v>
      </c>
      <c r="F783" s="3">
        <f t="shared" si="209"/>
        <v>0</v>
      </c>
      <c r="G783" s="11">
        <f t="shared" si="195"/>
        <v>0</v>
      </c>
      <c r="H783" s="11">
        <f t="shared" si="196"/>
        <v>0</v>
      </c>
      <c r="I783" s="11">
        <f t="shared" si="197"/>
        <v>0</v>
      </c>
      <c r="J783" s="11">
        <f t="shared" si="198"/>
        <v>0</v>
      </c>
      <c r="K783" s="11">
        <f t="shared" si="199"/>
        <v>0</v>
      </c>
      <c r="L783" s="11">
        <f t="shared" si="200"/>
        <v>0</v>
      </c>
      <c r="M783" s="11">
        <f t="shared" si="201"/>
        <v>0</v>
      </c>
      <c r="N783" s="11">
        <f t="shared" si="202"/>
        <v>0</v>
      </c>
      <c r="O783" s="11">
        <f t="shared" si="203"/>
        <v>0</v>
      </c>
      <c r="P783" s="11">
        <f t="shared" si="204"/>
        <v>0</v>
      </c>
      <c r="Q783" s="11">
        <f t="shared" si="205"/>
        <v>0</v>
      </c>
      <c r="R783" s="11">
        <f t="shared" si="206"/>
        <v>0</v>
      </c>
    </row>
    <row r="784" spans="1:18" x14ac:dyDescent="0.25">
      <c r="A784" s="9">
        <f>IF(Lease!$H$4="Monthly",DATE(YEAR(Yearly!A783),MONTH(Yearly!A783)+1,DAY(Yearly!A783)),IF(Lease!$H$4="Quarterly",DATE(YEAR(Yearly!A783),MONTH(Yearly!A783)+3,DAY(Yearly!A783)),DATE(YEAR(Yearly!A783)+1,MONTH(Yearly!A783),DAY(Yearly!A783))))</f>
        <v>326590</v>
      </c>
      <c r="B784" s="9">
        <f t="shared" si="194"/>
        <v>326588</v>
      </c>
      <c r="C784" s="9">
        <f t="shared" si="207"/>
        <v>326618</v>
      </c>
      <c r="D784" s="3">
        <f t="shared" si="208"/>
        <v>31</v>
      </c>
      <c r="E784" s="4">
        <f>Lease!K794</f>
        <v>0</v>
      </c>
      <c r="F784" s="3">
        <f t="shared" si="209"/>
        <v>0</v>
      </c>
      <c r="G784" s="11">
        <f t="shared" si="195"/>
        <v>0</v>
      </c>
      <c r="H784" s="11">
        <f t="shared" si="196"/>
        <v>0</v>
      </c>
      <c r="I784" s="11">
        <f t="shared" si="197"/>
        <v>0</v>
      </c>
      <c r="J784" s="11">
        <f t="shared" si="198"/>
        <v>0</v>
      </c>
      <c r="K784" s="11">
        <f t="shared" si="199"/>
        <v>0</v>
      </c>
      <c r="L784" s="11">
        <f t="shared" si="200"/>
        <v>0</v>
      </c>
      <c r="M784" s="11">
        <f t="shared" si="201"/>
        <v>0</v>
      </c>
      <c r="N784" s="11">
        <f t="shared" si="202"/>
        <v>0</v>
      </c>
      <c r="O784" s="11">
        <f t="shared" si="203"/>
        <v>0</v>
      </c>
      <c r="P784" s="11">
        <f t="shared" si="204"/>
        <v>0</v>
      </c>
      <c r="Q784" s="11">
        <f t="shared" si="205"/>
        <v>0</v>
      </c>
      <c r="R784" s="11">
        <f t="shared" si="206"/>
        <v>0</v>
      </c>
    </row>
    <row r="785" spans="1:18" x14ac:dyDescent="0.25">
      <c r="A785" s="9">
        <f>IF(Lease!$H$4="Monthly",DATE(YEAR(Yearly!A784),MONTH(Yearly!A784)+1,DAY(Yearly!A784)),IF(Lease!$H$4="Quarterly",DATE(YEAR(Yearly!A784),MONTH(Yearly!A784)+3,DAY(Yearly!A784)),DATE(YEAR(Yearly!A784)+1,MONTH(Yearly!A784),DAY(Yearly!A784))))</f>
        <v>326955</v>
      </c>
      <c r="B785" s="9">
        <f t="shared" si="194"/>
        <v>326953</v>
      </c>
      <c r="C785" s="9">
        <f t="shared" si="207"/>
        <v>326983</v>
      </c>
      <c r="D785" s="3">
        <f t="shared" si="208"/>
        <v>31</v>
      </c>
      <c r="E785" s="4">
        <f>Lease!K795</f>
        <v>0</v>
      </c>
      <c r="F785" s="3">
        <f t="shared" si="209"/>
        <v>0</v>
      </c>
      <c r="G785" s="11">
        <f t="shared" si="195"/>
        <v>0</v>
      </c>
      <c r="H785" s="11">
        <f t="shared" si="196"/>
        <v>0</v>
      </c>
      <c r="I785" s="11">
        <f t="shared" si="197"/>
        <v>0</v>
      </c>
      <c r="J785" s="11">
        <f t="shared" si="198"/>
        <v>0</v>
      </c>
      <c r="K785" s="11">
        <f t="shared" si="199"/>
        <v>0</v>
      </c>
      <c r="L785" s="11">
        <f t="shared" si="200"/>
        <v>0</v>
      </c>
      <c r="M785" s="11">
        <f t="shared" si="201"/>
        <v>0</v>
      </c>
      <c r="N785" s="11">
        <f t="shared" si="202"/>
        <v>0</v>
      </c>
      <c r="O785" s="11">
        <f t="shared" si="203"/>
        <v>0</v>
      </c>
      <c r="P785" s="11">
        <f t="shared" si="204"/>
        <v>0</v>
      </c>
      <c r="Q785" s="11">
        <f t="shared" si="205"/>
        <v>0</v>
      </c>
      <c r="R785" s="11">
        <f t="shared" si="206"/>
        <v>0</v>
      </c>
    </row>
    <row r="786" spans="1:18" x14ac:dyDescent="0.25">
      <c r="A786" s="9">
        <f>IF(Lease!$H$4="Monthly",DATE(YEAR(Yearly!A785),MONTH(Yearly!A785)+1,DAY(Yearly!A785)),IF(Lease!$H$4="Quarterly",DATE(YEAR(Yearly!A785),MONTH(Yearly!A785)+3,DAY(Yearly!A785)),DATE(YEAR(Yearly!A785)+1,MONTH(Yearly!A785),DAY(Yearly!A785))))</f>
        <v>327321</v>
      </c>
      <c r="B786" s="9">
        <f t="shared" si="194"/>
        <v>327319</v>
      </c>
      <c r="C786" s="9">
        <f t="shared" si="207"/>
        <v>327349</v>
      </c>
      <c r="D786" s="3">
        <f t="shared" si="208"/>
        <v>31</v>
      </c>
      <c r="E786" s="4">
        <f>Lease!K796</f>
        <v>0</v>
      </c>
      <c r="F786" s="3">
        <f t="shared" si="209"/>
        <v>0</v>
      </c>
      <c r="G786" s="11">
        <f t="shared" si="195"/>
        <v>0</v>
      </c>
      <c r="H786" s="11">
        <f t="shared" si="196"/>
        <v>0</v>
      </c>
      <c r="I786" s="11">
        <f t="shared" si="197"/>
        <v>0</v>
      </c>
      <c r="J786" s="11">
        <f t="shared" si="198"/>
        <v>0</v>
      </c>
      <c r="K786" s="11">
        <f t="shared" si="199"/>
        <v>0</v>
      </c>
      <c r="L786" s="11">
        <f t="shared" si="200"/>
        <v>0</v>
      </c>
      <c r="M786" s="11">
        <f t="shared" si="201"/>
        <v>0</v>
      </c>
      <c r="N786" s="11">
        <f t="shared" si="202"/>
        <v>0</v>
      </c>
      <c r="O786" s="11">
        <f t="shared" si="203"/>
        <v>0</v>
      </c>
      <c r="P786" s="11">
        <f t="shared" si="204"/>
        <v>0</v>
      </c>
      <c r="Q786" s="11">
        <f t="shared" si="205"/>
        <v>0</v>
      </c>
      <c r="R786" s="11">
        <f t="shared" si="206"/>
        <v>0</v>
      </c>
    </row>
    <row r="787" spans="1:18" x14ac:dyDescent="0.25">
      <c r="A787" s="9">
        <f>IF(Lease!$H$4="Monthly",DATE(YEAR(Yearly!A786),MONTH(Yearly!A786)+1,DAY(Yearly!A786)),IF(Lease!$H$4="Quarterly",DATE(YEAR(Yearly!A786),MONTH(Yearly!A786)+3,DAY(Yearly!A786)),DATE(YEAR(Yearly!A786)+1,MONTH(Yearly!A786),DAY(Yearly!A786))))</f>
        <v>327686</v>
      </c>
      <c r="B787" s="9">
        <f t="shared" si="194"/>
        <v>327684</v>
      </c>
      <c r="C787" s="9">
        <f t="shared" si="207"/>
        <v>327714</v>
      </c>
      <c r="D787" s="3">
        <f t="shared" si="208"/>
        <v>31</v>
      </c>
      <c r="E787" s="4">
        <f>Lease!K797</f>
        <v>0</v>
      </c>
      <c r="F787" s="3">
        <f t="shared" si="209"/>
        <v>0</v>
      </c>
      <c r="G787" s="11">
        <f t="shared" si="195"/>
        <v>0</v>
      </c>
      <c r="H787" s="11">
        <f t="shared" si="196"/>
        <v>0</v>
      </c>
      <c r="I787" s="11">
        <f t="shared" si="197"/>
        <v>0</v>
      </c>
      <c r="J787" s="11">
        <f t="shared" si="198"/>
        <v>0</v>
      </c>
      <c r="K787" s="11">
        <f t="shared" si="199"/>
        <v>0</v>
      </c>
      <c r="L787" s="11">
        <f t="shared" si="200"/>
        <v>0</v>
      </c>
      <c r="M787" s="11">
        <f t="shared" si="201"/>
        <v>0</v>
      </c>
      <c r="N787" s="11">
        <f t="shared" si="202"/>
        <v>0</v>
      </c>
      <c r="O787" s="11">
        <f t="shared" si="203"/>
        <v>0</v>
      </c>
      <c r="P787" s="11">
        <f t="shared" si="204"/>
        <v>0</v>
      </c>
      <c r="Q787" s="11">
        <f t="shared" si="205"/>
        <v>0</v>
      </c>
      <c r="R787" s="11">
        <f t="shared" si="206"/>
        <v>0</v>
      </c>
    </row>
    <row r="788" spans="1:18" x14ac:dyDescent="0.25">
      <c r="A788" s="9">
        <f>IF(Lease!$H$4="Monthly",DATE(YEAR(Yearly!A787),MONTH(Yearly!A787)+1,DAY(Yearly!A787)),IF(Lease!$H$4="Quarterly",DATE(YEAR(Yearly!A787),MONTH(Yearly!A787)+3,DAY(Yearly!A787)),DATE(YEAR(Yearly!A787)+1,MONTH(Yearly!A787),DAY(Yearly!A787))))</f>
        <v>328051</v>
      </c>
      <c r="B788" s="9">
        <f t="shared" si="194"/>
        <v>328049</v>
      </c>
      <c r="C788" s="9">
        <f t="shared" si="207"/>
        <v>328079</v>
      </c>
      <c r="D788" s="3">
        <f t="shared" si="208"/>
        <v>31</v>
      </c>
      <c r="E788" s="4">
        <f>Lease!K798</f>
        <v>0</v>
      </c>
      <c r="F788" s="3">
        <f t="shared" si="209"/>
        <v>0</v>
      </c>
      <c r="G788" s="11">
        <f t="shared" si="195"/>
        <v>0</v>
      </c>
      <c r="H788" s="11">
        <f t="shared" si="196"/>
        <v>0</v>
      </c>
      <c r="I788" s="11">
        <f t="shared" si="197"/>
        <v>0</v>
      </c>
      <c r="J788" s="11">
        <f t="shared" si="198"/>
        <v>0</v>
      </c>
      <c r="K788" s="11">
        <f t="shared" si="199"/>
        <v>0</v>
      </c>
      <c r="L788" s="11">
        <f t="shared" si="200"/>
        <v>0</v>
      </c>
      <c r="M788" s="11">
        <f t="shared" si="201"/>
        <v>0</v>
      </c>
      <c r="N788" s="11">
        <f t="shared" si="202"/>
        <v>0</v>
      </c>
      <c r="O788" s="11">
        <f t="shared" si="203"/>
        <v>0</v>
      </c>
      <c r="P788" s="11">
        <f t="shared" si="204"/>
        <v>0</v>
      </c>
      <c r="Q788" s="11">
        <f t="shared" si="205"/>
        <v>0</v>
      </c>
      <c r="R788" s="11">
        <f t="shared" si="206"/>
        <v>0</v>
      </c>
    </row>
    <row r="789" spans="1:18" x14ac:dyDescent="0.25">
      <c r="A789" s="9">
        <f>IF(Lease!$H$4="Monthly",DATE(YEAR(Yearly!A788),MONTH(Yearly!A788)+1,DAY(Yearly!A788)),IF(Lease!$H$4="Quarterly",DATE(YEAR(Yearly!A788),MONTH(Yearly!A788)+3,DAY(Yearly!A788)),DATE(YEAR(Yearly!A788)+1,MONTH(Yearly!A788),DAY(Yearly!A788))))</f>
        <v>328416</v>
      </c>
      <c r="B789" s="9">
        <f t="shared" si="194"/>
        <v>328414</v>
      </c>
      <c r="C789" s="9">
        <f t="shared" si="207"/>
        <v>328444</v>
      </c>
      <c r="D789" s="3">
        <f t="shared" si="208"/>
        <v>31</v>
      </c>
      <c r="E789" s="4">
        <f>Lease!K799</f>
        <v>0</v>
      </c>
      <c r="F789" s="3">
        <f t="shared" si="209"/>
        <v>0</v>
      </c>
      <c r="G789" s="11">
        <f t="shared" si="195"/>
        <v>0</v>
      </c>
      <c r="H789" s="11">
        <f t="shared" si="196"/>
        <v>0</v>
      </c>
      <c r="I789" s="11">
        <f t="shared" si="197"/>
        <v>0</v>
      </c>
      <c r="J789" s="11">
        <f t="shared" si="198"/>
        <v>0</v>
      </c>
      <c r="K789" s="11">
        <f t="shared" si="199"/>
        <v>0</v>
      </c>
      <c r="L789" s="11">
        <f t="shared" si="200"/>
        <v>0</v>
      </c>
      <c r="M789" s="11">
        <f t="shared" si="201"/>
        <v>0</v>
      </c>
      <c r="N789" s="11">
        <f t="shared" si="202"/>
        <v>0</v>
      </c>
      <c r="O789" s="11">
        <f t="shared" si="203"/>
        <v>0</v>
      </c>
      <c r="P789" s="11">
        <f t="shared" si="204"/>
        <v>0</v>
      </c>
      <c r="Q789" s="11">
        <f t="shared" si="205"/>
        <v>0</v>
      </c>
      <c r="R789" s="11">
        <f t="shared" si="206"/>
        <v>0</v>
      </c>
    </row>
    <row r="790" spans="1:18" x14ac:dyDescent="0.25">
      <c r="A790" s="9">
        <f>IF(Lease!$H$4="Monthly",DATE(YEAR(Yearly!A789),MONTH(Yearly!A789)+1,DAY(Yearly!A789)),IF(Lease!$H$4="Quarterly",DATE(YEAR(Yearly!A789),MONTH(Yearly!A789)+3,DAY(Yearly!A789)),DATE(YEAR(Yearly!A789)+1,MONTH(Yearly!A789),DAY(Yearly!A789))))</f>
        <v>328782</v>
      </c>
      <c r="B790" s="9">
        <f t="shared" si="194"/>
        <v>328780</v>
      </c>
      <c r="C790" s="9">
        <f t="shared" si="207"/>
        <v>328810</v>
      </c>
      <c r="D790" s="3">
        <f t="shared" si="208"/>
        <v>31</v>
      </c>
      <c r="E790" s="4">
        <f>Lease!K800</f>
        <v>0</v>
      </c>
      <c r="F790" s="3">
        <f t="shared" si="209"/>
        <v>0</v>
      </c>
      <c r="G790" s="11">
        <f t="shared" si="195"/>
        <v>0</v>
      </c>
      <c r="H790" s="11">
        <f t="shared" si="196"/>
        <v>0</v>
      </c>
      <c r="I790" s="11">
        <f t="shared" si="197"/>
        <v>0</v>
      </c>
      <c r="J790" s="11">
        <f t="shared" si="198"/>
        <v>0</v>
      </c>
      <c r="K790" s="11">
        <f t="shared" si="199"/>
        <v>0</v>
      </c>
      <c r="L790" s="11">
        <f t="shared" si="200"/>
        <v>0</v>
      </c>
      <c r="M790" s="11">
        <f t="shared" si="201"/>
        <v>0</v>
      </c>
      <c r="N790" s="11">
        <f t="shared" si="202"/>
        <v>0</v>
      </c>
      <c r="O790" s="11">
        <f t="shared" si="203"/>
        <v>0</v>
      </c>
      <c r="P790" s="11">
        <f t="shared" si="204"/>
        <v>0</v>
      </c>
      <c r="Q790" s="11">
        <f t="shared" si="205"/>
        <v>0</v>
      </c>
      <c r="R790" s="11">
        <f t="shared" si="206"/>
        <v>0</v>
      </c>
    </row>
    <row r="791" spans="1:18" x14ac:dyDescent="0.25">
      <c r="A791" s="9">
        <f>IF(Lease!$H$4="Monthly",DATE(YEAR(Yearly!A790),MONTH(Yearly!A790)+1,DAY(Yearly!A790)),IF(Lease!$H$4="Quarterly",DATE(YEAR(Yearly!A790),MONTH(Yearly!A790)+3,DAY(Yearly!A790)),DATE(YEAR(Yearly!A790)+1,MONTH(Yearly!A790),DAY(Yearly!A790))))</f>
        <v>329147</v>
      </c>
      <c r="B791" s="9">
        <f t="shared" si="194"/>
        <v>329145</v>
      </c>
      <c r="C791" s="9">
        <f t="shared" si="207"/>
        <v>329175</v>
      </c>
      <c r="D791" s="3">
        <f t="shared" si="208"/>
        <v>31</v>
      </c>
      <c r="E791" s="4">
        <f>Lease!K801</f>
        <v>0</v>
      </c>
      <c r="F791" s="3">
        <f t="shared" si="209"/>
        <v>0</v>
      </c>
      <c r="G791" s="11">
        <f t="shared" si="195"/>
        <v>0</v>
      </c>
      <c r="H791" s="11">
        <f t="shared" si="196"/>
        <v>0</v>
      </c>
      <c r="I791" s="11">
        <f t="shared" si="197"/>
        <v>0</v>
      </c>
      <c r="J791" s="11">
        <f t="shared" si="198"/>
        <v>0</v>
      </c>
      <c r="K791" s="11">
        <f t="shared" si="199"/>
        <v>0</v>
      </c>
      <c r="L791" s="11">
        <f t="shared" si="200"/>
        <v>0</v>
      </c>
      <c r="M791" s="11">
        <f t="shared" si="201"/>
        <v>0</v>
      </c>
      <c r="N791" s="11">
        <f t="shared" si="202"/>
        <v>0</v>
      </c>
      <c r="O791" s="11">
        <f t="shared" si="203"/>
        <v>0</v>
      </c>
      <c r="P791" s="11">
        <f t="shared" si="204"/>
        <v>0</v>
      </c>
      <c r="Q791" s="11">
        <f t="shared" si="205"/>
        <v>0</v>
      </c>
      <c r="R791" s="11">
        <f t="shared" si="206"/>
        <v>0</v>
      </c>
    </row>
    <row r="792" spans="1:18" x14ac:dyDescent="0.25">
      <c r="A792" s="9">
        <f>IF(Lease!$H$4="Monthly",DATE(YEAR(Yearly!A791),MONTH(Yearly!A791)+1,DAY(Yearly!A791)),IF(Lease!$H$4="Quarterly",DATE(YEAR(Yearly!A791),MONTH(Yearly!A791)+3,DAY(Yearly!A791)),DATE(YEAR(Yearly!A791)+1,MONTH(Yearly!A791),DAY(Yearly!A791))))</f>
        <v>329512</v>
      </c>
      <c r="B792" s="9">
        <f t="shared" si="194"/>
        <v>329510</v>
      </c>
      <c r="C792" s="9">
        <f t="shared" si="207"/>
        <v>329540</v>
      </c>
      <c r="D792" s="3">
        <f t="shared" si="208"/>
        <v>31</v>
      </c>
      <c r="E792" s="4">
        <f>Lease!K802</f>
        <v>0</v>
      </c>
      <c r="F792" s="3">
        <f t="shared" si="209"/>
        <v>0</v>
      </c>
      <c r="G792" s="11">
        <f t="shared" si="195"/>
        <v>0</v>
      </c>
      <c r="H792" s="11">
        <f t="shared" si="196"/>
        <v>0</v>
      </c>
      <c r="I792" s="11">
        <f t="shared" si="197"/>
        <v>0</v>
      </c>
      <c r="J792" s="11">
        <f t="shared" si="198"/>
        <v>0</v>
      </c>
      <c r="K792" s="11">
        <f t="shared" si="199"/>
        <v>0</v>
      </c>
      <c r="L792" s="11">
        <f t="shared" si="200"/>
        <v>0</v>
      </c>
      <c r="M792" s="11">
        <f t="shared" si="201"/>
        <v>0</v>
      </c>
      <c r="N792" s="11">
        <f t="shared" si="202"/>
        <v>0</v>
      </c>
      <c r="O792" s="11">
        <f t="shared" si="203"/>
        <v>0</v>
      </c>
      <c r="P792" s="11">
        <f t="shared" si="204"/>
        <v>0</v>
      </c>
      <c r="Q792" s="11">
        <f t="shared" si="205"/>
        <v>0</v>
      </c>
      <c r="R792" s="11">
        <f t="shared" si="206"/>
        <v>0</v>
      </c>
    </row>
    <row r="793" spans="1:18" x14ac:dyDescent="0.25">
      <c r="A793" s="9">
        <f>IF(Lease!$H$4="Monthly",DATE(YEAR(Yearly!A792),MONTH(Yearly!A792)+1,DAY(Yearly!A792)),IF(Lease!$H$4="Quarterly",DATE(YEAR(Yearly!A792),MONTH(Yearly!A792)+3,DAY(Yearly!A792)),DATE(YEAR(Yearly!A792)+1,MONTH(Yearly!A792),DAY(Yearly!A792))))</f>
        <v>329877</v>
      </c>
      <c r="B793" s="9">
        <f t="shared" si="194"/>
        <v>329875</v>
      </c>
      <c r="C793" s="9">
        <f t="shared" si="207"/>
        <v>329905</v>
      </c>
      <c r="D793" s="3">
        <f t="shared" si="208"/>
        <v>31</v>
      </c>
      <c r="E793" s="4">
        <f>Lease!K803</f>
        <v>0</v>
      </c>
      <c r="F793" s="3">
        <f t="shared" si="209"/>
        <v>0</v>
      </c>
      <c r="G793" s="11">
        <f t="shared" si="195"/>
        <v>0</v>
      </c>
      <c r="H793" s="11">
        <f t="shared" si="196"/>
        <v>0</v>
      </c>
      <c r="I793" s="11">
        <f t="shared" si="197"/>
        <v>0</v>
      </c>
      <c r="J793" s="11">
        <f t="shared" si="198"/>
        <v>0</v>
      </c>
      <c r="K793" s="11">
        <f t="shared" si="199"/>
        <v>0</v>
      </c>
      <c r="L793" s="11">
        <f t="shared" si="200"/>
        <v>0</v>
      </c>
      <c r="M793" s="11">
        <f t="shared" si="201"/>
        <v>0</v>
      </c>
      <c r="N793" s="11">
        <f t="shared" si="202"/>
        <v>0</v>
      </c>
      <c r="O793" s="11">
        <f t="shared" si="203"/>
        <v>0</v>
      </c>
      <c r="P793" s="11">
        <f t="shared" si="204"/>
        <v>0</v>
      </c>
      <c r="Q793" s="11">
        <f t="shared" si="205"/>
        <v>0</v>
      </c>
      <c r="R793" s="11">
        <f t="shared" si="206"/>
        <v>0</v>
      </c>
    </row>
    <row r="794" spans="1:18" x14ac:dyDescent="0.25">
      <c r="A794" s="9">
        <f>IF(Lease!$H$4="Monthly",DATE(YEAR(Yearly!A793),MONTH(Yearly!A793)+1,DAY(Yearly!A793)),IF(Lease!$H$4="Quarterly",DATE(YEAR(Yearly!A793),MONTH(Yearly!A793)+3,DAY(Yearly!A793)),DATE(YEAR(Yearly!A793)+1,MONTH(Yearly!A793),DAY(Yearly!A793))))</f>
        <v>330243</v>
      </c>
      <c r="B794" s="9">
        <f t="shared" si="194"/>
        <v>330241</v>
      </c>
      <c r="C794" s="9">
        <f t="shared" si="207"/>
        <v>330271</v>
      </c>
      <c r="D794" s="3">
        <f t="shared" si="208"/>
        <v>31</v>
      </c>
      <c r="E794" s="4">
        <f>Lease!K804</f>
        <v>0</v>
      </c>
      <c r="F794" s="3">
        <f t="shared" si="209"/>
        <v>0</v>
      </c>
      <c r="G794" s="11">
        <f t="shared" si="195"/>
        <v>0</v>
      </c>
      <c r="H794" s="11">
        <f t="shared" si="196"/>
        <v>0</v>
      </c>
      <c r="I794" s="11">
        <f t="shared" si="197"/>
        <v>0</v>
      </c>
      <c r="J794" s="11">
        <f t="shared" si="198"/>
        <v>0</v>
      </c>
      <c r="K794" s="11">
        <f t="shared" si="199"/>
        <v>0</v>
      </c>
      <c r="L794" s="11">
        <f t="shared" si="200"/>
        <v>0</v>
      </c>
      <c r="M794" s="11">
        <f t="shared" si="201"/>
        <v>0</v>
      </c>
      <c r="N794" s="11">
        <f t="shared" si="202"/>
        <v>0</v>
      </c>
      <c r="O794" s="11">
        <f t="shared" si="203"/>
        <v>0</v>
      </c>
      <c r="P794" s="11">
        <f t="shared" si="204"/>
        <v>0</v>
      </c>
      <c r="Q794" s="11">
        <f t="shared" si="205"/>
        <v>0</v>
      </c>
      <c r="R794" s="11">
        <f t="shared" si="206"/>
        <v>0</v>
      </c>
    </row>
    <row r="795" spans="1:18" x14ac:dyDescent="0.25">
      <c r="A795" s="9">
        <f>IF(Lease!$H$4="Monthly",DATE(YEAR(Yearly!A794),MONTH(Yearly!A794)+1,DAY(Yearly!A794)),IF(Lease!$H$4="Quarterly",DATE(YEAR(Yearly!A794),MONTH(Yearly!A794)+3,DAY(Yearly!A794)),DATE(YEAR(Yearly!A794)+1,MONTH(Yearly!A794),DAY(Yearly!A794))))</f>
        <v>330608</v>
      </c>
      <c r="B795" s="9">
        <f t="shared" si="194"/>
        <v>330606</v>
      </c>
      <c r="C795" s="9">
        <f t="shared" si="207"/>
        <v>330636</v>
      </c>
      <c r="D795" s="3">
        <f t="shared" si="208"/>
        <v>31</v>
      </c>
      <c r="E795" s="4">
        <f>Lease!K805</f>
        <v>0</v>
      </c>
      <c r="F795" s="3">
        <f t="shared" si="209"/>
        <v>0</v>
      </c>
      <c r="G795" s="11">
        <f t="shared" si="195"/>
        <v>0</v>
      </c>
      <c r="H795" s="11">
        <f t="shared" si="196"/>
        <v>0</v>
      </c>
      <c r="I795" s="11">
        <f t="shared" si="197"/>
        <v>0</v>
      </c>
      <c r="J795" s="11">
        <f t="shared" si="198"/>
        <v>0</v>
      </c>
      <c r="K795" s="11">
        <f t="shared" si="199"/>
        <v>0</v>
      </c>
      <c r="L795" s="11">
        <f t="shared" si="200"/>
        <v>0</v>
      </c>
      <c r="M795" s="11">
        <f t="shared" si="201"/>
        <v>0</v>
      </c>
      <c r="N795" s="11">
        <f t="shared" si="202"/>
        <v>0</v>
      </c>
      <c r="O795" s="11">
        <f t="shared" si="203"/>
        <v>0</v>
      </c>
      <c r="P795" s="11">
        <f t="shared" si="204"/>
        <v>0</v>
      </c>
      <c r="Q795" s="11">
        <f t="shared" si="205"/>
        <v>0</v>
      </c>
      <c r="R795" s="11">
        <f t="shared" si="206"/>
        <v>0</v>
      </c>
    </row>
    <row r="796" spans="1:18" x14ac:dyDescent="0.25">
      <c r="A796" s="9">
        <f>IF(Lease!$H$4="Monthly",DATE(YEAR(Yearly!A795),MONTH(Yearly!A795)+1,DAY(Yearly!A795)),IF(Lease!$H$4="Quarterly",DATE(YEAR(Yearly!A795),MONTH(Yearly!A795)+3,DAY(Yearly!A795)),DATE(YEAR(Yearly!A795)+1,MONTH(Yearly!A795),DAY(Yearly!A795))))</f>
        <v>330973</v>
      </c>
      <c r="B796" s="9">
        <f t="shared" si="194"/>
        <v>330971</v>
      </c>
      <c r="C796" s="9">
        <f t="shared" si="207"/>
        <v>331001</v>
      </c>
      <c r="D796" s="3">
        <f t="shared" si="208"/>
        <v>31</v>
      </c>
      <c r="E796" s="4">
        <f>Lease!K806</f>
        <v>0</v>
      </c>
      <c r="F796" s="3">
        <f t="shared" si="209"/>
        <v>0</v>
      </c>
      <c r="G796" s="11">
        <f t="shared" si="195"/>
        <v>0</v>
      </c>
      <c r="H796" s="11">
        <f t="shared" si="196"/>
        <v>0</v>
      </c>
      <c r="I796" s="11">
        <f t="shared" si="197"/>
        <v>0</v>
      </c>
      <c r="J796" s="11">
        <f t="shared" si="198"/>
        <v>0</v>
      </c>
      <c r="K796" s="11">
        <f t="shared" si="199"/>
        <v>0</v>
      </c>
      <c r="L796" s="11">
        <f t="shared" si="200"/>
        <v>0</v>
      </c>
      <c r="M796" s="11">
        <f t="shared" si="201"/>
        <v>0</v>
      </c>
      <c r="N796" s="11">
        <f t="shared" si="202"/>
        <v>0</v>
      </c>
      <c r="O796" s="11">
        <f t="shared" si="203"/>
        <v>0</v>
      </c>
      <c r="P796" s="11">
        <f t="shared" si="204"/>
        <v>0</v>
      </c>
      <c r="Q796" s="11">
        <f t="shared" si="205"/>
        <v>0</v>
      </c>
      <c r="R796" s="11">
        <f t="shared" si="206"/>
        <v>0</v>
      </c>
    </row>
    <row r="797" spans="1:18" x14ac:dyDescent="0.25">
      <c r="A797" s="9">
        <f>IF(Lease!$H$4="Monthly",DATE(YEAR(Yearly!A796),MONTH(Yearly!A796)+1,DAY(Yearly!A796)),IF(Lease!$H$4="Quarterly",DATE(YEAR(Yearly!A796),MONTH(Yearly!A796)+3,DAY(Yearly!A796)),DATE(YEAR(Yearly!A796)+1,MONTH(Yearly!A796),DAY(Yearly!A796))))</f>
        <v>331338</v>
      </c>
      <c r="B797" s="9">
        <f t="shared" si="194"/>
        <v>331336</v>
      </c>
      <c r="C797" s="9">
        <f t="shared" si="207"/>
        <v>331366</v>
      </c>
      <c r="D797" s="3">
        <f t="shared" si="208"/>
        <v>31</v>
      </c>
      <c r="E797" s="4">
        <f>Lease!K807</f>
        <v>0</v>
      </c>
      <c r="F797" s="3">
        <f t="shared" si="209"/>
        <v>0</v>
      </c>
      <c r="G797" s="11">
        <f t="shared" si="195"/>
        <v>0</v>
      </c>
      <c r="H797" s="11">
        <f t="shared" si="196"/>
        <v>0</v>
      </c>
      <c r="I797" s="11">
        <f t="shared" si="197"/>
        <v>0</v>
      </c>
      <c r="J797" s="11">
        <f t="shared" si="198"/>
        <v>0</v>
      </c>
      <c r="K797" s="11">
        <f t="shared" si="199"/>
        <v>0</v>
      </c>
      <c r="L797" s="11">
        <f t="shared" si="200"/>
        <v>0</v>
      </c>
      <c r="M797" s="11">
        <f t="shared" si="201"/>
        <v>0</v>
      </c>
      <c r="N797" s="11">
        <f t="shared" si="202"/>
        <v>0</v>
      </c>
      <c r="O797" s="11">
        <f t="shared" si="203"/>
        <v>0</v>
      </c>
      <c r="P797" s="11">
        <f t="shared" si="204"/>
        <v>0</v>
      </c>
      <c r="Q797" s="11">
        <f t="shared" si="205"/>
        <v>0</v>
      </c>
      <c r="R797" s="11">
        <f t="shared" si="206"/>
        <v>0</v>
      </c>
    </row>
    <row r="798" spans="1:18" x14ac:dyDescent="0.25">
      <c r="A798" s="9">
        <f>IF(Lease!$H$4="Monthly",DATE(YEAR(Yearly!A797),MONTH(Yearly!A797)+1,DAY(Yearly!A797)),IF(Lease!$H$4="Quarterly",DATE(YEAR(Yearly!A797),MONTH(Yearly!A797)+3,DAY(Yearly!A797)),DATE(YEAR(Yearly!A797)+1,MONTH(Yearly!A797),DAY(Yearly!A797))))</f>
        <v>331704</v>
      </c>
      <c r="B798" s="9">
        <f t="shared" si="194"/>
        <v>331702</v>
      </c>
      <c r="C798" s="9">
        <f t="shared" si="207"/>
        <v>331732</v>
      </c>
      <c r="D798" s="3">
        <f t="shared" si="208"/>
        <v>31</v>
      </c>
      <c r="E798" s="4">
        <f>Lease!K808</f>
        <v>0</v>
      </c>
      <c r="F798" s="3">
        <f t="shared" si="209"/>
        <v>0</v>
      </c>
      <c r="G798" s="11">
        <f t="shared" si="195"/>
        <v>0</v>
      </c>
      <c r="H798" s="11">
        <f t="shared" si="196"/>
        <v>0</v>
      </c>
      <c r="I798" s="11">
        <f t="shared" si="197"/>
        <v>0</v>
      </c>
      <c r="J798" s="11">
        <f t="shared" si="198"/>
        <v>0</v>
      </c>
      <c r="K798" s="11">
        <f t="shared" si="199"/>
        <v>0</v>
      </c>
      <c r="L798" s="11">
        <f t="shared" si="200"/>
        <v>0</v>
      </c>
      <c r="M798" s="11">
        <f t="shared" si="201"/>
        <v>0</v>
      </c>
      <c r="N798" s="11">
        <f t="shared" si="202"/>
        <v>0</v>
      </c>
      <c r="O798" s="11">
        <f t="shared" si="203"/>
        <v>0</v>
      </c>
      <c r="P798" s="11">
        <f t="shared" si="204"/>
        <v>0</v>
      </c>
      <c r="Q798" s="11">
        <f t="shared" si="205"/>
        <v>0</v>
      </c>
      <c r="R798" s="11">
        <f t="shared" si="206"/>
        <v>0</v>
      </c>
    </row>
    <row r="799" spans="1:18" x14ac:dyDescent="0.25">
      <c r="A799" s="9">
        <f>IF(Lease!$H$4="Monthly",DATE(YEAR(Yearly!A798),MONTH(Yearly!A798)+1,DAY(Yearly!A798)),IF(Lease!$H$4="Quarterly",DATE(YEAR(Yearly!A798),MONTH(Yearly!A798)+3,DAY(Yearly!A798)),DATE(YEAR(Yearly!A798)+1,MONTH(Yearly!A798),DAY(Yearly!A798))))</f>
        <v>332069</v>
      </c>
      <c r="B799" s="9">
        <f t="shared" si="194"/>
        <v>332067</v>
      </c>
      <c r="C799" s="9">
        <f t="shared" si="207"/>
        <v>332097</v>
      </c>
      <c r="D799" s="3">
        <f t="shared" si="208"/>
        <v>31</v>
      </c>
      <c r="E799" s="4">
        <f>Lease!K809</f>
        <v>0</v>
      </c>
      <c r="F799" s="3">
        <f t="shared" si="209"/>
        <v>0</v>
      </c>
      <c r="G799" s="11">
        <f t="shared" si="195"/>
        <v>0</v>
      </c>
      <c r="H799" s="11">
        <f t="shared" si="196"/>
        <v>0</v>
      </c>
      <c r="I799" s="11">
        <f t="shared" si="197"/>
        <v>0</v>
      </c>
      <c r="J799" s="11">
        <f t="shared" si="198"/>
        <v>0</v>
      </c>
      <c r="K799" s="11">
        <f t="shared" si="199"/>
        <v>0</v>
      </c>
      <c r="L799" s="11">
        <f t="shared" si="200"/>
        <v>0</v>
      </c>
      <c r="M799" s="11">
        <f t="shared" si="201"/>
        <v>0</v>
      </c>
      <c r="N799" s="11">
        <f t="shared" si="202"/>
        <v>0</v>
      </c>
      <c r="O799" s="11">
        <f t="shared" si="203"/>
        <v>0</v>
      </c>
      <c r="P799" s="11">
        <f t="shared" si="204"/>
        <v>0</v>
      </c>
      <c r="Q799" s="11">
        <f t="shared" si="205"/>
        <v>0</v>
      </c>
      <c r="R799" s="11">
        <f t="shared" si="206"/>
        <v>0</v>
      </c>
    </row>
    <row r="800" spans="1:18" x14ac:dyDescent="0.25">
      <c r="A800" s="9">
        <f>IF(Lease!$H$4="Monthly",DATE(YEAR(Yearly!A799),MONTH(Yearly!A799)+1,DAY(Yearly!A799)),IF(Lease!$H$4="Quarterly",DATE(YEAR(Yearly!A799),MONTH(Yearly!A799)+3,DAY(Yearly!A799)),DATE(YEAR(Yearly!A799)+1,MONTH(Yearly!A799),DAY(Yearly!A799))))</f>
        <v>332434</v>
      </c>
      <c r="B800" s="9">
        <f t="shared" si="194"/>
        <v>332432</v>
      </c>
      <c r="C800" s="9">
        <f t="shared" si="207"/>
        <v>332462</v>
      </c>
      <c r="D800" s="3">
        <f t="shared" si="208"/>
        <v>31</v>
      </c>
      <c r="E800" s="4">
        <f>Lease!K810</f>
        <v>0</v>
      </c>
      <c r="F800" s="3">
        <f t="shared" si="209"/>
        <v>0</v>
      </c>
      <c r="G800" s="11">
        <f t="shared" si="195"/>
        <v>0</v>
      </c>
      <c r="H800" s="11">
        <f t="shared" si="196"/>
        <v>0</v>
      </c>
      <c r="I800" s="11">
        <f t="shared" si="197"/>
        <v>0</v>
      </c>
      <c r="J800" s="11">
        <f t="shared" si="198"/>
        <v>0</v>
      </c>
      <c r="K800" s="11">
        <f t="shared" si="199"/>
        <v>0</v>
      </c>
      <c r="L800" s="11">
        <f t="shared" si="200"/>
        <v>0</v>
      </c>
      <c r="M800" s="11">
        <f t="shared" si="201"/>
        <v>0</v>
      </c>
      <c r="N800" s="11">
        <f t="shared" si="202"/>
        <v>0</v>
      </c>
      <c r="O800" s="11">
        <f t="shared" si="203"/>
        <v>0</v>
      </c>
      <c r="P800" s="11">
        <f t="shared" si="204"/>
        <v>0</v>
      </c>
      <c r="Q800" s="11">
        <f t="shared" si="205"/>
        <v>0</v>
      </c>
      <c r="R800" s="11">
        <f t="shared" si="206"/>
        <v>0</v>
      </c>
    </row>
    <row r="801" spans="1:18" x14ac:dyDescent="0.25">
      <c r="A801" s="9">
        <f>IF(Lease!$H$4="Monthly",DATE(YEAR(Yearly!A800),MONTH(Yearly!A800)+1,DAY(Yearly!A800)),IF(Lease!$H$4="Quarterly",DATE(YEAR(Yearly!A800),MONTH(Yearly!A800)+3,DAY(Yearly!A800)),DATE(YEAR(Yearly!A800)+1,MONTH(Yearly!A800),DAY(Yearly!A800))))</f>
        <v>332799</v>
      </c>
      <c r="B801" s="9">
        <f t="shared" si="194"/>
        <v>332797</v>
      </c>
      <c r="C801" s="9">
        <f t="shared" si="207"/>
        <v>332827</v>
      </c>
      <c r="D801" s="3">
        <f t="shared" si="208"/>
        <v>31</v>
      </c>
      <c r="E801" s="4">
        <f>Lease!K811</f>
        <v>0</v>
      </c>
      <c r="F801" s="3">
        <f t="shared" si="209"/>
        <v>0</v>
      </c>
      <c r="G801" s="11">
        <f t="shared" si="195"/>
        <v>0</v>
      </c>
      <c r="H801" s="11">
        <f t="shared" si="196"/>
        <v>0</v>
      </c>
      <c r="I801" s="11">
        <f t="shared" si="197"/>
        <v>0</v>
      </c>
      <c r="J801" s="11">
        <f t="shared" si="198"/>
        <v>0</v>
      </c>
      <c r="K801" s="11">
        <f t="shared" si="199"/>
        <v>0</v>
      </c>
      <c r="L801" s="11">
        <f t="shared" si="200"/>
        <v>0</v>
      </c>
      <c r="M801" s="11">
        <f t="shared" si="201"/>
        <v>0</v>
      </c>
      <c r="N801" s="11">
        <f t="shared" si="202"/>
        <v>0</v>
      </c>
      <c r="O801" s="11">
        <f t="shared" si="203"/>
        <v>0</v>
      </c>
      <c r="P801" s="11">
        <f t="shared" si="204"/>
        <v>0</v>
      </c>
      <c r="Q801" s="11">
        <f t="shared" si="205"/>
        <v>0</v>
      </c>
      <c r="R801" s="11">
        <f t="shared" si="206"/>
        <v>0</v>
      </c>
    </row>
    <row r="802" spans="1:18" x14ac:dyDescent="0.25">
      <c r="A802" s="9">
        <f>IF(Lease!$H$4="Monthly",DATE(YEAR(Yearly!A801),MONTH(Yearly!A801)+1,DAY(Yearly!A801)),IF(Lease!$H$4="Quarterly",DATE(YEAR(Yearly!A801),MONTH(Yearly!A801)+3,DAY(Yearly!A801)),DATE(YEAR(Yearly!A801)+1,MONTH(Yearly!A801),DAY(Yearly!A801))))</f>
        <v>333165</v>
      </c>
      <c r="B802" s="9">
        <f t="shared" si="194"/>
        <v>333163</v>
      </c>
      <c r="C802" s="9">
        <f t="shared" si="207"/>
        <v>333193</v>
      </c>
      <c r="D802" s="3">
        <f t="shared" si="208"/>
        <v>31</v>
      </c>
      <c r="E802" s="4">
        <f>Lease!K812</f>
        <v>0</v>
      </c>
      <c r="F802" s="3">
        <f t="shared" si="209"/>
        <v>0</v>
      </c>
      <c r="G802" s="11">
        <f t="shared" si="195"/>
        <v>0</v>
      </c>
      <c r="H802" s="11">
        <f t="shared" si="196"/>
        <v>0</v>
      </c>
      <c r="I802" s="11">
        <f t="shared" si="197"/>
        <v>0</v>
      </c>
      <c r="J802" s="11">
        <f t="shared" si="198"/>
        <v>0</v>
      </c>
      <c r="K802" s="11">
        <f t="shared" si="199"/>
        <v>0</v>
      </c>
      <c r="L802" s="11">
        <f t="shared" si="200"/>
        <v>0</v>
      </c>
      <c r="M802" s="11">
        <f t="shared" si="201"/>
        <v>0</v>
      </c>
      <c r="N802" s="11">
        <f t="shared" si="202"/>
        <v>0</v>
      </c>
      <c r="O802" s="11">
        <f t="shared" si="203"/>
        <v>0</v>
      </c>
      <c r="P802" s="11">
        <f t="shared" si="204"/>
        <v>0</v>
      </c>
      <c r="Q802" s="11">
        <f t="shared" si="205"/>
        <v>0</v>
      </c>
      <c r="R802" s="11">
        <f t="shared" si="206"/>
        <v>0</v>
      </c>
    </row>
    <row r="803" spans="1:18" x14ac:dyDescent="0.25">
      <c r="A803" s="9">
        <f>IF(Lease!$H$4="Monthly",DATE(YEAR(Yearly!A802),MONTH(Yearly!A802)+1,DAY(Yearly!A802)),IF(Lease!$H$4="Quarterly",DATE(YEAR(Yearly!A802),MONTH(Yearly!A802)+3,DAY(Yearly!A802)),DATE(YEAR(Yearly!A802)+1,MONTH(Yearly!A802),DAY(Yearly!A802))))</f>
        <v>333530</v>
      </c>
      <c r="B803" s="9">
        <f t="shared" si="194"/>
        <v>333528</v>
      </c>
      <c r="C803" s="9">
        <f t="shared" si="207"/>
        <v>333558</v>
      </c>
      <c r="D803" s="3">
        <f t="shared" si="208"/>
        <v>31</v>
      </c>
      <c r="E803" s="4">
        <f>Lease!K813</f>
        <v>0</v>
      </c>
      <c r="F803" s="3">
        <f t="shared" si="209"/>
        <v>0</v>
      </c>
      <c r="G803" s="11">
        <f t="shared" si="195"/>
        <v>0</v>
      </c>
      <c r="H803" s="11">
        <f t="shared" si="196"/>
        <v>0</v>
      </c>
      <c r="I803" s="11">
        <f t="shared" si="197"/>
        <v>0</v>
      </c>
      <c r="J803" s="11">
        <f t="shared" si="198"/>
        <v>0</v>
      </c>
      <c r="K803" s="11">
        <f t="shared" si="199"/>
        <v>0</v>
      </c>
      <c r="L803" s="11">
        <f t="shared" si="200"/>
        <v>0</v>
      </c>
      <c r="M803" s="11">
        <f t="shared" si="201"/>
        <v>0</v>
      </c>
      <c r="N803" s="11">
        <f t="shared" si="202"/>
        <v>0</v>
      </c>
      <c r="O803" s="11">
        <f t="shared" si="203"/>
        <v>0</v>
      </c>
      <c r="P803" s="11">
        <f t="shared" si="204"/>
        <v>0</v>
      </c>
      <c r="Q803" s="11">
        <f t="shared" si="205"/>
        <v>0</v>
      </c>
      <c r="R803" s="11">
        <f t="shared" si="206"/>
        <v>0</v>
      </c>
    </row>
    <row r="804" spans="1:18" x14ac:dyDescent="0.25">
      <c r="A804" s="9">
        <f>IF(Lease!$H$4="Monthly",DATE(YEAR(Yearly!A803),MONTH(Yearly!A803)+1,DAY(Yearly!A803)),IF(Lease!$H$4="Quarterly",DATE(YEAR(Yearly!A803),MONTH(Yearly!A803)+3,DAY(Yearly!A803)),DATE(YEAR(Yearly!A803)+1,MONTH(Yearly!A803),DAY(Yearly!A803))))</f>
        <v>333895</v>
      </c>
      <c r="B804" s="9">
        <f t="shared" si="194"/>
        <v>333893</v>
      </c>
      <c r="C804" s="9">
        <f t="shared" si="207"/>
        <v>333923</v>
      </c>
      <c r="D804" s="3">
        <f t="shared" si="208"/>
        <v>31</v>
      </c>
      <c r="E804" s="4">
        <f>Lease!K814</f>
        <v>0</v>
      </c>
      <c r="F804" s="3">
        <f t="shared" si="209"/>
        <v>0</v>
      </c>
      <c r="G804" s="11">
        <f t="shared" si="195"/>
        <v>0</v>
      </c>
      <c r="H804" s="11">
        <f t="shared" si="196"/>
        <v>0</v>
      </c>
      <c r="I804" s="11">
        <f t="shared" si="197"/>
        <v>0</v>
      </c>
      <c r="J804" s="11">
        <f t="shared" si="198"/>
        <v>0</v>
      </c>
      <c r="K804" s="11">
        <f t="shared" si="199"/>
        <v>0</v>
      </c>
      <c r="L804" s="11">
        <f t="shared" si="200"/>
        <v>0</v>
      </c>
      <c r="M804" s="11">
        <f t="shared" si="201"/>
        <v>0</v>
      </c>
      <c r="N804" s="11">
        <f t="shared" si="202"/>
        <v>0</v>
      </c>
      <c r="O804" s="11">
        <f t="shared" si="203"/>
        <v>0</v>
      </c>
      <c r="P804" s="11">
        <f t="shared" si="204"/>
        <v>0</v>
      </c>
      <c r="Q804" s="11">
        <f t="shared" si="205"/>
        <v>0</v>
      </c>
      <c r="R804" s="11">
        <f t="shared" si="206"/>
        <v>0</v>
      </c>
    </row>
    <row r="805" spans="1:18" x14ac:dyDescent="0.25">
      <c r="A805" s="9">
        <f>IF(Lease!$H$4="Monthly",DATE(YEAR(Yearly!A804),MONTH(Yearly!A804)+1,DAY(Yearly!A804)),IF(Lease!$H$4="Quarterly",DATE(YEAR(Yearly!A804),MONTH(Yearly!A804)+3,DAY(Yearly!A804)),DATE(YEAR(Yearly!A804)+1,MONTH(Yearly!A804),DAY(Yearly!A804))))</f>
        <v>334260</v>
      </c>
      <c r="B805" s="9">
        <f t="shared" si="194"/>
        <v>334258</v>
      </c>
      <c r="C805" s="9">
        <f t="shared" si="207"/>
        <v>334288</v>
      </c>
      <c r="D805" s="3">
        <f t="shared" si="208"/>
        <v>31</v>
      </c>
      <c r="E805" s="4">
        <f>Lease!K815</f>
        <v>0</v>
      </c>
      <c r="F805" s="3">
        <f t="shared" si="209"/>
        <v>0</v>
      </c>
      <c r="G805" s="11">
        <f t="shared" si="195"/>
        <v>0</v>
      </c>
      <c r="H805" s="11">
        <f t="shared" si="196"/>
        <v>0</v>
      </c>
      <c r="I805" s="11">
        <f t="shared" si="197"/>
        <v>0</v>
      </c>
      <c r="J805" s="11">
        <f t="shared" si="198"/>
        <v>0</v>
      </c>
      <c r="K805" s="11">
        <f t="shared" si="199"/>
        <v>0</v>
      </c>
      <c r="L805" s="11">
        <f t="shared" si="200"/>
        <v>0</v>
      </c>
      <c r="M805" s="11">
        <f t="shared" si="201"/>
        <v>0</v>
      </c>
      <c r="N805" s="11">
        <f t="shared" si="202"/>
        <v>0</v>
      </c>
      <c r="O805" s="11">
        <f t="shared" si="203"/>
        <v>0</v>
      </c>
      <c r="P805" s="11">
        <f t="shared" si="204"/>
        <v>0</v>
      </c>
      <c r="Q805" s="11">
        <f t="shared" si="205"/>
        <v>0</v>
      </c>
      <c r="R805" s="11">
        <f t="shared" si="206"/>
        <v>0</v>
      </c>
    </row>
    <row r="806" spans="1:18" x14ac:dyDescent="0.25">
      <c r="A806" s="9">
        <f>IF(Lease!$H$4="Monthly",DATE(YEAR(Yearly!A805),MONTH(Yearly!A805)+1,DAY(Yearly!A805)),IF(Lease!$H$4="Quarterly",DATE(YEAR(Yearly!A805),MONTH(Yearly!A805)+3,DAY(Yearly!A805)),DATE(YEAR(Yearly!A805)+1,MONTH(Yearly!A805),DAY(Yearly!A805))))</f>
        <v>334626</v>
      </c>
      <c r="B806" s="9">
        <f t="shared" si="194"/>
        <v>334624</v>
      </c>
      <c r="C806" s="9">
        <f t="shared" si="207"/>
        <v>334654</v>
      </c>
      <c r="D806" s="3">
        <f t="shared" si="208"/>
        <v>31</v>
      </c>
      <c r="E806" s="4">
        <f>Lease!K816</f>
        <v>0</v>
      </c>
      <c r="F806" s="3">
        <f t="shared" si="209"/>
        <v>0</v>
      </c>
      <c r="G806" s="11">
        <f t="shared" si="195"/>
        <v>0</v>
      </c>
      <c r="H806" s="11">
        <f t="shared" si="196"/>
        <v>0</v>
      </c>
      <c r="I806" s="11">
        <f t="shared" si="197"/>
        <v>0</v>
      </c>
      <c r="J806" s="11">
        <f t="shared" si="198"/>
        <v>0</v>
      </c>
      <c r="K806" s="11">
        <f t="shared" si="199"/>
        <v>0</v>
      </c>
      <c r="L806" s="11">
        <f t="shared" si="200"/>
        <v>0</v>
      </c>
      <c r="M806" s="11">
        <f t="shared" si="201"/>
        <v>0</v>
      </c>
      <c r="N806" s="11">
        <f t="shared" si="202"/>
        <v>0</v>
      </c>
      <c r="O806" s="11">
        <f t="shared" si="203"/>
        <v>0</v>
      </c>
      <c r="P806" s="11">
        <f t="shared" si="204"/>
        <v>0</v>
      </c>
      <c r="Q806" s="11">
        <f t="shared" si="205"/>
        <v>0</v>
      </c>
      <c r="R806" s="11">
        <f t="shared" si="206"/>
        <v>0</v>
      </c>
    </row>
    <row r="807" spans="1:18" x14ac:dyDescent="0.25">
      <c r="A807" s="9">
        <f>IF(Lease!$H$4="Monthly",DATE(YEAR(Yearly!A806),MONTH(Yearly!A806)+1,DAY(Yearly!A806)),IF(Lease!$H$4="Quarterly",DATE(YEAR(Yearly!A806),MONTH(Yearly!A806)+3,DAY(Yearly!A806)),DATE(YEAR(Yearly!A806)+1,MONTH(Yearly!A806),DAY(Yearly!A806))))</f>
        <v>334991</v>
      </c>
      <c r="B807" s="9">
        <f t="shared" si="194"/>
        <v>334989</v>
      </c>
      <c r="C807" s="9">
        <f t="shared" si="207"/>
        <v>335019</v>
      </c>
      <c r="D807" s="3">
        <f t="shared" si="208"/>
        <v>31</v>
      </c>
      <c r="E807" s="4">
        <f>Lease!K817</f>
        <v>0</v>
      </c>
      <c r="F807" s="3">
        <f t="shared" si="209"/>
        <v>0</v>
      </c>
      <c r="G807" s="11">
        <f t="shared" si="195"/>
        <v>0</v>
      </c>
      <c r="H807" s="11">
        <f t="shared" si="196"/>
        <v>0</v>
      </c>
      <c r="I807" s="11">
        <f t="shared" si="197"/>
        <v>0</v>
      </c>
      <c r="J807" s="11">
        <f t="shared" si="198"/>
        <v>0</v>
      </c>
      <c r="K807" s="11">
        <f t="shared" si="199"/>
        <v>0</v>
      </c>
      <c r="L807" s="11">
        <f t="shared" si="200"/>
        <v>0</v>
      </c>
      <c r="M807" s="11">
        <f t="shared" si="201"/>
        <v>0</v>
      </c>
      <c r="N807" s="11">
        <f t="shared" si="202"/>
        <v>0</v>
      </c>
      <c r="O807" s="11">
        <f t="shared" si="203"/>
        <v>0</v>
      </c>
      <c r="P807" s="11">
        <f t="shared" si="204"/>
        <v>0</v>
      </c>
      <c r="Q807" s="11">
        <f t="shared" si="205"/>
        <v>0</v>
      </c>
      <c r="R807" s="11">
        <f t="shared" si="206"/>
        <v>0</v>
      </c>
    </row>
    <row r="808" spans="1:18" x14ac:dyDescent="0.25">
      <c r="A808" s="9">
        <f>IF(Lease!$H$4="Monthly",DATE(YEAR(Yearly!A807),MONTH(Yearly!A807)+1,DAY(Yearly!A807)),IF(Lease!$H$4="Quarterly",DATE(YEAR(Yearly!A807),MONTH(Yearly!A807)+3,DAY(Yearly!A807)),DATE(YEAR(Yearly!A807)+1,MONTH(Yearly!A807),DAY(Yearly!A807))))</f>
        <v>335356</v>
      </c>
      <c r="B808" s="9">
        <f t="shared" si="194"/>
        <v>335354</v>
      </c>
      <c r="C808" s="9">
        <f t="shared" si="207"/>
        <v>335384</v>
      </c>
      <c r="D808" s="3">
        <f t="shared" si="208"/>
        <v>31</v>
      </c>
      <c r="E808" s="4">
        <f>Lease!K818</f>
        <v>0</v>
      </c>
      <c r="F808" s="3">
        <f t="shared" si="209"/>
        <v>0</v>
      </c>
      <c r="G808" s="11">
        <f t="shared" si="195"/>
        <v>0</v>
      </c>
      <c r="H808" s="11">
        <f t="shared" si="196"/>
        <v>0</v>
      </c>
      <c r="I808" s="11">
        <f t="shared" si="197"/>
        <v>0</v>
      </c>
      <c r="J808" s="11">
        <f t="shared" si="198"/>
        <v>0</v>
      </c>
      <c r="K808" s="11">
        <f t="shared" si="199"/>
        <v>0</v>
      </c>
      <c r="L808" s="11">
        <f t="shared" si="200"/>
        <v>0</v>
      </c>
      <c r="M808" s="11">
        <f t="shared" si="201"/>
        <v>0</v>
      </c>
      <c r="N808" s="11">
        <f t="shared" si="202"/>
        <v>0</v>
      </c>
      <c r="O808" s="11">
        <f t="shared" si="203"/>
        <v>0</v>
      </c>
      <c r="P808" s="11">
        <f t="shared" si="204"/>
        <v>0</v>
      </c>
      <c r="Q808" s="11">
        <f t="shared" si="205"/>
        <v>0</v>
      </c>
      <c r="R808" s="11">
        <f t="shared" si="206"/>
        <v>0</v>
      </c>
    </row>
    <row r="809" spans="1:18" x14ac:dyDescent="0.25">
      <c r="A809" s="9">
        <f>IF(Lease!$H$4="Monthly",DATE(YEAR(Yearly!A808),MONTH(Yearly!A808)+1,DAY(Yearly!A808)),IF(Lease!$H$4="Quarterly",DATE(YEAR(Yearly!A808),MONTH(Yearly!A808)+3,DAY(Yearly!A808)),DATE(YEAR(Yearly!A808)+1,MONTH(Yearly!A808),DAY(Yearly!A808))))</f>
        <v>335721</v>
      </c>
      <c r="B809" s="9">
        <f t="shared" si="194"/>
        <v>335719</v>
      </c>
      <c r="C809" s="9">
        <f t="shared" si="207"/>
        <v>335749</v>
      </c>
      <c r="D809" s="3">
        <f t="shared" si="208"/>
        <v>31</v>
      </c>
      <c r="E809" s="4">
        <f>Lease!K819</f>
        <v>0</v>
      </c>
      <c r="F809" s="3">
        <f t="shared" si="209"/>
        <v>0</v>
      </c>
      <c r="G809" s="11">
        <f t="shared" si="195"/>
        <v>0</v>
      </c>
      <c r="H809" s="11">
        <f t="shared" si="196"/>
        <v>0</v>
      </c>
      <c r="I809" s="11">
        <f t="shared" si="197"/>
        <v>0</v>
      </c>
      <c r="J809" s="11">
        <f t="shared" si="198"/>
        <v>0</v>
      </c>
      <c r="K809" s="11">
        <f t="shared" si="199"/>
        <v>0</v>
      </c>
      <c r="L809" s="11">
        <f t="shared" si="200"/>
        <v>0</v>
      </c>
      <c r="M809" s="11">
        <f t="shared" si="201"/>
        <v>0</v>
      </c>
      <c r="N809" s="11">
        <f t="shared" si="202"/>
        <v>0</v>
      </c>
      <c r="O809" s="11">
        <f t="shared" si="203"/>
        <v>0</v>
      </c>
      <c r="P809" s="11">
        <f t="shared" si="204"/>
        <v>0</v>
      </c>
      <c r="Q809" s="11">
        <f t="shared" si="205"/>
        <v>0</v>
      </c>
      <c r="R809" s="11">
        <f t="shared" si="206"/>
        <v>0</v>
      </c>
    </row>
    <row r="810" spans="1:18" x14ac:dyDescent="0.25">
      <c r="A810" s="9">
        <f>IF(Lease!$H$4="Monthly",DATE(YEAR(Yearly!A809),MONTH(Yearly!A809)+1,DAY(Yearly!A809)),IF(Lease!$H$4="Quarterly",DATE(YEAR(Yearly!A809),MONTH(Yearly!A809)+3,DAY(Yearly!A809)),DATE(YEAR(Yearly!A809)+1,MONTH(Yearly!A809),DAY(Yearly!A809))))</f>
        <v>336087</v>
      </c>
      <c r="B810" s="9">
        <f t="shared" si="194"/>
        <v>336085</v>
      </c>
      <c r="C810" s="9">
        <f t="shared" si="207"/>
        <v>336115</v>
      </c>
      <c r="D810" s="3">
        <f t="shared" si="208"/>
        <v>31</v>
      </c>
      <c r="E810" s="4">
        <f>Lease!K820</f>
        <v>0</v>
      </c>
      <c r="F810" s="3">
        <f t="shared" si="209"/>
        <v>0</v>
      </c>
      <c r="G810" s="11">
        <f t="shared" si="195"/>
        <v>0</v>
      </c>
      <c r="H810" s="11">
        <f t="shared" si="196"/>
        <v>0</v>
      </c>
      <c r="I810" s="11">
        <f t="shared" si="197"/>
        <v>0</v>
      </c>
      <c r="J810" s="11">
        <f t="shared" si="198"/>
        <v>0</v>
      </c>
      <c r="K810" s="11">
        <f t="shared" si="199"/>
        <v>0</v>
      </c>
      <c r="L810" s="11">
        <f t="shared" si="200"/>
        <v>0</v>
      </c>
      <c r="M810" s="11">
        <f t="shared" si="201"/>
        <v>0</v>
      </c>
      <c r="N810" s="11">
        <f t="shared" si="202"/>
        <v>0</v>
      </c>
      <c r="O810" s="11">
        <f t="shared" si="203"/>
        <v>0</v>
      </c>
      <c r="P810" s="11">
        <f t="shared" si="204"/>
        <v>0</v>
      </c>
      <c r="Q810" s="11">
        <f t="shared" si="205"/>
        <v>0</v>
      </c>
      <c r="R810" s="11">
        <f t="shared" si="206"/>
        <v>0</v>
      </c>
    </row>
    <row r="811" spans="1:18" x14ac:dyDescent="0.25">
      <c r="A811" s="9">
        <f>IF(Lease!$H$4="Monthly",DATE(YEAR(Yearly!A810),MONTH(Yearly!A810)+1,DAY(Yearly!A810)),IF(Lease!$H$4="Quarterly",DATE(YEAR(Yearly!A810),MONTH(Yearly!A810)+3,DAY(Yearly!A810)),DATE(YEAR(Yearly!A810)+1,MONTH(Yearly!A810),DAY(Yearly!A810))))</f>
        <v>336452</v>
      </c>
      <c r="B811" s="9">
        <f t="shared" si="194"/>
        <v>336450</v>
      </c>
      <c r="C811" s="9">
        <f t="shared" si="207"/>
        <v>336480</v>
      </c>
      <c r="D811" s="3">
        <f t="shared" si="208"/>
        <v>31</v>
      </c>
      <c r="E811" s="4">
        <f>Lease!K821</f>
        <v>0</v>
      </c>
      <c r="F811" s="3">
        <f t="shared" si="209"/>
        <v>0</v>
      </c>
      <c r="G811" s="11">
        <f t="shared" si="195"/>
        <v>0</v>
      </c>
      <c r="H811" s="11">
        <f t="shared" si="196"/>
        <v>0</v>
      </c>
      <c r="I811" s="11">
        <f t="shared" si="197"/>
        <v>0</v>
      </c>
      <c r="J811" s="11">
        <f t="shared" si="198"/>
        <v>0</v>
      </c>
      <c r="K811" s="11">
        <f t="shared" si="199"/>
        <v>0</v>
      </c>
      <c r="L811" s="11">
        <f t="shared" si="200"/>
        <v>0</v>
      </c>
      <c r="M811" s="11">
        <f t="shared" si="201"/>
        <v>0</v>
      </c>
      <c r="N811" s="11">
        <f t="shared" si="202"/>
        <v>0</v>
      </c>
      <c r="O811" s="11">
        <f t="shared" si="203"/>
        <v>0</v>
      </c>
      <c r="P811" s="11">
        <f t="shared" si="204"/>
        <v>0</v>
      </c>
      <c r="Q811" s="11">
        <f t="shared" si="205"/>
        <v>0</v>
      </c>
      <c r="R811" s="11">
        <f t="shared" si="206"/>
        <v>0</v>
      </c>
    </row>
    <row r="812" spans="1:18" x14ac:dyDescent="0.25">
      <c r="A812" s="9">
        <f>IF(Lease!$H$4="Monthly",DATE(YEAR(Yearly!A811),MONTH(Yearly!A811)+1,DAY(Yearly!A811)),IF(Lease!$H$4="Quarterly",DATE(YEAR(Yearly!A811),MONTH(Yearly!A811)+3,DAY(Yearly!A811)),DATE(YEAR(Yearly!A811)+1,MONTH(Yearly!A811),DAY(Yearly!A811))))</f>
        <v>336817</v>
      </c>
      <c r="B812" s="9">
        <f t="shared" si="194"/>
        <v>336815</v>
      </c>
      <c r="C812" s="9">
        <f t="shared" si="207"/>
        <v>336845</v>
      </c>
      <c r="D812" s="3">
        <f t="shared" si="208"/>
        <v>31</v>
      </c>
      <c r="E812" s="4">
        <f>Lease!K822</f>
        <v>0</v>
      </c>
      <c r="F812" s="3">
        <f t="shared" si="209"/>
        <v>0</v>
      </c>
      <c r="G812" s="11">
        <f t="shared" si="195"/>
        <v>0</v>
      </c>
      <c r="H812" s="11">
        <f t="shared" si="196"/>
        <v>0</v>
      </c>
      <c r="I812" s="11">
        <f t="shared" si="197"/>
        <v>0</v>
      </c>
      <c r="J812" s="11">
        <f t="shared" si="198"/>
        <v>0</v>
      </c>
      <c r="K812" s="11">
        <f t="shared" si="199"/>
        <v>0</v>
      </c>
      <c r="L812" s="11">
        <f t="shared" si="200"/>
        <v>0</v>
      </c>
      <c r="M812" s="11">
        <f t="shared" si="201"/>
        <v>0</v>
      </c>
      <c r="N812" s="11">
        <f t="shared" si="202"/>
        <v>0</v>
      </c>
      <c r="O812" s="11">
        <f t="shared" si="203"/>
        <v>0</v>
      </c>
      <c r="P812" s="11">
        <f t="shared" si="204"/>
        <v>0</v>
      </c>
      <c r="Q812" s="11">
        <f t="shared" si="205"/>
        <v>0</v>
      </c>
      <c r="R812" s="11">
        <f t="shared" si="206"/>
        <v>0</v>
      </c>
    </row>
    <row r="813" spans="1:18" x14ac:dyDescent="0.25">
      <c r="A813" s="9">
        <f>IF(Lease!$H$4="Monthly",DATE(YEAR(Yearly!A812),MONTH(Yearly!A812)+1,DAY(Yearly!A812)),IF(Lease!$H$4="Quarterly",DATE(YEAR(Yearly!A812),MONTH(Yearly!A812)+3,DAY(Yearly!A812)),DATE(YEAR(Yearly!A812)+1,MONTH(Yearly!A812),DAY(Yearly!A812))))</f>
        <v>337182</v>
      </c>
      <c r="B813" s="9">
        <f t="shared" si="194"/>
        <v>337180</v>
      </c>
      <c r="C813" s="9">
        <f t="shared" si="207"/>
        <v>337210</v>
      </c>
      <c r="D813" s="3">
        <f t="shared" si="208"/>
        <v>31</v>
      </c>
      <c r="E813" s="4">
        <f>Lease!K823</f>
        <v>0</v>
      </c>
      <c r="F813" s="3">
        <f t="shared" si="209"/>
        <v>0</v>
      </c>
      <c r="G813" s="11">
        <f t="shared" si="195"/>
        <v>0</v>
      </c>
      <c r="H813" s="11">
        <f t="shared" si="196"/>
        <v>0</v>
      </c>
      <c r="I813" s="11">
        <f t="shared" si="197"/>
        <v>0</v>
      </c>
      <c r="J813" s="11">
        <f t="shared" si="198"/>
        <v>0</v>
      </c>
      <c r="K813" s="11">
        <f t="shared" si="199"/>
        <v>0</v>
      </c>
      <c r="L813" s="11">
        <f t="shared" si="200"/>
        <v>0</v>
      </c>
      <c r="M813" s="11">
        <f t="shared" si="201"/>
        <v>0</v>
      </c>
      <c r="N813" s="11">
        <f t="shared" si="202"/>
        <v>0</v>
      </c>
      <c r="O813" s="11">
        <f t="shared" si="203"/>
        <v>0</v>
      </c>
      <c r="P813" s="11">
        <f t="shared" si="204"/>
        <v>0</v>
      </c>
      <c r="Q813" s="11">
        <f t="shared" si="205"/>
        <v>0</v>
      </c>
      <c r="R813" s="11">
        <f t="shared" si="206"/>
        <v>0</v>
      </c>
    </row>
    <row r="814" spans="1:18" x14ac:dyDescent="0.25">
      <c r="A814" s="9">
        <f>IF(Lease!$H$4="Monthly",DATE(YEAR(Yearly!A813),MONTH(Yearly!A813)+1,DAY(Yearly!A813)),IF(Lease!$H$4="Quarterly",DATE(YEAR(Yearly!A813),MONTH(Yearly!A813)+3,DAY(Yearly!A813)),DATE(YEAR(Yearly!A813)+1,MONTH(Yearly!A813),DAY(Yearly!A813))))</f>
        <v>337548</v>
      </c>
      <c r="B814" s="9">
        <f t="shared" si="194"/>
        <v>337546</v>
      </c>
      <c r="C814" s="9">
        <f t="shared" si="207"/>
        <v>337576</v>
      </c>
      <c r="D814" s="3">
        <f t="shared" si="208"/>
        <v>31</v>
      </c>
      <c r="E814" s="4">
        <f>Lease!K824</f>
        <v>0</v>
      </c>
      <c r="F814" s="3">
        <f t="shared" si="209"/>
        <v>0</v>
      </c>
      <c r="G814" s="11">
        <f t="shared" si="195"/>
        <v>0</v>
      </c>
      <c r="H814" s="11">
        <f t="shared" si="196"/>
        <v>0</v>
      </c>
      <c r="I814" s="11">
        <f t="shared" si="197"/>
        <v>0</v>
      </c>
      <c r="J814" s="11">
        <f t="shared" si="198"/>
        <v>0</v>
      </c>
      <c r="K814" s="11">
        <f t="shared" si="199"/>
        <v>0</v>
      </c>
      <c r="L814" s="11">
        <f t="shared" si="200"/>
        <v>0</v>
      </c>
      <c r="M814" s="11">
        <f t="shared" si="201"/>
        <v>0</v>
      </c>
      <c r="N814" s="11">
        <f t="shared" si="202"/>
        <v>0</v>
      </c>
      <c r="O814" s="11">
        <f t="shared" si="203"/>
        <v>0</v>
      </c>
      <c r="P814" s="11">
        <f t="shared" si="204"/>
        <v>0</v>
      </c>
      <c r="Q814" s="11">
        <f t="shared" si="205"/>
        <v>0</v>
      </c>
      <c r="R814" s="11">
        <f t="shared" si="206"/>
        <v>0</v>
      </c>
    </row>
    <row r="815" spans="1:18" x14ac:dyDescent="0.25">
      <c r="A815" s="9">
        <f>IF(Lease!$H$4="Monthly",DATE(YEAR(Yearly!A814),MONTH(Yearly!A814)+1,DAY(Yearly!A814)),IF(Lease!$H$4="Quarterly",DATE(YEAR(Yearly!A814),MONTH(Yearly!A814)+3,DAY(Yearly!A814)),DATE(YEAR(Yearly!A814)+1,MONTH(Yearly!A814),DAY(Yearly!A814))))</f>
        <v>337913</v>
      </c>
      <c r="B815" s="9">
        <f t="shared" si="194"/>
        <v>337911</v>
      </c>
      <c r="C815" s="9">
        <f t="shared" si="207"/>
        <v>337941</v>
      </c>
      <c r="D815" s="3">
        <f t="shared" si="208"/>
        <v>31</v>
      </c>
      <c r="E815" s="4">
        <f>Lease!K825</f>
        <v>0</v>
      </c>
      <c r="F815" s="3">
        <f t="shared" si="209"/>
        <v>0</v>
      </c>
      <c r="G815" s="11">
        <f t="shared" si="195"/>
        <v>0</v>
      </c>
      <c r="H815" s="11">
        <f t="shared" si="196"/>
        <v>0</v>
      </c>
      <c r="I815" s="11">
        <f t="shared" si="197"/>
        <v>0</v>
      </c>
      <c r="J815" s="11">
        <f t="shared" si="198"/>
        <v>0</v>
      </c>
      <c r="K815" s="11">
        <f t="shared" si="199"/>
        <v>0</v>
      </c>
      <c r="L815" s="11">
        <f t="shared" si="200"/>
        <v>0</v>
      </c>
      <c r="M815" s="11">
        <f t="shared" si="201"/>
        <v>0</v>
      </c>
      <c r="N815" s="11">
        <f t="shared" si="202"/>
        <v>0</v>
      </c>
      <c r="O815" s="11">
        <f t="shared" si="203"/>
        <v>0</v>
      </c>
      <c r="P815" s="11">
        <f t="shared" si="204"/>
        <v>0</v>
      </c>
      <c r="Q815" s="11">
        <f t="shared" si="205"/>
        <v>0</v>
      </c>
      <c r="R815" s="11">
        <f t="shared" si="206"/>
        <v>0</v>
      </c>
    </row>
    <row r="816" spans="1:18" x14ac:dyDescent="0.25">
      <c r="A816" s="9">
        <f>IF(Lease!$H$4="Monthly",DATE(YEAR(Yearly!A815),MONTH(Yearly!A815)+1,DAY(Yearly!A815)),IF(Lease!$H$4="Quarterly",DATE(YEAR(Yearly!A815),MONTH(Yearly!A815)+3,DAY(Yearly!A815)),DATE(YEAR(Yearly!A815)+1,MONTH(Yearly!A815),DAY(Yearly!A815))))</f>
        <v>338278</v>
      </c>
      <c r="B816" s="9">
        <f t="shared" si="194"/>
        <v>338276</v>
      </c>
      <c r="C816" s="9">
        <f t="shared" si="207"/>
        <v>338306</v>
      </c>
      <c r="D816" s="3">
        <f t="shared" si="208"/>
        <v>31</v>
      </c>
      <c r="E816" s="4">
        <f>Lease!K826</f>
        <v>0</v>
      </c>
      <c r="F816" s="3">
        <f t="shared" si="209"/>
        <v>0</v>
      </c>
      <c r="G816" s="11">
        <f t="shared" si="195"/>
        <v>0</v>
      </c>
      <c r="H816" s="11">
        <f t="shared" si="196"/>
        <v>0</v>
      </c>
      <c r="I816" s="11">
        <f t="shared" si="197"/>
        <v>0</v>
      </c>
      <c r="J816" s="11">
        <f t="shared" si="198"/>
        <v>0</v>
      </c>
      <c r="K816" s="11">
        <f t="shared" si="199"/>
        <v>0</v>
      </c>
      <c r="L816" s="11">
        <f t="shared" si="200"/>
        <v>0</v>
      </c>
      <c r="M816" s="11">
        <f t="shared" si="201"/>
        <v>0</v>
      </c>
      <c r="N816" s="11">
        <f t="shared" si="202"/>
        <v>0</v>
      </c>
      <c r="O816" s="11">
        <f t="shared" si="203"/>
        <v>0</v>
      </c>
      <c r="P816" s="11">
        <f t="shared" si="204"/>
        <v>0</v>
      </c>
      <c r="Q816" s="11">
        <f t="shared" si="205"/>
        <v>0</v>
      </c>
      <c r="R816" s="11">
        <f t="shared" si="206"/>
        <v>0</v>
      </c>
    </row>
    <row r="817" spans="1:18" x14ac:dyDescent="0.25">
      <c r="A817" s="9">
        <f>IF(Lease!$H$4="Monthly",DATE(YEAR(Yearly!A816),MONTH(Yearly!A816)+1,DAY(Yearly!A816)),IF(Lease!$H$4="Quarterly",DATE(YEAR(Yearly!A816),MONTH(Yearly!A816)+3,DAY(Yearly!A816)),DATE(YEAR(Yearly!A816)+1,MONTH(Yearly!A816),DAY(Yearly!A816))))</f>
        <v>338643</v>
      </c>
      <c r="B817" s="9">
        <f t="shared" si="194"/>
        <v>338641</v>
      </c>
      <c r="C817" s="9">
        <f t="shared" si="207"/>
        <v>338671</v>
      </c>
      <c r="D817" s="3">
        <f t="shared" si="208"/>
        <v>31</v>
      </c>
      <c r="E817" s="4">
        <f>Lease!K827</f>
        <v>0</v>
      </c>
      <c r="F817" s="3">
        <f t="shared" si="209"/>
        <v>0</v>
      </c>
      <c r="G817" s="11">
        <f t="shared" si="195"/>
        <v>0</v>
      </c>
      <c r="H817" s="11">
        <f t="shared" si="196"/>
        <v>0</v>
      </c>
      <c r="I817" s="11">
        <f t="shared" si="197"/>
        <v>0</v>
      </c>
      <c r="J817" s="11">
        <f t="shared" si="198"/>
        <v>0</v>
      </c>
      <c r="K817" s="11">
        <f t="shared" si="199"/>
        <v>0</v>
      </c>
      <c r="L817" s="11">
        <f t="shared" si="200"/>
        <v>0</v>
      </c>
      <c r="M817" s="11">
        <f t="shared" si="201"/>
        <v>0</v>
      </c>
      <c r="N817" s="11">
        <f t="shared" si="202"/>
        <v>0</v>
      </c>
      <c r="O817" s="11">
        <f t="shared" si="203"/>
        <v>0</v>
      </c>
      <c r="P817" s="11">
        <f t="shared" si="204"/>
        <v>0</v>
      </c>
      <c r="Q817" s="11">
        <f t="shared" si="205"/>
        <v>0</v>
      </c>
      <c r="R817" s="11">
        <f t="shared" si="206"/>
        <v>0</v>
      </c>
    </row>
    <row r="818" spans="1:18" x14ac:dyDescent="0.25">
      <c r="A818" s="9">
        <f>IF(Lease!$H$4="Monthly",DATE(YEAR(Yearly!A817),MONTH(Yearly!A817)+1,DAY(Yearly!A817)),IF(Lease!$H$4="Quarterly",DATE(YEAR(Yearly!A817),MONTH(Yearly!A817)+3,DAY(Yearly!A817)),DATE(YEAR(Yearly!A817)+1,MONTH(Yearly!A817),DAY(Yearly!A817))))</f>
        <v>339009</v>
      </c>
      <c r="B818" s="9">
        <f t="shared" si="194"/>
        <v>339007</v>
      </c>
      <c r="C818" s="9">
        <f t="shared" si="207"/>
        <v>339037</v>
      </c>
      <c r="D818" s="3">
        <f t="shared" si="208"/>
        <v>31</v>
      </c>
      <c r="E818" s="4">
        <f>Lease!K828</f>
        <v>0</v>
      </c>
      <c r="F818" s="3">
        <f t="shared" si="209"/>
        <v>0</v>
      </c>
      <c r="G818" s="11">
        <f t="shared" si="195"/>
        <v>0</v>
      </c>
      <c r="H818" s="11">
        <f t="shared" si="196"/>
        <v>0</v>
      </c>
      <c r="I818" s="11">
        <f t="shared" si="197"/>
        <v>0</v>
      </c>
      <c r="J818" s="11">
        <f t="shared" si="198"/>
        <v>0</v>
      </c>
      <c r="K818" s="11">
        <f t="shared" si="199"/>
        <v>0</v>
      </c>
      <c r="L818" s="11">
        <f t="shared" si="200"/>
        <v>0</v>
      </c>
      <c r="M818" s="11">
        <f t="shared" si="201"/>
        <v>0</v>
      </c>
      <c r="N818" s="11">
        <f t="shared" si="202"/>
        <v>0</v>
      </c>
      <c r="O818" s="11">
        <f t="shared" si="203"/>
        <v>0</v>
      </c>
      <c r="P818" s="11">
        <f t="shared" si="204"/>
        <v>0</v>
      </c>
      <c r="Q818" s="11">
        <f t="shared" si="205"/>
        <v>0</v>
      </c>
      <c r="R818" s="11">
        <f t="shared" si="206"/>
        <v>0</v>
      </c>
    </row>
    <row r="819" spans="1:18" x14ac:dyDescent="0.25">
      <c r="A819" s="9">
        <f>IF(Lease!$H$4="Monthly",DATE(YEAR(Yearly!A818),MONTH(Yearly!A818)+1,DAY(Yearly!A818)),IF(Lease!$H$4="Quarterly",DATE(YEAR(Yearly!A818),MONTH(Yearly!A818)+3,DAY(Yearly!A818)),DATE(YEAR(Yearly!A818)+1,MONTH(Yearly!A818),DAY(Yearly!A818))))</f>
        <v>339374</v>
      </c>
      <c r="B819" s="9">
        <f t="shared" si="194"/>
        <v>339372</v>
      </c>
      <c r="C819" s="9">
        <f t="shared" si="207"/>
        <v>339402</v>
      </c>
      <c r="D819" s="3">
        <f t="shared" si="208"/>
        <v>31</v>
      </c>
      <c r="E819" s="4">
        <f>Lease!K829</f>
        <v>0</v>
      </c>
      <c r="F819" s="3">
        <f t="shared" si="209"/>
        <v>0</v>
      </c>
      <c r="G819" s="11">
        <f t="shared" si="195"/>
        <v>0</v>
      </c>
      <c r="H819" s="11">
        <f t="shared" si="196"/>
        <v>0</v>
      </c>
      <c r="I819" s="11">
        <f t="shared" si="197"/>
        <v>0</v>
      </c>
      <c r="J819" s="11">
        <f t="shared" si="198"/>
        <v>0</v>
      </c>
      <c r="K819" s="11">
        <f t="shared" si="199"/>
        <v>0</v>
      </c>
      <c r="L819" s="11">
        <f t="shared" si="200"/>
        <v>0</v>
      </c>
      <c r="M819" s="11">
        <f t="shared" si="201"/>
        <v>0</v>
      </c>
      <c r="N819" s="11">
        <f t="shared" si="202"/>
        <v>0</v>
      </c>
      <c r="O819" s="11">
        <f t="shared" si="203"/>
        <v>0</v>
      </c>
      <c r="P819" s="11">
        <f t="shared" si="204"/>
        <v>0</v>
      </c>
      <c r="Q819" s="11">
        <f t="shared" si="205"/>
        <v>0</v>
      </c>
      <c r="R819" s="11">
        <f t="shared" si="206"/>
        <v>0</v>
      </c>
    </row>
    <row r="820" spans="1:18" x14ac:dyDescent="0.25">
      <c r="A820" s="9">
        <f>IF(Lease!$H$4="Monthly",DATE(YEAR(Yearly!A819),MONTH(Yearly!A819)+1,DAY(Yearly!A819)),IF(Lease!$H$4="Quarterly",DATE(YEAR(Yearly!A819),MONTH(Yearly!A819)+3,DAY(Yearly!A819)),DATE(YEAR(Yearly!A819)+1,MONTH(Yearly!A819),DAY(Yearly!A819))))</f>
        <v>339739</v>
      </c>
      <c r="B820" s="9">
        <f t="shared" si="194"/>
        <v>339737</v>
      </c>
      <c r="C820" s="9">
        <f t="shared" si="207"/>
        <v>339767</v>
      </c>
      <c r="D820" s="3">
        <f t="shared" si="208"/>
        <v>31</v>
      </c>
      <c r="E820" s="4">
        <f>Lease!K830</f>
        <v>0</v>
      </c>
      <c r="F820" s="3">
        <f t="shared" si="209"/>
        <v>0</v>
      </c>
      <c r="G820" s="11">
        <f t="shared" si="195"/>
        <v>0</v>
      </c>
      <c r="H820" s="11">
        <f t="shared" si="196"/>
        <v>0</v>
      </c>
      <c r="I820" s="11">
        <f t="shared" si="197"/>
        <v>0</v>
      </c>
      <c r="J820" s="11">
        <f t="shared" si="198"/>
        <v>0</v>
      </c>
      <c r="K820" s="11">
        <f t="shared" si="199"/>
        <v>0</v>
      </c>
      <c r="L820" s="11">
        <f t="shared" si="200"/>
        <v>0</v>
      </c>
      <c r="M820" s="11">
        <f t="shared" si="201"/>
        <v>0</v>
      </c>
      <c r="N820" s="11">
        <f t="shared" si="202"/>
        <v>0</v>
      </c>
      <c r="O820" s="11">
        <f t="shared" si="203"/>
        <v>0</v>
      </c>
      <c r="P820" s="11">
        <f t="shared" si="204"/>
        <v>0</v>
      </c>
      <c r="Q820" s="11">
        <f t="shared" si="205"/>
        <v>0</v>
      </c>
      <c r="R820" s="11">
        <f t="shared" si="206"/>
        <v>0</v>
      </c>
    </row>
    <row r="821" spans="1:18" x14ac:dyDescent="0.25">
      <c r="A821" s="9">
        <f>IF(Lease!$H$4="Monthly",DATE(YEAR(Yearly!A820),MONTH(Yearly!A820)+1,DAY(Yearly!A820)),IF(Lease!$H$4="Quarterly",DATE(YEAR(Yearly!A820),MONTH(Yearly!A820)+3,DAY(Yearly!A820)),DATE(YEAR(Yearly!A820)+1,MONTH(Yearly!A820),DAY(Yearly!A820))))</f>
        <v>340104</v>
      </c>
      <c r="B821" s="9">
        <f t="shared" si="194"/>
        <v>340102</v>
      </c>
      <c r="C821" s="9">
        <f t="shared" si="207"/>
        <v>340132</v>
      </c>
      <c r="D821" s="3">
        <f t="shared" si="208"/>
        <v>31</v>
      </c>
      <c r="E821" s="4">
        <f>Lease!K831</f>
        <v>0</v>
      </c>
      <c r="F821" s="3">
        <f t="shared" si="209"/>
        <v>0</v>
      </c>
      <c r="G821" s="11">
        <f t="shared" si="195"/>
        <v>0</v>
      </c>
      <c r="H821" s="11">
        <f t="shared" si="196"/>
        <v>0</v>
      </c>
      <c r="I821" s="11">
        <f t="shared" si="197"/>
        <v>0</v>
      </c>
      <c r="J821" s="11">
        <f t="shared" si="198"/>
        <v>0</v>
      </c>
      <c r="K821" s="11">
        <f t="shared" si="199"/>
        <v>0</v>
      </c>
      <c r="L821" s="11">
        <f t="shared" si="200"/>
        <v>0</v>
      </c>
      <c r="M821" s="11">
        <f t="shared" si="201"/>
        <v>0</v>
      </c>
      <c r="N821" s="11">
        <f t="shared" si="202"/>
        <v>0</v>
      </c>
      <c r="O821" s="11">
        <f t="shared" si="203"/>
        <v>0</v>
      </c>
      <c r="P821" s="11">
        <f t="shared" si="204"/>
        <v>0</v>
      </c>
      <c r="Q821" s="11">
        <f t="shared" si="205"/>
        <v>0</v>
      </c>
      <c r="R821" s="11">
        <f t="shared" si="206"/>
        <v>0</v>
      </c>
    </row>
    <row r="822" spans="1:18" x14ac:dyDescent="0.25">
      <c r="A822" s="9">
        <f>IF(Lease!$H$4="Monthly",DATE(YEAR(Yearly!A821),MONTH(Yearly!A821)+1,DAY(Yearly!A821)),IF(Lease!$H$4="Quarterly",DATE(YEAR(Yearly!A821),MONTH(Yearly!A821)+3,DAY(Yearly!A821)),DATE(YEAR(Yearly!A821)+1,MONTH(Yearly!A821),DAY(Yearly!A821))))</f>
        <v>340470</v>
      </c>
      <c r="B822" s="9">
        <f t="shared" si="194"/>
        <v>340468</v>
      </c>
      <c r="C822" s="9">
        <f t="shared" si="207"/>
        <v>340498</v>
      </c>
      <c r="D822" s="3">
        <f t="shared" si="208"/>
        <v>31</v>
      </c>
      <c r="E822" s="4">
        <f>Lease!K832</f>
        <v>0</v>
      </c>
      <c r="F822" s="3">
        <f t="shared" si="209"/>
        <v>0</v>
      </c>
      <c r="G822" s="11">
        <f t="shared" si="195"/>
        <v>0</v>
      </c>
      <c r="H822" s="11">
        <f t="shared" si="196"/>
        <v>0</v>
      </c>
      <c r="I822" s="11">
        <f t="shared" si="197"/>
        <v>0</v>
      </c>
      <c r="J822" s="11">
        <f t="shared" si="198"/>
        <v>0</v>
      </c>
      <c r="K822" s="11">
        <f t="shared" si="199"/>
        <v>0</v>
      </c>
      <c r="L822" s="11">
        <f t="shared" si="200"/>
        <v>0</v>
      </c>
      <c r="M822" s="11">
        <f t="shared" si="201"/>
        <v>0</v>
      </c>
      <c r="N822" s="11">
        <f t="shared" si="202"/>
        <v>0</v>
      </c>
      <c r="O822" s="11">
        <f t="shared" si="203"/>
        <v>0</v>
      </c>
      <c r="P822" s="11">
        <f t="shared" si="204"/>
        <v>0</v>
      </c>
      <c r="Q822" s="11">
        <f t="shared" si="205"/>
        <v>0</v>
      </c>
      <c r="R822" s="11">
        <f t="shared" si="206"/>
        <v>0</v>
      </c>
    </row>
    <row r="823" spans="1:18" x14ac:dyDescent="0.25">
      <c r="A823" s="9">
        <f>IF(Lease!$H$4="Monthly",DATE(YEAR(Yearly!A822),MONTH(Yearly!A822)+1,DAY(Yearly!A822)),IF(Lease!$H$4="Quarterly",DATE(YEAR(Yearly!A822),MONTH(Yearly!A822)+3,DAY(Yearly!A822)),DATE(YEAR(Yearly!A822)+1,MONTH(Yearly!A822),DAY(Yearly!A822))))</f>
        <v>340835</v>
      </c>
      <c r="B823" s="9">
        <f t="shared" si="194"/>
        <v>340833</v>
      </c>
      <c r="C823" s="9">
        <f t="shared" si="207"/>
        <v>340863</v>
      </c>
      <c r="D823" s="3">
        <f t="shared" si="208"/>
        <v>31</v>
      </c>
      <c r="E823" s="4">
        <f>Lease!K833</f>
        <v>0</v>
      </c>
      <c r="F823" s="3">
        <f t="shared" si="209"/>
        <v>0</v>
      </c>
      <c r="G823" s="11">
        <f t="shared" si="195"/>
        <v>0</v>
      </c>
      <c r="H823" s="11">
        <f t="shared" si="196"/>
        <v>0</v>
      </c>
      <c r="I823" s="11">
        <f t="shared" si="197"/>
        <v>0</v>
      </c>
      <c r="J823" s="11">
        <f t="shared" si="198"/>
        <v>0</v>
      </c>
      <c r="K823" s="11">
        <f t="shared" si="199"/>
        <v>0</v>
      </c>
      <c r="L823" s="11">
        <f t="shared" si="200"/>
        <v>0</v>
      </c>
      <c r="M823" s="11">
        <f t="shared" si="201"/>
        <v>0</v>
      </c>
      <c r="N823" s="11">
        <f t="shared" si="202"/>
        <v>0</v>
      </c>
      <c r="O823" s="11">
        <f t="shared" si="203"/>
        <v>0</v>
      </c>
      <c r="P823" s="11">
        <f t="shared" si="204"/>
        <v>0</v>
      </c>
      <c r="Q823" s="11">
        <f t="shared" si="205"/>
        <v>0</v>
      </c>
      <c r="R823" s="11">
        <f t="shared" si="206"/>
        <v>0</v>
      </c>
    </row>
    <row r="824" spans="1:18" x14ac:dyDescent="0.25">
      <c r="A824" s="9">
        <f>IF(Lease!$H$4="Monthly",DATE(YEAR(Yearly!A823),MONTH(Yearly!A823)+1,DAY(Yearly!A823)),IF(Lease!$H$4="Quarterly",DATE(YEAR(Yearly!A823),MONTH(Yearly!A823)+3,DAY(Yearly!A823)),DATE(YEAR(Yearly!A823)+1,MONTH(Yearly!A823),DAY(Yearly!A823))))</f>
        <v>341200</v>
      </c>
      <c r="B824" s="9">
        <f t="shared" si="194"/>
        <v>341198</v>
      </c>
      <c r="C824" s="9">
        <f t="shared" si="207"/>
        <v>341228</v>
      </c>
      <c r="D824" s="3">
        <f t="shared" si="208"/>
        <v>31</v>
      </c>
      <c r="E824" s="4">
        <f>Lease!K834</f>
        <v>0</v>
      </c>
      <c r="F824" s="3">
        <f t="shared" si="209"/>
        <v>0</v>
      </c>
      <c r="G824" s="11">
        <f t="shared" si="195"/>
        <v>0</v>
      </c>
      <c r="H824" s="11">
        <f t="shared" si="196"/>
        <v>0</v>
      </c>
      <c r="I824" s="11">
        <f t="shared" si="197"/>
        <v>0</v>
      </c>
      <c r="J824" s="11">
        <f t="shared" si="198"/>
        <v>0</v>
      </c>
      <c r="K824" s="11">
        <f t="shared" si="199"/>
        <v>0</v>
      </c>
      <c r="L824" s="11">
        <f t="shared" si="200"/>
        <v>0</v>
      </c>
      <c r="M824" s="11">
        <f t="shared" si="201"/>
        <v>0</v>
      </c>
      <c r="N824" s="11">
        <f t="shared" si="202"/>
        <v>0</v>
      </c>
      <c r="O824" s="11">
        <f t="shared" si="203"/>
        <v>0</v>
      </c>
      <c r="P824" s="11">
        <f t="shared" si="204"/>
        <v>0</v>
      </c>
      <c r="Q824" s="11">
        <f t="shared" si="205"/>
        <v>0</v>
      </c>
      <c r="R824" s="11">
        <f t="shared" si="206"/>
        <v>0</v>
      </c>
    </row>
    <row r="825" spans="1:18" x14ac:dyDescent="0.25">
      <c r="A825" s="9">
        <f>IF(Lease!$H$4="Monthly",DATE(YEAR(Yearly!A824),MONTH(Yearly!A824)+1,DAY(Yearly!A824)),IF(Lease!$H$4="Quarterly",DATE(YEAR(Yearly!A824),MONTH(Yearly!A824)+3,DAY(Yearly!A824)),DATE(YEAR(Yearly!A824)+1,MONTH(Yearly!A824),DAY(Yearly!A824))))</f>
        <v>341565</v>
      </c>
      <c r="B825" s="9">
        <f t="shared" si="194"/>
        <v>341563</v>
      </c>
      <c r="C825" s="9">
        <f t="shared" si="207"/>
        <v>341593</v>
      </c>
      <c r="D825" s="3">
        <f t="shared" si="208"/>
        <v>31</v>
      </c>
      <c r="E825" s="4">
        <f>Lease!K835</f>
        <v>0</v>
      </c>
      <c r="F825" s="3">
        <f t="shared" si="209"/>
        <v>0</v>
      </c>
      <c r="G825" s="11">
        <f t="shared" si="195"/>
        <v>0</v>
      </c>
      <c r="H825" s="11">
        <f t="shared" si="196"/>
        <v>0</v>
      </c>
      <c r="I825" s="11">
        <f t="shared" si="197"/>
        <v>0</v>
      </c>
      <c r="J825" s="11">
        <f t="shared" si="198"/>
        <v>0</v>
      </c>
      <c r="K825" s="11">
        <f t="shared" si="199"/>
        <v>0</v>
      </c>
      <c r="L825" s="11">
        <f t="shared" si="200"/>
        <v>0</v>
      </c>
      <c r="M825" s="11">
        <f t="shared" si="201"/>
        <v>0</v>
      </c>
      <c r="N825" s="11">
        <f t="shared" si="202"/>
        <v>0</v>
      </c>
      <c r="O825" s="11">
        <f t="shared" si="203"/>
        <v>0</v>
      </c>
      <c r="P825" s="11">
        <f t="shared" si="204"/>
        <v>0</v>
      </c>
      <c r="Q825" s="11">
        <f t="shared" si="205"/>
        <v>0</v>
      </c>
      <c r="R825" s="11">
        <f t="shared" si="206"/>
        <v>0</v>
      </c>
    </row>
    <row r="826" spans="1:18" x14ac:dyDescent="0.25">
      <c r="A826" s="9">
        <f>IF(Lease!$H$4="Monthly",DATE(YEAR(Yearly!A825),MONTH(Yearly!A825)+1,DAY(Yearly!A825)),IF(Lease!$H$4="Quarterly",DATE(YEAR(Yearly!A825),MONTH(Yearly!A825)+3,DAY(Yearly!A825)),DATE(YEAR(Yearly!A825)+1,MONTH(Yearly!A825),DAY(Yearly!A825))))</f>
        <v>341931</v>
      </c>
      <c r="B826" s="9">
        <f t="shared" si="194"/>
        <v>341929</v>
      </c>
      <c r="C826" s="9">
        <f t="shared" si="207"/>
        <v>341959</v>
      </c>
      <c r="D826" s="3">
        <f t="shared" si="208"/>
        <v>31</v>
      </c>
      <c r="E826" s="4">
        <f>Lease!K836</f>
        <v>0</v>
      </c>
      <c r="F826" s="3">
        <f t="shared" si="209"/>
        <v>0</v>
      </c>
      <c r="G826" s="11">
        <f t="shared" si="195"/>
        <v>0</v>
      </c>
      <c r="H826" s="11">
        <f t="shared" si="196"/>
        <v>0</v>
      </c>
      <c r="I826" s="11">
        <f t="shared" si="197"/>
        <v>0</v>
      </c>
      <c r="J826" s="11">
        <f t="shared" si="198"/>
        <v>0</v>
      </c>
      <c r="K826" s="11">
        <f t="shared" si="199"/>
        <v>0</v>
      </c>
      <c r="L826" s="11">
        <f t="shared" si="200"/>
        <v>0</v>
      </c>
      <c r="M826" s="11">
        <f t="shared" si="201"/>
        <v>0</v>
      </c>
      <c r="N826" s="11">
        <f t="shared" si="202"/>
        <v>0</v>
      </c>
      <c r="O826" s="11">
        <f t="shared" si="203"/>
        <v>0</v>
      </c>
      <c r="P826" s="11">
        <f t="shared" si="204"/>
        <v>0</v>
      </c>
      <c r="Q826" s="11">
        <f t="shared" si="205"/>
        <v>0</v>
      </c>
      <c r="R826" s="11">
        <f t="shared" si="206"/>
        <v>0</v>
      </c>
    </row>
    <row r="827" spans="1:18" x14ac:dyDescent="0.25">
      <c r="A827" s="9">
        <f>IF(Lease!$H$4="Monthly",DATE(YEAR(Yearly!A826),MONTH(Yearly!A826)+1,DAY(Yearly!A826)),IF(Lease!$H$4="Quarterly",DATE(YEAR(Yearly!A826),MONTH(Yearly!A826)+3,DAY(Yearly!A826)),DATE(YEAR(Yearly!A826)+1,MONTH(Yearly!A826),DAY(Yearly!A826))))</f>
        <v>342296</v>
      </c>
      <c r="B827" s="9">
        <f t="shared" si="194"/>
        <v>342294</v>
      </c>
      <c r="C827" s="9">
        <f t="shared" si="207"/>
        <v>342324</v>
      </c>
      <c r="D827" s="3">
        <f t="shared" si="208"/>
        <v>31</v>
      </c>
      <c r="E827" s="4">
        <f>Lease!K837</f>
        <v>0</v>
      </c>
      <c r="F827" s="3">
        <f t="shared" si="209"/>
        <v>0</v>
      </c>
      <c r="G827" s="11">
        <f t="shared" si="195"/>
        <v>0</v>
      </c>
      <c r="H827" s="11">
        <f t="shared" si="196"/>
        <v>0</v>
      </c>
      <c r="I827" s="11">
        <f t="shared" si="197"/>
        <v>0</v>
      </c>
      <c r="J827" s="11">
        <f t="shared" si="198"/>
        <v>0</v>
      </c>
      <c r="K827" s="11">
        <f t="shared" si="199"/>
        <v>0</v>
      </c>
      <c r="L827" s="11">
        <f t="shared" si="200"/>
        <v>0</v>
      </c>
      <c r="M827" s="11">
        <f t="shared" si="201"/>
        <v>0</v>
      </c>
      <c r="N827" s="11">
        <f t="shared" si="202"/>
        <v>0</v>
      </c>
      <c r="O827" s="11">
        <f t="shared" si="203"/>
        <v>0</v>
      </c>
      <c r="P827" s="11">
        <f t="shared" si="204"/>
        <v>0</v>
      </c>
      <c r="Q827" s="11">
        <f t="shared" si="205"/>
        <v>0</v>
      </c>
      <c r="R827" s="11">
        <f t="shared" si="206"/>
        <v>0</v>
      </c>
    </row>
    <row r="828" spans="1:18" x14ac:dyDescent="0.25">
      <c r="A828" s="9">
        <f>IF(Lease!$H$4="Monthly",DATE(YEAR(Yearly!A827),MONTH(Yearly!A827)+1,DAY(Yearly!A827)),IF(Lease!$H$4="Quarterly",DATE(YEAR(Yearly!A827),MONTH(Yearly!A827)+3,DAY(Yearly!A827)),DATE(YEAR(Yearly!A827)+1,MONTH(Yearly!A827),DAY(Yearly!A827))))</f>
        <v>342661</v>
      </c>
      <c r="B828" s="9">
        <f t="shared" si="194"/>
        <v>342659</v>
      </c>
      <c r="C828" s="9">
        <f t="shared" si="207"/>
        <v>342689</v>
      </c>
      <c r="D828" s="3">
        <f t="shared" si="208"/>
        <v>31</v>
      </c>
      <c r="E828" s="4">
        <f>Lease!K838</f>
        <v>0</v>
      </c>
      <c r="F828" s="3">
        <f t="shared" si="209"/>
        <v>0</v>
      </c>
      <c r="G828" s="11">
        <f t="shared" si="195"/>
        <v>0</v>
      </c>
      <c r="H828" s="11">
        <f t="shared" si="196"/>
        <v>0</v>
      </c>
      <c r="I828" s="11">
        <f t="shared" si="197"/>
        <v>0</v>
      </c>
      <c r="J828" s="11">
        <f t="shared" si="198"/>
        <v>0</v>
      </c>
      <c r="K828" s="11">
        <f t="shared" si="199"/>
        <v>0</v>
      </c>
      <c r="L828" s="11">
        <f t="shared" si="200"/>
        <v>0</v>
      </c>
      <c r="M828" s="11">
        <f t="shared" si="201"/>
        <v>0</v>
      </c>
      <c r="N828" s="11">
        <f t="shared" si="202"/>
        <v>0</v>
      </c>
      <c r="O828" s="11">
        <f t="shared" si="203"/>
        <v>0</v>
      </c>
      <c r="P828" s="11">
        <f t="shared" si="204"/>
        <v>0</v>
      </c>
      <c r="Q828" s="11">
        <f t="shared" si="205"/>
        <v>0</v>
      </c>
      <c r="R828" s="11">
        <f t="shared" si="206"/>
        <v>0</v>
      </c>
    </row>
    <row r="829" spans="1:18" x14ac:dyDescent="0.25">
      <c r="A829" s="9">
        <f>IF(Lease!$H$4="Monthly",DATE(YEAR(Yearly!A828),MONTH(Yearly!A828)+1,DAY(Yearly!A828)),IF(Lease!$H$4="Quarterly",DATE(YEAR(Yearly!A828),MONTH(Yearly!A828)+3,DAY(Yearly!A828)),DATE(YEAR(Yearly!A828)+1,MONTH(Yearly!A828),DAY(Yearly!A828))))</f>
        <v>343026</v>
      </c>
      <c r="B829" s="9">
        <f t="shared" si="194"/>
        <v>343024</v>
      </c>
      <c r="C829" s="9">
        <f t="shared" si="207"/>
        <v>343054</v>
      </c>
      <c r="D829" s="3">
        <f t="shared" si="208"/>
        <v>31</v>
      </c>
      <c r="E829" s="4">
        <f>Lease!K839</f>
        <v>0</v>
      </c>
      <c r="F829" s="3">
        <f t="shared" si="209"/>
        <v>0</v>
      </c>
      <c r="G829" s="11">
        <f t="shared" si="195"/>
        <v>0</v>
      </c>
      <c r="H829" s="11">
        <f t="shared" si="196"/>
        <v>0</v>
      </c>
      <c r="I829" s="11">
        <f t="shared" si="197"/>
        <v>0</v>
      </c>
      <c r="J829" s="11">
        <f t="shared" si="198"/>
        <v>0</v>
      </c>
      <c r="K829" s="11">
        <f t="shared" si="199"/>
        <v>0</v>
      </c>
      <c r="L829" s="11">
        <f t="shared" si="200"/>
        <v>0</v>
      </c>
      <c r="M829" s="11">
        <f t="shared" si="201"/>
        <v>0</v>
      </c>
      <c r="N829" s="11">
        <f t="shared" si="202"/>
        <v>0</v>
      </c>
      <c r="O829" s="11">
        <f t="shared" si="203"/>
        <v>0</v>
      </c>
      <c r="P829" s="11">
        <f t="shared" si="204"/>
        <v>0</v>
      </c>
      <c r="Q829" s="11">
        <f t="shared" si="205"/>
        <v>0</v>
      </c>
      <c r="R829" s="11">
        <f t="shared" si="206"/>
        <v>0</v>
      </c>
    </row>
    <row r="830" spans="1:18" x14ac:dyDescent="0.25">
      <c r="A830" s="9">
        <f>IF(Lease!$H$4="Monthly",DATE(YEAR(Yearly!A829),MONTH(Yearly!A829)+1,DAY(Yearly!A829)),IF(Lease!$H$4="Quarterly",DATE(YEAR(Yearly!A829),MONTH(Yearly!A829)+3,DAY(Yearly!A829)),DATE(YEAR(Yearly!A829)+1,MONTH(Yearly!A829),DAY(Yearly!A829))))</f>
        <v>343392</v>
      </c>
      <c r="B830" s="9">
        <f t="shared" si="194"/>
        <v>343390</v>
      </c>
      <c r="C830" s="9">
        <f t="shared" si="207"/>
        <v>343420</v>
      </c>
      <c r="D830" s="3">
        <f t="shared" si="208"/>
        <v>31</v>
      </c>
      <c r="E830" s="4">
        <f>Lease!K840</f>
        <v>0</v>
      </c>
      <c r="F830" s="3">
        <f t="shared" si="209"/>
        <v>0</v>
      </c>
      <c r="G830" s="11">
        <f t="shared" si="195"/>
        <v>0</v>
      </c>
      <c r="H830" s="11">
        <f t="shared" si="196"/>
        <v>0</v>
      </c>
      <c r="I830" s="11">
        <f t="shared" si="197"/>
        <v>0</v>
      </c>
      <c r="J830" s="11">
        <f t="shared" si="198"/>
        <v>0</v>
      </c>
      <c r="K830" s="11">
        <f t="shared" si="199"/>
        <v>0</v>
      </c>
      <c r="L830" s="11">
        <f t="shared" si="200"/>
        <v>0</v>
      </c>
      <c r="M830" s="11">
        <f t="shared" si="201"/>
        <v>0</v>
      </c>
      <c r="N830" s="11">
        <f t="shared" si="202"/>
        <v>0</v>
      </c>
      <c r="O830" s="11">
        <f t="shared" si="203"/>
        <v>0</v>
      </c>
      <c r="P830" s="11">
        <f t="shared" si="204"/>
        <v>0</v>
      </c>
      <c r="Q830" s="11">
        <f t="shared" si="205"/>
        <v>0</v>
      </c>
      <c r="R830" s="11">
        <f t="shared" si="206"/>
        <v>0</v>
      </c>
    </row>
    <row r="831" spans="1:18" x14ac:dyDescent="0.25">
      <c r="A831" s="9">
        <f>IF(Lease!$H$4="Monthly",DATE(YEAR(Yearly!A830),MONTH(Yearly!A830)+1,DAY(Yearly!A830)),IF(Lease!$H$4="Quarterly",DATE(YEAR(Yearly!A830),MONTH(Yearly!A830)+3,DAY(Yearly!A830)),DATE(YEAR(Yearly!A830)+1,MONTH(Yearly!A830),DAY(Yearly!A830))))</f>
        <v>343757</v>
      </c>
      <c r="B831" s="9">
        <f t="shared" si="194"/>
        <v>343755</v>
      </c>
      <c r="C831" s="9">
        <f t="shared" si="207"/>
        <v>343785</v>
      </c>
      <c r="D831" s="3">
        <f t="shared" si="208"/>
        <v>31</v>
      </c>
      <c r="E831" s="4">
        <f>Lease!K841</f>
        <v>0</v>
      </c>
      <c r="F831" s="3">
        <f t="shared" si="209"/>
        <v>0</v>
      </c>
      <c r="G831" s="11">
        <f t="shared" si="195"/>
        <v>0</v>
      </c>
      <c r="H831" s="11">
        <f t="shared" si="196"/>
        <v>0</v>
      </c>
      <c r="I831" s="11">
        <f t="shared" si="197"/>
        <v>0</v>
      </c>
      <c r="J831" s="11">
        <f t="shared" si="198"/>
        <v>0</v>
      </c>
      <c r="K831" s="11">
        <f t="shared" si="199"/>
        <v>0</v>
      </c>
      <c r="L831" s="11">
        <f t="shared" si="200"/>
        <v>0</v>
      </c>
      <c r="M831" s="11">
        <f t="shared" si="201"/>
        <v>0</v>
      </c>
      <c r="N831" s="11">
        <f t="shared" si="202"/>
        <v>0</v>
      </c>
      <c r="O831" s="11">
        <f t="shared" si="203"/>
        <v>0</v>
      </c>
      <c r="P831" s="11">
        <f t="shared" si="204"/>
        <v>0</v>
      </c>
      <c r="Q831" s="11">
        <f t="shared" si="205"/>
        <v>0</v>
      </c>
      <c r="R831" s="11">
        <f t="shared" si="206"/>
        <v>0</v>
      </c>
    </row>
    <row r="832" spans="1:18" x14ac:dyDescent="0.25">
      <c r="A832" s="9">
        <f>IF(Lease!$H$4="Monthly",DATE(YEAR(Yearly!A831),MONTH(Yearly!A831)+1,DAY(Yearly!A831)),IF(Lease!$H$4="Quarterly",DATE(YEAR(Yearly!A831),MONTH(Yearly!A831)+3,DAY(Yearly!A831)),DATE(YEAR(Yearly!A831)+1,MONTH(Yearly!A831),DAY(Yearly!A831))))</f>
        <v>344122</v>
      </c>
      <c r="B832" s="9">
        <f t="shared" si="194"/>
        <v>344120</v>
      </c>
      <c r="C832" s="9">
        <f t="shared" si="207"/>
        <v>344150</v>
      </c>
      <c r="D832" s="3">
        <f t="shared" si="208"/>
        <v>31</v>
      </c>
      <c r="E832" s="4">
        <f>Lease!K842</f>
        <v>0</v>
      </c>
      <c r="F832" s="3">
        <f t="shared" si="209"/>
        <v>0</v>
      </c>
      <c r="G832" s="11">
        <f t="shared" si="195"/>
        <v>0</v>
      </c>
      <c r="H832" s="11">
        <f t="shared" si="196"/>
        <v>0</v>
      </c>
      <c r="I832" s="11">
        <f t="shared" si="197"/>
        <v>0</v>
      </c>
      <c r="J832" s="11">
        <f t="shared" si="198"/>
        <v>0</v>
      </c>
      <c r="K832" s="11">
        <f t="shared" si="199"/>
        <v>0</v>
      </c>
      <c r="L832" s="11">
        <f t="shared" si="200"/>
        <v>0</v>
      </c>
      <c r="M832" s="11">
        <f t="shared" si="201"/>
        <v>0</v>
      </c>
      <c r="N832" s="11">
        <f t="shared" si="202"/>
        <v>0</v>
      </c>
      <c r="O832" s="11">
        <f t="shared" si="203"/>
        <v>0</v>
      </c>
      <c r="P832" s="11">
        <f t="shared" si="204"/>
        <v>0</v>
      </c>
      <c r="Q832" s="11">
        <f t="shared" si="205"/>
        <v>0</v>
      </c>
      <c r="R832" s="11">
        <f t="shared" si="206"/>
        <v>0</v>
      </c>
    </row>
    <row r="833" spans="1:18" x14ac:dyDescent="0.25">
      <c r="A833" s="9">
        <f>IF(Lease!$H$4="Monthly",DATE(YEAR(Yearly!A832),MONTH(Yearly!A832)+1,DAY(Yearly!A832)),IF(Lease!$H$4="Quarterly",DATE(YEAR(Yearly!A832),MONTH(Yearly!A832)+3,DAY(Yearly!A832)),DATE(YEAR(Yearly!A832)+1,MONTH(Yearly!A832),DAY(Yearly!A832))))</f>
        <v>344487</v>
      </c>
      <c r="B833" s="9">
        <f t="shared" si="194"/>
        <v>344485</v>
      </c>
      <c r="C833" s="9">
        <f t="shared" si="207"/>
        <v>344515</v>
      </c>
      <c r="D833" s="3">
        <f t="shared" si="208"/>
        <v>31</v>
      </c>
      <c r="E833" s="4">
        <f>Lease!K843</f>
        <v>0</v>
      </c>
      <c r="F833" s="3">
        <f t="shared" si="209"/>
        <v>0</v>
      </c>
      <c r="G833" s="11">
        <f t="shared" si="195"/>
        <v>0</v>
      </c>
      <c r="H833" s="11">
        <f t="shared" si="196"/>
        <v>0</v>
      </c>
      <c r="I833" s="11">
        <f t="shared" si="197"/>
        <v>0</v>
      </c>
      <c r="J833" s="11">
        <f t="shared" si="198"/>
        <v>0</v>
      </c>
      <c r="K833" s="11">
        <f t="shared" si="199"/>
        <v>0</v>
      </c>
      <c r="L833" s="11">
        <f t="shared" si="200"/>
        <v>0</v>
      </c>
      <c r="M833" s="11">
        <f t="shared" si="201"/>
        <v>0</v>
      </c>
      <c r="N833" s="11">
        <f t="shared" si="202"/>
        <v>0</v>
      </c>
      <c r="O833" s="11">
        <f t="shared" si="203"/>
        <v>0</v>
      </c>
      <c r="P833" s="11">
        <f t="shared" si="204"/>
        <v>0</v>
      </c>
      <c r="Q833" s="11">
        <f t="shared" si="205"/>
        <v>0</v>
      </c>
      <c r="R833" s="11">
        <f t="shared" si="206"/>
        <v>0</v>
      </c>
    </row>
    <row r="834" spans="1:18" x14ac:dyDescent="0.25">
      <c r="A834" s="9">
        <f>IF(Lease!$H$4="Monthly",DATE(YEAR(Yearly!A833),MONTH(Yearly!A833)+1,DAY(Yearly!A833)),IF(Lease!$H$4="Quarterly",DATE(YEAR(Yearly!A833),MONTH(Yearly!A833)+3,DAY(Yearly!A833)),DATE(YEAR(Yearly!A833)+1,MONTH(Yearly!A833),DAY(Yearly!A833))))</f>
        <v>344853</v>
      </c>
      <c r="B834" s="9">
        <f t="shared" si="194"/>
        <v>344851</v>
      </c>
      <c r="C834" s="9">
        <f t="shared" si="207"/>
        <v>344881</v>
      </c>
      <c r="D834" s="3">
        <f t="shared" si="208"/>
        <v>31</v>
      </c>
      <c r="E834" s="4">
        <f>Lease!K844</f>
        <v>0</v>
      </c>
      <c r="F834" s="3">
        <f t="shared" si="209"/>
        <v>0</v>
      </c>
      <c r="G834" s="11">
        <f t="shared" si="195"/>
        <v>0</v>
      </c>
      <c r="H834" s="11">
        <f t="shared" si="196"/>
        <v>0</v>
      </c>
      <c r="I834" s="11">
        <f t="shared" si="197"/>
        <v>0</v>
      </c>
      <c r="J834" s="11">
        <f t="shared" si="198"/>
        <v>0</v>
      </c>
      <c r="K834" s="11">
        <f t="shared" si="199"/>
        <v>0</v>
      </c>
      <c r="L834" s="11">
        <f t="shared" si="200"/>
        <v>0</v>
      </c>
      <c r="M834" s="11">
        <f t="shared" si="201"/>
        <v>0</v>
      </c>
      <c r="N834" s="11">
        <f t="shared" si="202"/>
        <v>0</v>
      </c>
      <c r="O834" s="11">
        <f t="shared" si="203"/>
        <v>0</v>
      </c>
      <c r="P834" s="11">
        <f t="shared" si="204"/>
        <v>0</v>
      </c>
      <c r="Q834" s="11">
        <f t="shared" si="205"/>
        <v>0</v>
      </c>
      <c r="R834" s="11">
        <f t="shared" si="206"/>
        <v>0</v>
      </c>
    </row>
    <row r="835" spans="1:18" x14ac:dyDescent="0.25">
      <c r="A835" s="9">
        <f>IF(Lease!$H$4="Monthly",DATE(YEAR(Yearly!A834),MONTH(Yearly!A834)+1,DAY(Yearly!A834)),IF(Lease!$H$4="Quarterly",DATE(YEAR(Yearly!A834),MONTH(Yearly!A834)+3,DAY(Yearly!A834)),DATE(YEAR(Yearly!A834)+1,MONTH(Yearly!A834),DAY(Yearly!A834))))</f>
        <v>345218</v>
      </c>
      <c r="B835" s="9">
        <f t="shared" si="194"/>
        <v>345216</v>
      </c>
      <c r="C835" s="9">
        <f t="shared" si="207"/>
        <v>345246</v>
      </c>
      <c r="D835" s="3">
        <f t="shared" si="208"/>
        <v>31</v>
      </c>
      <c r="E835" s="4">
        <f>Lease!K845</f>
        <v>0</v>
      </c>
      <c r="F835" s="3">
        <f t="shared" si="209"/>
        <v>0</v>
      </c>
      <c r="G835" s="11">
        <f t="shared" si="195"/>
        <v>0</v>
      </c>
      <c r="H835" s="11">
        <f t="shared" si="196"/>
        <v>0</v>
      </c>
      <c r="I835" s="11">
        <f t="shared" si="197"/>
        <v>0</v>
      </c>
      <c r="J835" s="11">
        <f t="shared" si="198"/>
        <v>0</v>
      </c>
      <c r="K835" s="11">
        <f t="shared" si="199"/>
        <v>0</v>
      </c>
      <c r="L835" s="11">
        <f t="shared" si="200"/>
        <v>0</v>
      </c>
      <c r="M835" s="11">
        <f t="shared" si="201"/>
        <v>0</v>
      </c>
      <c r="N835" s="11">
        <f t="shared" si="202"/>
        <v>0</v>
      </c>
      <c r="O835" s="11">
        <f t="shared" si="203"/>
        <v>0</v>
      </c>
      <c r="P835" s="11">
        <f t="shared" si="204"/>
        <v>0</v>
      </c>
      <c r="Q835" s="11">
        <f t="shared" si="205"/>
        <v>0</v>
      </c>
      <c r="R835" s="11">
        <f t="shared" si="206"/>
        <v>0</v>
      </c>
    </row>
    <row r="836" spans="1:18" x14ac:dyDescent="0.25">
      <c r="A836" s="9">
        <f>IF(Lease!$H$4="Monthly",DATE(YEAR(Yearly!A835),MONTH(Yearly!A835)+1,DAY(Yearly!A835)),IF(Lease!$H$4="Quarterly",DATE(YEAR(Yearly!A835),MONTH(Yearly!A835)+3,DAY(Yearly!A835)),DATE(YEAR(Yearly!A835)+1,MONTH(Yearly!A835),DAY(Yearly!A835))))</f>
        <v>345583</v>
      </c>
      <c r="B836" s="9">
        <f t="shared" si="194"/>
        <v>345581</v>
      </c>
      <c r="C836" s="9">
        <f t="shared" si="207"/>
        <v>345611</v>
      </c>
      <c r="D836" s="3">
        <f t="shared" si="208"/>
        <v>31</v>
      </c>
      <c r="E836" s="4">
        <f>Lease!K846</f>
        <v>0</v>
      </c>
      <c r="F836" s="3">
        <f t="shared" si="209"/>
        <v>0</v>
      </c>
      <c r="G836" s="11">
        <f t="shared" si="195"/>
        <v>0</v>
      </c>
      <c r="H836" s="11">
        <f t="shared" si="196"/>
        <v>0</v>
      </c>
      <c r="I836" s="11">
        <f t="shared" si="197"/>
        <v>0</v>
      </c>
      <c r="J836" s="11">
        <f t="shared" si="198"/>
        <v>0</v>
      </c>
      <c r="K836" s="11">
        <f t="shared" si="199"/>
        <v>0</v>
      </c>
      <c r="L836" s="11">
        <f t="shared" si="200"/>
        <v>0</v>
      </c>
      <c r="M836" s="11">
        <f t="shared" si="201"/>
        <v>0</v>
      </c>
      <c r="N836" s="11">
        <f t="shared" si="202"/>
        <v>0</v>
      </c>
      <c r="O836" s="11">
        <f t="shared" si="203"/>
        <v>0</v>
      </c>
      <c r="P836" s="11">
        <f t="shared" si="204"/>
        <v>0</v>
      </c>
      <c r="Q836" s="11">
        <f t="shared" si="205"/>
        <v>0</v>
      </c>
      <c r="R836" s="11">
        <f t="shared" si="206"/>
        <v>0</v>
      </c>
    </row>
    <row r="837" spans="1:18" x14ac:dyDescent="0.25">
      <c r="A837" s="9">
        <f>IF(Lease!$H$4="Monthly",DATE(YEAR(Yearly!A836),MONTH(Yearly!A836)+1,DAY(Yearly!A836)),IF(Lease!$H$4="Quarterly",DATE(YEAR(Yearly!A836),MONTH(Yearly!A836)+3,DAY(Yearly!A836)),DATE(YEAR(Yearly!A836)+1,MONTH(Yearly!A836),DAY(Yearly!A836))))</f>
        <v>345948</v>
      </c>
      <c r="B837" s="9">
        <f t="shared" si="194"/>
        <v>345946</v>
      </c>
      <c r="C837" s="9">
        <f t="shared" si="207"/>
        <v>345976</v>
      </c>
      <c r="D837" s="3">
        <f t="shared" si="208"/>
        <v>31</v>
      </c>
      <c r="E837" s="4">
        <f>Lease!K847</f>
        <v>0</v>
      </c>
      <c r="F837" s="3">
        <f t="shared" si="209"/>
        <v>0</v>
      </c>
      <c r="G837" s="11">
        <f t="shared" si="195"/>
        <v>0</v>
      </c>
      <c r="H837" s="11">
        <f t="shared" si="196"/>
        <v>0</v>
      </c>
      <c r="I837" s="11">
        <f t="shared" si="197"/>
        <v>0</v>
      </c>
      <c r="J837" s="11">
        <f t="shared" si="198"/>
        <v>0</v>
      </c>
      <c r="K837" s="11">
        <f t="shared" si="199"/>
        <v>0</v>
      </c>
      <c r="L837" s="11">
        <f t="shared" si="200"/>
        <v>0</v>
      </c>
      <c r="M837" s="11">
        <f t="shared" si="201"/>
        <v>0</v>
      </c>
      <c r="N837" s="11">
        <f t="shared" si="202"/>
        <v>0</v>
      </c>
      <c r="O837" s="11">
        <f t="shared" si="203"/>
        <v>0</v>
      </c>
      <c r="P837" s="11">
        <f t="shared" si="204"/>
        <v>0</v>
      </c>
      <c r="Q837" s="11">
        <f t="shared" si="205"/>
        <v>0</v>
      </c>
      <c r="R837" s="11">
        <f t="shared" si="206"/>
        <v>0</v>
      </c>
    </row>
    <row r="838" spans="1:18" x14ac:dyDescent="0.25">
      <c r="A838" s="9">
        <f>IF(Lease!$H$4="Monthly",DATE(YEAR(Yearly!A837),MONTH(Yearly!A837)+1,DAY(Yearly!A837)),IF(Lease!$H$4="Quarterly",DATE(YEAR(Yearly!A837),MONTH(Yearly!A837)+3,DAY(Yearly!A837)),DATE(YEAR(Yearly!A837)+1,MONTH(Yearly!A837),DAY(Yearly!A837))))</f>
        <v>346314</v>
      </c>
      <c r="B838" s="9">
        <f t="shared" ref="B838:B901" si="210">EOMONTH(A838,-1)+1</f>
        <v>346312</v>
      </c>
      <c r="C838" s="9">
        <f t="shared" si="207"/>
        <v>346342</v>
      </c>
      <c r="D838" s="3">
        <f t="shared" si="208"/>
        <v>31</v>
      </c>
      <c r="E838" s="4">
        <f>Lease!K848</f>
        <v>0</v>
      </c>
      <c r="F838" s="3">
        <f t="shared" si="209"/>
        <v>0</v>
      </c>
      <c r="G838" s="11">
        <f t="shared" ref="G838:G901" si="211">$E839/($A839-$A838+1)*((((EOMONTH(DATE(YEAR($A838),MONTH($A838)+G$4,DAY($A838)),0)))-DATE(YEAR($A838),MONTH(EOMONTH($A838,-1)+G$4)+G$4,1))+1)</f>
        <v>0</v>
      </c>
      <c r="H838" s="11">
        <f t="shared" ref="H838:H901" si="212">$E839/($A839-$A838+1)*((((EOMONTH(DATE(YEAR($A838),MONTH($A838)+H$4,DAY($A838)),0)))-DATE(YEAR($A838),MONTH(EOMONTH($A838,-1)+H$4)+H$4,1))+1)</f>
        <v>0</v>
      </c>
      <c r="I838" s="11">
        <f t="shared" ref="I838:I901" si="213">$E839/($A839-$A838+1)*((((EOMONTH(DATE(YEAR($A838),MONTH($A838)+I$4,DAY($A838)),0)))-DATE(YEAR($A838),MONTH(EOMONTH($A838,-1)+I$4)+I$4,1))+1)</f>
        <v>0</v>
      </c>
      <c r="J838" s="11">
        <f t="shared" ref="J838:J901" si="214">$E839/($A839-$A838+1)*((((EOMONTH(DATE(YEAR($A838),MONTH($A838)+J$4,DAY($A838)),0)))-DATE(YEAR($A838),MONTH(EOMONTH($A838,-1)+J$4)+J$4,1))+1)</f>
        <v>0</v>
      </c>
      <c r="K838" s="11">
        <f t="shared" ref="K838:K901" si="215">$E839/($A839-$A838+1)*((((EOMONTH(DATE(YEAR($A838),MONTH($A838)+K$4,DAY($A838)),0)))-DATE(YEAR($A838),MONTH(EOMONTH($A838,-1)+K$4)+K$4,1))+1)</f>
        <v>0</v>
      </c>
      <c r="L838" s="11">
        <f t="shared" ref="L838:L901" si="216">$E839/($A839-$A838+1)*((((EOMONTH(DATE(YEAR($A838),MONTH($A838)+L$4,DAY($A838)),0)))-DATE(YEAR($A838),MONTH(EOMONTH($A838,-1)+L$4)+L$4,1))+1)</f>
        <v>0</v>
      </c>
      <c r="M838" s="11">
        <f t="shared" ref="M838:M901" si="217">$E839/($A839-$A838+1)*((((EOMONTH(DATE(YEAR($A838),MONTH($A838)+M$4,DAY($A838)),0)))-DATE(YEAR($A838),MONTH(EOMONTH($A838,-1)+M$4)+M$4,1))+1)</f>
        <v>0</v>
      </c>
      <c r="N838" s="11">
        <f t="shared" ref="N838:N901" si="218">$E839/($A839-$A838+1)*((((EOMONTH(DATE(YEAR($A838),MONTH($A838)+N$4,DAY($A838)),0)))-DATE(YEAR($A838),MONTH(EOMONTH($A838,-1)+N$4)+N$4,1))+1)</f>
        <v>0</v>
      </c>
      <c r="O838" s="11">
        <f t="shared" ref="O838:O901" si="219">$E839/($A839-$A838+1)*((((EOMONTH(DATE(YEAR($A838),MONTH($A838)+O$4,DAY($A838)),0)))-DATE(YEAR($A838),MONTH(EOMONTH($A838,-1)+O$4)+O$4,1))+1)</f>
        <v>0</v>
      </c>
      <c r="P838" s="11">
        <f t="shared" ref="P838:P901" si="220">$E839/($A839-$A838+1)*((((EOMONTH(DATE(YEAR($A838),MONTH($A838)+P$4,DAY($A838)),0)))-DATE(YEAR($A838),MONTH(EOMONTH($A838,-1)+P$4)+P$4,1))+1)</f>
        <v>0</v>
      </c>
      <c r="Q838" s="11">
        <f t="shared" ref="Q838:Q901" si="221">$E839/($A839-$A838+1)*((((EOMONTH(DATE(YEAR($A838),MONTH($A838)+Q$4,DAY($A838)),0)))-DATE(YEAR($A838),MONTH(EOMONTH($A838,-1)+Q$4)+Q$4,1))+1)</f>
        <v>0</v>
      </c>
      <c r="R838" s="11">
        <f t="shared" ref="R838:R901" si="222">$E839/($A839-$A838+1)*IF((((EOMONTH(DATE(YEAR($A838),MONTH($A838)+R$4,DAY($A838)),0))))&lt;$A838,$A838-DATE(YEAR($A838),MONTH(EOMONTH($A838,-1)+R$4)+R$4,1)+1,$A838-1-EOMONTH($A838,-1)+1)</f>
        <v>0</v>
      </c>
    </row>
    <row r="839" spans="1:18" x14ac:dyDescent="0.25">
      <c r="A839" s="9">
        <f>IF(Lease!$H$4="Monthly",DATE(YEAR(Yearly!A838),MONTH(Yearly!A838)+1,DAY(Yearly!A838)),IF(Lease!$H$4="Quarterly",DATE(YEAR(Yearly!A838),MONTH(Yearly!A838)+3,DAY(Yearly!A838)),DATE(YEAR(Yearly!A838)+1,MONTH(Yearly!A838),DAY(Yearly!A838))))</f>
        <v>346679</v>
      </c>
      <c r="B839" s="9">
        <f t="shared" si="210"/>
        <v>346677</v>
      </c>
      <c r="C839" s="9">
        <f t="shared" ref="C839:C902" si="223">EOMONTH(A839,0)</f>
        <v>346707</v>
      </c>
      <c r="D839" s="3">
        <f t="shared" ref="D839:D902" si="224">C839-B839+1</f>
        <v>31</v>
      </c>
      <c r="E839" s="4">
        <f>Lease!K849</f>
        <v>0</v>
      </c>
      <c r="F839" s="3">
        <f t="shared" si="209"/>
        <v>0</v>
      </c>
      <c r="G839" s="11">
        <f t="shared" si="211"/>
        <v>0</v>
      </c>
      <c r="H839" s="11">
        <f t="shared" si="212"/>
        <v>0</v>
      </c>
      <c r="I839" s="11">
        <f t="shared" si="213"/>
        <v>0</v>
      </c>
      <c r="J839" s="11">
        <f t="shared" si="214"/>
        <v>0</v>
      </c>
      <c r="K839" s="11">
        <f t="shared" si="215"/>
        <v>0</v>
      </c>
      <c r="L839" s="11">
        <f t="shared" si="216"/>
        <v>0</v>
      </c>
      <c r="M839" s="11">
        <f t="shared" si="217"/>
        <v>0</v>
      </c>
      <c r="N839" s="11">
        <f t="shared" si="218"/>
        <v>0</v>
      </c>
      <c r="O839" s="11">
        <f t="shared" si="219"/>
        <v>0</v>
      </c>
      <c r="P839" s="11">
        <f t="shared" si="220"/>
        <v>0</v>
      </c>
      <c r="Q839" s="11">
        <f t="shared" si="221"/>
        <v>0</v>
      </c>
      <c r="R839" s="11">
        <f t="shared" si="222"/>
        <v>0</v>
      </c>
    </row>
    <row r="840" spans="1:18" x14ac:dyDescent="0.25">
      <c r="A840" s="9">
        <f>IF(Lease!$H$4="Monthly",DATE(YEAR(Yearly!A839),MONTH(Yearly!A839)+1,DAY(Yearly!A839)),IF(Lease!$H$4="Quarterly",DATE(YEAR(Yearly!A839),MONTH(Yearly!A839)+3,DAY(Yearly!A839)),DATE(YEAR(Yearly!A839)+1,MONTH(Yearly!A839),DAY(Yearly!A839))))</f>
        <v>347044</v>
      </c>
      <c r="B840" s="9">
        <f t="shared" si="210"/>
        <v>347042</v>
      </c>
      <c r="C840" s="9">
        <f t="shared" si="223"/>
        <v>347072</v>
      </c>
      <c r="D840" s="3">
        <f t="shared" si="224"/>
        <v>31</v>
      </c>
      <c r="E840" s="4">
        <f>Lease!K850</f>
        <v>0</v>
      </c>
      <c r="F840" s="3">
        <f t="shared" ref="F840:F903" si="225">E841/(A841-A840+1)*(EOMONTH(A840,0)-A840+1)+R839</f>
        <v>0</v>
      </c>
      <c r="G840" s="11">
        <f t="shared" si="211"/>
        <v>0</v>
      </c>
      <c r="H840" s="11">
        <f t="shared" si="212"/>
        <v>0</v>
      </c>
      <c r="I840" s="11">
        <f t="shared" si="213"/>
        <v>0</v>
      </c>
      <c r="J840" s="11">
        <f t="shared" si="214"/>
        <v>0</v>
      </c>
      <c r="K840" s="11">
        <f t="shared" si="215"/>
        <v>0</v>
      </c>
      <c r="L840" s="11">
        <f t="shared" si="216"/>
        <v>0</v>
      </c>
      <c r="M840" s="11">
        <f t="shared" si="217"/>
        <v>0</v>
      </c>
      <c r="N840" s="11">
        <f t="shared" si="218"/>
        <v>0</v>
      </c>
      <c r="O840" s="11">
        <f t="shared" si="219"/>
        <v>0</v>
      </c>
      <c r="P840" s="11">
        <f t="shared" si="220"/>
        <v>0</v>
      </c>
      <c r="Q840" s="11">
        <f t="shared" si="221"/>
        <v>0</v>
      </c>
      <c r="R840" s="11">
        <f t="shared" si="222"/>
        <v>0</v>
      </c>
    </row>
    <row r="841" spans="1:18" x14ac:dyDescent="0.25">
      <c r="A841" s="9">
        <f>IF(Lease!$H$4="Monthly",DATE(YEAR(Yearly!A840),MONTH(Yearly!A840)+1,DAY(Yearly!A840)),IF(Lease!$H$4="Quarterly",DATE(YEAR(Yearly!A840),MONTH(Yearly!A840)+3,DAY(Yearly!A840)),DATE(YEAR(Yearly!A840)+1,MONTH(Yearly!A840),DAY(Yearly!A840))))</f>
        <v>347409</v>
      </c>
      <c r="B841" s="9">
        <f t="shared" si="210"/>
        <v>347407</v>
      </c>
      <c r="C841" s="9">
        <f t="shared" si="223"/>
        <v>347437</v>
      </c>
      <c r="D841" s="3">
        <f t="shared" si="224"/>
        <v>31</v>
      </c>
      <c r="E841" s="4">
        <f>Lease!K851</f>
        <v>0</v>
      </c>
      <c r="F841" s="3">
        <f t="shared" si="225"/>
        <v>0</v>
      </c>
      <c r="G841" s="11">
        <f t="shared" si="211"/>
        <v>0</v>
      </c>
      <c r="H841" s="11">
        <f t="shared" si="212"/>
        <v>0</v>
      </c>
      <c r="I841" s="11">
        <f t="shared" si="213"/>
        <v>0</v>
      </c>
      <c r="J841" s="11">
        <f t="shared" si="214"/>
        <v>0</v>
      </c>
      <c r="K841" s="11">
        <f t="shared" si="215"/>
        <v>0</v>
      </c>
      <c r="L841" s="11">
        <f t="shared" si="216"/>
        <v>0</v>
      </c>
      <c r="M841" s="11">
        <f t="shared" si="217"/>
        <v>0</v>
      </c>
      <c r="N841" s="11">
        <f t="shared" si="218"/>
        <v>0</v>
      </c>
      <c r="O841" s="11">
        <f t="shared" si="219"/>
        <v>0</v>
      </c>
      <c r="P841" s="11">
        <f t="shared" si="220"/>
        <v>0</v>
      </c>
      <c r="Q841" s="11">
        <f t="shared" si="221"/>
        <v>0</v>
      </c>
      <c r="R841" s="11">
        <f t="shared" si="222"/>
        <v>0</v>
      </c>
    </row>
    <row r="842" spans="1:18" x14ac:dyDescent="0.25">
      <c r="A842" s="9">
        <f>IF(Lease!$H$4="Monthly",DATE(YEAR(Yearly!A841),MONTH(Yearly!A841)+1,DAY(Yearly!A841)),IF(Lease!$H$4="Quarterly",DATE(YEAR(Yearly!A841),MONTH(Yearly!A841)+3,DAY(Yearly!A841)),DATE(YEAR(Yearly!A841)+1,MONTH(Yearly!A841),DAY(Yearly!A841))))</f>
        <v>347775</v>
      </c>
      <c r="B842" s="9">
        <f t="shared" si="210"/>
        <v>347773</v>
      </c>
      <c r="C842" s="9">
        <f t="shared" si="223"/>
        <v>347803</v>
      </c>
      <c r="D842" s="3">
        <f t="shared" si="224"/>
        <v>31</v>
      </c>
      <c r="E842" s="4">
        <f>Lease!K852</f>
        <v>0</v>
      </c>
      <c r="F842" s="3">
        <f t="shared" si="225"/>
        <v>0</v>
      </c>
      <c r="G842" s="11">
        <f t="shared" si="211"/>
        <v>0</v>
      </c>
      <c r="H842" s="11">
        <f t="shared" si="212"/>
        <v>0</v>
      </c>
      <c r="I842" s="11">
        <f t="shared" si="213"/>
        <v>0</v>
      </c>
      <c r="J842" s="11">
        <f t="shared" si="214"/>
        <v>0</v>
      </c>
      <c r="K842" s="11">
        <f t="shared" si="215"/>
        <v>0</v>
      </c>
      <c r="L842" s="11">
        <f t="shared" si="216"/>
        <v>0</v>
      </c>
      <c r="M842" s="11">
        <f t="shared" si="217"/>
        <v>0</v>
      </c>
      <c r="N842" s="11">
        <f t="shared" si="218"/>
        <v>0</v>
      </c>
      <c r="O842" s="11">
        <f t="shared" si="219"/>
        <v>0</v>
      </c>
      <c r="P842" s="11">
        <f t="shared" si="220"/>
        <v>0</v>
      </c>
      <c r="Q842" s="11">
        <f t="shared" si="221"/>
        <v>0</v>
      </c>
      <c r="R842" s="11">
        <f t="shared" si="222"/>
        <v>0</v>
      </c>
    </row>
    <row r="843" spans="1:18" x14ac:dyDescent="0.25">
      <c r="A843" s="9">
        <f>IF(Lease!$H$4="Monthly",DATE(YEAR(Yearly!A842),MONTH(Yearly!A842)+1,DAY(Yearly!A842)),IF(Lease!$H$4="Quarterly",DATE(YEAR(Yearly!A842),MONTH(Yearly!A842)+3,DAY(Yearly!A842)),DATE(YEAR(Yearly!A842)+1,MONTH(Yearly!A842),DAY(Yearly!A842))))</f>
        <v>348140</v>
      </c>
      <c r="B843" s="9">
        <f t="shared" si="210"/>
        <v>348138</v>
      </c>
      <c r="C843" s="9">
        <f t="shared" si="223"/>
        <v>348168</v>
      </c>
      <c r="D843" s="3">
        <f t="shared" si="224"/>
        <v>31</v>
      </c>
      <c r="E843" s="4">
        <f>Lease!K853</f>
        <v>0</v>
      </c>
      <c r="F843" s="3">
        <f t="shared" si="225"/>
        <v>0</v>
      </c>
      <c r="G843" s="11">
        <f t="shared" si="211"/>
        <v>0</v>
      </c>
      <c r="H843" s="11">
        <f t="shared" si="212"/>
        <v>0</v>
      </c>
      <c r="I843" s="11">
        <f t="shared" si="213"/>
        <v>0</v>
      </c>
      <c r="J843" s="11">
        <f t="shared" si="214"/>
        <v>0</v>
      </c>
      <c r="K843" s="11">
        <f t="shared" si="215"/>
        <v>0</v>
      </c>
      <c r="L843" s="11">
        <f t="shared" si="216"/>
        <v>0</v>
      </c>
      <c r="M843" s="11">
        <f t="shared" si="217"/>
        <v>0</v>
      </c>
      <c r="N843" s="11">
        <f t="shared" si="218"/>
        <v>0</v>
      </c>
      <c r="O843" s="11">
        <f t="shared" si="219"/>
        <v>0</v>
      </c>
      <c r="P843" s="11">
        <f t="shared" si="220"/>
        <v>0</v>
      </c>
      <c r="Q843" s="11">
        <f t="shared" si="221"/>
        <v>0</v>
      </c>
      <c r="R843" s="11">
        <f t="shared" si="222"/>
        <v>0</v>
      </c>
    </row>
    <row r="844" spans="1:18" x14ac:dyDescent="0.25">
      <c r="A844" s="9">
        <f>IF(Lease!$H$4="Monthly",DATE(YEAR(Yearly!A843),MONTH(Yearly!A843)+1,DAY(Yearly!A843)),IF(Lease!$H$4="Quarterly",DATE(YEAR(Yearly!A843),MONTH(Yearly!A843)+3,DAY(Yearly!A843)),DATE(YEAR(Yearly!A843)+1,MONTH(Yearly!A843),DAY(Yearly!A843))))</f>
        <v>348505</v>
      </c>
      <c r="B844" s="9">
        <f t="shared" si="210"/>
        <v>348503</v>
      </c>
      <c r="C844" s="9">
        <f t="shared" si="223"/>
        <v>348533</v>
      </c>
      <c r="D844" s="3">
        <f t="shared" si="224"/>
        <v>31</v>
      </c>
      <c r="E844" s="4">
        <f>Lease!K854</f>
        <v>0</v>
      </c>
      <c r="F844" s="3">
        <f t="shared" si="225"/>
        <v>0</v>
      </c>
      <c r="G844" s="11">
        <f t="shared" si="211"/>
        <v>0</v>
      </c>
      <c r="H844" s="11">
        <f t="shared" si="212"/>
        <v>0</v>
      </c>
      <c r="I844" s="11">
        <f t="shared" si="213"/>
        <v>0</v>
      </c>
      <c r="J844" s="11">
        <f t="shared" si="214"/>
        <v>0</v>
      </c>
      <c r="K844" s="11">
        <f t="shared" si="215"/>
        <v>0</v>
      </c>
      <c r="L844" s="11">
        <f t="shared" si="216"/>
        <v>0</v>
      </c>
      <c r="M844" s="11">
        <f t="shared" si="217"/>
        <v>0</v>
      </c>
      <c r="N844" s="11">
        <f t="shared" si="218"/>
        <v>0</v>
      </c>
      <c r="O844" s="11">
        <f t="shared" si="219"/>
        <v>0</v>
      </c>
      <c r="P844" s="11">
        <f t="shared" si="220"/>
        <v>0</v>
      </c>
      <c r="Q844" s="11">
        <f t="shared" si="221"/>
        <v>0</v>
      </c>
      <c r="R844" s="11">
        <f t="shared" si="222"/>
        <v>0</v>
      </c>
    </row>
    <row r="845" spans="1:18" x14ac:dyDescent="0.25">
      <c r="A845" s="9">
        <f>IF(Lease!$H$4="Monthly",DATE(YEAR(Yearly!A844),MONTH(Yearly!A844)+1,DAY(Yearly!A844)),IF(Lease!$H$4="Quarterly",DATE(YEAR(Yearly!A844),MONTH(Yearly!A844)+3,DAY(Yearly!A844)),DATE(YEAR(Yearly!A844)+1,MONTH(Yearly!A844),DAY(Yearly!A844))))</f>
        <v>348870</v>
      </c>
      <c r="B845" s="9">
        <f t="shared" si="210"/>
        <v>348868</v>
      </c>
      <c r="C845" s="9">
        <f t="shared" si="223"/>
        <v>348898</v>
      </c>
      <c r="D845" s="3">
        <f t="shared" si="224"/>
        <v>31</v>
      </c>
      <c r="E845" s="4">
        <f>Lease!K855</f>
        <v>0</v>
      </c>
      <c r="F845" s="3">
        <f t="shared" si="225"/>
        <v>0</v>
      </c>
      <c r="G845" s="11">
        <f t="shared" si="211"/>
        <v>0</v>
      </c>
      <c r="H845" s="11">
        <f t="shared" si="212"/>
        <v>0</v>
      </c>
      <c r="I845" s="11">
        <f t="shared" si="213"/>
        <v>0</v>
      </c>
      <c r="J845" s="11">
        <f t="shared" si="214"/>
        <v>0</v>
      </c>
      <c r="K845" s="11">
        <f t="shared" si="215"/>
        <v>0</v>
      </c>
      <c r="L845" s="11">
        <f t="shared" si="216"/>
        <v>0</v>
      </c>
      <c r="M845" s="11">
        <f t="shared" si="217"/>
        <v>0</v>
      </c>
      <c r="N845" s="11">
        <f t="shared" si="218"/>
        <v>0</v>
      </c>
      <c r="O845" s="11">
        <f t="shared" si="219"/>
        <v>0</v>
      </c>
      <c r="P845" s="11">
        <f t="shared" si="220"/>
        <v>0</v>
      </c>
      <c r="Q845" s="11">
        <f t="shared" si="221"/>
        <v>0</v>
      </c>
      <c r="R845" s="11">
        <f t="shared" si="222"/>
        <v>0</v>
      </c>
    </row>
    <row r="846" spans="1:18" x14ac:dyDescent="0.25">
      <c r="A846" s="9">
        <f>IF(Lease!$H$4="Monthly",DATE(YEAR(Yearly!A845),MONTH(Yearly!A845)+1,DAY(Yearly!A845)),IF(Lease!$H$4="Quarterly",DATE(YEAR(Yearly!A845),MONTH(Yearly!A845)+3,DAY(Yearly!A845)),DATE(YEAR(Yearly!A845)+1,MONTH(Yearly!A845),DAY(Yearly!A845))))</f>
        <v>349236</v>
      </c>
      <c r="B846" s="9">
        <f t="shared" si="210"/>
        <v>349234</v>
      </c>
      <c r="C846" s="9">
        <f t="shared" si="223"/>
        <v>349264</v>
      </c>
      <c r="D846" s="3">
        <f t="shared" si="224"/>
        <v>31</v>
      </c>
      <c r="E846" s="4">
        <f>Lease!K856</f>
        <v>0</v>
      </c>
      <c r="F846" s="3">
        <f t="shared" si="225"/>
        <v>0</v>
      </c>
      <c r="G846" s="11">
        <f t="shared" si="211"/>
        <v>0</v>
      </c>
      <c r="H846" s="11">
        <f t="shared" si="212"/>
        <v>0</v>
      </c>
      <c r="I846" s="11">
        <f t="shared" si="213"/>
        <v>0</v>
      </c>
      <c r="J846" s="11">
        <f t="shared" si="214"/>
        <v>0</v>
      </c>
      <c r="K846" s="11">
        <f t="shared" si="215"/>
        <v>0</v>
      </c>
      <c r="L846" s="11">
        <f t="shared" si="216"/>
        <v>0</v>
      </c>
      <c r="M846" s="11">
        <f t="shared" si="217"/>
        <v>0</v>
      </c>
      <c r="N846" s="11">
        <f t="shared" si="218"/>
        <v>0</v>
      </c>
      <c r="O846" s="11">
        <f t="shared" si="219"/>
        <v>0</v>
      </c>
      <c r="P846" s="11">
        <f t="shared" si="220"/>
        <v>0</v>
      </c>
      <c r="Q846" s="11">
        <f t="shared" si="221"/>
        <v>0</v>
      </c>
      <c r="R846" s="11">
        <f t="shared" si="222"/>
        <v>0</v>
      </c>
    </row>
    <row r="847" spans="1:18" x14ac:dyDescent="0.25">
      <c r="A847" s="9">
        <f>IF(Lease!$H$4="Monthly",DATE(YEAR(Yearly!A846),MONTH(Yearly!A846)+1,DAY(Yearly!A846)),IF(Lease!$H$4="Quarterly",DATE(YEAR(Yearly!A846),MONTH(Yearly!A846)+3,DAY(Yearly!A846)),DATE(YEAR(Yearly!A846)+1,MONTH(Yearly!A846),DAY(Yearly!A846))))</f>
        <v>349601</v>
      </c>
      <c r="B847" s="9">
        <f t="shared" si="210"/>
        <v>349599</v>
      </c>
      <c r="C847" s="9">
        <f t="shared" si="223"/>
        <v>349629</v>
      </c>
      <c r="D847" s="3">
        <f t="shared" si="224"/>
        <v>31</v>
      </c>
      <c r="E847" s="4">
        <f>Lease!K857</f>
        <v>0</v>
      </c>
      <c r="F847" s="3">
        <f t="shared" si="225"/>
        <v>0</v>
      </c>
      <c r="G847" s="11">
        <f t="shared" si="211"/>
        <v>0</v>
      </c>
      <c r="H847" s="11">
        <f t="shared" si="212"/>
        <v>0</v>
      </c>
      <c r="I847" s="11">
        <f t="shared" si="213"/>
        <v>0</v>
      </c>
      <c r="J847" s="11">
        <f t="shared" si="214"/>
        <v>0</v>
      </c>
      <c r="K847" s="11">
        <f t="shared" si="215"/>
        <v>0</v>
      </c>
      <c r="L847" s="11">
        <f t="shared" si="216"/>
        <v>0</v>
      </c>
      <c r="M847" s="11">
        <f t="shared" si="217"/>
        <v>0</v>
      </c>
      <c r="N847" s="11">
        <f t="shared" si="218"/>
        <v>0</v>
      </c>
      <c r="O847" s="11">
        <f t="shared" si="219"/>
        <v>0</v>
      </c>
      <c r="P847" s="11">
        <f t="shared" si="220"/>
        <v>0</v>
      </c>
      <c r="Q847" s="11">
        <f t="shared" si="221"/>
        <v>0</v>
      </c>
      <c r="R847" s="11">
        <f t="shared" si="222"/>
        <v>0</v>
      </c>
    </row>
    <row r="848" spans="1:18" x14ac:dyDescent="0.25">
      <c r="A848" s="9">
        <f>IF(Lease!$H$4="Monthly",DATE(YEAR(Yearly!A847),MONTH(Yearly!A847)+1,DAY(Yearly!A847)),IF(Lease!$H$4="Quarterly",DATE(YEAR(Yearly!A847),MONTH(Yearly!A847)+3,DAY(Yearly!A847)),DATE(YEAR(Yearly!A847)+1,MONTH(Yearly!A847),DAY(Yearly!A847))))</f>
        <v>349966</v>
      </c>
      <c r="B848" s="9">
        <f t="shared" si="210"/>
        <v>349964</v>
      </c>
      <c r="C848" s="9">
        <f t="shared" si="223"/>
        <v>349994</v>
      </c>
      <c r="D848" s="3">
        <f t="shared" si="224"/>
        <v>31</v>
      </c>
      <c r="E848" s="4">
        <f>Lease!K858</f>
        <v>0</v>
      </c>
      <c r="F848" s="3">
        <f t="shared" si="225"/>
        <v>0</v>
      </c>
      <c r="G848" s="11">
        <f t="shared" si="211"/>
        <v>0</v>
      </c>
      <c r="H848" s="11">
        <f t="shared" si="212"/>
        <v>0</v>
      </c>
      <c r="I848" s="11">
        <f t="shared" si="213"/>
        <v>0</v>
      </c>
      <c r="J848" s="11">
        <f t="shared" si="214"/>
        <v>0</v>
      </c>
      <c r="K848" s="11">
        <f t="shared" si="215"/>
        <v>0</v>
      </c>
      <c r="L848" s="11">
        <f t="shared" si="216"/>
        <v>0</v>
      </c>
      <c r="M848" s="11">
        <f t="shared" si="217"/>
        <v>0</v>
      </c>
      <c r="N848" s="11">
        <f t="shared" si="218"/>
        <v>0</v>
      </c>
      <c r="O848" s="11">
        <f t="shared" si="219"/>
        <v>0</v>
      </c>
      <c r="P848" s="11">
        <f t="shared" si="220"/>
        <v>0</v>
      </c>
      <c r="Q848" s="11">
        <f t="shared" si="221"/>
        <v>0</v>
      </c>
      <c r="R848" s="11">
        <f t="shared" si="222"/>
        <v>0</v>
      </c>
    </row>
    <row r="849" spans="1:18" x14ac:dyDescent="0.25">
      <c r="A849" s="9">
        <f>IF(Lease!$H$4="Monthly",DATE(YEAR(Yearly!A848),MONTH(Yearly!A848)+1,DAY(Yearly!A848)),IF(Lease!$H$4="Quarterly",DATE(YEAR(Yearly!A848),MONTH(Yearly!A848)+3,DAY(Yearly!A848)),DATE(YEAR(Yearly!A848)+1,MONTH(Yearly!A848),DAY(Yearly!A848))))</f>
        <v>350331</v>
      </c>
      <c r="B849" s="9">
        <f t="shared" si="210"/>
        <v>350329</v>
      </c>
      <c r="C849" s="9">
        <f t="shared" si="223"/>
        <v>350359</v>
      </c>
      <c r="D849" s="3">
        <f t="shared" si="224"/>
        <v>31</v>
      </c>
      <c r="E849" s="4">
        <f>Lease!K859</f>
        <v>0</v>
      </c>
      <c r="F849" s="3">
        <f t="shared" si="225"/>
        <v>0</v>
      </c>
      <c r="G849" s="11">
        <f t="shared" si="211"/>
        <v>0</v>
      </c>
      <c r="H849" s="11">
        <f t="shared" si="212"/>
        <v>0</v>
      </c>
      <c r="I849" s="11">
        <f t="shared" si="213"/>
        <v>0</v>
      </c>
      <c r="J849" s="11">
        <f t="shared" si="214"/>
        <v>0</v>
      </c>
      <c r="K849" s="11">
        <f t="shared" si="215"/>
        <v>0</v>
      </c>
      <c r="L849" s="11">
        <f t="shared" si="216"/>
        <v>0</v>
      </c>
      <c r="M849" s="11">
        <f t="shared" si="217"/>
        <v>0</v>
      </c>
      <c r="N849" s="11">
        <f t="shared" si="218"/>
        <v>0</v>
      </c>
      <c r="O849" s="11">
        <f t="shared" si="219"/>
        <v>0</v>
      </c>
      <c r="P849" s="11">
        <f t="shared" si="220"/>
        <v>0</v>
      </c>
      <c r="Q849" s="11">
        <f t="shared" si="221"/>
        <v>0</v>
      </c>
      <c r="R849" s="11">
        <f t="shared" si="222"/>
        <v>0</v>
      </c>
    </row>
    <row r="850" spans="1:18" x14ac:dyDescent="0.25">
      <c r="A850" s="9">
        <f>IF(Lease!$H$4="Monthly",DATE(YEAR(Yearly!A849),MONTH(Yearly!A849)+1,DAY(Yearly!A849)),IF(Lease!$H$4="Quarterly",DATE(YEAR(Yearly!A849),MONTH(Yearly!A849)+3,DAY(Yearly!A849)),DATE(YEAR(Yearly!A849)+1,MONTH(Yearly!A849),DAY(Yearly!A849))))</f>
        <v>350697</v>
      </c>
      <c r="B850" s="9">
        <f t="shared" si="210"/>
        <v>350695</v>
      </c>
      <c r="C850" s="9">
        <f t="shared" si="223"/>
        <v>350725</v>
      </c>
      <c r="D850" s="3">
        <f t="shared" si="224"/>
        <v>31</v>
      </c>
      <c r="E850" s="4">
        <f>Lease!K860</f>
        <v>0</v>
      </c>
      <c r="F850" s="3">
        <f t="shared" si="225"/>
        <v>0</v>
      </c>
      <c r="G850" s="11">
        <f t="shared" si="211"/>
        <v>0</v>
      </c>
      <c r="H850" s="11">
        <f t="shared" si="212"/>
        <v>0</v>
      </c>
      <c r="I850" s="11">
        <f t="shared" si="213"/>
        <v>0</v>
      </c>
      <c r="J850" s="11">
        <f t="shared" si="214"/>
        <v>0</v>
      </c>
      <c r="K850" s="11">
        <f t="shared" si="215"/>
        <v>0</v>
      </c>
      <c r="L850" s="11">
        <f t="shared" si="216"/>
        <v>0</v>
      </c>
      <c r="M850" s="11">
        <f t="shared" si="217"/>
        <v>0</v>
      </c>
      <c r="N850" s="11">
        <f t="shared" si="218"/>
        <v>0</v>
      </c>
      <c r="O850" s="11">
        <f t="shared" si="219"/>
        <v>0</v>
      </c>
      <c r="P850" s="11">
        <f t="shared" si="220"/>
        <v>0</v>
      </c>
      <c r="Q850" s="11">
        <f t="shared" si="221"/>
        <v>0</v>
      </c>
      <c r="R850" s="11">
        <f t="shared" si="222"/>
        <v>0</v>
      </c>
    </row>
    <row r="851" spans="1:18" x14ac:dyDescent="0.25">
      <c r="A851" s="9">
        <f>IF(Lease!$H$4="Monthly",DATE(YEAR(Yearly!A850),MONTH(Yearly!A850)+1,DAY(Yearly!A850)),IF(Lease!$H$4="Quarterly",DATE(YEAR(Yearly!A850),MONTH(Yearly!A850)+3,DAY(Yearly!A850)),DATE(YEAR(Yearly!A850)+1,MONTH(Yearly!A850),DAY(Yearly!A850))))</f>
        <v>351062</v>
      </c>
      <c r="B851" s="9">
        <f t="shared" si="210"/>
        <v>351060</v>
      </c>
      <c r="C851" s="9">
        <f t="shared" si="223"/>
        <v>351090</v>
      </c>
      <c r="D851" s="3">
        <f t="shared" si="224"/>
        <v>31</v>
      </c>
      <c r="E851" s="4">
        <f>Lease!K861</f>
        <v>0</v>
      </c>
      <c r="F851" s="3">
        <f t="shared" si="225"/>
        <v>0</v>
      </c>
      <c r="G851" s="11">
        <f t="shared" si="211"/>
        <v>0</v>
      </c>
      <c r="H851" s="11">
        <f t="shared" si="212"/>
        <v>0</v>
      </c>
      <c r="I851" s="11">
        <f t="shared" si="213"/>
        <v>0</v>
      </c>
      <c r="J851" s="11">
        <f t="shared" si="214"/>
        <v>0</v>
      </c>
      <c r="K851" s="11">
        <f t="shared" si="215"/>
        <v>0</v>
      </c>
      <c r="L851" s="11">
        <f t="shared" si="216"/>
        <v>0</v>
      </c>
      <c r="M851" s="11">
        <f t="shared" si="217"/>
        <v>0</v>
      </c>
      <c r="N851" s="11">
        <f t="shared" si="218"/>
        <v>0</v>
      </c>
      <c r="O851" s="11">
        <f t="shared" si="219"/>
        <v>0</v>
      </c>
      <c r="P851" s="11">
        <f t="shared" si="220"/>
        <v>0</v>
      </c>
      <c r="Q851" s="11">
        <f t="shared" si="221"/>
        <v>0</v>
      </c>
      <c r="R851" s="11">
        <f t="shared" si="222"/>
        <v>0</v>
      </c>
    </row>
    <row r="852" spans="1:18" x14ac:dyDescent="0.25">
      <c r="A852" s="9">
        <f>IF(Lease!$H$4="Monthly",DATE(YEAR(Yearly!A851),MONTH(Yearly!A851)+1,DAY(Yearly!A851)),IF(Lease!$H$4="Quarterly",DATE(YEAR(Yearly!A851),MONTH(Yearly!A851)+3,DAY(Yearly!A851)),DATE(YEAR(Yearly!A851)+1,MONTH(Yearly!A851),DAY(Yearly!A851))))</f>
        <v>351427</v>
      </c>
      <c r="B852" s="9">
        <f t="shared" si="210"/>
        <v>351425</v>
      </c>
      <c r="C852" s="9">
        <f t="shared" si="223"/>
        <v>351455</v>
      </c>
      <c r="D852" s="3">
        <f t="shared" si="224"/>
        <v>31</v>
      </c>
      <c r="E852" s="4">
        <f>Lease!K862</f>
        <v>0</v>
      </c>
      <c r="F852" s="3">
        <f t="shared" si="225"/>
        <v>0</v>
      </c>
      <c r="G852" s="11">
        <f t="shared" si="211"/>
        <v>0</v>
      </c>
      <c r="H852" s="11">
        <f t="shared" si="212"/>
        <v>0</v>
      </c>
      <c r="I852" s="11">
        <f t="shared" si="213"/>
        <v>0</v>
      </c>
      <c r="J852" s="11">
        <f t="shared" si="214"/>
        <v>0</v>
      </c>
      <c r="K852" s="11">
        <f t="shared" si="215"/>
        <v>0</v>
      </c>
      <c r="L852" s="11">
        <f t="shared" si="216"/>
        <v>0</v>
      </c>
      <c r="M852" s="11">
        <f t="shared" si="217"/>
        <v>0</v>
      </c>
      <c r="N852" s="11">
        <f t="shared" si="218"/>
        <v>0</v>
      </c>
      <c r="O852" s="11">
        <f t="shared" si="219"/>
        <v>0</v>
      </c>
      <c r="P852" s="11">
        <f t="shared" si="220"/>
        <v>0</v>
      </c>
      <c r="Q852" s="11">
        <f t="shared" si="221"/>
        <v>0</v>
      </c>
      <c r="R852" s="11">
        <f t="shared" si="222"/>
        <v>0</v>
      </c>
    </row>
    <row r="853" spans="1:18" x14ac:dyDescent="0.25">
      <c r="A853" s="9">
        <f>IF(Lease!$H$4="Monthly",DATE(YEAR(Yearly!A852),MONTH(Yearly!A852)+1,DAY(Yearly!A852)),IF(Lease!$H$4="Quarterly",DATE(YEAR(Yearly!A852),MONTH(Yearly!A852)+3,DAY(Yearly!A852)),DATE(YEAR(Yearly!A852)+1,MONTH(Yearly!A852),DAY(Yearly!A852))))</f>
        <v>351792</v>
      </c>
      <c r="B853" s="9">
        <f t="shared" si="210"/>
        <v>351790</v>
      </c>
      <c r="C853" s="9">
        <f t="shared" si="223"/>
        <v>351820</v>
      </c>
      <c r="D853" s="3">
        <f t="shared" si="224"/>
        <v>31</v>
      </c>
      <c r="E853" s="4">
        <f>Lease!K863</f>
        <v>0</v>
      </c>
      <c r="F853" s="3">
        <f t="shared" si="225"/>
        <v>0</v>
      </c>
      <c r="G853" s="11">
        <f t="shared" si="211"/>
        <v>0</v>
      </c>
      <c r="H853" s="11">
        <f t="shared" si="212"/>
        <v>0</v>
      </c>
      <c r="I853" s="11">
        <f t="shared" si="213"/>
        <v>0</v>
      </c>
      <c r="J853" s="11">
        <f t="shared" si="214"/>
        <v>0</v>
      </c>
      <c r="K853" s="11">
        <f t="shared" si="215"/>
        <v>0</v>
      </c>
      <c r="L853" s="11">
        <f t="shared" si="216"/>
        <v>0</v>
      </c>
      <c r="M853" s="11">
        <f t="shared" si="217"/>
        <v>0</v>
      </c>
      <c r="N853" s="11">
        <f t="shared" si="218"/>
        <v>0</v>
      </c>
      <c r="O853" s="11">
        <f t="shared" si="219"/>
        <v>0</v>
      </c>
      <c r="P853" s="11">
        <f t="shared" si="220"/>
        <v>0</v>
      </c>
      <c r="Q853" s="11">
        <f t="shared" si="221"/>
        <v>0</v>
      </c>
      <c r="R853" s="11">
        <f t="shared" si="222"/>
        <v>0</v>
      </c>
    </row>
    <row r="854" spans="1:18" x14ac:dyDescent="0.25">
      <c r="A854" s="9">
        <f>IF(Lease!$H$4="Monthly",DATE(YEAR(Yearly!A853),MONTH(Yearly!A853)+1,DAY(Yearly!A853)),IF(Lease!$H$4="Quarterly",DATE(YEAR(Yearly!A853),MONTH(Yearly!A853)+3,DAY(Yearly!A853)),DATE(YEAR(Yearly!A853)+1,MONTH(Yearly!A853),DAY(Yearly!A853))))</f>
        <v>352158</v>
      </c>
      <c r="B854" s="9">
        <f t="shared" si="210"/>
        <v>352156</v>
      </c>
      <c r="C854" s="9">
        <f t="shared" si="223"/>
        <v>352186</v>
      </c>
      <c r="D854" s="3">
        <f t="shared" si="224"/>
        <v>31</v>
      </c>
      <c r="E854" s="4">
        <f>Lease!K864</f>
        <v>0</v>
      </c>
      <c r="F854" s="3">
        <f t="shared" si="225"/>
        <v>0</v>
      </c>
      <c r="G854" s="11">
        <f t="shared" si="211"/>
        <v>0</v>
      </c>
      <c r="H854" s="11">
        <f t="shared" si="212"/>
        <v>0</v>
      </c>
      <c r="I854" s="11">
        <f t="shared" si="213"/>
        <v>0</v>
      </c>
      <c r="J854" s="11">
        <f t="shared" si="214"/>
        <v>0</v>
      </c>
      <c r="K854" s="11">
        <f t="shared" si="215"/>
        <v>0</v>
      </c>
      <c r="L854" s="11">
        <f t="shared" si="216"/>
        <v>0</v>
      </c>
      <c r="M854" s="11">
        <f t="shared" si="217"/>
        <v>0</v>
      </c>
      <c r="N854" s="11">
        <f t="shared" si="218"/>
        <v>0</v>
      </c>
      <c r="O854" s="11">
        <f t="shared" si="219"/>
        <v>0</v>
      </c>
      <c r="P854" s="11">
        <f t="shared" si="220"/>
        <v>0</v>
      </c>
      <c r="Q854" s="11">
        <f t="shared" si="221"/>
        <v>0</v>
      </c>
      <c r="R854" s="11">
        <f t="shared" si="222"/>
        <v>0</v>
      </c>
    </row>
    <row r="855" spans="1:18" x14ac:dyDescent="0.25">
      <c r="A855" s="9">
        <f>IF(Lease!$H$4="Monthly",DATE(YEAR(Yearly!A854),MONTH(Yearly!A854)+1,DAY(Yearly!A854)),IF(Lease!$H$4="Quarterly",DATE(YEAR(Yearly!A854),MONTH(Yearly!A854)+3,DAY(Yearly!A854)),DATE(YEAR(Yearly!A854)+1,MONTH(Yearly!A854),DAY(Yearly!A854))))</f>
        <v>352523</v>
      </c>
      <c r="B855" s="9">
        <f t="shared" si="210"/>
        <v>352521</v>
      </c>
      <c r="C855" s="9">
        <f t="shared" si="223"/>
        <v>352551</v>
      </c>
      <c r="D855" s="3">
        <f t="shared" si="224"/>
        <v>31</v>
      </c>
      <c r="E855" s="4">
        <f>Lease!K865</f>
        <v>0</v>
      </c>
      <c r="F855" s="3">
        <f t="shared" si="225"/>
        <v>0</v>
      </c>
      <c r="G855" s="11">
        <f t="shared" si="211"/>
        <v>0</v>
      </c>
      <c r="H855" s="11">
        <f t="shared" si="212"/>
        <v>0</v>
      </c>
      <c r="I855" s="11">
        <f t="shared" si="213"/>
        <v>0</v>
      </c>
      <c r="J855" s="11">
        <f t="shared" si="214"/>
        <v>0</v>
      </c>
      <c r="K855" s="11">
        <f t="shared" si="215"/>
        <v>0</v>
      </c>
      <c r="L855" s="11">
        <f t="shared" si="216"/>
        <v>0</v>
      </c>
      <c r="M855" s="11">
        <f t="shared" si="217"/>
        <v>0</v>
      </c>
      <c r="N855" s="11">
        <f t="shared" si="218"/>
        <v>0</v>
      </c>
      <c r="O855" s="11">
        <f t="shared" si="219"/>
        <v>0</v>
      </c>
      <c r="P855" s="11">
        <f t="shared" si="220"/>
        <v>0</v>
      </c>
      <c r="Q855" s="11">
        <f t="shared" si="221"/>
        <v>0</v>
      </c>
      <c r="R855" s="11">
        <f t="shared" si="222"/>
        <v>0</v>
      </c>
    </row>
    <row r="856" spans="1:18" x14ac:dyDescent="0.25">
      <c r="A856" s="9">
        <f>IF(Lease!$H$4="Monthly",DATE(YEAR(Yearly!A855),MONTH(Yearly!A855)+1,DAY(Yearly!A855)),IF(Lease!$H$4="Quarterly",DATE(YEAR(Yearly!A855),MONTH(Yearly!A855)+3,DAY(Yearly!A855)),DATE(YEAR(Yearly!A855)+1,MONTH(Yearly!A855),DAY(Yearly!A855))))</f>
        <v>352888</v>
      </c>
      <c r="B856" s="9">
        <f t="shared" si="210"/>
        <v>352886</v>
      </c>
      <c r="C856" s="9">
        <f t="shared" si="223"/>
        <v>352916</v>
      </c>
      <c r="D856" s="3">
        <f t="shared" si="224"/>
        <v>31</v>
      </c>
      <c r="E856" s="4">
        <f>Lease!K866</f>
        <v>0</v>
      </c>
      <c r="F856" s="3">
        <f t="shared" si="225"/>
        <v>0</v>
      </c>
      <c r="G856" s="11">
        <f t="shared" si="211"/>
        <v>0</v>
      </c>
      <c r="H856" s="11">
        <f t="shared" si="212"/>
        <v>0</v>
      </c>
      <c r="I856" s="11">
        <f t="shared" si="213"/>
        <v>0</v>
      </c>
      <c r="J856" s="11">
        <f t="shared" si="214"/>
        <v>0</v>
      </c>
      <c r="K856" s="11">
        <f t="shared" si="215"/>
        <v>0</v>
      </c>
      <c r="L856" s="11">
        <f t="shared" si="216"/>
        <v>0</v>
      </c>
      <c r="M856" s="11">
        <f t="shared" si="217"/>
        <v>0</v>
      </c>
      <c r="N856" s="11">
        <f t="shared" si="218"/>
        <v>0</v>
      </c>
      <c r="O856" s="11">
        <f t="shared" si="219"/>
        <v>0</v>
      </c>
      <c r="P856" s="11">
        <f t="shared" si="220"/>
        <v>0</v>
      </c>
      <c r="Q856" s="11">
        <f t="shared" si="221"/>
        <v>0</v>
      </c>
      <c r="R856" s="11">
        <f t="shared" si="222"/>
        <v>0</v>
      </c>
    </row>
    <row r="857" spans="1:18" x14ac:dyDescent="0.25">
      <c r="A857" s="9">
        <f>IF(Lease!$H$4="Monthly",DATE(YEAR(Yearly!A856),MONTH(Yearly!A856)+1,DAY(Yearly!A856)),IF(Lease!$H$4="Quarterly",DATE(YEAR(Yearly!A856),MONTH(Yearly!A856)+3,DAY(Yearly!A856)),DATE(YEAR(Yearly!A856)+1,MONTH(Yearly!A856),DAY(Yearly!A856))))</f>
        <v>353253</v>
      </c>
      <c r="B857" s="9">
        <f t="shared" si="210"/>
        <v>353251</v>
      </c>
      <c r="C857" s="9">
        <f t="shared" si="223"/>
        <v>353281</v>
      </c>
      <c r="D857" s="3">
        <f t="shared" si="224"/>
        <v>31</v>
      </c>
      <c r="E857" s="4">
        <f>Lease!K867</f>
        <v>0</v>
      </c>
      <c r="F857" s="3">
        <f t="shared" si="225"/>
        <v>0</v>
      </c>
      <c r="G857" s="11">
        <f t="shared" si="211"/>
        <v>0</v>
      </c>
      <c r="H857" s="11">
        <f t="shared" si="212"/>
        <v>0</v>
      </c>
      <c r="I857" s="11">
        <f t="shared" si="213"/>
        <v>0</v>
      </c>
      <c r="J857" s="11">
        <f t="shared" si="214"/>
        <v>0</v>
      </c>
      <c r="K857" s="11">
        <f t="shared" si="215"/>
        <v>0</v>
      </c>
      <c r="L857" s="11">
        <f t="shared" si="216"/>
        <v>0</v>
      </c>
      <c r="M857" s="11">
        <f t="shared" si="217"/>
        <v>0</v>
      </c>
      <c r="N857" s="11">
        <f t="shared" si="218"/>
        <v>0</v>
      </c>
      <c r="O857" s="11">
        <f t="shared" si="219"/>
        <v>0</v>
      </c>
      <c r="P857" s="11">
        <f t="shared" si="220"/>
        <v>0</v>
      </c>
      <c r="Q857" s="11">
        <f t="shared" si="221"/>
        <v>0</v>
      </c>
      <c r="R857" s="11">
        <f t="shared" si="222"/>
        <v>0</v>
      </c>
    </row>
    <row r="858" spans="1:18" x14ac:dyDescent="0.25">
      <c r="A858" s="9">
        <f>IF(Lease!$H$4="Monthly",DATE(YEAR(Yearly!A857),MONTH(Yearly!A857)+1,DAY(Yearly!A857)),IF(Lease!$H$4="Quarterly",DATE(YEAR(Yearly!A857),MONTH(Yearly!A857)+3,DAY(Yearly!A857)),DATE(YEAR(Yearly!A857)+1,MONTH(Yearly!A857),DAY(Yearly!A857))))</f>
        <v>353619</v>
      </c>
      <c r="B858" s="9">
        <f t="shared" si="210"/>
        <v>353617</v>
      </c>
      <c r="C858" s="9">
        <f t="shared" si="223"/>
        <v>353647</v>
      </c>
      <c r="D858" s="3">
        <f t="shared" si="224"/>
        <v>31</v>
      </c>
      <c r="E858" s="4">
        <f>Lease!K868</f>
        <v>0</v>
      </c>
      <c r="F858" s="3">
        <f t="shared" si="225"/>
        <v>0</v>
      </c>
      <c r="G858" s="11">
        <f t="shared" si="211"/>
        <v>0</v>
      </c>
      <c r="H858" s="11">
        <f t="shared" si="212"/>
        <v>0</v>
      </c>
      <c r="I858" s="11">
        <f t="shared" si="213"/>
        <v>0</v>
      </c>
      <c r="J858" s="11">
        <f t="shared" si="214"/>
        <v>0</v>
      </c>
      <c r="K858" s="11">
        <f t="shared" si="215"/>
        <v>0</v>
      </c>
      <c r="L858" s="11">
        <f t="shared" si="216"/>
        <v>0</v>
      </c>
      <c r="M858" s="11">
        <f t="shared" si="217"/>
        <v>0</v>
      </c>
      <c r="N858" s="11">
        <f t="shared" si="218"/>
        <v>0</v>
      </c>
      <c r="O858" s="11">
        <f t="shared" si="219"/>
        <v>0</v>
      </c>
      <c r="P858" s="11">
        <f t="shared" si="220"/>
        <v>0</v>
      </c>
      <c r="Q858" s="11">
        <f t="shared" si="221"/>
        <v>0</v>
      </c>
      <c r="R858" s="11">
        <f t="shared" si="222"/>
        <v>0</v>
      </c>
    </row>
    <row r="859" spans="1:18" x14ac:dyDescent="0.25">
      <c r="A859" s="9">
        <f>IF(Lease!$H$4="Monthly",DATE(YEAR(Yearly!A858),MONTH(Yearly!A858)+1,DAY(Yearly!A858)),IF(Lease!$H$4="Quarterly",DATE(YEAR(Yearly!A858),MONTH(Yearly!A858)+3,DAY(Yearly!A858)),DATE(YEAR(Yearly!A858)+1,MONTH(Yearly!A858),DAY(Yearly!A858))))</f>
        <v>353984</v>
      </c>
      <c r="B859" s="9">
        <f t="shared" si="210"/>
        <v>353982</v>
      </c>
      <c r="C859" s="9">
        <f t="shared" si="223"/>
        <v>354012</v>
      </c>
      <c r="D859" s="3">
        <f t="shared" si="224"/>
        <v>31</v>
      </c>
      <c r="E859" s="4">
        <f>Lease!K869</f>
        <v>0</v>
      </c>
      <c r="F859" s="3">
        <f t="shared" si="225"/>
        <v>0</v>
      </c>
      <c r="G859" s="11">
        <f t="shared" si="211"/>
        <v>0</v>
      </c>
      <c r="H859" s="11">
        <f t="shared" si="212"/>
        <v>0</v>
      </c>
      <c r="I859" s="11">
        <f t="shared" si="213"/>
        <v>0</v>
      </c>
      <c r="J859" s="11">
        <f t="shared" si="214"/>
        <v>0</v>
      </c>
      <c r="K859" s="11">
        <f t="shared" si="215"/>
        <v>0</v>
      </c>
      <c r="L859" s="11">
        <f t="shared" si="216"/>
        <v>0</v>
      </c>
      <c r="M859" s="11">
        <f t="shared" si="217"/>
        <v>0</v>
      </c>
      <c r="N859" s="11">
        <f t="shared" si="218"/>
        <v>0</v>
      </c>
      <c r="O859" s="11">
        <f t="shared" si="219"/>
        <v>0</v>
      </c>
      <c r="P859" s="11">
        <f t="shared" si="220"/>
        <v>0</v>
      </c>
      <c r="Q859" s="11">
        <f t="shared" si="221"/>
        <v>0</v>
      </c>
      <c r="R859" s="11">
        <f t="shared" si="222"/>
        <v>0</v>
      </c>
    </row>
    <row r="860" spans="1:18" x14ac:dyDescent="0.25">
      <c r="A860" s="9">
        <f>IF(Lease!$H$4="Monthly",DATE(YEAR(Yearly!A859),MONTH(Yearly!A859)+1,DAY(Yearly!A859)),IF(Lease!$H$4="Quarterly",DATE(YEAR(Yearly!A859),MONTH(Yearly!A859)+3,DAY(Yearly!A859)),DATE(YEAR(Yearly!A859)+1,MONTH(Yearly!A859),DAY(Yearly!A859))))</f>
        <v>354349</v>
      </c>
      <c r="B860" s="9">
        <f t="shared" si="210"/>
        <v>354347</v>
      </c>
      <c r="C860" s="9">
        <f t="shared" si="223"/>
        <v>354377</v>
      </c>
      <c r="D860" s="3">
        <f t="shared" si="224"/>
        <v>31</v>
      </c>
      <c r="E860" s="4">
        <f>Lease!K870</f>
        <v>0</v>
      </c>
      <c r="F860" s="3">
        <f t="shared" si="225"/>
        <v>0</v>
      </c>
      <c r="G860" s="11">
        <f t="shared" si="211"/>
        <v>0</v>
      </c>
      <c r="H860" s="11">
        <f t="shared" si="212"/>
        <v>0</v>
      </c>
      <c r="I860" s="11">
        <f t="shared" si="213"/>
        <v>0</v>
      </c>
      <c r="J860" s="11">
        <f t="shared" si="214"/>
        <v>0</v>
      </c>
      <c r="K860" s="11">
        <f t="shared" si="215"/>
        <v>0</v>
      </c>
      <c r="L860" s="11">
        <f t="shared" si="216"/>
        <v>0</v>
      </c>
      <c r="M860" s="11">
        <f t="shared" si="217"/>
        <v>0</v>
      </c>
      <c r="N860" s="11">
        <f t="shared" si="218"/>
        <v>0</v>
      </c>
      <c r="O860" s="11">
        <f t="shared" si="219"/>
        <v>0</v>
      </c>
      <c r="P860" s="11">
        <f t="shared" si="220"/>
        <v>0</v>
      </c>
      <c r="Q860" s="11">
        <f t="shared" si="221"/>
        <v>0</v>
      </c>
      <c r="R860" s="11">
        <f t="shared" si="222"/>
        <v>0</v>
      </c>
    </row>
    <row r="861" spans="1:18" x14ac:dyDescent="0.25">
      <c r="A861" s="9">
        <f>IF(Lease!$H$4="Monthly",DATE(YEAR(Yearly!A860),MONTH(Yearly!A860)+1,DAY(Yearly!A860)),IF(Lease!$H$4="Quarterly",DATE(YEAR(Yearly!A860),MONTH(Yearly!A860)+3,DAY(Yearly!A860)),DATE(YEAR(Yearly!A860)+1,MONTH(Yearly!A860),DAY(Yearly!A860))))</f>
        <v>354714</v>
      </c>
      <c r="B861" s="9">
        <f t="shared" si="210"/>
        <v>354712</v>
      </c>
      <c r="C861" s="9">
        <f t="shared" si="223"/>
        <v>354742</v>
      </c>
      <c r="D861" s="3">
        <f t="shared" si="224"/>
        <v>31</v>
      </c>
      <c r="E861" s="4">
        <f>Lease!K871</f>
        <v>0</v>
      </c>
      <c r="F861" s="3">
        <f t="shared" si="225"/>
        <v>0</v>
      </c>
      <c r="G861" s="11">
        <f t="shared" si="211"/>
        <v>0</v>
      </c>
      <c r="H861" s="11">
        <f t="shared" si="212"/>
        <v>0</v>
      </c>
      <c r="I861" s="11">
        <f t="shared" si="213"/>
        <v>0</v>
      </c>
      <c r="J861" s="11">
        <f t="shared" si="214"/>
        <v>0</v>
      </c>
      <c r="K861" s="11">
        <f t="shared" si="215"/>
        <v>0</v>
      </c>
      <c r="L861" s="11">
        <f t="shared" si="216"/>
        <v>0</v>
      </c>
      <c r="M861" s="11">
        <f t="shared" si="217"/>
        <v>0</v>
      </c>
      <c r="N861" s="11">
        <f t="shared" si="218"/>
        <v>0</v>
      </c>
      <c r="O861" s="11">
        <f t="shared" si="219"/>
        <v>0</v>
      </c>
      <c r="P861" s="11">
        <f t="shared" si="220"/>
        <v>0</v>
      </c>
      <c r="Q861" s="11">
        <f t="shared" si="221"/>
        <v>0</v>
      </c>
      <c r="R861" s="11">
        <f t="shared" si="222"/>
        <v>0</v>
      </c>
    </row>
    <row r="862" spans="1:18" x14ac:dyDescent="0.25">
      <c r="A862" s="9">
        <f>IF(Lease!$H$4="Monthly",DATE(YEAR(Yearly!A861),MONTH(Yearly!A861)+1,DAY(Yearly!A861)),IF(Lease!$H$4="Quarterly",DATE(YEAR(Yearly!A861),MONTH(Yearly!A861)+3,DAY(Yearly!A861)),DATE(YEAR(Yearly!A861)+1,MONTH(Yearly!A861),DAY(Yearly!A861))))</f>
        <v>355080</v>
      </c>
      <c r="B862" s="9">
        <f t="shared" si="210"/>
        <v>355078</v>
      </c>
      <c r="C862" s="9">
        <f t="shared" si="223"/>
        <v>355108</v>
      </c>
      <c r="D862" s="3">
        <f t="shared" si="224"/>
        <v>31</v>
      </c>
      <c r="E862" s="4">
        <f>Lease!K872</f>
        <v>0</v>
      </c>
      <c r="F862" s="3">
        <f t="shared" si="225"/>
        <v>0</v>
      </c>
      <c r="G862" s="11">
        <f t="shared" si="211"/>
        <v>0</v>
      </c>
      <c r="H862" s="11">
        <f t="shared" si="212"/>
        <v>0</v>
      </c>
      <c r="I862" s="11">
        <f t="shared" si="213"/>
        <v>0</v>
      </c>
      <c r="J862" s="11">
        <f t="shared" si="214"/>
        <v>0</v>
      </c>
      <c r="K862" s="11">
        <f t="shared" si="215"/>
        <v>0</v>
      </c>
      <c r="L862" s="11">
        <f t="shared" si="216"/>
        <v>0</v>
      </c>
      <c r="M862" s="11">
        <f t="shared" si="217"/>
        <v>0</v>
      </c>
      <c r="N862" s="11">
        <f t="shared" si="218"/>
        <v>0</v>
      </c>
      <c r="O862" s="11">
        <f t="shared" si="219"/>
        <v>0</v>
      </c>
      <c r="P862" s="11">
        <f t="shared" si="220"/>
        <v>0</v>
      </c>
      <c r="Q862" s="11">
        <f t="shared" si="221"/>
        <v>0</v>
      </c>
      <c r="R862" s="11">
        <f t="shared" si="222"/>
        <v>0</v>
      </c>
    </row>
    <row r="863" spans="1:18" x14ac:dyDescent="0.25">
      <c r="A863" s="9">
        <f>IF(Lease!$H$4="Monthly",DATE(YEAR(Yearly!A862),MONTH(Yearly!A862)+1,DAY(Yearly!A862)),IF(Lease!$H$4="Quarterly",DATE(YEAR(Yearly!A862),MONTH(Yearly!A862)+3,DAY(Yearly!A862)),DATE(YEAR(Yearly!A862)+1,MONTH(Yearly!A862),DAY(Yearly!A862))))</f>
        <v>355445</v>
      </c>
      <c r="B863" s="9">
        <f t="shared" si="210"/>
        <v>355443</v>
      </c>
      <c r="C863" s="9">
        <f t="shared" si="223"/>
        <v>355473</v>
      </c>
      <c r="D863" s="3">
        <f t="shared" si="224"/>
        <v>31</v>
      </c>
      <c r="E863" s="4">
        <f>Lease!K873</f>
        <v>0</v>
      </c>
      <c r="F863" s="3">
        <f t="shared" si="225"/>
        <v>0</v>
      </c>
      <c r="G863" s="11">
        <f t="shared" si="211"/>
        <v>0</v>
      </c>
      <c r="H863" s="11">
        <f t="shared" si="212"/>
        <v>0</v>
      </c>
      <c r="I863" s="11">
        <f t="shared" si="213"/>
        <v>0</v>
      </c>
      <c r="J863" s="11">
        <f t="shared" si="214"/>
        <v>0</v>
      </c>
      <c r="K863" s="11">
        <f t="shared" si="215"/>
        <v>0</v>
      </c>
      <c r="L863" s="11">
        <f t="shared" si="216"/>
        <v>0</v>
      </c>
      <c r="M863" s="11">
        <f t="shared" si="217"/>
        <v>0</v>
      </c>
      <c r="N863" s="11">
        <f t="shared" si="218"/>
        <v>0</v>
      </c>
      <c r="O863" s="11">
        <f t="shared" si="219"/>
        <v>0</v>
      </c>
      <c r="P863" s="11">
        <f t="shared" si="220"/>
        <v>0</v>
      </c>
      <c r="Q863" s="11">
        <f t="shared" si="221"/>
        <v>0</v>
      </c>
      <c r="R863" s="11">
        <f t="shared" si="222"/>
        <v>0</v>
      </c>
    </row>
    <row r="864" spans="1:18" x14ac:dyDescent="0.25">
      <c r="A864" s="9">
        <f>IF(Lease!$H$4="Monthly",DATE(YEAR(Yearly!A863),MONTH(Yearly!A863)+1,DAY(Yearly!A863)),IF(Lease!$H$4="Quarterly",DATE(YEAR(Yearly!A863),MONTH(Yearly!A863)+3,DAY(Yearly!A863)),DATE(YEAR(Yearly!A863)+1,MONTH(Yearly!A863),DAY(Yearly!A863))))</f>
        <v>355810</v>
      </c>
      <c r="B864" s="9">
        <f t="shared" si="210"/>
        <v>355808</v>
      </c>
      <c r="C864" s="9">
        <f t="shared" si="223"/>
        <v>355838</v>
      </c>
      <c r="D864" s="3">
        <f t="shared" si="224"/>
        <v>31</v>
      </c>
      <c r="E864" s="4">
        <f>Lease!K874</f>
        <v>0</v>
      </c>
      <c r="F864" s="3">
        <f t="shared" si="225"/>
        <v>0</v>
      </c>
      <c r="G864" s="11">
        <f t="shared" si="211"/>
        <v>0</v>
      </c>
      <c r="H864" s="11">
        <f t="shared" si="212"/>
        <v>0</v>
      </c>
      <c r="I864" s="11">
        <f t="shared" si="213"/>
        <v>0</v>
      </c>
      <c r="J864" s="11">
        <f t="shared" si="214"/>
        <v>0</v>
      </c>
      <c r="K864" s="11">
        <f t="shared" si="215"/>
        <v>0</v>
      </c>
      <c r="L864" s="11">
        <f t="shared" si="216"/>
        <v>0</v>
      </c>
      <c r="M864" s="11">
        <f t="shared" si="217"/>
        <v>0</v>
      </c>
      <c r="N864" s="11">
        <f t="shared" si="218"/>
        <v>0</v>
      </c>
      <c r="O864" s="11">
        <f t="shared" si="219"/>
        <v>0</v>
      </c>
      <c r="P864" s="11">
        <f t="shared" si="220"/>
        <v>0</v>
      </c>
      <c r="Q864" s="11">
        <f t="shared" si="221"/>
        <v>0</v>
      </c>
      <c r="R864" s="11">
        <f t="shared" si="222"/>
        <v>0</v>
      </c>
    </row>
    <row r="865" spans="1:18" x14ac:dyDescent="0.25">
      <c r="A865" s="9">
        <f>IF(Lease!$H$4="Monthly",DATE(YEAR(Yearly!A864),MONTH(Yearly!A864)+1,DAY(Yearly!A864)),IF(Lease!$H$4="Quarterly",DATE(YEAR(Yearly!A864),MONTH(Yearly!A864)+3,DAY(Yearly!A864)),DATE(YEAR(Yearly!A864)+1,MONTH(Yearly!A864),DAY(Yearly!A864))))</f>
        <v>356175</v>
      </c>
      <c r="B865" s="9">
        <f t="shared" si="210"/>
        <v>356173</v>
      </c>
      <c r="C865" s="9">
        <f t="shared" si="223"/>
        <v>356203</v>
      </c>
      <c r="D865" s="3">
        <f t="shared" si="224"/>
        <v>31</v>
      </c>
      <c r="E865" s="4">
        <f>Lease!K875</f>
        <v>0</v>
      </c>
      <c r="F865" s="3">
        <f t="shared" si="225"/>
        <v>0</v>
      </c>
      <c r="G865" s="11">
        <f t="shared" si="211"/>
        <v>0</v>
      </c>
      <c r="H865" s="11">
        <f t="shared" si="212"/>
        <v>0</v>
      </c>
      <c r="I865" s="11">
        <f t="shared" si="213"/>
        <v>0</v>
      </c>
      <c r="J865" s="11">
        <f t="shared" si="214"/>
        <v>0</v>
      </c>
      <c r="K865" s="11">
        <f t="shared" si="215"/>
        <v>0</v>
      </c>
      <c r="L865" s="11">
        <f t="shared" si="216"/>
        <v>0</v>
      </c>
      <c r="M865" s="11">
        <f t="shared" si="217"/>
        <v>0</v>
      </c>
      <c r="N865" s="11">
        <f t="shared" si="218"/>
        <v>0</v>
      </c>
      <c r="O865" s="11">
        <f t="shared" si="219"/>
        <v>0</v>
      </c>
      <c r="P865" s="11">
        <f t="shared" si="220"/>
        <v>0</v>
      </c>
      <c r="Q865" s="11">
        <f t="shared" si="221"/>
        <v>0</v>
      </c>
      <c r="R865" s="11">
        <f t="shared" si="222"/>
        <v>0</v>
      </c>
    </row>
    <row r="866" spans="1:18" x14ac:dyDescent="0.25">
      <c r="A866" s="9">
        <f>IF(Lease!$H$4="Monthly",DATE(YEAR(Yearly!A865),MONTH(Yearly!A865)+1,DAY(Yearly!A865)),IF(Lease!$H$4="Quarterly",DATE(YEAR(Yearly!A865),MONTH(Yearly!A865)+3,DAY(Yearly!A865)),DATE(YEAR(Yearly!A865)+1,MONTH(Yearly!A865),DAY(Yearly!A865))))</f>
        <v>356541</v>
      </c>
      <c r="B866" s="9">
        <f t="shared" si="210"/>
        <v>356539</v>
      </c>
      <c r="C866" s="9">
        <f t="shared" si="223"/>
        <v>356569</v>
      </c>
      <c r="D866" s="3">
        <f t="shared" si="224"/>
        <v>31</v>
      </c>
      <c r="E866" s="4">
        <f>Lease!K876</f>
        <v>0</v>
      </c>
      <c r="F866" s="3">
        <f t="shared" si="225"/>
        <v>0</v>
      </c>
      <c r="G866" s="11">
        <f t="shared" si="211"/>
        <v>0</v>
      </c>
      <c r="H866" s="11">
        <f t="shared" si="212"/>
        <v>0</v>
      </c>
      <c r="I866" s="11">
        <f t="shared" si="213"/>
        <v>0</v>
      </c>
      <c r="J866" s="11">
        <f t="shared" si="214"/>
        <v>0</v>
      </c>
      <c r="K866" s="11">
        <f t="shared" si="215"/>
        <v>0</v>
      </c>
      <c r="L866" s="11">
        <f t="shared" si="216"/>
        <v>0</v>
      </c>
      <c r="M866" s="11">
        <f t="shared" si="217"/>
        <v>0</v>
      </c>
      <c r="N866" s="11">
        <f t="shared" si="218"/>
        <v>0</v>
      </c>
      <c r="O866" s="11">
        <f t="shared" si="219"/>
        <v>0</v>
      </c>
      <c r="P866" s="11">
        <f t="shared" si="220"/>
        <v>0</v>
      </c>
      <c r="Q866" s="11">
        <f t="shared" si="221"/>
        <v>0</v>
      </c>
      <c r="R866" s="11">
        <f t="shared" si="222"/>
        <v>0</v>
      </c>
    </row>
    <row r="867" spans="1:18" x14ac:dyDescent="0.25">
      <c r="A867" s="9">
        <f>IF(Lease!$H$4="Monthly",DATE(YEAR(Yearly!A866),MONTH(Yearly!A866)+1,DAY(Yearly!A866)),IF(Lease!$H$4="Quarterly",DATE(YEAR(Yearly!A866),MONTH(Yearly!A866)+3,DAY(Yearly!A866)),DATE(YEAR(Yearly!A866)+1,MONTH(Yearly!A866),DAY(Yearly!A866))))</f>
        <v>356906</v>
      </c>
      <c r="B867" s="9">
        <f t="shared" si="210"/>
        <v>356904</v>
      </c>
      <c r="C867" s="9">
        <f t="shared" si="223"/>
        <v>356934</v>
      </c>
      <c r="D867" s="3">
        <f t="shared" si="224"/>
        <v>31</v>
      </c>
      <c r="E867" s="4">
        <f>Lease!K877</f>
        <v>0</v>
      </c>
      <c r="F867" s="3">
        <f t="shared" si="225"/>
        <v>0</v>
      </c>
      <c r="G867" s="11">
        <f t="shared" si="211"/>
        <v>0</v>
      </c>
      <c r="H867" s="11">
        <f t="shared" si="212"/>
        <v>0</v>
      </c>
      <c r="I867" s="11">
        <f t="shared" si="213"/>
        <v>0</v>
      </c>
      <c r="J867" s="11">
        <f t="shared" si="214"/>
        <v>0</v>
      </c>
      <c r="K867" s="11">
        <f t="shared" si="215"/>
        <v>0</v>
      </c>
      <c r="L867" s="11">
        <f t="shared" si="216"/>
        <v>0</v>
      </c>
      <c r="M867" s="11">
        <f t="shared" si="217"/>
        <v>0</v>
      </c>
      <c r="N867" s="11">
        <f t="shared" si="218"/>
        <v>0</v>
      </c>
      <c r="O867" s="11">
        <f t="shared" si="219"/>
        <v>0</v>
      </c>
      <c r="P867" s="11">
        <f t="shared" si="220"/>
        <v>0</v>
      </c>
      <c r="Q867" s="11">
        <f t="shared" si="221"/>
        <v>0</v>
      </c>
      <c r="R867" s="11">
        <f t="shared" si="222"/>
        <v>0</v>
      </c>
    </row>
    <row r="868" spans="1:18" x14ac:dyDescent="0.25">
      <c r="A868" s="9">
        <f>IF(Lease!$H$4="Monthly",DATE(YEAR(Yearly!A867),MONTH(Yearly!A867)+1,DAY(Yearly!A867)),IF(Lease!$H$4="Quarterly",DATE(YEAR(Yearly!A867),MONTH(Yearly!A867)+3,DAY(Yearly!A867)),DATE(YEAR(Yearly!A867)+1,MONTH(Yearly!A867),DAY(Yearly!A867))))</f>
        <v>357271</v>
      </c>
      <c r="B868" s="9">
        <f t="shared" si="210"/>
        <v>357269</v>
      </c>
      <c r="C868" s="9">
        <f t="shared" si="223"/>
        <v>357299</v>
      </c>
      <c r="D868" s="3">
        <f t="shared" si="224"/>
        <v>31</v>
      </c>
      <c r="E868" s="4">
        <f>Lease!K878</f>
        <v>0</v>
      </c>
      <c r="F868" s="3">
        <f t="shared" si="225"/>
        <v>0</v>
      </c>
      <c r="G868" s="11">
        <f t="shared" si="211"/>
        <v>0</v>
      </c>
      <c r="H868" s="11">
        <f t="shared" si="212"/>
        <v>0</v>
      </c>
      <c r="I868" s="11">
        <f t="shared" si="213"/>
        <v>0</v>
      </c>
      <c r="J868" s="11">
        <f t="shared" si="214"/>
        <v>0</v>
      </c>
      <c r="K868" s="11">
        <f t="shared" si="215"/>
        <v>0</v>
      </c>
      <c r="L868" s="11">
        <f t="shared" si="216"/>
        <v>0</v>
      </c>
      <c r="M868" s="11">
        <f t="shared" si="217"/>
        <v>0</v>
      </c>
      <c r="N868" s="11">
        <f t="shared" si="218"/>
        <v>0</v>
      </c>
      <c r="O868" s="11">
        <f t="shared" si="219"/>
        <v>0</v>
      </c>
      <c r="P868" s="11">
        <f t="shared" si="220"/>
        <v>0</v>
      </c>
      <c r="Q868" s="11">
        <f t="shared" si="221"/>
        <v>0</v>
      </c>
      <c r="R868" s="11">
        <f t="shared" si="222"/>
        <v>0</v>
      </c>
    </row>
    <row r="869" spans="1:18" x14ac:dyDescent="0.25">
      <c r="A869" s="9">
        <f>IF(Lease!$H$4="Monthly",DATE(YEAR(Yearly!A868),MONTH(Yearly!A868)+1,DAY(Yearly!A868)),IF(Lease!$H$4="Quarterly",DATE(YEAR(Yearly!A868),MONTH(Yearly!A868)+3,DAY(Yearly!A868)),DATE(YEAR(Yearly!A868)+1,MONTH(Yearly!A868),DAY(Yearly!A868))))</f>
        <v>357636</v>
      </c>
      <c r="B869" s="9">
        <f t="shared" si="210"/>
        <v>357634</v>
      </c>
      <c r="C869" s="9">
        <f t="shared" si="223"/>
        <v>357664</v>
      </c>
      <c r="D869" s="3">
        <f t="shared" si="224"/>
        <v>31</v>
      </c>
      <c r="E869" s="4">
        <f>Lease!K879</f>
        <v>0</v>
      </c>
      <c r="F869" s="3">
        <f t="shared" si="225"/>
        <v>0</v>
      </c>
      <c r="G869" s="11">
        <f t="shared" si="211"/>
        <v>0</v>
      </c>
      <c r="H869" s="11">
        <f t="shared" si="212"/>
        <v>0</v>
      </c>
      <c r="I869" s="11">
        <f t="shared" si="213"/>
        <v>0</v>
      </c>
      <c r="J869" s="11">
        <f t="shared" si="214"/>
        <v>0</v>
      </c>
      <c r="K869" s="11">
        <f t="shared" si="215"/>
        <v>0</v>
      </c>
      <c r="L869" s="11">
        <f t="shared" si="216"/>
        <v>0</v>
      </c>
      <c r="M869" s="11">
        <f t="shared" si="217"/>
        <v>0</v>
      </c>
      <c r="N869" s="11">
        <f t="shared" si="218"/>
        <v>0</v>
      </c>
      <c r="O869" s="11">
        <f t="shared" si="219"/>
        <v>0</v>
      </c>
      <c r="P869" s="11">
        <f t="shared" si="220"/>
        <v>0</v>
      </c>
      <c r="Q869" s="11">
        <f t="shared" si="221"/>
        <v>0</v>
      </c>
      <c r="R869" s="11">
        <f t="shared" si="222"/>
        <v>0</v>
      </c>
    </row>
    <row r="870" spans="1:18" x14ac:dyDescent="0.25">
      <c r="A870" s="9">
        <f>IF(Lease!$H$4="Monthly",DATE(YEAR(Yearly!A869),MONTH(Yearly!A869)+1,DAY(Yearly!A869)),IF(Lease!$H$4="Quarterly",DATE(YEAR(Yearly!A869),MONTH(Yearly!A869)+3,DAY(Yearly!A869)),DATE(YEAR(Yearly!A869)+1,MONTH(Yearly!A869),DAY(Yearly!A869))))</f>
        <v>358002</v>
      </c>
      <c r="B870" s="9">
        <f t="shared" si="210"/>
        <v>358000</v>
      </c>
      <c r="C870" s="9">
        <f t="shared" si="223"/>
        <v>358030</v>
      </c>
      <c r="D870" s="3">
        <f t="shared" si="224"/>
        <v>31</v>
      </c>
      <c r="E870" s="4">
        <f>Lease!K880</f>
        <v>0</v>
      </c>
      <c r="F870" s="3">
        <f t="shared" si="225"/>
        <v>0</v>
      </c>
      <c r="G870" s="11">
        <f t="shared" si="211"/>
        <v>0</v>
      </c>
      <c r="H870" s="11">
        <f t="shared" si="212"/>
        <v>0</v>
      </c>
      <c r="I870" s="11">
        <f t="shared" si="213"/>
        <v>0</v>
      </c>
      <c r="J870" s="11">
        <f t="shared" si="214"/>
        <v>0</v>
      </c>
      <c r="K870" s="11">
        <f t="shared" si="215"/>
        <v>0</v>
      </c>
      <c r="L870" s="11">
        <f t="shared" si="216"/>
        <v>0</v>
      </c>
      <c r="M870" s="11">
        <f t="shared" si="217"/>
        <v>0</v>
      </c>
      <c r="N870" s="11">
        <f t="shared" si="218"/>
        <v>0</v>
      </c>
      <c r="O870" s="11">
        <f t="shared" si="219"/>
        <v>0</v>
      </c>
      <c r="P870" s="11">
        <f t="shared" si="220"/>
        <v>0</v>
      </c>
      <c r="Q870" s="11">
        <f t="shared" si="221"/>
        <v>0</v>
      </c>
      <c r="R870" s="11">
        <f t="shared" si="222"/>
        <v>0</v>
      </c>
    </row>
    <row r="871" spans="1:18" x14ac:dyDescent="0.25">
      <c r="A871" s="9">
        <f>IF(Lease!$H$4="Monthly",DATE(YEAR(Yearly!A870),MONTH(Yearly!A870)+1,DAY(Yearly!A870)),IF(Lease!$H$4="Quarterly",DATE(YEAR(Yearly!A870),MONTH(Yearly!A870)+3,DAY(Yearly!A870)),DATE(YEAR(Yearly!A870)+1,MONTH(Yearly!A870),DAY(Yearly!A870))))</f>
        <v>358367</v>
      </c>
      <c r="B871" s="9">
        <f t="shared" si="210"/>
        <v>358365</v>
      </c>
      <c r="C871" s="9">
        <f t="shared" si="223"/>
        <v>358395</v>
      </c>
      <c r="D871" s="3">
        <f t="shared" si="224"/>
        <v>31</v>
      </c>
      <c r="E871" s="4">
        <f>Lease!K881</f>
        <v>0</v>
      </c>
      <c r="F871" s="3">
        <f t="shared" si="225"/>
        <v>0</v>
      </c>
      <c r="G871" s="11">
        <f t="shared" si="211"/>
        <v>0</v>
      </c>
      <c r="H871" s="11">
        <f t="shared" si="212"/>
        <v>0</v>
      </c>
      <c r="I871" s="11">
        <f t="shared" si="213"/>
        <v>0</v>
      </c>
      <c r="J871" s="11">
        <f t="shared" si="214"/>
        <v>0</v>
      </c>
      <c r="K871" s="11">
        <f t="shared" si="215"/>
        <v>0</v>
      </c>
      <c r="L871" s="11">
        <f t="shared" si="216"/>
        <v>0</v>
      </c>
      <c r="M871" s="11">
        <f t="shared" si="217"/>
        <v>0</v>
      </c>
      <c r="N871" s="11">
        <f t="shared" si="218"/>
        <v>0</v>
      </c>
      <c r="O871" s="11">
        <f t="shared" si="219"/>
        <v>0</v>
      </c>
      <c r="P871" s="11">
        <f t="shared" si="220"/>
        <v>0</v>
      </c>
      <c r="Q871" s="11">
        <f t="shared" si="221"/>
        <v>0</v>
      </c>
      <c r="R871" s="11">
        <f t="shared" si="222"/>
        <v>0</v>
      </c>
    </row>
    <row r="872" spans="1:18" x14ac:dyDescent="0.25">
      <c r="A872" s="9">
        <f>IF(Lease!$H$4="Monthly",DATE(YEAR(Yearly!A871),MONTH(Yearly!A871)+1,DAY(Yearly!A871)),IF(Lease!$H$4="Quarterly",DATE(YEAR(Yearly!A871),MONTH(Yearly!A871)+3,DAY(Yearly!A871)),DATE(YEAR(Yearly!A871)+1,MONTH(Yearly!A871),DAY(Yearly!A871))))</f>
        <v>358732</v>
      </c>
      <c r="B872" s="9">
        <f t="shared" si="210"/>
        <v>358730</v>
      </c>
      <c r="C872" s="9">
        <f t="shared" si="223"/>
        <v>358760</v>
      </c>
      <c r="D872" s="3">
        <f t="shared" si="224"/>
        <v>31</v>
      </c>
      <c r="E872" s="4">
        <f>Lease!K882</f>
        <v>0</v>
      </c>
      <c r="F872" s="3">
        <f t="shared" si="225"/>
        <v>0</v>
      </c>
      <c r="G872" s="11">
        <f t="shared" si="211"/>
        <v>0</v>
      </c>
      <c r="H872" s="11">
        <f t="shared" si="212"/>
        <v>0</v>
      </c>
      <c r="I872" s="11">
        <f t="shared" si="213"/>
        <v>0</v>
      </c>
      <c r="J872" s="11">
        <f t="shared" si="214"/>
        <v>0</v>
      </c>
      <c r="K872" s="11">
        <f t="shared" si="215"/>
        <v>0</v>
      </c>
      <c r="L872" s="11">
        <f t="shared" si="216"/>
        <v>0</v>
      </c>
      <c r="M872" s="11">
        <f t="shared" si="217"/>
        <v>0</v>
      </c>
      <c r="N872" s="11">
        <f t="shared" si="218"/>
        <v>0</v>
      </c>
      <c r="O872" s="11">
        <f t="shared" si="219"/>
        <v>0</v>
      </c>
      <c r="P872" s="11">
        <f t="shared" si="220"/>
        <v>0</v>
      </c>
      <c r="Q872" s="11">
        <f t="shared" si="221"/>
        <v>0</v>
      </c>
      <c r="R872" s="11">
        <f t="shared" si="222"/>
        <v>0</v>
      </c>
    </row>
    <row r="873" spans="1:18" x14ac:dyDescent="0.25">
      <c r="A873" s="9">
        <f>IF(Lease!$H$4="Monthly",DATE(YEAR(Yearly!A872),MONTH(Yearly!A872)+1,DAY(Yearly!A872)),IF(Lease!$H$4="Quarterly",DATE(YEAR(Yearly!A872),MONTH(Yearly!A872)+3,DAY(Yearly!A872)),DATE(YEAR(Yearly!A872)+1,MONTH(Yearly!A872),DAY(Yearly!A872))))</f>
        <v>359097</v>
      </c>
      <c r="B873" s="9">
        <f t="shared" si="210"/>
        <v>359095</v>
      </c>
      <c r="C873" s="9">
        <f t="shared" si="223"/>
        <v>359125</v>
      </c>
      <c r="D873" s="3">
        <f t="shared" si="224"/>
        <v>31</v>
      </c>
      <c r="E873" s="4">
        <f>Lease!K883</f>
        <v>0</v>
      </c>
      <c r="F873" s="3">
        <f t="shared" si="225"/>
        <v>0</v>
      </c>
      <c r="G873" s="11">
        <f t="shared" si="211"/>
        <v>0</v>
      </c>
      <c r="H873" s="11">
        <f t="shared" si="212"/>
        <v>0</v>
      </c>
      <c r="I873" s="11">
        <f t="shared" si="213"/>
        <v>0</v>
      </c>
      <c r="J873" s="11">
        <f t="shared" si="214"/>
        <v>0</v>
      </c>
      <c r="K873" s="11">
        <f t="shared" si="215"/>
        <v>0</v>
      </c>
      <c r="L873" s="11">
        <f t="shared" si="216"/>
        <v>0</v>
      </c>
      <c r="M873" s="11">
        <f t="shared" si="217"/>
        <v>0</v>
      </c>
      <c r="N873" s="11">
        <f t="shared" si="218"/>
        <v>0</v>
      </c>
      <c r="O873" s="11">
        <f t="shared" si="219"/>
        <v>0</v>
      </c>
      <c r="P873" s="11">
        <f t="shared" si="220"/>
        <v>0</v>
      </c>
      <c r="Q873" s="11">
        <f t="shared" si="221"/>
        <v>0</v>
      </c>
      <c r="R873" s="11">
        <f t="shared" si="222"/>
        <v>0</v>
      </c>
    </row>
    <row r="874" spans="1:18" x14ac:dyDescent="0.25">
      <c r="A874" s="9">
        <f>IF(Lease!$H$4="Monthly",DATE(YEAR(Yearly!A873),MONTH(Yearly!A873)+1,DAY(Yearly!A873)),IF(Lease!$H$4="Quarterly",DATE(YEAR(Yearly!A873),MONTH(Yearly!A873)+3,DAY(Yearly!A873)),DATE(YEAR(Yearly!A873)+1,MONTH(Yearly!A873),DAY(Yearly!A873))))</f>
        <v>359463</v>
      </c>
      <c r="B874" s="9">
        <f t="shared" si="210"/>
        <v>359461</v>
      </c>
      <c r="C874" s="9">
        <f t="shared" si="223"/>
        <v>359491</v>
      </c>
      <c r="D874" s="3">
        <f t="shared" si="224"/>
        <v>31</v>
      </c>
      <c r="E874" s="4">
        <f>Lease!K884</f>
        <v>0</v>
      </c>
      <c r="F874" s="3">
        <f t="shared" si="225"/>
        <v>0</v>
      </c>
      <c r="G874" s="11">
        <f t="shared" si="211"/>
        <v>0</v>
      </c>
      <c r="H874" s="11">
        <f t="shared" si="212"/>
        <v>0</v>
      </c>
      <c r="I874" s="11">
        <f t="shared" si="213"/>
        <v>0</v>
      </c>
      <c r="J874" s="11">
        <f t="shared" si="214"/>
        <v>0</v>
      </c>
      <c r="K874" s="11">
        <f t="shared" si="215"/>
        <v>0</v>
      </c>
      <c r="L874" s="11">
        <f t="shared" si="216"/>
        <v>0</v>
      </c>
      <c r="M874" s="11">
        <f t="shared" si="217"/>
        <v>0</v>
      </c>
      <c r="N874" s="11">
        <f t="shared" si="218"/>
        <v>0</v>
      </c>
      <c r="O874" s="11">
        <f t="shared" si="219"/>
        <v>0</v>
      </c>
      <c r="P874" s="11">
        <f t="shared" si="220"/>
        <v>0</v>
      </c>
      <c r="Q874" s="11">
        <f t="shared" si="221"/>
        <v>0</v>
      </c>
      <c r="R874" s="11">
        <f t="shared" si="222"/>
        <v>0</v>
      </c>
    </row>
    <row r="875" spans="1:18" x14ac:dyDescent="0.25">
      <c r="A875" s="9">
        <f>IF(Lease!$H$4="Monthly",DATE(YEAR(Yearly!A874),MONTH(Yearly!A874)+1,DAY(Yearly!A874)),IF(Lease!$H$4="Quarterly",DATE(YEAR(Yearly!A874),MONTH(Yearly!A874)+3,DAY(Yearly!A874)),DATE(YEAR(Yearly!A874)+1,MONTH(Yearly!A874),DAY(Yearly!A874))))</f>
        <v>359828</v>
      </c>
      <c r="B875" s="9">
        <f t="shared" si="210"/>
        <v>359826</v>
      </c>
      <c r="C875" s="9">
        <f t="shared" si="223"/>
        <v>359856</v>
      </c>
      <c r="D875" s="3">
        <f t="shared" si="224"/>
        <v>31</v>
      </c>
      <c r="E875" s="4">
        <f>Lease!K885</f>
        <v>0</v>
      </c>
      <c r="F875" s="3">
        <f t="shared" si="225"/>
        <v>0</v>
      </c>
      <c r="G875" s="11">
        <f t="shared" si="211"/>
        <v>0</v>
      </c>
      <c r="H875" s="11">
        <f t="shared" si="212"/>
        <v>0</v>
      </c>
      <c r="I875" s="11">
        <f t="shared" si="213"/>
        <v>0</v>
      </c>
      <c r="J875" s="11">
        <f t="shared" si="214"/>
        <v>0</v>
      </c>
      <c r="K875" s="11">
        <f t="shared" si="215"/>
        <v>0</v>
      </c>
      <c r="L875" s="11">
        <f t="shared" si="216"/>
        <v>0</v>
      </c>
      <c r="M875" s="11">
        <f t="shared" si="217"/>
        <v>0</v>
      </c>
      <c r="N875" s="11">
        <f t="shared" si="218"/>
        <v>0</v>
      </c>
      <c r="O875" s="11">
        <f t="shared" si="219"/>
        <v>0</v>
      </c>
      <c r="P875" s="11">
        <f t="shared" si="220"/>
        <v>0</v>
      </c>
      <c r="Q875" s="11">
        <f t="shared" si="221"/>
        <v>0</v>
      </c>
      <c r="R875" s="11">
        <f t="shared" si="222"/>
        <v>0</v>
      </c>
    </row>
    <row r="876" spans="1:18" x14ac:dyDescent="0.25">
      <c r="A876" s="9">
        <f>IF(Lease!$H$4="Monthly",DATE(YEAR(Yearly!A875),MONTH(Yearly!A875)+1,DAY(Yearly!A875)),IF(Lease!$H$4="Quarterly",DATE(YEAR(Yearly!A875),MONTH(Yearly!A875)+3,DAY(Yearly!A875)),DATE(YEAR(Yearly!A875)+1,MONTH(Yearly!A875),DAY(Yearly!A875))))</f>
        <v>360193</v>
      </c>
      <c r="B876" s="9">
        <f t="shared" si="210"/>
        <v>360191</v>
      </c>
      <c r="C876" s="9">
        <f t="shared" si="223"/>
        <v>360221</v>
      </c>
      <c r="D876" s="3">
        <f t="shared" si="224"/>
        <v>31</v>
      </c>
      <c r="E876" s="4">
        <f>Lease!K886</f>
        <v>0</v>
      </c>
      <c r="F876" s="3">
        <f t="shared" si="225"/>
        <v>0</v>
      </c>
      <c r="G876" s="11">
        <f t="shared" si="211"/>
        <v>0</v>
      </c>
      <c r="H876" s="11">
        <f t="shared" si="212"/>
        <v>0</v>
      </c>
      <c r="I876" s="11">
        <f t="shared" si="213"/>
        <v>0</v>
      </c>
      <c r="J876" s="11">
        <f t="shared" si="214"/>
        <v>0</v>
      </c>
      <c r="K876" s="11">
        <f t="shared" si="215"/>
        <v>0</v>
      </c>
      <c r="L876" s="11">
        <f t="shared" si="216"/>
        <v>0</v>
      </c>
      <c r="M876" s="11">
        <f t="shared" si="217"/>
        <v>0</v>
      </c>
      <c r="N876" s="11">
        <f t="shared" si="218"/>
        <v>0</v>
      </c>
      <c r="O876" s="11">
        <f t="shared" si="219"/>
        <v>0</v>
      </c>
      <c r="P876" s="11">
        <f t="shared" si="220"/>
        <v>0</v>
      </c>
      <c r="Q876" s="11">
        <f t="shared" si="221"/>
        <v>0</v>
      </c>
      <c r="R876" s="11">
        <f t="shared" si="222"/>
        <v>0</v>
      </c>
    </row>
    <row r="877" spans="1:18" x14ac:dyDescent="0.25">
      <c r="A877" s="9">
        <f>IF(Lease!$H$4="Monthly",DATE(YEAR(Yearly!A876),MONTH(Yearly!A876)+1,DAY(Yearly!A876)),IF(Lease!$H$4="Quarterly",DATE(YEAR(Yearly!A876),MONTH(Yearly!A876)+3,DAY(Yearly!A876)),DATE(YEAR(Yearly!A876)+1,MONTH(Yearly!A876),DAY(Yearly!A876))))</f>
        <v>360558</v>
      </c>
      <c r="B877" s="9">
        <f t="shared" si="210"/>
        <v>360556</v>
      </c>
      <c r="C877" s="9">
        <f t="shared" si="223"/>
        <v>360586</v>
      </c>
      <c r="D877" s="3">
        <f t="shared" si="224"/>
        <v>31</v>
      </c>
      <c r="E877" s="4">
        <f>Lease!K887</f>
        <v>0</v>
      </c>
      <c r="F877" s="3">
        <f t="shared" si="225"/>
        <v>0</v>
      </c>
      <c r="G877" s="11">
        <f t="shared" si="211"/>
        <v>0</v>
      </c>
      <c r="H877" s="11">
        <f t="shared" si="212"/>
        <v>0</v>
      </c>
      <c r="I877" s="11">
        <f t="shared" si="213"/>
        <v>0</v>
      </c>
      <c r="J877" s="11">
        <f t="shared" si="214"/>
        <v>0</v>
      </c>
      <c r="K877" s="11">
        <f t="shared" si="215"/>
        <v>0</v>
      </c>
      <c r="L877" s="11">
        <f t="shared" si="216"/>
        <v>0</v>
      </c>
      <c r="M877" s="11">
        <f t="shared" si="217"/>
        <v>0</v>
      </c>
      <c r="N877" s="11">
        <f t="shared" si="218"/>
        <v>0</v>
      </c>
      <c r="O877" s="11">
        <f t="shared" si="219"/>
        <v>0</v>
      </c>
      <c r="P877" s="11">
        <f t="shared" si="220"/>
        <v>0</v>
      </c>
      <c r="Q877" s="11">
        <f t="shared" si="221"/>
        <v>0</v>
      </c>
      <c r="R877" s="11">
        <f t="shared" si="222"/>
        <v>0</v>
      </c>
    </row>
    <row r="878" spans="1:18" x14ac:dyDescent="0.25">
      <c r="A878" s="9">
        <f>IF(Lease!$H$4="Monthly",DATE(YEAR(Yearly!A877),MONTH(Yearly!A877)+1,DAY(Yearly!A877)),IF(Lease!$H$4="Quarterly",DATE(YEAR(Yearly!A877),MONTH(Yearly!A877)+3,DAY(Yearly!A877)),DATE(YEAR(Yearly!A877)+1,MONTH(Yearly!A877),DAY(Yearly!A877))))</f>
        <v>360924</v>
      </c>
      <c r="B878" s="9">
        <f t="shared" si="210"/>
        <v>360922</v>
      </c>
      <c r="C878" s="9">
        <f t="shared" si="223"/>
        <v>360952</v>
      </c>
      <c r="D878" s="3">
        <f t="shared" si="224"/>
        <v>31</v>
      </c>
      <c r="E878" s="4">
        <f>Lease!K888</f>
        <v>0</v>
      </c>
      <c r="F878" s="3">
        <f t="shared" si="225"/>
        <v>0</v>
      </c>
      <c r="G878" s="11">
        <f t="shared" si="211"/>
        <v>0</v>
      </c>
      <c r="H878" s="11">
        <f t="shared" si="212"/>
        <v>0</v>
      </c>
      <c r="I878" s="11">
        <f t="shared" si="213"/>
        <v>0</v>
      </c>
      <c r="J878" s="11">
        <f t="shared" si="214"/>
        <v>0</v>
      </c>
      <c r="K878" s="11">
        <f t="shared" si="215"/>
        <v>0</v>
      </c>
      <c r="L878" s="11">
        <f t="shared" si="216"/>
        <v>0</v>
      </c>
      <c r="M878" s="11">
        <f t="shared" si="217"/>
        <v>0</v>
      </c>
      <c r="N878" s="11">
        <f t="shared" si="218"/>
        <v>0</v>
      </c>
      <c r="O878" s="11">
        <f t="shared" si="219"/>
        <v>0</v>
      </c>
      <c r="P878" s="11">
        <f t="shared" si="220"/>
        <v>0</v>
      </c>
      <c r="Q878" s="11">
        <f t="shared" si="221"/>
        <v>0</v>
      </c>
      <c r="R878" s="11">
        <f t="shared" si="222"/>
        <v>0</v>
      </c>
    </row>
    <row r="879" spans="1:18" x14ac:dyDescent="0.25">
      <c r="A879" s="9">
        <f>IF(Lease!$H$4="Monthly",DATE(YEAR(Yearly!A878),MONTH(Yearly!A878)+1,DAY(Yearly!A878)),IF(Lease!$H$4="Quarterly",DATE(YEAR(Yearly!A878),MONTH(Yearly!A878)+3,DAY(Yearly!A878)),DATE(YEAR(Yearly!A878)+1,MONTH(Yearly!A878),DAY(Yearly!A878))))</f>
        <v>361289</v>
      </c>
      <c r="B879" s="9">
        <f t="shared" si="210"/>
        <v>361287</v>
      </c>
      <c r="C879" s="9">
        <f t="shared" si="223"/>
        <v>361317</v>
      </c>
      <c r="D879" s="3">
        <f t="shared" si="224"/>
        <v>31</v>
      </c>
      <c r="E879" s="4">
        <f>Lease!K889</f>
        <v>0</v>
      </c>
      <c r="F879" s="3">
        <f t="shared" si="225"/>
        <v>0</v>
      </c>
      <c r="G879" s="11">
        <f t="shared" si="211"/>
        <v>0</v>
      </c>
      <c r="H879" s="11">
        <f t="shared" si="212"/>
        <v>0</v>
      </c>
      <c r="I879" s="11">
        <f t="shared" si="213"/>
        <v>0</v>
      </c>
      <c r="J879" s="11">
        <f t="shared" si="214"/>
        <v>0</v>
      </c>
      <c r="K879" s="11">
        <f t="shared" si="215"/>
        <v>0</v>
      </c>
      <c r="L879" s="11">
        <f t="shared" si="216"/>
        <v>0</v>
      </c>
      <c r="M879" s="11">
        <f t="shared" si="217"/>
        <v>0</v>
      </c>
      <c r="N879" s="11">
        <f t="shared" si="218"/>
        <v>0</v>
      </c>
      <c r="O879" s="11">
        <f t="shared" si="219"/>
        <v>0</v>
      </c>
      <c r="P879" s="11">
        <f t="shared" si="220"/>
        <v>0</v>
      </c>
      <c r="Q879" s="11">
        <f t="shared" si="221"/>
        <v>0</v>
      </c>
      <c r="R879" s="11">
        <f t="shared" si="222"/>
        <v>0</v>
      </c>
    </row>
    <row r="880" spans="1:18" x14ac:dyDescent="0.25">
      <c r="A880" s="9">
        <f>IF(Lease!$H$4="Monthly",DATE(YEAR(Yearly!A879),MONTH(Yearly!A879)+1,DAY(Yearly!A879)),IF(Lease!$H$4="Quarterly",DATE(YEAR(Yearly!A879),MONTH(Yearly!A879)+3,DAY(Yearly!A879)),DATE(YEAR(Yearly!A879)+1,MONTH(Yearly!A879),DAY(Yearly!A879))))</f>
        <v>361654</v>
      </c>
      <c r="B880" s="9">
        <f t="shared" si="210"/>
        <v>361652</v>
      </c>
      <c r="C880" s="9">
        <f t="shared" si="223"/>
        <v>361682</v>
      </c>
      <c r="D880" s="3">
        <f t="shared" si="224"/>
        <v>31</v>
      </c>
      <c r="E880" s="4">
        <f>Lease!K890</f>
        <v>0</v>
      </c>
      <c r="F880" s="3">
        <f t="shared" si="225"/>
        <v>0</v>
      </c>
      <c r="G880" s="11">
        <f t="shared" si="211"/>
        <v>0</v>
      </c>
      <c r="H880" s="11">
        <f t="shared" si="212"/>
        <v>0</v>
      </c>
      <c r="I880" s="11">
        <f t="shared" si="213"/>
        <v>0</v>
      </c>
      <c r="J880" s="11">
        <f t="shared" si="214"/>
        <v>0</v>
      </c>
      <c r="K880" s="11">
        <f t="shared" si="215"/>
        <v>0</v>
      </c>
      <c r="L880" s="11">
        <f t="shared" si="216"/>
        <v>0</v>
      </c>
      <c r="M880" s="11">
        <f t="shared" si="217"/>
        <v>0</v>
      </c>
      <c r="N880" s="11">
        <f t="shared" si="218"/>
        <v>0</v>
      </c>
      <c r="O880" s="11">
        <f t="shared" si="219"/>
        <v>0</v>
      </c>
      <c r="P880" s="11">
        <f t="shared" si="220"/>
        <v>0</v>
      </c>
      <c r="Q880" s="11">
        <f t="shared" si="221"/>
        <v>0</v>
      </c>
      <c r="R880" s="11">
        <f t="shared" si="222"/>
        <v>0</v>
      </c>
    </row>
    <row r="881" spans="1:18" x14ac:dyDescent="0.25">
      <c r="A881" s="9">
        <f>IF(Lease!$H$4="Monthly",DATE(YEAR(Yearly!A880),MONTH(Yearly!A880)+1,DAY(Yearly!A880)),IF(Lease!$H$4="Quarterly",DATE(YEAR(Yearly!A880),MONTH(Yearly!A880)+3,DAY(Yearly!A880)),DATE(YEAR(Yearly!A880)+1,MONTH(Yearly!A880),DAY(Yearly!A880))))</f>
        <v>362019</v>
      </c>
      <c r="B881" s="9">
        <f t="shared" si="210"/>
        <v>362017</v>
      </c>
      <c r="C881" s="9">
        <f t="shared" si="223"/>
        <v>362047</v>
      </c>
      <c r="D881" s="3">
        <f t="shared" si="224"/>
        <v>31</v>
      </c>
      <c r="E881" s="4">
        <f>Lease!K891</f>
        <v>0</v>
      </c>
      <c r="F881" s="3">
        <f t="shared" si="225"/>
        <v>0</v>
      </c>
      <c r="G881" s="11">
        <f t="shared" si="211"/>
        <v>0</v>
      </c>
      <c r="H881" s="11">
        <f t="shared" si="212"/>
        <v>0</v>
      </c>
      <c r="I881" s="11">
        <f t="shared" si="213"/>
        <v>0</v>
      </c>
      <c r="J881" s="11">
        <f t="shared" si="214"/>
        <v>0</v>
      </c>
      <c r="K881" s="11">
        <f t="shared" si="215"/>
        <v>0</v>
      </c>
      <c r="L881" s="11">
        <f t="shared" si="216"/>
        <v>0</v>
      </c>
      <c r="M881" s="11">
        <f t="shared" si="217"/>
        <v>0</v>
      </c>
      <c r="N881" s="11">
        <f t="shared" si="218"/>
        <v>0</v>
      </c>
      <c r="O881" s="11">
        <f t="shared" si="219"/>
        <v>0</v>
      </c>
      <c r="P881" s="11">
        <f t="shared" si="220"/>
        <v>0</v>
      </c>
      <c r="Q881" s="11">
        <f t="shared" si="221"/>
        <v>0</v>
      </c>
      <c r="R881" s="11">
        <f t="shared" si="222"/>
        <v>0</v>
      </c>
    </row>
    <row r="882" spans="1:18" x14ac:dyDescent="0.25">
      <c r="A882" s="9">
        <f>IF(Lease!$H$4="Monthly",DATE(YEAR(Yearly!A881),MONTH(Yearly!A881)+1,DAY(Yearly!A881)),IF(Lease!$H$4="Quarterly",DATE(YEAR(Yearly!A881),MONTH(Yearly!A881)+3,DAY(Yearly!A881)),DATE(YEAR(Yearly!A881)+1,MONTH(Yearly!A881),DAY(Yearly!A881))))</f>
        <v>362385</v>
      </c>
      <c r="B882" s="9">
        <f t="shared" si="210"/>
        <v>362383</v>
      </c>
      <c r="C882" s="9">
        <f t="shared" si="223"/>
        <v>362413</v>
      </c>
      <c r="D882" s="3">
        <f t="shared" si="224"/>
        <v>31</v>
      </c>
      <c r="E882" s="4">
        <f>Lease!K892</f>
        <v>0</v>
      </c>
      <c r="F882" s="3">
        <f t="shared" si="225"/>
        <v>0</v>
      </c>
      <c r="G882" s="11">
        <f t="shared" si="211"/>
        <v>0</v>
      </c>
      <c r="H882" s="11">
        <f t="shared" si="212"/>
        <v>0</v>
      </c>
      <c r="I882" s="11">
        <f t="shared" si="213"/>
        <v>0</v>
      </c>
      <c r="J882" s="11">
        <f t="shared" si="214"/>
        <v>0</v>
      </c>
      <c r="K882" s="11">
        <f t="shared" si="215"/>
        <v>0</v>
      </c>
      <c r="L882" s="11">
        <f t="shared" si="216"/>
        <v>0</v>
      </c>
      <c r="M882" s="11">
        <f t="shared" si="217"/>
        <v>0</v>
      </c>
      <c r="N882" s="11">
        <f t="shared" si="218"/>
        <v>0</v>
      </c>
      <c r="O882" s="11">
        <f t="shared" si="219"/>
        <v>0</v>
      </c>
      <c r="P882" s="11">
        <f t="shared" si="220"/>
        <v>0</v>
      </c>
      <c r="Q882" s="11">
        <f t="shared" si="221"/>
        <v>0</v>
      </c>
      <c r="R882" s="11">
        <f t="shared" si="222"/>
        <v>0</v>
      </c>
    </row>
    <row r="883" spans="1:18" x14ac:dyDescent="0.25">
      <c r="A883" s="9">
        <f>IF(Lease!$H$4="Monthly",DATE(YEAR(Yearly!A882),MONTH(Yearly!A882)+1,DAY(Yearly!A882)),IF(Lease!$H$4="Quarterly",DATE(YEAR(Yearly!A882),MONTH(Yearly!A882)+3,DAY(Yearly!A882)),DATE(YEAR(Yearly!A882)+1,MONTH(Yearly!A882),DAY(Yearly!A882))))</f>
        <v>362750</v>
      </c>
      <c r="B883" s="9">
        <f t="shared" si="210"/>
        <v>362748</v>
      </c>
      <c r="C883" s="9">
        <f t="shared" si="223"/>
        <v>362778</v>
      </c>
      <c r="D883" s="3">
        <f t="shared" si="224"/>
        <v>31</v>
      </c>
      <c r="E883" s="4">
        <f>Lease!K893</f>
        <v>0</v>
      </c>
      <c r="F883" s="3">
        <f t="shared" si="225"/>
        <v>0</v>
      </c>
      <c r="G883" s="11">
        <f t="shared" si="211"/>
        <v>0</v>
      </c>
      <c r="H883" s="11">
        <f t="shared" si="212"/>
        <v>0</v>
      </c>
      <c r="I883" s="11">
        <f t="shared" si="213"/>
        <v>0</v>
      </c>
      <c r="J883" s="11">
        <f t="shared" si="214"/>
        <v>0</v>
      </c>
      <c r="K883" s="11">
        <f t="shared" si="215"/>
        <v>0</v>
      </c>
      <c r="L883" s="11">
        <f t="shared" si="216"/>
        <v>0</v>
      </c>
      <c r="M883" s="11">
        <f t="shared" si="217"/>
        <v>0</v>
      </c>
      <c r="N883" s="11">
        <f t="shared" si="218"/>
        <v>0</v>
      </c>
      <c r="O883" s="11">
        <f t="shared" si="219"/>
        <v>0</v>
      </c>
      <c r="P883" s="11">
        <f t="shared" si="220"/>
        <v>0</v>
      </c>
      <c r="Q883" s="11">
        <f t="shared" si="221"/>
        <v>0</v>
      </c>
      <c r="R883" s="11">
        <f t="shared" si="222"/>
        <v>0</v>
      </c>
    </row>
    <row r="884" spans="1:18" x14ac:dyDescent="0.25">
      <c r="A884" s="9">
        <f>IF(Lease!$H$4="Monthly",DATE(YEAR(Yearly!A883),MONTH(Yearly!A883)+1,DAY(Yearly!A883)),IF(Lease!$H$4="Quarterly",DATE(YEAR(Yearly!A883),MONTH(Yearly!A883)+3,DAY(Yearly!A883)),DATE(YEAR(Yearly!A883)+1,MONTH(Yearly!A883),DAY(Yearly!A883))))</f>
        <v>363115</v>
      </c>
      <c r="B884" s="9">
        <f t="shared" si="210"/>
        <v>363113</v>
      </c>
      <c r="C884" s="9">
        <f t="shared" si="223"/>
        <v>363143</v>
      </c>
      <c r="D884" s="3">
        <f t="shared" si="224"/>
        <v>31</v>
      </c>
      <c r="E884" s="4">
        <f>Lease!K894</f>
        <v>0</v>
      </c>
      <c r="F884" s="3">
        <f t="shared" si="225"/>
        <v>0</v>
      </c>
      <c r="G884" s="11">
        <f t="shared" si="211"/>
        <v>0</v>
      </c>
      <c r="H884" s="11">
        <f t="shared" si="212"/>
        <v>0</v>
      </c>
      <c r="I884" s="11">
        <f t="shared" si="213"/>
        <v>0</v>
      </c>
      <c r="J884" s="11">
        <f t="shared" si="214"/>
        <v>0</v>
      </c>
      <c r="K884" s="11">
        <f t="shared" si="215"/>
        <v>0</v>
      </c>
      <c r="L884" s="11">
        <f t="shared" si="216"/>
        <v>0</v>
      </c>
      <c r="M884" s="11">
        <f t="shared" si="217"/>
        <v>0</v>
      </c>
      <c r="N884" s="11">
        <f t="shared" si="218"/>
        <v>0</v>
      </c>
      <c r="O884" s="11">
        <f t="shared" si="219"/>
        <v>0</v>
      </c>
      <c r="P884" s="11">
        <f t="shared" si="220"/>
        <v>0</v>
      </c>
      <c r="Q884" s="11">
        <f t="shared" si="221"/>
        <v>0</v>
      </c>
      <c r="R884" s="11">
        <f t="shared" si="222"/>
        <v>0</v>
      </c>
    </row>
    <row r="885" spans="1:18" x14ac:dyDescent="0.25">
      <c r="A885" s="9">
        <f>IF(Lease!$H$4="Monthly",DATE(YEAR(Yearly!A884),MONTH(Yearly!A884)+1,DAY(Yearly!A884)),IF(Lease!$H$4="Quarterly",DATE(YEAR(Yearly!A884),MONTH(Yearly!A884)+3,DAY(Yearly!A884)),DATE(YEAR(Yearly!A884)+1,MONTH(Yearly!A884),DAY(Yearly!A884))))</f>
        <v>363480</v>
      </c>
      <c r="B885" s="9">
        <f t="shared" si="210"/>
        <v>363478</v>
      </c>
      <c r="C885" s="9">
        <f t="shared" si="223"/>
        <v>363508</v>
      </c>
      <c r="D885" s="3">
        <f t="shared" si="224"/>
        <v>31</v>
      </c>
      <c r="E885" s="4">
        <f>Lease!K895</f>
        <v>0</v>
      </c>
      <c r="F885" s="3">
        <f t="shared" si="225"/>
        <v>0</v>
      </c>
      <c r="G885" s="11">
        <f t="shared" si="211"/>
        <v>0</v>
      </c>
      <c r="H885" s="11">
        <f t="shared" si="212"/>
        <v>0</v>
      </c>
      <c r="I885" s="11">
        <f t="shared" si="213"/>
        <v>0</v>
      </c>
      <c r="J885" s="11">
        <f t="shared" si="214"/>
        <v>0</v>
      </c>
      <c r="K885" s="11">
        <f t="shared" si="215"/>
        <v>0</v>
      </c>
      <c r="L885" s="11">
        <f t="shared" si="216"/>
        <v>0</v>
      </c>
      <c r="M885" s="11">
        <f t="shared" si="217"/>
        <v>0</v>
      </c>
      <c r="N885" s="11">
        <f t="shared" si="218"/>
        <v>0</v>
      </c>
      <c r="O885" s="11">
        <f t="shared" si="219"/>
        <v>0</v>
      </c>
      <c r="P885" s="11">
        <f t="shared" si="220"/>
        <v>0</v>
      </c>
      <c r="Q885" s="11">
        <f t="shared" si="221"/>
        <v>0</v>
      </c>
      <c r="R885" s="11">
        <f t="shared" si="222"/>
        <v>0</v>
      </c>
    </row>
    <row r="886" spans="1:18" x14ac:dyDescent="0.25">
      <c r="A886" s="9">
        <f>IF(Lease!$H$4="Monthly",DATE(YEAR(Yearly!A885),MONTH(Yearly!A885)+1,DAY(Yearly!A885)),IF(Lease!$H$4="Quarterly",DATE(YEAR(Yearly!A885),MONTH(Yearly!A885)+3,DAY(Yearly!A885)),DATE(YEAR(Yearly!A885)+1,MONTH(Yearly!A885),DAY(Yearly!A885))))</f>
        <v>363846</v>
      </c>
      <c r="B886" s="9">
        <f t="shared" si="210"/>
        <v>363844</v>
      </c>
      <c r="C886" s="9">
        <f t="shared" si="223"/>
        <v>363874</v>
      </c>
      <c r="D886" s="3">
        <f t="shared" si="224"/>
        <v>31</v>
      </c>
      <c r="E886" s="4">
        <f>Lease!K896</f>
        <v>0</v>
      </c>
      <c r="F886" s="3">
        <f t="shared" si="225"/>
        <v>0</v>
      </c>
      <c r="G886" s="11">
        <f t="shared" si="211"/>
        <v>0</v>
      </c>
      <c r="H886" s="11">
        <f t="shared" si="212"/>
        <v>0</v>
      </c>
      <c r="I886" s="11">
        <f t="shared" si="213"/>
        <v>0</v>
      </c>
      <c r="J886" s="11">
        <f t="shared" si="214"/>
        <v>0</v>
      </c>
      <c r="K886" s="11">
        <f t="shared" si="215"/>
        <v>0</v>
      </c>
      <c r="L886" s="11">
        <f t="shared" si="216"/>
        <v>0</v>
      </c>
      <c r="M886" s="11">
        <f t="shared" si="217"/>
        <v>0</v>
      </c>
      <c r="N886" s="11">
        <f t="shared" si="218"/>
        <v>0</v>
      </c>
      <c r="O886" s="11">
        <f t="shared" si="219"/>
        <v>0</v>
      </c>
      <c r="P886" s="11">
        <f t="shared" si="220"/>
        <v>0</v>
      </c>
      <c r="Q886" s="11">
        <f t="shared" si="221"/>
        <v>0</v>
      </c>
      <c r="R886" s="11">
        <f t="shared" si="222"/>
        <v>0</v>
      </c>
    </row>
    <row r="887" spans="1:18" x14ac:dyDescent="0.25">
      <c r="A887" s="9">
        <f>IF(Lease!$H$4="Monthly",DATE(YEAR(Yearly!A886),MONTH(Yearly!A886)+1,DAY(Yearly!A886)),IF(Lease!$H$4="Quarterly",DATE(YEAR(Yearly!A886),MONTH(Yearly!A886)+3,DAY(Yearly!A886)),DATE(YEAR(Yearly!A886)+1,MONTH(Yearly!A886),DAY(Yearly!A886))))</f>
        <v>364211</v>
      </c>
      <c r="B887" s="9">
        <f t="shared" si="210"/>
        <v>364209</v>
      </c>
      <c r="C887" s="9">
        <f t="shared" si="223"/>
        <v>364239</v>
      </c>
      <c r="D887" s="3">
        <f t="shared" si="224"/>
        <v>31</v>
      </c>
      <c r="E887" s="4">
        <f>Lease!K897</f>
        <v>0</v>
      </c>
      <c r="F887" s="3">
        <f t="shared" si="225"/>
        <v>0</v>
      </c>
      <c r="G887" s="11">
        <f t="shared" si="211"/>
        <v>0</v>
      </c>
      <c r="H887" s="11">
        <f t="shared" si="212"/>
        <v>0</v>
      </c>
      <c r="I887" s="11">
        <f t="shared" si="213"/>
        <v>0</v>
      </c>
      <c r="J887" s="11">
        <f t="shared" si="214"/>
        <v>0</v>
      </c>
      <c r="K887" s="11">
        <f t="shared" si="215"/>
        <v>0</v>
      </c>
      <c r="L887" s="11">
        <f t="shared" si="216"/>
        <v>0</v>
      </c>
      <c r="M887" s="11">
        <f t="shared" si="217"/>
        <v>0</v>
      </c>
      <c r="N887" s="11">
        <f t="shared" si="218"/>
        <v>0</v>
      </c>
      <c r="O887" s="11">
        <f t="shared" si="219"/>
        <v>0</v>
      </c>
      <c r="P887" s="11">
        <f t="shared" si="220"/>
        <v>0</v>
      </c>
      <c r="Q887" s="11">
        <f t="shared" si="221"/>
        <v>0</v>
      </c>
      <c r="R887" s="11">
        <f t="shared" si="222"/>
        <v>0</v>
      </c>
    </row>
    <row r="888" spans="1:18" x14ac:dyDescent="0.25">
      <c r="A888" s="9">
        <f>IF(Lease!$H$4="Monthly",DATE(YEAR(Yearly!A887),MONTH(Yearly!A887)+1,DAY(Yearly!A887)),IF(Lease!$H$4="Quarterly",DATE(YEAR(Yearly!A887),MONTH(Yearly!A887)+3,DAY(Yearly!A887)),DATE(YEAR(Yearly!A887)+1,MONTH(Yearly!A887),DAY(Yearly!A887))))</f>
        <v>364576</v>
      </c>
      <c r="B888" s="9">
        <f t="shared" si="210"/>
        <v>364574</v>
      </c>
      <c r="C888" s="9">
        <f t="shared" si="223"/>
        <v>364604</v>
      </c>
      <c r="D888" s="3">
        <f t="shared" si="224"/>
        <v>31</v>
      </c>
      <c r="E888" s="4">
        <f>Lease!K898</f>
        <v>0</v>
      </c>
      <c r="F888" s="3">
        <f t="shared" si="225"/>
        <v>0</v>
      </c>
      <c r="G888" s="11">
        <f t="shared" si="211"/>
        <v>0</v>
      </c>
      <c r="H888" s="11">
        <f t="shared" si="212"/>
        <v>0</v>
      </c>
      <c r="I888" s="11">
        <f t="shared" si="213"/>
        <v>0</v>
      </c>
      <c r="J888" s="11">
        <f t="shared" si="214"/>
        <v>0</v>
      </c>
      <c r="K888" s="11">
        <f t="shared" si="215"/>
        <v>0</v>
      </c>
      <c r="L888" s="11">
        <f t="shared" si="216"/>
        <v>0</v>
      </c>
      <c r="M888" s="11">
        <f t="shared" si="217"/>
        <v>0</v>
      </c>
      <c r="N888" s="11">
        <f t="shared" si="218"/>
        <v>0</v>
      </c>
      <c r="O888" s="11">
        <f t="shared" si="219"/>
        <v>0</v>
      </c>
      <c r="P888" s="11">
        <f t="shared" si="220"/>
        <v>0</v>
      </c>
      <c r="Q888" s="11">
        <f t="shared" si="221"/>
        <v>0</v>
      </c>
      <c r="R888" s="11">
        <f t="shared" si="222"/>
        <v>0</v>
      </c>
    </row>
    <row r="889" spans="1:18" x14ac:dyDescent="0.25">
      <c r="A889" s="9">
        <f>IF(Lease!$H$4="Monthly",DATE(YEAR(Yearly!A888),MONTH(Yearly!A888)+1,DAY(Yearly!A888)),IF(Lease!$H$4="Quarterly",DATE(YEAR(Yearly!A888),MONTH(Yearly!A888)+3,DAY(Yearly!A888)),DATE(YEAR(Yearly!A888)+1,MONTH(Yearly!A888),DAY(Yearly!A888))))</f>
        <v>364941</v>
      </c>
      <c r="B889" s="9">
        <f t="shared" si="210"/>
        <v>364939</v>
      </c>
      <c r="C889" s="9">
        <f t="shared" si="223"/>
        <v>364969</v>
      </c>
      <c r="D889" s="3">
        <f t="shared" si="224"/>
        <v>31</v>
      </c>
      <c r="E889" s="4">
        <f>Lease!K899</f>
        <v>0</v>
      </c>
      <c r="F889" s="3">
        <f t="shared" si="225"/>
        <v>0</v>
      </c>
      <c r="G889" s="11">
        <f t="shared" si="211"/>
        <v>0</v>
      </c>
      <c r="H889" s="11">
        <f t="shared" si="212"/>
        <v>0</v>
      </c>
      <c r="I889" s="11">
        <f t="shared" si="213"/>
        <v>0</v>
      </c>
      <c r="J889" s="11">
        <f t="shared" si="214"/>
        <v>0</v>
      </c>
      <c r="K889" s="11">
        <f t="shared" si="215"/>
        <v>0</v>
      </c>
      <c r="L889" s="11">
        <f t="shared" si="216"/>
        <v>0</v>
      </c>
      <c r="M889" s="11">
        <f t="shared" si="217"/>
        <v>0</v>
      </c>
      <c r="N889" s="11">
        <f t="shared" si="218"/>
        <v>0</v>
      </c>
      <c r="O889" s="11">
        <f t="shared" si="219"/>
        <v>0</v>
      </c>
      <c r="P889" s="11">
        <f t="shared" si="220"/>
        <v>0</v>
      </c>
      <c r="Q889" s="11">
        <f t="shared" si="221"/>
        <v>0</v>
      </c>
      <c r="R889" s="11">
        <f t="shared" si="222"/>
        <v>0</v>
      </c>
    </row>
    <row r="890" spans="1:18" x14ac:dyDescent="0.25">
      <c r="A890" s="9">
        <f>IF(Lease!$H$4="Monthly",DATE(YEAR(Yearly!A889),MONTH(Yearly!A889)+1,DAY(Yearly!A889)),IF(Lease!$H$4="Quarterly",DATE(YEAR(Yearly!A889),MONTH(Yearly!A889)+3,DAY(Yearly!A889)),DATE(YEAR(Yearly!A889)+1,MONTH(Yearly!A889),DAY(Yearly!A889))))</f>
        <v>365306</v>
      </c>
      <c r="B890" s="9">
        <f t="shared" si="210"/>
        <v>365304</v>
      </c>
      <c r="C890" s="9">
        <f t="shared" si="223"/>
        <v>365334</v>
      </c>
      <c r="D890" s="3">
        <f t="shared" si="224"/>
        <v>31</v>
      </c>
      <c r="E890" s="4">
        <f>Lease!K900</f>
        <v>0</v>
      </c>
      <c r="F890" s="3">
        <f t="shared" si="225"/>
        <v>0</v>
      </c>
      <c r="G890" s="11">
        <f t="shared" si="211"/>
        <v>0</v>
      </c>
      <c r="H890" s="11">
        <f t="shared" si="212"/>
        <v>0</v>
      </c>
      <c r="I890" s="11">
        <f t="shared" si="213"/>
        <v>0</v>
      </c>
      <c r="J890" s="11">
        <f t="shared" si="214"/>
        <v>0</v>
      </c>
      <c r="K890" s="11">
        <f t="shared" si="215"/>
        <v>0</v>
      </c>
      <c r="L890" s="11">
        <f t="shared" si="216"/>
        <v>0</v>
      </c>
      <c r="M890" s="11">
        <f t="shared" si="217"/>
        <v>0</v>
      </c>
      <c r="N890" s="11">
        <f t="shared" si="218"/>
        <v>0</v>
      </c>
      <c r="O890" s="11">
        <f t="shared" si="219"/>
        <v>0</v>
      </c>
      <c r="P890" s="11">
        <f t="shared" si="220"/>
        <v>0</v>
      </c>
      <c r="Q890" s="11">
        <f t="shared" si="221"/>
        <v>0</v>
      </c>
      <c r="R890" s="11">
        <f t="shared" si="222"/>
        <v>0</v>
      </c>
    </row>
    <row r="891" spans="1:18" x14ac:dyDescent="0.25">
      <c r="A891" s="9">
        <f>IF(Lease!$H$4="Monthly",DATE(YEAR(Yearly!A890),MONTH(Yearly!A890)+1,DAY(Yearly!A890)),IF(Lease!$H$4="Quarterly",DATE(YEAR(Yearly!A890),MONTH(Yearly!A890)+3,DAY(Yearly!A890)),DATE(YEAR(Yearly!A890)+1,MONTH(Yearly!A890),DAY(Yearly!A890))))</f>
        <v>365671</v>
      </c>
      <c r="B891" s="9">
        <f t="shared" si="210"/>
        <v>365669</v>
      </c>
      <c r="C891" s="9">
        <f t="shared" si="223"/>
        <v>365699</v>
      </c>
      <c r="D891" s="3">
        <f t="shared" si="224"/>
        <v>31</v>
      </c>
      <c r="E891" s="4">
        <f>Lease!K901</f>
        <v>0</v>
      </c>
      <c r="F891" s="3">
        <f t="shared" si="225"/>
        <v>0</v>
      </c>
      <c r="G891" s="11">
        <f t="shared" si="211"/>
        <v>0</v>
      </c>
      <c r="H891" s="11">
        <f t="shared" si="212"/>
        <v>0</v>
      </c>
      <c r="I891" s="11">
        <f t="shared" si="213"/>
        <v>0</v>
      </c>
      <c r="J891" s="11">
        <f t="shared" si="214"/>
        <v>0</v>
      </c>
      <c r="K891" s="11">
        <f t="shared" si="215"/>
        <v>0</v>
      </c>
      <c r="L891" s="11">
        <f t="shared" si="216"/>
        <v>0</v>
      </c>
      <c r="M891" s="11">
        <f t="shared" si="217"/>
        <v>0</v>
      </c>
      <c r="N891" s="11">
        <f t="shared" si="218"/>
        <v>0</v>
      </c>
      <c r="O891" s="11">
        <f t="shared" si="219"/>
        <v>0</v>
      </c>
      <c r="P891" s="11">
        <f t="shared" si="220"/>
        <v>0</v>
      </c>
      <c r="Q891" s="11">
        <f t="shared" si="221"/>
        <v>0</v>
      </c>
      <c r="R891" s="11">
        <f t="shared" si="222"/>
        <v>0</v>
      </c>
    </row>
    <row r="892" spans="1:18" x14ac:dyDescent="0.25">
      <c r="A892" s="9">
        <f>IF(Lease!$H$4="Monthly",DATE(YEAR(Yearly!A891),MONTH(Yearly!A891)+1,DAY(Yearly!A891)),IF(Lease!$H$4="Quarterly",DATE(YEAR(Yearly!A891),MONTH(Yearly!A891)+3,DAY(Yearly!A891)),DATE(YEAR(Yearly!A891)+1,MONTH(Yearly!A891),DAY(Yearly!A891))))</f>
        <v>366036</v>
      </c>
      <c r="B892" s="9">
        <f t="shared" si="210"/>
        <v>366034</v>
      </c>
      <c r="C892" s="9">
        <f t="shared" si="223"/>
        <v>366064</v>
      </c>
      <c r="D892" s="3">
        <f t="shared" si="224"/>
        <v>31</v>
      </c>
      <c r="E892" s="4">
        <f>Lease!K902</f>
        <v>0</v>
      </c>
      <c r="F892" s="3">
        <f t="shared" si="225"/>
        <v>0</v>
      </c>
      <c r="G892" s="11">
        <f t="shared" si="211"/>
        <v>0</v>
      </c>
      <c r="H892" s="11">
        <f t="shared" si="212"/>
        <v>0</v>
      </c>
      <c r="I892" s="11">
        <f t="shared" si="213"/>
        <v>0</v>
      </c>
      <c r="J892" s="11">
        <f t="shared" si="214"/>
        <v>0</v>
      </c>
      <c r="K892" s="11">
        <f t="shared" si="215"/>
        <v>0</v>
      </c>
      <c r="L892" s="11">
        <f t="shared" si="216"/>
        <v>0</v>
      </c>
      <c r="M892" s="11">
        <f t="shared" si="217"/>
        <v>0</v>
      </c>
      <c r="N892" s="11">
        <f t="shared" si="218"/>
        <v>0</v>
      </c>
      <c r="O892" s="11">
        <f t="shared" si="219"/>
        <v>0</v>
      </c>
      <c r="P892" s="11">
        <f t="shared" si="220"/>
        <v>0</v>
      </c>
      <c r="Q892" s="11">
        <f t="shared" si="221"/>
        <v>0</v>
      </c>
      <c r="R892" s="11">
        <f t="shared" si="222"/>
        <v>0</v>
      </c>
    </row>
    <row r="893" spans="1:18" x14ac:dyDescent="0.25">
      <c r="A893" s="9">
        <f>IF(Lease!$H$4="Monthly",DATE(YEAR(Yearly!A892),MONTH(Yearly!A892)+1,DAY(Yearly!A892)),IF(Lease!$H$4="Quarterly",DATE(YEAR(Yearly!A892),MONTH(Yearly!A892)+3,DAY(Yearly!A892)),DATE(YEAR(Yearly!A892)+1,MONTH(Yearly!A892),DAY(Yearly!A892))))</f>
        <v>366401</v>
      </c>
      <c r="B893" s="9">
        <f t="shared" si="210"/>
        <v>366399</v>
      </c>
      <c r="C893" s="9">
        <f t="shared" si="223"/>
        <v>366429</v>
      </c>
      <c r="D893" s="3">
        <f t="shared" si="224"/>
        <v>31</v>
      </c>
      <c r="E893" s="4">
        <f>Lease!K903</f>
        <v>0</v>
      </c>
      <c r="F893" s="3">
        <f t="shared" si="225"/>
        <v>0</v>
      </c>
      <c r="G893" s="11">
        <f t="shared" si="211"/>
        <v>0</v>
      </c>
      <c r="H893" s="11">
        <f t="shared" si="212"/>
        <v>0</v>
      </c>
      <c r="I893" s="11">
        <f t="shared" si="213"/>
        <v>0</v>
      </c>
      <c r="J893" s="11">
        <f t="shared" si="214"/>
        <v>0</v>
      </c>
      <c r="K893" s="11">
        <f t="shared" si="215"/>
        <v>0</v>
      </c>
      <c r="L893" s="11">
        <f t="shared" si="216"/>
        <v>0</v>
      </c>
      <c r="M893" s="11">
        <f t="shared" si="217"/>
        <v>0</v>
      </c>
      <c r="N893" s="11">
        <f t="shared" si="218"/>
        <v>0</v>
      </c>
      <c r="O893" s="11">
        <f t="shared" si="219"/>
        <v>0</v>
      </c>
      <c r="P893" s="11">
        <f t="shared" si="220"/>
        <v>0</v>
      </c>
      <c r="Q893" s="11">
        <f t="shared" si="221"/>
        <v>0</v>
      </c>
      <c r="R893" s="11">
        <f t="shared" si="222"/>
        <v>0</v>
      </c>
    </row>
    <row r="894" spans="1:18" x14ac:dyDescent="0.25">
      <c r="A894" s="9">
        <f>IF(Lease!$H$4="Monthly",DATE(YEAR(Yearly!A893),MONTH(Yearly!A893)+1,DAY(Yearly!A893)),IF(Lease!$H$4="Quarterly",DATE(YEAR(Yearly!A893),MONTH(Yearly!A893)+3,DAY(Yearly!A893)),DATE(YEAR(Yearly!A893)+1,MONTH(Yearly!A893),DAY(Yearly!A893))))</f>
        <v>366767</v>
      </c>
      <c r="B894" s="9">
        <f t="shared" si="210"/>
        <v>366765</v>
      </c>
      <c r="C894" s="9">
        <f t="shared" si="223"/>
        <v>366795</v>
      </c>
      <c r="D894" s="3">
        <f t="shared" si="224"/>
        <v>31</v>
      </c>
      <c r="E894" s="4">
        <f>Lease!K904</f>
        <v>0</v>
      </c>
      <c r="F894" s="3">
        <f t="shared" si="225"/>
        <v>0</v>
      </c>
      <c r="G894" s="11">
        <f t="shared" si="211"/>
        <v>0</v>
      </c>
      <c r="H894" s="11">
        <f t="shared" si="212"/>
        <v>0</v>
      </c>
      <c r="I894" s="11">
        <f t="shared" si="213"/>
        <v>0</v>
      </c>
      <c r="J894" s="11">
        <f t="shared" si="214"/>
        <v>0</v>
      </c>
      <c r="K894" s="11">
        <f t="shared" si="215"/>
        <v>0</v>
      </c>
      <c r="L894" s="11">
        <f t="shared" si="216"/>
        <v>0</v>
      </c>
      <c r="M894" s="11">
        <f t="shared" si="217"/>
        <v>0</v>
      </c>
      <c r="N894" s="11">
        <f t="shared" si="218"/>
        <v>0</v>
      </c>
      <c r="O894" s="11">
        <f t="shared" si="219"/>
        <v>0</v>
      </c>
      <c r="P894" s="11">
        <f t="shared" si="220"/>
        <v>0</v>
      </c>
      <c r="Q894" s="11">
        <f t="shared" si="221"/>
        <v>0</v>
      </c>
      <c r="R894" s="11">
        <f t="shared" si="222"/>
        <v>0</v>
      </c>
    </row>
    <row r="895" spans="1:18" x14ac:dyDescent="0.25">
      <c r="A895" s="9">
        <f>IF(Lease!$H$4="Monthly",DATE(YEAR(Yearly!A894),MONTH(Yearly!A894)+1,DAY(Yearly!A894)),IF(Lease!$H$4="Quarterly",DATE(YEAR(Yearly!A894),MONTH(Yearly!A894)+3,DAY(Yearly!A894)),DATE(YEAR(Yearly!A894)+1,MONTH(Yearly!A894),DAY(Yearly!A894))))</f>
        <v>367132</v>
      </c>
      <c r="B895" s="9">
        <f t="shared" si="210"/>
        <v>367130</v>
      </c>
      <c r="C895" s="9">
        <f t="shared" si="223"/>
        <v>367160</v>
      </c>
      <c r="D895" s="3">
        <f t="shared" si="224"/>
        <v>31</v>
      </c>
      <c r="E895" s="4">
        <f>Lease!K905</f>
        <v>0</v>
      </c>
      <c r="F895" s="3">
        <f t="shared" si="225"/>
        <v>0</v>
      </c>
      <c r="G895" s="11">
        <f t="shared" si="211"/>
        <v>0</v>
      </c>
      <c r="H895" s="11">
        <f t="shared" si="212"/>
        <v>0</v>
      </c>
      <c r="I895" s="11">
        <f t="shared" si="213"/>
        <v>0</v>
      </c>
      <c r="J895" s="11">
        <f t="shared" si="214"/>
        <v>0</v>
      </c>
      <c r="K895" s="11">
        <f t="shared" si="215"/>
        <v>0</v>
      </c>
      <c r="L895" s="11">
        <f t="shared" si="216"/>
        <v>0</v>
      </c>
      <c r="M895" s="11">
        <f t="shared" si="217"/>
        <v>0</v>
      </c>
      <c r="N895" s="11">
        <f t="shared" si="218"/>
        <v>0</v>
      </c>
      <c r="O895" s="11">
        <f t="shared" si="219"/>
        <v>0</v>
      </c>
      <c r="P895" s="11">
        <f t="shared" si="220"/>
        <v>0</v>
      </c>
      <c r="Q895" s="11">
        <f t="shared" si="221"/>
        <v>0</v>
      </c>
      <c r="R895" s="11">
        <f t="shared" si="222"/>
        <v>0</v>
      </c>
    </row>
    <row r="896" spans="1:18" x14ac:dyDescent="0.25">
      <c r="A896" s="9">
        <f>IF(Lease!$H$4="Monthly",DATE(YEAR(Yearly!A895),MONTH(Yearly!A895)+1,DAY(Yearly!A895)),IF(Lease!$H$4="Quarterly",DATE(YEAR(Yearly!A895),MONTH(Yearly!A895)+3,DAY(Yearly!A895)),DATE(YEAR(Yearly!A895)+1,MONTH(Yearly!A895),DAY(Yearly!A895))))</f>
        <v>367497</v>
      </c>
      <c r="B896" s="9">
        <f t="shared" si="210"/>
        <v>367495</v>
      </c>
      <c r="C896" s="9">
        <f t="shared" si="223"/>
        <v>367525</v>
      </c>
      <c r="D896" s="3">
        <f t="shared" si="224"/>
        <v>31</v>
      </c>
      <c r="E896" s="4">
        <f>Lease!K906</f>
        <v>0</v>
      </c>
      <c r="F896" s="3">
        <f t="shared" si="225"/>
        <v>0</v>
      </c>
      <c r="G896" s="11">
        <f t="shared" si="211"/>
        <v>0</v>
      </c>
      <c r="H896" s="11">
        <f t="shared" si="212"/>
        <v>0</v>
      </c>
      <c r="I896" s="11">
        <f t="shared" si="213"/>
        <v>0</v>
      </c>
      <c r="J896" s="11">
        <f t="shared" si="214"/>
        <v>0</v>
      </c>
      <c r="K896" s="11">
        <f t="shared" si="215"/>
        <v>0</v>
      </c>
      <c r="L896" s="11">
        <f t="shared" si="216"/>
        <v>0</v>
      </c>
      <c r="M896" s="11">
        <f t="shared" si="217"/>
        <v>0</v>
      </c>
      <c r="N896" s="11">
        <f t="shared" si="218"/>
        <v>0</v>
      </c>
      <c r="O896" s="11">
        <f t="shared" si="219"/>
        <v>0</v>
      </c>
      <c r="P896" s="11">
        <f t="shared" si="220"/>
        <v>0</v>
      </c>
      <c r="Q896" s="11">
        <f t="shared" si="221"/>
        <v>0</v>
      </c>
      <c r="R896" s="11">
        <f t="shared" si="222"/>
        <v>0</v>
      </c>
    </row>
    <row r="897" spans="1:18" x14ac:dyDescent="0.25">
      <c r="A897" s="9">
        <f>IF(Lease!$H$4="Monthly",DATE(YEAR(Yearly!A896),MONTH(Yearly!A896)+1,DAY(Yearly!A896)),IF(Lease!$H$4="Quarterly",DATE(YEAR(Yearly!A896),MONTH(Yearly!A896)+3,DAY(Yearly!A896)),DATE(YEAR(Yearly!A896)+1,MONTH(Yearly!A896),DAY(Yearly!A896))))</f>
        <v>367862</v>
      </c>
      <c r="B897" s="9">
        <f t="shared" si="210"/>
        <v>367860</v>
      </c>
      <c r="C897" s="9">
        <f t="shared" si="223"/>
        <v>367890</v>
      </c>
      <c r="D897" s="3">
        <f t="shared" si="224"/>
        <v>31</v>
      </c>
      <c r="E897" s="4">
        <f>Lease!K907</f>
        <v>0</v>
      </c>
      <c r="F897" s="3">
        <f t="shared" si="225"/>
        <v>0</v>
      </c>
      <c r="G897" s="11">
        <f t="shared" si="211"/>
        <v>0</v>
      </c>
      <c r="H897" s="11">
        <f t="shared" si="212"/>
        <v>0</v>
      </c>
      <c r="I897" s="11">
        <f t="shared" si="213"/>
        <v>0</v>
      </c>
      <c r="J897" s="11">
        <f t="shared" si="214"/>
        <v>0</v>
      </c>
      <c r="K897" s="11">
        <f t="shared" si="215"/>
        <v>0</v>
      </c>
      <c r="L897" s="11">
        <f t="shared" si="216"/>
        <v>0</v>
      </c>
      <c r="M897" s="11">
        <f t="shared" si="217"/>
        <v>0</v>
      </c>
      <c r="N897" s="11">
        <f t="shared" si="218"/>
        <v>0</v>
      </c>
      <c r="O897" s="11">
        <f t="shared" si="219"/>
        <v>0</v>
      </c>
      <c r="P897" s="11">
        <f t="shared" si="220"/>
        <v>0</v>
      </c>
      <c r="Q897" s="11">
        <f t="shared" si="221"/>
        <v>0</v>
      </c>
      <c r="R897" s="11">
        <f t="shared" si="222"/>
        <v>0</v>
      </c>
    </row>
    <row r="898" spans="1:18" x14ac:dyDescent="0.25">
      <c r="A898" s="9">
        <f>IF(Lease!$H$4="Monthly",DATE(YEAR(Yearly!A897),MONTH(Yearly!A897)+1,DAY(Yearly!A897)),IF(Lease!$H$4="Quarterly",DATE(YEAR(Yearly!A897),MONTH(Yearly!A897)+3,DAY(Yearly!A897)),DATE(YEAR(Yearly!A897)+1,MONTH(Yearly!A897),DAY(Yearly!A897))))</f>
        <v>368228</v>
      </c>
      <c r="B898" s="9">
        <f t="shared" si="210"/>
        <v>368226</v>
      </c>
      <c r="C898" s="9">
        <f t="shared" si="223"/>
        <v>368256</v>
      </c>
      <c r="D898" s="3">
        <f t="shared" si="224"/>
        <v>31</v>
      </c>
      <c r="E898" s="4">
        <f>Lease!K908</f>
        <v>0</v>
      </c>
      <c r="F898" s="3">
        <f t="shared" si="225"/>
        <v>0</v>
      </c>
      <c r="G898" s="11">
        <f t="shared" si="211"/>
        <v>0</v>
      </c>
      <c r="H898" s="11">
        <f t="shared" si="212"/>
        <v>0</v>
      </c>
      <c r="I898" s="11">
        <f t="shared" si="213"/>
        <v>0</v>
      </c>
      <c r="J898" s="11">
        <f t="shared" si="214"/>
        <v>0</v>
      </c>
      <c r="K898" s="11">
        <f t="shared" si="215"/>
        <v>0</v>
      </c>
      <c r="L898" s="11">
        <f t="shared" si="216"/>
        <v>0</v>
      </c>
      <c r="M898" s="11">
        <f t="shared" si="217"/>
        <v>0</v>
      </c>
      <c r="N898" s="11">
        <f t="shared" si="218"/>
        <v>0</v>
      </c>
      <c r="O898" s="11">
        <f t="shared" si="219"/>
        <v>0</v>
      </c>
      <c r="P898" s="11">
        <f t="shared" si="220"/>
        <v>0</v>
      </c>
      <c r="Q898" s="11">
        <f t="shared" si="221"/>
        <v>0</v>
      </c>
      <c r="R898" s="11">
        <f t="shared" si="222"/>
        <v>0</v>
      </c>
    </row>
    <row r="899" spans="1:18" x14ac:dyDescent="0.25">
      <c r="A899" s="9">
        <f>IF(Lease!$H$4="Monthly",DATE(YEAR(Yearly!A898),MONTH(Yearly!A898)+1,DAY(Yearly!A898)),IF(Lease!$H$4="Quarterly",DATE(YEAR(Yearly!A898),MONTH(Yearly!A898)+3,DAY(Yearly!A898)),DATE(YEAR(Yearly!A898)+1,MONTH(Yearly!A898),DAY(Yearly!A898))))</f>
        <v>368593</v>
      </c>
      <c r="B899" s="9">
        <f t="shared" si="210"/>
        <v>368591</v>
      </c>
      <c r="C899" s="9">
        <f t="shared" si="223"/>
        <v>368621</v>
      </c>
      <c r="D899" s="3">
        <f t="shared" si="224"/>
        <v>31</v>
      </c>
      <c r="E899" s="4">
        <f>Lease!K909</f>
        <v>0</v>
      </c>
      <c r="F899" s="3">
        <f t="shared" si="225"/>
        <v>0</v>
      </c>
      <c r="G899" s="11">
        <f t="shared" si="211"/>
        <v>0</v>
      </c>
      <c r="H899" s="11">
        <f t="shared" si="212"/>
        <v>0</v>
      </c>
      <c r="I899" s="11">
        <f t="shared" si="213"/>
        <v>0</v>
      </c>
      <c r="J899" s="11">
        <f t="shared" si="214"/>
        <v>0</v>
      </c>
      <c r="K899" s="11">
        <f t="shared" si="215"/>
        <v>0</v>
      </c>
      <c r="L899" s="11">
        <f t="shared" si="216"/>
        <v>0</v>
      </c>
      <c r="M899" s="11">
        <f t="shared" si="217"/>
        <v>0</v>
      </c>
      <c r="N899" s="11">
        <f t="shared" si="218"/>
        <v>0</v>
      </c>
      <c r="O899" s="11">
        <f t="shared" si="219"/>
        <v>0</v>
      </c>
      <c r="P899" s="11">
        <f t="shared" si="220"/>
        <v>0</v>
      </c>
      <c r="Q899" s="11">
        <f t="shared" si="221"/>
        <v>0</v>
      </c>
      <c r="R899" s="11">
        <f t="shared" si="222"/>
        <v>0</v>
      </c>
    </row>
    <row r="900" spans="1:18" x14ac:dyDescent="0.25">
      <c r="A900" s="9">
        <f>IF(Lease!$H$4="Monthly",DATE(YEAR(Yearly!A899),MONTH(Yearly!A899)+1,DAY(Yearly!A899)),IF(Lease!$H$4="Quarterly",DATE(YEAR(Yearly!A899),MONTH(Yearly!A899)+3,DAY(Yearly!A899)),DATE(YEAR(Yearly!A899)+1,MONTH(Yearly!A899),DAY(Yearly!A899))))</f>
        <v>368958</v>
      </c>
      <c r="B900" s="9">
        <f t="shared" si="210"/>
        <v>368956</v>
      </c>
      <c r="C900" s="9">
        <f t="shared" si="223"/>
        <v>368986</v>
      </c>
      <c r="D900" s="3">
        <f t="shared" si="224"/>
        <v>31</v>
      </c>
      <c r="E900" s="4">
        <f>Lease!K910</f>
        <v>0</v>
      </c>
      <c r="F900" s="3">
        <f t="shared" si="225"/>
        <v>0</v>
      </c>
      <c r="G900" s="11">
        <f t="shared" si="211"/>
        <v>0</v>
      </c>
      <c r="H900" s="11">
        <f t="shared" si="212"/>
        <v>0</v>
      </c>
      <c r="I900" s="11">
        <f t="shared" si="213"/>
        <v>0</v>
      </c>
      <c r="J900" s="11">
        <f t="shared" si="214"/>
        <v>0</v>
      </c>
      <c r="K900" s="11">
        <f t="shared" si="215"/>
        <v>0</v>
      </c>
      <c r="L900" s="11">
        <f t="shared" si="216"/>
        <v>0</v>
      </c>
      <c r="M900" s="11">
        <f t="shared" si="217"/>
        <v>0</v>
      </c>
      <c r="N900" s="11">
        <f t="shared" si="218"/>
        <v>0</v>
      </c>
      <c r="O900" s="11">
        <f t="shared" si="219"/>
        <v>0</v>
      </c>
      <c r="P900" s="11">
        <f t="shared" si="220"/>
        <v>0</v>
      </c>
      <c r="Q900" s="11">
        <f t="shared" si="221"/>
        <v>0</v>
      </c>
      <c r="R900" s="11">
        <f t="shared" si="222"/>
        <v>0</v>
      </c>
    </row>
    <row r="901" spans="1:18" x14ac:dyDescent="0.25">
      <c r="A901" s="9">
        <f>IF(Lease!$H$4="Monthly",DATE(YEAR(Yearly!A900),MONTH(Yearly!A900)+1,DAY(Yearly!A900)),IF(Lease!$H$4="Quarterly",DATE(YEAR(Yearly!A900),MONTH(Yearly!A900)+3,DAY(Yearly!A900)),DATE(YEAR(Yearly!A900)+1,MONTH(Yearly!A900),DAY(Yearly!A900))))</f>
        <v>369323</v>
      </c>
      <c r="B901" s="9">
        <f t="shared" si="210"/>
        <v>369321</v>
      </c>
      <c r="C901" s="9">
        <f t="shared" si="223"/>
        <v>369351</v>
      </c>
      <c r="D901" s="3">
        <f t="shared" si="224"/>
        <v>31</v>
      </c>
      <c r="E901" s="4">
        <f>Lease!K911</f>
        <v>0</v>
      </c>
      <c r="F901" s="3">
        <f t="shared" si="225"/>
        <v>0</v>
      </c>
      <c r="G901" s="11">
        <f t="shared" si="211"/>
        <v>0</v>
      </c>
      <c r="H901" s="11">
        <f t="shared" si="212"/>
        <v>0</v>
      </c>
      <c r="I901" s="11">
        <f t="shared" si="213"/>
        <v>0</v>
      </c>
      <c r="J901" s="11">
        <f t="shared" si="214"/>
        <v>0</v>
      </c>
      <c r="K901" s="11">
        <f t="shared" si="215"/>
        <v>0</v>
      </c>
      <c r="L901" s="11">
        <f t="shared" si="216"/>
        <v>0</v>
      </c>
      <c r="M901" s="11">
        <f t="shared" si="217"/>
        <v>0</v>
      </c>
      <c r="N901" s="11">
        <f t="shared" si="218"/>
        <v>0</v>
      </c>
      <c r="O901" s="11">
        <f t="shared" si="219"/>
        <v>0</v>
      </c>
      <c r="P901" s="11">
        <f t="shared" si="220"/>
        <v>0</v>
      </c>
      <c r="Q901" s="11">
        <f t="shared" si="221"/>
        <v>0</v>
      </c>
      <c r="R901" s="11">
        <f t="shared" si="222"/>
        <v>0</v>
      </c>
    </row>
    <row r="902" spans="1:18" x14ac:dyDescent="0.25">
      <c r="A902" s="9">
        <f>IF(Lease!$H$4="Monthly",DATE(YEAR(Yearly!A901),MONTH(Yearly!A901)+1,DAY(Yearly!A901)),IF(Lease!$H$4="Quarterly",DATE(YEAR(Yearly!A901),MONTH(Yearly!A901)+3,DAY(Yearly!A901)),DATE(YEAR(Yearly!A901)+1,MONTH(Yearly!A901),DAY(Yearly!A901))))</f>
        <v>369689</v>
      </c>
      <c r="B902" s="9">
        <f t="shared" ref="B902:B965" si="226">EOMONTH(A902,-1)+1</f>
        <v>369687</v>
      </c>
      <c r="C902" s="9">
        <f t="shared" si="223"/>
        <v>369717</v>
      </c>
      <c r="D902" s="3">
        <f t="shared" si="224"/>
        <v>31</v>
      </c>
      <c r="E902" s="4">
        <f>Lease!K912</f>
        <v>0</v>
      </c>
      <c r="F902" s="3">
        <f t="shared" si="225"/>
        <v>0</v>
      </c>
      <c r="G902" s="11">
        <f t="shared" ref="G902:G965" si="227">$E903/($A903-$A902+1)*((((EOMONTH(DATE(YEAR($A902),MONTH($A902)+G$4,DAY($A902)),0)))-DATE(YEAR($A902),MONTH(EOMONTH($A902,-1)+G$4)+G$4,1))+1)</f>
        <v>0</v>
      </c>
      <c r="H902" s="11">
        <f t="shared" ref="H902:H965" si="228">$E903/($A903-$A902+1)*((((EOMONTH(DATE(YEAR($A902),MONTH($A902)+H$4,DAY($A902)),0)))-DATE(YEAR($A902),MONTH(EOMONTH($A902,-1)+H$4)+H$4,1))+1)</f>
        <v>0</v>
      </c>
      <c r="I902" s="11">
        <f t="shared" ref="I902:I965" si="229">$E903/($A903-$A902+1)*((((EOMONTH(DATE(YEAR($A902),MONTH($A902)+I$4,DAY($A902)),0)))-DATE(YEAR($A902),MONTH(EOMONTH($A902,-1)+I$4)+I$4,1))+1)</f>
        <v>0</v>
      </c>
      <c r="J902" s="11">
        <f t="shared" ref="J902:J965" si="230">$E903/($A903-$A902+1)*((((EOMONTH(DATE(YEAR($A902),MONTH($A902)+J$4,DAY($A902)),0)))-DATE(YEAR($A902),MONTH(EOMONTH($A902,-1)+J$4)+J$4,1))+1)</f>
        <v>0</v>
      </c>
      <c r="K902" s="11">
        <f t="shared" ref="K902:K965" si="231">$E903/($A903-$A902+1)*((((EOMONTH(DATE(YEAR($A902),MONTH($A902)+K$4,DAY($A902)),0)))-DATE(YEAR($A902),MONTH(EOMONTH($A902,-1)+K$4)+K$4,1))+1)</f>
        <v>0</v>
      </c>
      <c r="L902" s="11">
        <f t="shared" ref="L902:L965" si="232">$E903/($A903-$A902+1)*((((EOMONTH(DATE(YEAR($A902),MONTH($A902)+L$4,DAY($A902)),0)))-DATE(YEAR($A902),MONTH(EOMONTH($A902,-1)+L$4)+L$4,1))+1)</f>
        <v>0</v>
      </c>
      <c r="M902" s="11">
        <f t="shared" ref="M902:M965" si="233">$E903/($A903-$A902+1)*((((EOMONTH(DATE(YEAR($A902),MONTH($A902)+M$4,DAY($A902)),0)))-DATE(YEAR($A902),MONTH(EOMONTH($A902,-1)+M$4)+M$4,1))+1)</f>
        <v>0</v>
      </c>
      <c r="N902" s="11">
        <f t="shared" ref="N902:N965" si="234">$E903/($A903-$A902+1)*((((EOMONTH(DATE(YEAR($A902),MONTH($A902)+N$4,DAY($A902)),0)))-DATE(YEAR($A902),MONTH(EOMONTH($A902,-1)+N$4)+N$4,1))+1)</f>
        <v>0</v>
      </c>
      <c r="O902" s="11">
        <f t="shared" ref="O902:O965" si="235">$E903/($A903-$A902+1)*((((EOMONTH(DATE(YEAR($A902),MONTH($A902)+O$4,DAY($A902)),0)))-DATE(YEAR($A902),MONTH(EOMONTH($A902,-1)+O$4)+O$4,1))+1)</f>
        <v>0</v>
      </c>
      <c r="P902" s="11">
        <f t="shared" ref="P902:P965" si="236">$E903/($A903-$A902+1)*((((EOMONTH(DATE(YEAR($A902),MONTH($A902)+P$4,DAY($A902)),0)))-DATE(YEAR($A902),MONTH(EOMONTH($A902,-1)+P$4)+P$4,1))+1)</f>
        <v>0</v>
      </c>
      <c r="Q902" s="11">
        <f t="shared" ref="Q902:Q965" si="237">$E903/($A903-$A902+1)*((((EOMONTH(DATE(YEAR($A902),MONTH($A902)+Q$4,DAY($A902)),0)))-DATE(YEAR($A902),MONTH(EOMONTH($A902,-1)+Q$4)+Q$4,1))+1)</f>
        <v>0</v>
      </c>
      <c r="R902" s="11">
        <f t="shared" ref="R902:R965" si="238">$E903/($A903-$A902+1)*IF((((EOMONTH(DATE(YEAR($A902),MONTH($A902)+R$4,DAY($A902)),0))))&lt;$A902,$A902-DATE(YEAR($A902),MONTH(EOMONTH($A902,-1)+R$4)+R$4,1)+1,$A902-1-EOMONTH($A902,-1)+1)</f>
        <v>0</v>
      </c>
    </row>
    <row r="903" spans="1:18" x14ac:dyDescent="0.25">
      <c r="A903" s="9">
        <f>IF(Lease!$H$4="Monthly",DATE(YEAR(Yearly!A902),MONTH(Yearly!A902)+1,DAY(Yearly!A902)),IF(Lease!$H$4="Quarterly",DATE(YEAR(Yearly!A902),MONTH(Yearly!A902)+3,DAY(Yearly!A902)),DATE(YEAR(Yearly!A902)+1,MONTH(Yearly!A902),DAY(Yearly!A902))))</f>
        <v>370054</v>
      </c>
      <c r="B903" s="9">
        <f t="shared" si="226"/>
        <v>370052</v>
      </c>
      <c r="C903" s="9">
        <f t="shared" ref="C903:C966" si="239">EOMONTH(A903,0)</f>
        <v>370082</v>
      </c>
      <c r="D903" s="3">
        <f t="shared" ref="D903:D966" si="240">C903-B903+1</f>
        <v>31</v>
      </c>
      <c r="E903" s="4">
        <f>Lease!K913</f>
        <v>0</v>
      </c>
      <c r="F903" s="3">
        <f t="shared" si="225"/>
        <v>0</v>
      </c>
      <c r="G903" s="11">
        <f t="shared" si="227"/>
        <v>0</v>
      </c>
      <c r="H903" s="11">
        <f t="shared" si="228"/>
        <v>0</v>
      </c>
      <c r="I903" s="11">
        <f t="shared" si="229"/>
        <v>0</v>
      </c>
      <c r="J903" s="11">
        <f t="shared" si="230"/>
        <v>0</v>
      </c>
      <c r="K903" s="11">
        <f t="shared" si="231"/>
        <v>0</v>
      </c>
      <c r="L903" s="11">
        <f t="shared" si="232"/>
        <v>0</v>
      </c>
      <c r="M903" s="11">
        <f t="shared" si="233"/>
        <v>0</v>
      </c>
      <c r="N903" s="11">
        <f t="shared" si="234"/>
        <v>0</v>
      </c>
      <c r="O903" s="11">
        <f t="shared" si="235"/>
        <v>0</v>
      </c>
      <c r="P903" s="11">
        <f t="shared" si="236"/>
        <v>0</v>
      </c>
      <c r="Q903" s="11">
        <f t="shared" si="237"/>
        <v>0</v>
      </c>
      <c r="R903" s="11">
        <f t="shared" si="238"/>
        <v>0</v>
      </c>
    </row>
    <row r="904" spans="1:18" x14ac:dyDescent="0.25">
      <c r="A904" s="9">
        <f>IF(Lease!$H$4="Monthly",DATE(YEAR(Yearly!A903),MONTH(Yearly!A903)+1,DAY(Yearly!A903)),IF(Lease!$H$4="Quarterly",DATE(YEAR(Yearly!A903),MONTH(Yearly!A903)+3,DAY(Yearly!A903)),DATE(YEAR(Yearly!A903)+1,MONTH(Yearly!A903),DAY(Yearly!A903))))</f>
        <v>370419</v>
      </c>
      <c r="B904" s="9">
        <f t="shared" si="226"/>
        <v>370417</v>
      </c>
      <c r="C904" s="9">
        <f t="shared" si="239"/>
        <v>370447</v>
      </c>
      <c r="D904" s="3">
        <f t="shared" si="240"/>
        <v>31</v>
      </c>
      <c r="E904" s="4">
        <f>Lease!K914</f>
        <v>0</v>
      </c>
      <c r="F904" s="3">
        <f t="shared" ref="F904:F967" si="241">E905/(A905-A904+1)*(EOMONTH(A904,0)-A904+1)+R903</f>
        <v>0</v>
      </c>
      <c r="G904" s="11">
        <f t="shared" si="227"/>
        <v>0</v>
      </c>
      <c r="H904" s="11">
        <f t="shared" si="228"/>
        <v>0</v>
      </c>
      <c r="I904" s="11">
        <f t="shared" si="229"/>
        <v>0</v>
      </c>
      <c r="J904" s="11">
        <f t="shared" si="230"/>
        <v>0</v>
      </c>
      <c r="K904" s="11">
        <f t="shared" si="231"/>
        <v>0</v>
      </c>
      <c r="L904" s="11">
        <f t="shared" si="232"/>
        <v>0</v>
      </c>
      <c r="M904" s="11">
        <f t="shared" si="233"/>
        <v>0</v>
      </c>
      <c r="N904" s="11">
        <f t="shared" si="234"/>
        <v>0</v>
      </c>
      <c r="O904" s="11">
        <f t="shared" si="235"/>
        <v>0</v>
      </c>
      <c r="P904" s="11">
        <f t="shared" si="236"/>
        <v>0</v>
      </c>
      <c r="Q904" s="11">
        <f t="shared" si="237"/>
        <v>0</v>
      </c>
      <c r="R904" s="11">
        <f t="shared" si="238"/>
        <v>0</v>
      </c>
    </row>
    <row r="905" spans="1:18" x14ac:dyDescent="0.25">
      <c r="A905" s="9">
        <f>IF(Lease!$H$4="Monthly",DATE(YEAR(Yearly!A904),MONTH(Yearly!A904)+1,DAY(Yearly!A904)),IF(Lease!$H$4="Quarterly",DATE(YEAR(Yearly!A904),MONTH(Yearly!A904)+3,DAY(Yearly!A904)),DATE(YEAR(Yearly!A904)+1,MONTH(Yearly!A904),DAY(Yearly!A904))))</f>
        <v>370784</v>
      </c>
      <c r="B905" s="9">
        <f t="shared" si="226"/>
        <v>370782</v>
      </c>
      <c r="C905" s="9">
        <f t="shared" si="239"/>
        <v>370812</v>
      </c>
      <c r="D905" s="3">
        <f t="shared" si="240"/>
        <v>31</v>
      </c>
      <c r="E905" s="4">
        <f>Lease!K915</f>
        <v>0</v>
      </c>
      <c r="F905" s="3">
        <f t="shared" si="241"/>
        <v>0</v>
      </c>
      <c r="G905" s="11">
        <f t="shared" si="227"/>
        <v>0</v>
      </c>
      <c r="H905" s="11">
        <f t="shared" si="228"/>
        <v>0</v>
      </c>
      <c r="I905" s="11">
        <f t="shared" si="229"/>
        <v>0</v>
      </c>
      <c r="J905" s="11">
        <f t="shared" si="230"/>
        <v>0</v>
      </c>
      <c r="K905" s="11">
        <f t="shared" si="231"/>
        <v>0</v>
      </c>
      <c r="L905" s="11">
        <f t="shared" si="232"/>
        <v>0</v>
      </c>
      <c r="M905" s="11">
        <f t="shared" si="233"/>
        <v>0</v>
      </c>
      <c r="N905" s="11">
        <f t="shared" si="234"/>
        <v>0</v>
      </c>
      <c r="O905" s="11">
        <f t="shared" si="235"/>
        <v>0</v>
      </c>
      <c r="P905" s="11">
        <f t="shared" si="236"/>
        <v>0</v>
      </c>
      <c r="Q905" s="11">
        <f t="shared" si="237"/>
        <v>0</v>
      </c>
      <c r="R905" s="11">
        <f t="shared" si="238"/>
        <v>0</v>
      </c>
    </row>
    <row r="906" spans="1:18" x14ac:dyDescent="0.25">
      <c r="A906" s="9">
        <f>IF(Lease!$H$4="Monthly",DATE(YEAR(Yearly!A905),MONTH(Yearly!A905)+1,DAY(Yearly!A905)),IF(Lease!$H$4="Quarterly",DATE(YEAR(Yearly!A905),MONTH(Yearly!A905)+3,DAY(Yearly!A905)),DATE(YEAR(Yearly!A905)+1,MONTH(Yearly!A905),DAY(Yearly!A905))))</f>
        <v>371150</v>
      </c>
      <c r="B906" s="9">
        <f t="shared" si="226"/>
        <v>371148</v>
      </c>
      <c r="C906" s="9">
        <f t="shared" si="239"/>
        <v>371178</v>
      </c>
      <c r="D906" s="3">
        <f t="shared" si="240"/>
        <v>31</v>
      </c>
      <c r="E906" s="4">
        <f>Lease!K916</f>
        <v>0</v>
      </c>
      <c r="F906" s="3">
        <f t="shared" si="241"/>
        <v>0</v>
      </c>
      <c r="G906" s="11">
        <f t="shared" si="227"/>
        <v>0</v>
      </c>
      <c r="H906" s="11">
        <f t="shared" si="228"/>
        <v>0</v>
      </c>
      <c r="I906" s="11">
        <f t="shared" si="229"/>
        <v>0</v>
      </c>
      <c r="J906" s="11">
        <f t="shared" si="230"/>
        <v>0</v>
      </c>
      <c r="K906" s="11">
        <f t="shared" si="231"/>
        <v>0</v>
      </c>
      <c r="L906" s="11">
        <f t="shared" si="232"/>
        <v>0</v>
      </c>
      <c r="M906" s="11">
        <f t="shared" si="233"/>
        <v>0</v>
      </c>
      <c r="N906" s="11">
        <f t="shared" si="234"/>
        <v>0</v>
      </c>
      <c r="O906" s="11">
        <f t="shared" si="235"/>
        <v>0</v>
      </c>
      <c r="P906" s="11">
        <f t="shared" si="236"/>
        <v>0</v>
      </c>
      <c r="Q906" s="11">
        <f t="shared" si="237"/>
        <v>0</v>
      </c>
      <c r="R906" s="11">
        <f t="shared" si="238"/>
        <v>0</v>
      </c>
    </row>
    <row r="907" spans="1:18" x14ac:dyDescent="0.25">
      <c r="A907" s="9">
        <f>IF(Lease!$H$4="Monthly",DATE(YEAR(Yearly!A906),MONTH(Yearly!A906)+1,DAY(Yearly!A906)),IF(Lease!$H$4="Quarterly",DATE(YEAR(Yearly!A906),MONTH(Yearly!A906)+3,DAY(Yearly!A906)),DATE(YEAR(Yearly!A906)+1,MONTH(Yearly!A906),DAY(Yearly!A906))))</f>
        <v>371515</v>
      </c>
      <c r="B907" s="9">
        <f t="shared" si="226"/>
        <v>371513</v>
      </c>
      <c r="C907" s="9">
        <f t="shared" si="239"/>
        <v>371543</v>
      </c>
      <c r="D907" s="3">
        <f t="shared" si="240"/>
        <v>31</v>
      </c>
      <c r="E907" s="4">
        <f>Lease!K917</f>
        <v>0</v>
      </c>
      <c r="F907" s="3">
        <f t="shared" si="241"/>
        <v>0</v>
      </c>
      <c r="G907" s="11">
        <f t="shared" si="227"/>
        <v>0</v>
      </c>
      <c r="H907" s="11">
        <f t="shared" si="228"/>
        <v>0</v>
      </c>
      <c r="I907" s="11">
        <f t="shared" si="229"/>
        <v>0</v>
      </c>
      <c r="J907" s="11">
        <f t="shared" si="230"/>
        <v>0</v>
      </c>
      <c r="K907" s="11">
        <f t="shared" si="231"/>
        <v>0</v>
      </c>
      <c r="L907" s="11">
        <f t="shared" si="232"/>
        <v>0</v>
      </c>
      <c r="M907" s="11">
        <f t="shared" si="233"/>
        <v>0</v>
      </c>
      <c r="N907" s="11">
        <f t="shared" si="234"/>
        <v>0</v>
      </c>
      <c r="O907" s="11">
        <f t="shared" si="235"/>
        <v>0</v>
      </c>
      <c r="P907" s="11">
        <f t="shared" si="236"/>
        <v>0</v>
      </c>
      <c r="Q907" s="11">
        <f t="shared" si="237"/>
        <v>0</v>
      </c>
      <c r="R907" s="11">
        <f t="shared" si="238"/>
        <v>0</v>
      </c>
    </row>
    <row r="908" spans="1:18" x14ac:dyDescent="0.25">
      <c r="A908" s="9">
        <f>IF(Lease!$H$4="Monthly",DATE(YEAR(Yearly!A907),MONTH(Yearly!A907)+1,DAY(Yearly!A907)),IF(Lease!$H$4="Quarterly",DATE(YEAR(Yearly!A907),MONTH(Yearly!A907)+3,DAY(Yearly!A907)),DATE(YEAR(Yearly!A907)+1,MONTH(Yearly!A907),DAY(Yearly!A907))))</f>
        <v>371880</v>
      </c>
      <c r="B908" s="9">
        <f t="shared" si="226"/>
        <v>371878</v>
      </c>
      <c r="C908" s="9">
        <f t="shared" si="239"/>
        <v>371908</v>
      </c>
      <c r="D908" s="3">
        <f t="shared" si="240"/>
        <v>31</v>
      </c>
      <c r="E908" s="4">
        <f>Lease!K918</f>
        <v>0</v>
      </c>
      <c r="F908" s="3">
        <f t="shared" si="241"/>
        <v>0</v>
      </c>
      <c r="G908" s="11">
        <f t="shared" si="227"/>
        <v>0</v>
      </c>
      <c r="H908" s="11">
        <f t="shared" si="228"/>
        <v>0</v>
      </c>
      <c r="I908" s="11">
        <f t="shared" si="229"/>
        <v>0</v>
      </c>
      <c r="J908" s="11">
        <f t="shared" si="230"/>
        <v>0</v>
      </c>
      <c r="K908" s="11">
        <f t="shared" si="231"/>
        <v>0</v>
      </c>
      <c r="L908" s="11">
        <f t="shared" si="232"/>
        <v>0</v>
      </c>
      <c r="M908" s="11">
        <f t="shared" si="233"/>
        <v>0</v>
      </c>
      <c r="N908" s="11">
        <f t="shared" si="234"/>
        <v>0</v>
      </c>
      <c r="O908" s="11">
        <f t="shared" si="235"/>
        <v>0</v>
      </c>
      <c r="P908" s="11">
        <f t="shared" si="236"/>
        <v>0</v>
      </c>
      <c r="Q908" s="11">
        <f t="shared" si="237"/>
        <v>0</v>
      </c>
      <c r="R908" s="11">
        <f t="shared" si="238"/>
        <v>0</v>
      </c>
    </row>
    <row r="909" spans="1:18" x14ac:dyDescent="0.25">
      <c r="A909" s="9">
        <f>IF(Lease!$H$4="Monthly",DATE(YEAR(Yearly!A908),MONTH(Yearly!A908)+1,DAY(Yearly!A908)),IF(Lease!$H$4="Quarterly",DATE(YEAR(Yearly!A908),MONTH(Yearly!A908)+3,DAY(Yearly!A908)),DATE(YEAR(Yearly!A908)+1,MONTH(Yearly!A908),DAY(Yearly!A908))))</f>
        <v>372245</v>
      </c>
      <c r="B909" s="9">
        <f t="shared" si="226"/>
        <v>372243</v>
      </c>
      <c r="C909" s="9">
        <f t="shared" si="239"/>
        <v>372273</v>
      </c>
      <c r="D909" s="3">
        <f t="shared" si="240"/>
        <v>31</v>
      </c>
      <c r="E909" s="4">
        <f>Lease!K919</f>
        <v>0</v>
      </c>
      <c r="F909" s="3">
        <f t="shared" si="241"/>
        <v>0</v>
      </c>
      <c r="G909" s="11">
        <f t="shared" si="227"/>
        <v>0</v>
      </c>
      <c r="H909" s="11">
        <f t="shared" si="228"/>
        <v>0</v>
      </c>
      <c r="I909" s="11">
        <f t="shared" si="229"/>
        <v>0</v>
      </c>
      <c r="J909" s="11">
        <f t="shared" si="230"/>
        <v>0</v>
      </c>
      <c r="K909" s="11">
        <f t="shared" si="231"/>
        <v>0</v>
      </c>
      <c r="L909" s="11">
        <f t="shared" si="232"/>
        <v>0</v>
      </c>
      <c r="M909" s="11">
        <f t="shared" si="233"/>
        <v>0</v>
      </c>
      <c r="N909" s="11">
        <f t="shared" si="234"/>
        <v>0</v>
      </c>
      <c r="O909" s="11">
        <f t="shared" si="235"/>
        <v>0</v>
      </c>
      <c r="P909" s="11">
        <f t="shared" si="236"/>
        <v>0</v>
      </c>
      <c r="Q909" s="11">
        <f t="shared" si="237"/>
        <v>0</v>
      </c>
      <c r="R909" s="11">
        <f t="shared" si="238"/>
        <v>0</v>
      </c>
    </row>
    <row r="910" spans="1:18" x14ac:dyDescent="0.25">
      <c r="A910" s="9">
        <f>IF(Lease!$H$4="Monthly",DATE(YEAR(Yearly!A909),MONTH(Yearly!A909)+1,DAY(Yearly!A909)),IF(Lease!$H$4="Quarterly",DATE(YEAR(Yearly!A909),MONTH(Yearly!A909)+3,DAY(Yearly!A909)),DATE(YEAR(Yearly!A909)+1,MONTH(Yearly!A909),DAY(Yearly!A909))))</f>
        <v>372611</v>
      </c>
      <c r="B910" s="9">
        <f t="shared" si="226"/>
        <v>372609</v>
      </c>
      <c r="C910" s="9">
        <f t="shared" si="239"/>
        <v>372639</v>
      </c>
      <c r="D910" s="3">
        <f t="shared" si="240"/>
        <v>31</v>
      </c>
      <c r="E910" s="4">
        <f>Lease!K920</f>
        <v>0</v>
      </c>
      <c r="F910" s="3">
        <f t="shared" si="241"/>
        <v>0</v>
      </c>
      <c r="G910" s="11">
        <f t="shared" si="227"/>
        <v>0</v>
      </c>
      <c r="H910" s="11">
        <f t="shared" si="228"/>
        <v>0</v>
      </c>
      <c r="I910" s="11">
        <f t="shared" si="229"/>
        <v>0</v>
      </c>
      <c r="J910" s="11">
        <f t="shared" si="230"/>
        <v>0</v>
      </c>
      <c r="K910" s="11">
        <f t="shared" si="231"/>
        <v>0</v>
      </c>
      <c r="L910" s="11">
        <f t="shared" si="232"/>
        <v>0</v>
      </c>
      <c r="M910" s="11">
        <f t="shared" si="233"/>
        <v>0</v>
      </c>
      <c r="N910" s="11">
        <f t="shared" si="234"/>
        <v>0</v>
      </c>
      <c r="O910" s="11">
        <f t="shared" si="235"/>
        <v>0</v>
      </c>
      <c r="P910" s="11">
        <f t="shared" si="236"/>
        <v>0</v>
      </c>
      <c r="Q910" s="11">
        <f t="shared" si="237"/>
        <v>0</v>
      </c>
      <c r="R910" s="11">
        <f t="shared" si="238"/>
        <v>0</v>
      </c>
    </row>
    <row r="911" spans="1:18" x14ac:dyDescent="0.25">
      <c r="A911" s="9">
        <f>IF(Lease!$H$4="Monthly",DATE(YEAR(Yearly!A910),MONTH(Yearly!A910)+1,DAY(Yearly!A910)),IF(Lease!$H$4="Quarterly",DATE(YEAR(Yearly!A910),MONTH(Yearly!A910)+3,DAY(Yearly!A910)),DATE(YEAR(Yearly!A910)+1,MONTH(Yearly!A910),DAY(Yearly!A910))))</f>
        <v>372976</v>
      </c>
      <c r="B911" s="9">
        <f t="shared" si="226"/>
        <v>372974</v>
      </c>
      <c r="C911" s="9">
        <f t="shared" si="239"/>
        <v>373004</v>
      </c>
      <c r="D911" s="3">
        <f t="shared" si="240"/>
        <v>31</v>
      </c>
      <c r="E911" s="4">
        <f>Lease!K921</f>
        <v>0</v>
      </c>
      <c r="F911" s="3">
        <f t="shared" si="241"/>
        <v>0</v>
      </c>
      <c r="G911" s="11">
        <f t="shared" si="227"/>
        <v>0</v>
      </c>
      <c r="H911" s="11">
        <f t="shared" si="228"/>
        <v>0</v>
      </c>
      <c r="I911" s="11">
        <f t="shared" si="229"/>
        <v>0</v>
      </c>
      <c r="J911" s="11">
        <f t="shared" si="230"/>
        <v>0</v>
      </c>
      <c r="K911" s="11">
        <f t="shared" si="231"/>
        <v>0</v>
      </c>
      <c r="L911" s="11">
        <f t="shared" si="232"/>
        <v>0</v>
      </c>
      <c r="M911" s="11">
        <f t="shared" si="233"/>
        <v>0</v>
      </c>
      <c r="N911" s="11">
        <f t="shared" si="234"/>
        <v>0</v>
      </c>
      <c r="O911" s="11">
        <f t="shared" si="235"/>
        <v>0</v>
      </c>
      <c r="P911" s="11">
        <f t="shared" si="236"/>
        <v>0</v>
      </c>
      <c r="Q911" s="11">
        <f t="shared" si="237"/>
        <v>0</v>
      </c>
      <c r="R911" s="11">
        <f t="shared" si="238"/>
        <v>0</v>
      </c>
    </row>
    <row r="912" spans="1:18" x14ac:dyDescent="0.25">
      <c r="A912" s="9">
        <f>IF(Lease!$H$4="Monthly",DATE(YEAR(Yearly!A911),MONTH(Yearly!A911)+1,DAY(Yearly!A911)),IF(Lease!$H$4="Quarterly",DATE(YEAR(Yearly!A911),MONTH(Yearly!A911)+3,DAY(Yearly!A911)),DATE(YEAR(Yearly!A911)+1,MONTH(Yearly!A911),DAY(Yearly!A911))))</f>
        <v>373341</v>
      </c>
      <c r="B912" s="9">
        <f t="shared" si="226"/>
        <v>373339</v>
      </c>
      <c r="C912" s="9">
        <f t="shared" si="239"/>
        <v>373369</v>
      </c>
      <c r="D912" s="3">
        <f t="shared" si="240"/>
        <v>31</v>
      </c>
      <c r="E912" s="4">
        <f>Lease!K922</f>
        <v>0</v>
      </c>
      <c r="F912" s="3">
        <f t="shared" si="241"/>
        <v>0</v>
      </c>
      <c r="G912" s="11">
        <f t="shared" si="227"/>
        <v>0</v>
      </c>
      <c r="H912" s="11">
        <f t="shared" si="228"/>
        <v>0</v>
      </c>
      <c r="I912" s="11">
        <f t="shared" si="229"/>
        <v>0</v>
      </c>
      <c r="J912" s="11">
        <f t="shared" si="230"/>
        <v>0</v>
      </c>
      <c r="K912" s="11">
        <f t="shared" si="231"/>
        <v>0</v>
      </c>
      <c r="L912" s="11">
        <f t="shared" si="232"/>
        <v>0</v>
      </c>
      <c r="M912" s="11">
        <f t="shared" si="233"/>
        <v>0</v>
      </c>
      <c r="N912" s="11">
        <f t="shared" si="234"/>
        <v>0</v>
      </c>
      <c r="O912" s="11">
        <f t="shared" si="235"/>
        <v>0</v>
      </c>
      <c r="P912" s="11">
        <f t="shared" si="236"/>
        <v>0</v>
      </c>
      <c r="Q912" s="11">
        <f t="shared" si="237"/>
        <v>0</v>
      </c>
      <c r="R912" s="11">
        <f t="shared" si="238"/>
        <v>0</v>
      </c>
    </row>
    <row r="913" spans="1:18" x14ac:dyDescent="0.25">
      <c r="A913" s="9">
        <f>IF(Lease!$H$4="Monthly",DATE(YEAR(Yearly!A912),MONTH(Yearly!A912)+1,DAY(Yearly!A912)),IF(Lease!$H$4="Quarterly",DATE(YEAR(Yearly!A912),MONTH(Yearly!A912)+3,DAY(Yearly!A912)),DATE(YEAR(Yearly!A912)+1,MONTH(Yearly!A912),DAY(Yearly!A912))))</f>
        <v>373706</v>
      </c>
      <c r="B913" s="9">
        <f t="shared" si="226"/>
        <v>373704</v>
      </c>
      <c r="C913" s="9">
        <f t="shared" si="239"/>
        <v>373734</v>
      </c>
      <c r="D913" s="3">
        <f t="shared" si="240"/>
        <v>31</v>
      </c>
      <c r="E913" s="4">
        <f>Lease!K923</f>
        <v>0</v>
      </c>
      <c r="F913" s="3">
        <f t="shared" si="241"/>
        <v>0</v>
      </c>
      <c r="G913" s="11">
        <f t="shared" si="227"/>
        <v>0</v>
      </c>
      <c r="H913" s="11">
        <f t="shared" si="228"/>
        <v>0</v>
      </c>
      <c r="I913" s="11">
        <f t="shared" si="229"/>
        <v>0</v>
      </c>
      <c r="J913" s="11">
        <f t="shared" si="230"/>
        <v>0</v>
      </c>
      <c r="K913" s="11">
        <f t="shared" si="231"/>
        <v>0</v>
      </c>
      <c r="L913" s="11">
        <f t="shared" si="232"/>
        <v>0</v>
      </c>
      <c r="M913" s="11">
        <f t="shared" si="233"/>
        <v>0</v>
      </c>
      <c r="N913" s="11">
        <f t="shared" si="234"/>
        <v>0</v>
      </c>
      <c r="O913" s="11">
        <f t="shared" si="235"/>
        <v>0</v>
      </c>
      <c r="P913" s="11">
        <f t="shared" si="236"/>
        <v>0</v>
      </c>
      <c r="Q913" s="11">
        <f t="shared" si="237"/>
        <v>0</v>
      </c>
      <c r="R913" s="11">
        <f t="shared" si="238"/>
        <v>0</v>
      </c>
    </row>
    <row r="914" spans="1:18" x14ac:dyDescent="0.25">
      <c r="A914" s="9">
        <f>IF(Lease!$H$4="Monthly",DATE(YEAR(Yearly!A913),MONTH(Yearly!A913)+1,DAY(Yearly!A913)),IF(Lease!$H$4="Quarterly",DATE(YEAR(Yearly!A913),MONTH(Yearly!A913)+3,DAY(Yearly!A913)),DATE(YEAR(Yearly!A913)+1,MONTH(Yearly!A913),DAY(Yearly!A913))))</f>
        <v>374072</v>
      </c>
      <c r="B914" s="9">
        <f t="shared" si="226"/>
        <v>374070</v>
      </c>
      <c r="C914" s="9">
        <f t="shared" si="239"/>
        <v>374100</v>
      </c>
      <c r="D914" s="3">
        <f t="shared" si="240"/>
        <v>31</v>
      </c>
      <c r="E914" s="4">
        <f>Lease!K924</f>
        <v>0</v>
      </c>
      <c r="F914" s="3">
        <f t="shared" si="241"/>
        <v>0</v>
      </c>
      <c r="G914" s="11">
        <f t="shared" si="227"/>
        <v>0</v>
      </c>
      <c r="H914" s="11">
        <f t="shared" si="228"/>
        <v>0</v>
      </c>
      <c r="I914" s="11">
        <f t="shared" si="229"/>
        <v>0</v>
      </c>
      <c r="J914" s="11">
        <f t="shared" si="230"/>
        <v>0</v>
      </c>
      <c r="K914" s="11">
        <f t="shared" si="231"/>
        <v>0</v>
      </c>
      <c r="L914" s="11">
        <f t="shared" si="232"/>
        <v>0</v>
      </c>
      <c r="M914" s="11">
        <f t="shared" si="233"/>
        <v>0</v>
      </c>
      <c r="N914" s="11">
        <f t="shared" si="234"/>
        <v>0</v>
      </c>
      <c r="O914" s="11">
        <f t="shared" si="235"/>
        <v>0</v>
      </c>
      <c r="P914" s="11">
        <f t="shared" si="236"/>
        <v>0</v>
      </c>
      <c r="Q914" s="11">
        <f t="shared" si="237"/>
        <v>0</v>
      </c>
      <c r="R914" s="11">
        <f t="shared" si="238"/>
        <v>0</v>
      </c>
    </row>
    <row r="915" spans="1:18" x14ac:dyDescent="0.25">
      <c r="A915" s="9">
        <f>IF(Lease!$H$4="Monthly",DATE(YEAR(Yearly!A914),MONTH(Yearly!A914)+1,DAY(Yearly!A914)),IF(Lease!$H$4="Quarterly",DATE(YEAR(Yearly!A914),MONTH(Yearly!A914)+3,DAY(Yearly!A914)),DATE(YEAR(Yearly!A914)+1,MONTH(Yearly!A914),DAY(Yearly!A914))))</f>
        <v>374437</v>
      </c>
      <c r="B915" s="9">
        <f t="shared" si="226"/>
        <v>374435</v>
      </c>
      <c r="C915" s="9">
        <f t="shared" si="239"/>
        <v>374465</v>
      </c>
      <c r="D915" s="3">
        <f t="shared" si="240"/>
        <v>31</v>
      </c>
      <c r="E915" s="4">
        <f>Lease!K925</f>
        <v>0</v>
      </c>
      <c r="F915" s="3">
        <f t="shared" si="241"/>
        <v>0</v>
      </c>
      <c r="G915" s="11">
        <f t="shared" si="227"/>
        <v>0</v>
      </c>
      <c r="H915" s="11">
        <f t="shared" si="228"/>
        <v>0</v>
      </c>
      <c r="I915" s="11">
        <f t="shared" si="229"/>
        <v>0</v>
      </c>
      <c r="J915" s="11">
        <f t="shared" si="230"/>
        <v>0</v>
      </c>
      <c r="K915" s="11">
        <f t="shared" si="231"/>
        <v>0</v>
      </c>
      <c r="L915" s="11">
        <f t="shared" si="232"/>
        <v>0</v>
      </c>
      <c r="M915" s="11">
        <f t="shared" si="233"/>
        <v>0</v>
      </c>
      <c r="N915" s="11">
        <f t="shared" si="234"/>
        <v>0</v>
      </c>
      <c r="O915" s="11">
        <f t="shared" si="235"/>
        <v>0</v>
      </c>
      <c r="P915" s="11">
        <f t="shared" si="236"/>
        <v>0</v>
      </c>
      <c r="Q915" s="11">
        <f t="shared" si="237"/>
        <v>0</v>
      </c>
      <c r="R915" s="11">
        <f t="shared" si="238"/>
        <v>0</v>
      </c>
    </row>
    <row r="916" spans="1:18" x14ac:dyDescent="0.25">
      <c r="A916" s="9">
        <f>IF(Lease!$H$4="Monthly",DATE(YEAR(Yearly!A915),MONTH(Yearly!A915)+1,DAY(Yearly!A915)),IF(Lease!$H$4="Quarterly",DATE(YEAR(Yearly!A915),MONTH(Yearly!A915)+3,DAY(Yearly!A915)),DATE(YEAR(Yearly!A915)+1,MONTH(Yearly!A915),DAY(Yearly!A915))))</f>
        <v>374802</v>
      </c>
      <c r="B916" s="9">
        <f t="shared" si="226"/>
        <v>374800</v>
      </c>
      <c r="C916" s="9">
        <f t="shared" si="239"/>
        <v>374830</v>
      </c>
      <c r="D916" s="3">
        <f t="shared" si="240"/>
        <v>31</v>
      </c>
      <c r="E916" s="4">
        <f>Lease!K926</f>
        <v>0</v>
      </c>
      <c r="F916" s="3">
        <f t="shared" si="241"/>
        <v>0</v>
      </c>
      <c r="G916" s="11">
        <f t="shared" si="227"/>
        <v>0</v>
      </c>
      <c r="H916" s="11">
        <f t="shared" si="228"/>
        <v>0</v>
      </c>
      <c r="I916" s="11">
        <f t="shared" si="229"/>
        <v>0</v>
      </c>
      <c r="J916" s="11">
        <f t="shared" si="230"/>
        <v>0</v>
      </c>
      <c r="K916" s="11">
        <f t="shared" si="231"/>
        <v>0</v>
      </c>
      <c r="L916" s="11">
        <f t="shared" si="232"/>
        <v>0</v>
      </c>
      <c r="M916" s="11">
        <f t="shared" si="233"/>
        <v>0</v>
      </c>
      <c r="N916" s="11">
        <f t="shared" si="234"/>
        <v>0</v>
      </c>
      <c r="O916" s="11">
        <f t="shared" si="235"/>
        <v>0</v>
      </c>
      <c r="P916" s="11">
        <f t="shared" si="236"/>
        <v>0</v>
      </c>
      <c r="Q916" s="11">
        <f t="shared" si="237"/>
        <v>0</v>
      </c>
      <c r="R916" s="11">
        <f t="shared" si="238"/>
        <v>0</v>
      </c>
    </row>
    <row r="917" spans="1:18" x14ac:dyDescent="0.25">
      <c r="A917" s="9">
        <f>IF(Lease!$H$4="Monthly",DATE(YEAR(Yearly!A916),MONTH(Yearly!A916)+1,DAY(Yearly!A916)),IF(Lease!$H$4="Quarterly",DATE(YEAR(Yearly!A916),MONTH(Yearly!A916)+3,DAY(Yearly!A916)),DATE(YEAR(Yearly!A916)+1,MONTH(Yearly!A916),DAY(Yearly!A916))))</f>
        <v>375167</v>
      </c>
      <c r="B917" s="9">
        <f t="shared" si="226"/>
        <v>375165</v>
      </c>
      <c r="C917" s="9">
        <f t="shared" si="239"/>
        <v>375195</v>
      </c>
      <c r="D917" s="3">
        <f t="shared" si="240"/>
        <v>31</v>
      </c>
      <c r="E917" s="4">
        <f>Lease!K927</f>
        <v>0</v>
      </c>
      <c r="F917" s="3">
        <f t="shared" si="241"/>
        <v>0</v>
      </c>
      <c r="G917" s="11">
        <f t="shared" si="227"/>
        <v>0</v>
      </c>
      <c r="H917" s="11">
        <f t="shared" si="228"/>
        <v>0</v>
      </c>
      <c r="I917" s="11">
        <f t="shared" si="229"/>
        <v>0</v>
      </c>
      <c r="J917" s="11">
        <f t="shared" si="230"/>
        <v>0</v>
      </c>
      <c r="K917" s="11">
        <f t="shared" si="231"/>
        <v>0</v>
      </c>
      <c r="L917" s="11">
        <f t="shared" si="232"/>
        <v>0</v>
      </c>
      <c r="M917" s="11">
        <f t="shared" si="233"/>
        <v>0</v>
      </c>
      <c r="N917" s="11">
        <f t="shared" si="234"/>
        <v>0</v>
      </c>
      <c r="O917" s="11">
        <f t="shared" si="235"/>
        <v>0</v>
      </c>
      <c r="P917" s="11">
        <f t="shared" si="236"/>
        <v>0</v>
      </c>
      <c r="Q917" s="11">
        <f t="shared" si="237"/>
        <v>0</v>
      </c>
      <c r="R917" s="11">
        <f t="shared" si="238"/>
        <v>0</v>
      </c>
    </row>
    <row r="918" spans="1:18" x14ac:dyDescent="0.25">
      <c r="A918" s="9">
        <f>IF(Lease!$H$4="Monthly",DATE(YEAR(Yearly!A917),MONTH(Yearly!A917)+1,DAY(Yearly!A917)),IF(Lease!$H$4="Quarterly",DATE(YEAR(Yearly!A917),MONTH(Yearly!A917)+3,DAY(Yearly!A917)),DATE(YEAR(Yearly!A917)+1,MONTH(Yearly!A917),DAY(Yearly!A917))))</f>
        <v>375533</v>
      </c>
      <c r="B918" s="9">
        <f t="shared" si="226"/>
        <v>375531</v>
      </c>
      <c r="C918" s="9">
        <f t="shared" si="239"/>
        <v>375561</v>
      </c>
      <c r="D918" s="3">
        <f t="shared" si="240"/>
        <v>31</v>
      </c>
      <c r="E918" s="4">
        <f>Lease!K928</f>
        <v>0</v>
      </c>
      <c r="F918" s="3">
        <f t="shared" si="241"/>
        <v>0</v>
      </c>
      <c r="G918" s="11">
        <f t="shared" si="227"/>
        <v>0</v>
      </c>
      <c r="H918" s="11">
        <f t="shared" si="228"/>
        <v>0</v>
      </c>
      <c r="I918" s="11">
        <f t="shared" si="229"/>
        <v>0</v>
      </c>
      <c r="J918" s="11">
        <f t="shared" si="230"/>
        <v>0</v>
      </c>
      <c r="K918" s="11">
        <f t="shared" si="231"/>
        <v>0</v>
      </c>
      <c r="L918" s="11">
        <f t="shared" si="232"/>
        <v>0</v>
      </c>
      <c r="M918" s="11">
        <f t="shared" si="233"/>
        <v>0</v>
      </c>
      <c r="N918" s="11">
        <f t="shared" si="234"/>
        <v>0</v>
      </c>
      <c r="O918" s="11">
        <f t="shared" si="235"/>
        <v>0</v>
      </c>
      <c r="P918" s="11">
        <f t="shared" si="236"/>
        <v>0</v>
      </c>
      <c r="Q918" s="11">
        <f t="shared" si="237"/>
        <v>0</v>
      </c>
      <c r="R918" s="11">
        <f t="shared" si="238"/>
        <v>0</v>
      </c>
    </row>
    <row r="919" spans="1:18" x14ac:dyDescent="0.25">
      <c r="A919" s="9">
        <f>IF(Lease!$H$4="Monthly",DATE(YEAR(Yearly!A918),MONTH(Yearly!A918)+1,DAY(Yearly!A918)),IF(Lease!$H$4="Quarterly",DATE(YEAR(Yearly!A918),MONTH(Yearly!A918)+3,DAY(Yearly!A918)),DATE(YEAR(Yearly!A918)+1,MONTH(Yearly!A918),DAY(Yearly!A918))))</f>
        <v>375898</v>
      </c>
      <c r="B919" s="9">
        <f t="shared" si="226"/>
        <v>375896</v>
      </c>
      <c r="C919" s="9">
        <f t="shared" si="239"/>
        <v>375926</v>
      </c>
      <c r="D919" s="3">
        <f t="shared" si="240"/>
        <v>31</v>
      </c>
      <c r="E919" s="4">
        <f>Lease!K929</f>
        <v>0</v>
      </c>
      <c r="F919" s="3">
        <f t="shared" si="241"/>
        <v>0</v>
      </c>
      <c r="G919" s="11">
        <f t="shared" si="227"/>
        <v>0</v>
      </c>
      <c r="H919" s="11">
        <f t="shared" si="228"/>
        <v>0</v>
      </c>
      <c r="I919" s="11">
        <f t="shared" si="229"/>
        <v>0</v>
      </c>
      <c r="J919" s="11">
        <f t="shared" si="230"/>
        <v>0</v>
      </c>
      <c r="K919" s="11">
        <f t="shared" si="231"/>
        <v>0</v>
      </c>
      <c r="L919" s="11">
        <f t="shared" si="232"/>
        <v>0</v>
      </c>
      <c r="M919" s="11">
        <f t="shared" si="233"/>
        <v>0</v>
      </c>
      <c r="N919" s="11">
        <f t="shared" si="234"/>
        <v>0</v>
      </c>
      <c r="O919" s="11">
        <f t="shared" si="235"/>
        <v>0</v>
      </c>
      <c r="P919" s="11">
        <f t="shared" si="236"/>
        <v>0</v>
      </c>
      <c r="Q919" s="11">
        <f t="shared" si="237"/>
        <v>0</v>
      </c>
      <c r="R919" s="11">
        <f t="shared" si="238"/>
        <v>0</v>
      </c>
    </row>
    <row r="920" spans="1:18" x14ac:dyDescent="0.25">
      <c r="A920" s="9">
        <f>IF(Lease!$H$4="Monthly",DATE(YEAR(Yearly!A919),MONTH(Yearly!A919)+1,DAY(Yearly!A919)),IF(Lease!$H$4="Quarterly",DATE(YEAR(Yearly!A919),MONTH(Yearly!A919)+3,DAY(Yearly!A919)),DATE(YEAR(Yearly!A919)+1,MONTH(Yearly!A919),DAY(Yearly!A919))))</f>
        <v>376263</v>
      </c>
      <c r="B920" s="9">
        <f t="shared" si="226"/>
        <v>376261</v>
      </c>
      <c r="C920" s="9">
        <f t="shared" si="239"/>
        <v>376291</v>
      </c>
      <c r="D920" s="3">
        <f t="shared" si="240"/>
        <v>31</v>
      </c>
      <c r="E920" s="4">
        <f>Lease!K930</f>
        <v>0</v>
      </c>
      <c r="F920" s="3">
        <f t="shared" si="241"/>
        <v>0</v>
      </c>
      <c r="G920" s="11">
        <f t="shared" si="227"/>
        <v>0</v>
      </c>
      <c r="H920" s="11">
        <f t="shared" si="228"/>
        <v>0</v>
      </c>
      <c r="I920" s="11">
        <f t="shared" si="229"/>
        <v>0</v>
      </c>
      <c r="J920" s="11">
        <f t="shared" si="230"/>
        <v>0</v>
      </c>
      <c r="K920" s="11">
        <f t="shared" si="231"/>
        <v>0</v>
      </c>
      <c r="L920" s="11">
        <f t="shared" si="232"/>
        <v>0</v>
      </c>
      <c r="M920" s="11">
        <f t="shared" si="233"/>
        <v>0</v>
      </c>
      <c r="N920" s="11">
        <f t="shared" si="234"/>
        <v>0</v>
      </c>
      <c r="O920" s="11">
        <f t="shared" si="235"/>
        <v>0</v>
      </c>
      <c r="P920" s="11">
        <f t="shared" si="236"/>
        <v>0</v>
      </c>
      <c r="Q920" s="11">
        <f t="shared" si="237"/>
        <v>0</v>
      </c>
      <c r="R920" s="11">
        <f t="shared" si="238"/>
        <v>0</v>
      </c>
    </row>
    <row r="921" spans="1:18" x14ac:dyDescent="0.25">
      <c r="A921" s="9">
        <f>IF(Lease!$H$4="Monthly",DATE(YEAR(Yearly!A920),MONTH(Yearly!A920)+1,DAY(Yearly!A920)),IF(Lease!$H$4="Quarterly",DATE(YEAR(Yearly!A920),MONTH(Yearly!A920)+3,DAY(Yearly!A920)),DATE(YEAR(Yearly!A920)+1,MONTH(Yearly!A920),DAY(Yearly!A920))))</f>
        <v>376628</v>
      </c>
      <c r="B921" s="9">
        <f t="shared" si="226"/>
        <v>376626</v>
      </c>
      <c r="C921" s="9">
        <f t="shared" si="239"/>
        <v>376656</v>
      </c>
      <c r="D921" s="3">
        <f t="shared" si="240"/>
        <v>31</v>
      </c>
      <c r="E921" s="4">
        <f>Lease!K931</f>
        <v>0</v>
      </c>
      <c r="F921" s="3">
        <f t="shared" si="241"/>
        <v>0</v>
      </c>
      <c r="G921" s="11">
        <f t="shared" si="227"/>
        <v>0</v>
      </c>
      <c r="H921" s="11">
        <f t="shared" si="228"/>
        <v>0</v>
      </c>
      <c r="I921" s="11">
        <f t="shared" si="229"/>
        <v>0</v>
      </c>
      <c r="J921" s="11">
        <f t="shared" si="230"/>
        <v>0</v>
      </c>
      <c r="K921" s="11">
        <f t="shared" si="231"/>
        <v>0</v>
      </c>
      <c r="L921" s="11">
        <f t="shared" si="232"/>
        <v>0</v>
      </c>
      <c r="M921" s="11">
        <f t="shared" si="233"/>
        <v>0</v>
      </c>
      <c r="N921" s="11">
        <f t="shared" si="234"/>
        <v>0</v>
      </c>
      <c r="O921" s="11">
        <f t="shared" si="235"/>
        <v>0</v>
      </c>
      <c r="P921" s="11">
        <f t="shared" si="236"/>
        <v>0</v>
      </c>
      <c r="Q921" s="11">
        <f t="shared" si="237"/>
        <v>0</v>
      </c>
      <c r="R921" s="11">
        <f t="shared" si="238"/>
        <v>0</v>
      </c>
    </row>
    <row r="922" spans="1:18" x14ac:dyDescent="0.25">
      <c r="A922" s="9">
        <f>IF(Lease!$H$4="Monthly",DATE(YEAR(Yearly!A921),MONTH(Yearly!A921)+1,DAY(Yearly!A921)),IF(Lease!$H$4="Quarterly",DATE(YEAR(Yearly!A921),MONTH(Yearly!A921)+3,DAY(Yearly!A921)),DATE(YEAR(Yearly!A921)+1,MONTH(Yearly!A921),DAY(Yearly!A921))))</f>
        <v>376994</v>
      </c>
      <c r="B922" s="9">
        <f t="shared" si="226"/>
        <v>376992</v>
      </c>
      <c r="C922" s="9">
        <f t="shared" si="239"/>
        <v>377022</v>
      </c>
      <c r="D922" s="3">
        <f t="shared" si="240"/>
        <v>31</v>
      </c>
      <c r="E922" s="4">
        <f>Lease!K932</f>
        <v>0</v>
      </c>
      <c r="F922" s="3">
        <f t="shared" si="241"/>
        <v>0</v>
      </c>
      <c r="G922" s="11">
        <f t="shared" si="227"/>
        <v>0</v>
      </c>
      <c r="H922" s="11">
        <f t="shared" si="228"/>
        <v>0</v>
      </c>
      <c r="I922" s="11">
        <f t="shared" si="229"/>
        <v>0</v>
      </c>
      <c r="J922" s="11">
        <f t="shared" si="230"/>
        <v>0</v>
      </c>
      <c r="K922" s="11">
        <f t="shared" si="231"/>
        <v>0</v>
      </c>
      <c r="L922" s="11">
        <f t="shared" si="232"/>
        <v>0</v>
      </c>
      <c r="M922" s="11">
        <f t="shared" si="233"/>
        <v>0</v>
      </c>
      <c r="N922" s="11">
        <f t="shared" si="234"/>
        <v>0</v>
      </c>
      <c r="O922" s="11">
        <f t="shared" si="235"/>
        <v>0</v>
      </c>
      <c r="P922" s="11">
        <f t="shared" si="236"/>
        <v>0</v>
      </c>
      <c r="Q922" s="11">
        <f t="shared" si="237"/>
        <v>0</v>
      </c>
      <c r="R922" s="11">
        <f t="shared" si="238"/>
        <v>0</v>
      </c>
    </row>
    <row r="923" spans="1:18" x14ac:dyDescent="0.25">
      <c r="A923" s="9">
        <f>IF(Lease!$H$4="Monthly",DATE(YEAR(Yearly!A922),MONTH(Yearly!A922)+1,DAY(Yearly!A922)),IF(Lease!$H$4="Quarterly",DATE(YEAR(Yearly!A922),MONTH(Yearly!A922)+3,DAY(Yearly!A922)),DATE(YEAR(Yearly!A922)+1,MONTH(Yearly!A922),DAY(Yearly!A922))))</f>
        <v>377359</v>
      </c>
      <c r="B923" s="9">
        <f t="shared" si="226"/>
        <v>377357</v>
      </c>
      <c r="C923" s="9">
        <f t="shared" si="239"/>
        <v>377387</v>
      </c>
      <c r="D923" s="3">
        <f t="shared" si="240"/>
        <v>31</v>
      </c>
      <c r="E923" s="4">
        <f>Lease!K933</f>
        <v>0</v>
      </c>
      <c r="F923" s="3">
        <f t="shared" si="241"/>
        <v>0</v>
      </c>
      <c r="G923" s="11">
        <f t="shared" si="227"/>
        <v>0</v>
      </c>
      <c r="H923" s="11">
        <f t="shared" si="228"/>
        <v>0</v>
      </c>
      <c r="I923" s="11">
        <f t="shared" si="229"/>
        <v>0</v>
      </c>
      <c r="J923" s="11">
        <f t="shared" si="230"/>
        <v>0</v>
      </c>
      <c r="K923" s="11">
        <f t="shared" si="231"/>
        <v>0</v>
      </c>
      <c r="L923" s="11">
        <f t="shared" si="232"/>
        <v>0</v>
      </c>
      <c r="M923" s="11">
        <f t="shared" si="233"/>
        <v>0</v>
      </c>
      <c r="N923" s="11">
        <f t="shared" si="234"/>
        <v>0</v>
      </c>
      <c r="O923" s="11">
        <f t="shared" si="235"/>
        <v>0</v>
      </c>
      <c r="P923" s="11">
        <f t="shared" si="236"/>
        <v>0</v>
      </c>
      <c r="Q923" s="11">
        <f t="shared" si="237"/>
        <v>0</v>
      </c>
      <c r="R923" s="11">
        <f t="shared" si="238"/>
        <v>0</v>
      </c>
    </row>
    <row r="924" spans="1:18" x14ac:dyDescent="0.25">
      <c r="A924" s="9">
        <f>IF(Lease!$H$4="Monthly",DATE(YEAR(Yearly!A923),MONTH(Yearly!A923)+1,DAY(Yearly!A923)),IF(Lease!$H$4="Quarterly",DATE(YEAR(Yearly!A923),MONTH(Yearly!A923)+3,DAY(Yearly!A923)),DATE(YEAR(Yearly!A923)+1,MONTH(Yearly!A923),DAY(Yearly!A923))))</f>
        <v>377724</v>
      </c>
      <c r="B924" s="9">
        <f t="shared" si="226"/>
        <v>377722</v>
      </c>
      <c r="C924" s="9">
        <f t="shared" si="239"/>
        <v>377752</v>
      </c>
      <c r="D924" s="3">
        <f t="shared" si="240"/>
        <v>31</v>
      </c>
      <c r="E924" s="4">
        <f>Lease!K934</f>
        <v>0</v>
      </c>
      <c r="F924" s="3">
        <f t="shared" si="241"/>
        <v>0</v>
      </c>
      <c r="G924" s="11">
        <f t="shared" si="227"/>
        <v>0</v>
      </c>
      <c r="H924" s="11">
        <f t="shared" si="228"/>
        <v>0</v>
      </c>
      <c r="I924" s="11">
        <f t="shared" si="229"/>
        <v>0</v>
      </c>
      <c r="J924" s="11">
        <f t="shared" si="230"/>
        <v>0</v>
      </c>
      <c r="K924" s="11">
        <f t="shared" si="231"/>
        <v>0</v>
      </c>
      <c r="L924" s="11">
        <f t="shared" si="232"/>
        <v>0</v>
      </c>
      <c r="M924" s="11">
        <f t="shared" si="233"/>
        <v>0</v>
      </c>
      <c r="N924" s="11">
        <f t="shared" si="234"/>
        <v>0</v>
      </c>
      <c r="O924" s="11">
        <f t="shared" si="235"/>
        <v>0</v>
      </c>
      <c r="P924" s="11">
        <f t="shared" si="236"/>
        <v>0</v>
      </c>
      <c r="Q924" s="11">
        <f t="shared" si="237"/>
        <v>0</v>
      </c>
      <c r="R924" s="11">
        <f t="shared" si="238"/>
        <v>0</v>
      </c>
    </row>
    <row r="925" spans="1:18" x14ac:dyDescent="0.25">
      <c r="A925" s="9">
        <f>IF(Lease!$H$4="Monthly",DATE(YEAR(Yearly!A924),MONTH(Yearly!A924)+1,DAY(Yearly!A924)),IF(Lease!$H$4="Quarterly",DATE(YEAR(Yearly!A924),MONTH(Yearly!A924)+3,DAY(Yearly!A924)),DATE(YEAR(Yearly!A924)+1,MONTH(Yearly!A924),DAY(Yearly!A924))))</f>
        <v>378089</v>
      </c>
      <c r="B925" s="9">
        <f t="shared" si="226"/>
        <v>378087</v>
      </c>
      <c r="C925" s="9">
        <f t="shared" si="239"/>
        <v>378117</v>
      </c>
      <c r="D925" s="3">
        <f t="shared" si="240"/>
        <v>31</v>
      </c>
      <c r="E925" s="4">
        <f>Lease!K935</f>
        <v>0</v>
      </c>
      <c r="F925" s="3">
        <f t="shared" si="241"/>
        <v>0</v>
      </c>
      <c r="G925" s="11">
        <f t="shared" si="227"/>
        <v>0</v>
      </c>
      <c r="H925" s="11">
        <f t="shared" si="228"/>
        <v>0</v>
      </c>
      <c r="I925" s="11">
        <f t="shared" si="229"/>
        <v>0</v>
      </c>
      <c r="J925" s="11">
        <f t="shared" si="230"/>
        <v>0</v>
      </c>
      <c r="K925" s="11">
        <f t="shared" si="231"/>
        <v>0</v>
      </c>
      <c r="L925" s="11">
        <f t="shared" si="232"/>
        <v>0</v>
      </c>
      <c r="M925" s="11">
        <f t="shared" si="233"/>
        <v>0</v>
      </c>
      <c r="N925" s="11">
        <f t="shared" si="234"/>
        <v>0</v>
      </c>
      <c r="O925" s="11">
        <f t="shared" si="235"/>
        <v>0</v>
      </c>
      <c r="P925" s="11">
        <f t="shared" si="236"/>
        <v>0</v>
      </c>
      <c r="Q925" s="11">
        <f t="shared" si="237"/>
        <v>0</v>
      </c>
      <c r="R925" s="11">
        <f t="shared" si="238"/>
        <v>0</v>
      </c>
    </row>
    <row r="926" spans="1:18" x14ac:dyDescent="0.25">
      <c r="A926" s="9">
        <f>IF(Lease!$H$4="Monthly",DATE(YEAR(Yearly!A925),MONTH(Yearly!A925)+1,DAY(Yearly!A925)),IF(Lease!$H$4="Quarterly",DATE(YEAR(Yearly!A925),MONTH(Yearly!A925)+3,DAY(Yearly!A925)),DATE(YEAR(Yearly!A925)+1,MONTH(Yearly!A925),DAY(Yearly!A925))))</f>
        <v>378455</v>
      </c>
      <c r="B926" s="9">
        <f t="shared" si="226"/>
        <v>378453</v>
      </c>
      <c r="C926" s="9">
        <f t="shared" si="239"/>
        <v>378483</v>
      </c>
      <c r="D926" s="3">
        <f t="shared" si="240"/>
        <v>31</v>
      </c>
      <c r="E926" s="4">
        <f>Lease!K936</f>
        <v>0</v>
      </c>
      <c r="F926" s="3">
        <f t="shared" si="241"/>
        <v>0</v>
      </c>
      <c r="G926" s="11">
        <f t="shared" si="227"/>
        <v>0</v>
      </c>
      <c r="H926" s="11">
        <f t="shared" si="228"/>
        <v>0</v>
      </c>
      <c r="I926" s="11">
        <f t="shared" si="229"/>
        <v>0</v>
      </c>
      <c r="J926" s="11">
        <f t="shared" si="230"/>
        <v>0</v>
      </c>
      <c r="K926" s="11">
        <f t="shared" si="231"/>
        <v>0</v>
      </c>
      <c r="L926" s="11">
        <f t="shared" si="232"/>
        <v>0</v>
      </c>
      <c r="M926" s="11">
        <f t="shared" si="233"/>
        <v>0</v>
      </c>
      <c r="N926" s="11">
        <f t="shared" si="234"/>
        <v>0</v>
      </c>
      <c r="O926" s="11">
        <f t="shared" si="235"/>
        <v>0</v>
      </c>
      <c r="P926" s="11">
        <f t="shared" si="236"/>
        <v>0</v>
      </c>
      <c r="Q926" s="11">
        <f t="shared" si="237"/>
        <v>0</v>
      </c>
      <c r="R926" s="11">
        <f t="shared" si="238"/>
        <v>0</v>
      </c>
    </row>
    <row r="927" spans="1:18" x14ac:dyDescent="0.25">
      <c r="A927" s="9">
        <f>IF(Lease!$H$4="Monthly",DATE(YEAR(Yearly!A926),MONTH(Yearly!A926)+1,DAY(Yearly!A926)),IF(Lease!$H$4="Quarterly",DATE(YEAR(Yearly!A926),MONTH(Yearly!A926)+3,DAY(Yearly!A926)),DATE(YEAR(Yearly!A926)+1,MONTH(Yearly!A926),DAY(Yearly!A926))))</f>
        <v>378820</v>
      </c>
      <c r="B927" s="9">
        <f t="shared" si="226"/>
        <v>378818</v>
      </c>
      <c r="C927" s="9">
        <f t="shared" si="239"/>
        <v>378848</v>
      </c>
      <c r="D927" s="3">
        <f t="shared" si="240"/>
        <v>31</v>
      </c>
      <c r="E927" s="4">
        <f>Lease!K937</f>
        <v>0</v>
      </c>
      <c r="F927" s="3">
        <f t="shared" si="241"/>
        <v>0</v>
      </c>
      <c r="G927" s="11">
        <f t="shared" si="227"/>
        <v>0</v>
      </c>
      <c r="H927" s="11">
        <f t="shared" si="228"/>
        <v>0</v>
      </c>
      <c r="I927" s="11">
        <f t="shared" si="229"/>
        <v>0</v>
      </c>
      <c r="J927" s="11">
        <f t="shared" si="230"/>
        <v>0</v>
      </c>
      <c r="K927" s="11">
        <f t="shared" si="231"/>
        <v>0</v>
      </c>
      <c r="L927" s="11">
        <f t="shared" si="232"/>
        <v>0</v>
      </c>
      <c r="M927" s="11">
        <f t="shared" si="233"/>
        <v>0</v>
      </c>
      <c r="N927" s="11">
        <f t="shared" si="234"/>
        <v>0</v>
      </c>
      <c r="O927" s="11">
        <f t="shared" si="235"/>
        <v>0</v>
      </c>
      <c r="P927" s="11">
        <f t="shared" si="236"/>
        <v>0</v>
      </c>
      <c r="Q927" s="11">
        <f t="shared" si="237"/>
        <v>0</v>
      </c>
      <c r="R927" s="11">
        <f t="shared" si="238"/>
        <v>0</v>
      </c>
    </row>
    <row r="928" spans="1:18" x14ac:dyDescent="0.25">
      <c r="A928" s="9">
        <f>IF(Lease!$H$4="Monthly",DATE(YEAR(Yearly!A927),MONTH(Yearly!A927)+1,DAY(Yearly!A927)),IF(Lease!$H$4="Quarterly",DATE(YEAR(Yearly!A927),MONTH(Yearly!A927)+3,DAY(Yearly!A927)),DATE(YEAR(Yearly!A927)+1,MONTH(Yearly!A927),DAY(Yearly!A927))))</f>
        <v>379185</v>
      </c>
      <c r="B928" s="9">
        <f t="shared" si="226"/>
        <v>379183</v>
      </c>
      <c r="C928" s="9">
        <f t="shared" si="239"/>
        <v>379213</v>
      </c>
      <c r="D928" s="3">
        <f t="shared" si="240"/>
        <v>31</v>
      </c>
      <c r="E928" s="4">
        <f>Lease!K938</f>
        <v>0</v>
      </c>
      <c r="F928" s="3">
        <f t="shared" si="241"/>
        <v>0</v>
      </c>
      <c r="G928" s="11">
        <f t="shared" si="227"/>
        <v>0</v>
      </c>
      <c r="H928" s="11">
        <f t="shared" si="228"/>
        <v>0</v>
      </c>
      <c r="I928" s="11">
        <f t="shared" si="229"/>
        <v>0</v>
      </c>
      <c r="J928" s="11">
        <f t="shared" si="230"/>
        <v>0</v>
      </c>
      <c r="K928" s="11">
        <f t="shared" si="231"/>
        <v>0</v>
      </c>
      <c r="L928" s="11">
        <f t="shared" si="232"/>
        <v>0</v>
      </c>
      <c r="M928" s="11">
        <f t="shared" si="233"/>
        <v>0</v>
      </c>
      <c r="N928" s="11">
        <f t="shared" si="234"/>
        <v>0</v>
      </c>
      <c r="O928" s="11">
        <f t="shared" si="235"/>
        <v>0</v>
      </c>
      <c r="P928" s="11">
        <f t="shared" si="236"/>
        <v>0</v>
      </c>
      <c r="Q928" s="11">
        <f t="shared" si="237"/>
        <v>0</v>
      </c>
      <c r="R928" s="11">
        <f t="shared" si="238"/>
        <v>0</v>
      </c>
    </row>
    <row r="929" spans="1:18" x14ac:dyDescent="0.25">
      <c r="A929" s="9">
        <f>IF(Lease!$H$4="Monthly",DATE(YEAR(Yearly!A928),MONTH(Yearly!A928)+1,DAY(Yearly!A928)),IF(Lease!$H$4="Quarterly",DATE(YEAR(Yearly!A928),MONTH(Yearly!A928)+3,DAY(Yearly!A928)),DATE(YEAR(Yearly!A928)+1,MONTH(Yearly!A928),DAY(Yearly!A928))))</f>
        <v>379550</v>
      </c>
      <c r="B929" s="9">
        <f t="shared" si="226"/>
        <v>379548</v>
      </c>
      <c r="C929" s="9">
        <f t="shared" si="239"/>
        <v>379578</v>
      </c>
      <c r="D929" s="3">
        <f t="shared" si="240"/>
        <v>31</v>
      </c>
      <c r="E929" s="4">
        <f>Lease!K939</f>
        <v>0</v>
      </c>
      <c r="F929" s="3">
        <f t="shared" si="241"/>
        <v>0</v>
      </c>
      <c r="G929" s="11">
        <f t="shared" si="227"/>
        <v>0</v>
      </c>
      <c r="H929" s="11">
        <f t="shared" si="228"/>
        <v>0</v>
      </c>
      <c r="I929" s="11">
        <f t="shared" si="229"/>
        <v>0</v>
      </c>
      <c r="J929" s="11">
        <f t="shared" si="230"/>
        <v>0</v>
      </c>
      <c r="K929" s="11">
        <f t="shared" si="231"/>
        <v>0</v>
      </c>
      <c r="L929" s="11">
        <f t="shared" si="232"/>
        <v>0</v>
      </c>
      <c r="M929" s="11">
        <f t="shared" si="233"/>
        <v>0</v>
      </c>
      <c r="N929" s="11">
        <f t="shared" si="234"/>
        <v>0</v>
      </c>
      <c r="O929" s="11">
        <f t="shared" si="235"/>
        <v>0</v>
      </c>
      <c r="P929" s="11">
        <f t="shared" si="236"/>
        <v>0</v>
      </c>
      <c r="Q929" s="11">
        <f t="shared" si="237"/>
        <v>0</v>
      </c>
      <c r="R929" s="11">
        <f t="shared" si="238"/>
        <v>0</v>
      </c>
    </row>
    <row r="930" spans="1:18" x14ac:dyDescent="0.25">
      <c r="A930" s="9">
        <f>IF(Lease!$H$4="Monthly",DATE(YEAR(Yearly!A929),MONTH(Yearly!A929)+1,DAY(Yearly!A929)),IF(Lease!$H$4="Quarterly",DATE(YEAR(Yearly!A929),MONTH(Yearly!A929)+3,DAY(Yearly!A929)),DATE(YEAR(Yearly!A929)+1,MONTH(Yearly!A929),DAY(Yearly!A929))))</f>
        <v>379916</v>
      </c>
      <c r="B930" s="9">
        <f t="shared" si="226"/>
        <v>379914</v>
      </c>
      <c r="C930" s="9">
        <f t="shared" si="239"/>
        <v>379944</v>
      </c>
      <c r="D930" s="3">
        <f t="shared" si="240"/>
        <v>31</v>
      </c>
      <c r="E930" s="4">
        <f>Lease!K940</f>
        <v>0</v>
      </c>
      <c r="F930" s="3">
        <f t="shared" si="241"/>
        <v>0</v>
      </c>
      <c r="G930" s="11">
        <f t="shared" si="227"/>
        <v>0</v>
      </c>
      <c r="H930" s="11">
        <f t="shared" si="228"/>
        <v>0</v>
      </c>
      <c r="I930" s="11">
        <f t="shared" si="229"/>
        <v>0</v>
      </c>
      <c r="J930" s="11">
        <f t="shared" si="230"/>
        <v>0</v>
      </c>
      <c r="K930" s="11">
        <f t="shared" si="231"/>
        <v>0</v>
      </c>
      <c r="L930" s="11">
        <f t="shared" si="232"/>
        <v>0</v>
      </c>
      <c r="M930" s="11">
        <f t="shared" si="233"/>
        <v>0</v>
      </c>
      <c r="N930" s="11">
        <f t="shared" si="234"/>
        <v>0</v>
      </c>
      <c r="O930" s="11">
        <f t="shared" si="235"/>
        <v>0</v>
      </c>
      <c r="P930" s="11">
        <f t="shared" si="236"/>
        <v>0</v>
      </c>
      <c r="Q930" s="11">
        <f t="shared" si="237"/>
        <v>0</v>
      </c>
      <c r="R930" s="11">
        <f t="shared" si="238"/>
        <v>0</v>
      </c>
    </row>
    <row r="931" spans="1:18" x14ac:dyDescent="0.25">
      <c r="A931" s="9">
        <f>IF(Lease!$H$4="Monthly",DATE(YEAR(Yearly!A930),MONTH(Yearly!A930)+1,DAY(Yearly!A930)),IF(Lease!$H$4="Quarterly",DATE(YEAR(Yearly!A930),MONTH(Yearly!A930)+3,DAY(Yearly!A930)),DATE(YEAR(Yearly!A930)+1,MONTH(Yearly!A930),DAY(Yearly!A930))))</f>
        <v>380281</v>
      </c>
      <c r="B931" s="9">
        <f t="shared" si="226"/>
        <v>380279</v>
      </c>
      <c r="C931" s="9">
        <f t="shared" si="239"/>
        <v>380309</v>
      </c>
      <c r="D931" s="3">
        <f t="shared" si="240"/>
        <v>31</v>
      </c>
      <c r="E931" s="4">
        <f>Lease!K941</f>
        <v>0</v>
      </c>
      <c r="F931" s="3">
        <f t="shared" si="241"/>
        <v>0</v>
      </c>
      <c r="G931" s="11">
        <f t="shared" si="227"/>
        <v>0</v>
      </c>
      <c r="H931" s="11">
        <f t="shared" si="228"/>
        <v>0</v>
      </c>
      <c r="I931" s="11">
        <f t="shared" si="229"/>
        <v>0</v>
      </c>
      <c r="J931" s="11">
        <f t="shared" si="230"/>
        <v>0</v>
      </c>
      <c r="K931" s="11">
        <f t="shared" si="231"/>
        <v>0</v>
      </c>
      <c r="L931" s="11">
        <f t="shared" si="232"/>
        <v>0</v>
      </c>
      <c r="M931" s="11">
        <f t="shared" si="233"/>
        <v>0</v>
      </c>
      <c r="N931" s="11">
        <f t="shared" si="234"/>
        <v>0</v>
      </c>
      <c r="O931" s="11">
        <f t="shared" si="235"/>
        <v>0</v>
      </c>
      <c r="P931" s="11">
        <f t="shared" si="236"/>
        <v>0</v>
      </c>
      <c r="Q931" s="11">
        <f t="shared" si="237"/>
        <v>0</v>
      </c>
      <c r="R931" s="11">
        <f t="shared" si="238"/>
        <v>0</v>
      </c>
    </row>
    <row r="932" spans="1:18" x14ac:dyDescent="0.25">
      <c r="A932" s="9">
        <f>IF(Lease!$H$4="Monthly",DATE(YEAR(Yearly!A931),MONTH(Yearly!A931)+1,DAY(Yearly!A931)),IF(Lease!$H$4="Quarterly",DATE(YEAR(Yearly!A931),MONTH(Yearly!A931)+3,DAY(Yearly!A931)),DATE(YEAR(Yearly!A931)+1,MONTH(Yearly!A931),DAY(Yearly!A931))))</f>
        <v>380646</v>
      </c>
      <c r="B932" s="9">
        <f t="shared" si="226"/>
        <v>380644</v>
      </c>
      <c r="C932" s="9">
        <f t="shared" si="239"/>
        <v>380674</v>
      </c>
      <c r="D932" s="3">
        <f t="shared" si="240"/>
        <v>31</v>
      </c>
      <c r="E932" s="4">
        <f>Lease!K942</f>
        <v>0</v>
      </c>
      <c r="F932" s="3">
        <f t="shared" si="241"/>
        <v>0</v>
      </c>
      <c r="G932" s="11">
        <f t="shared" si="227"/>
        <v>0</v>
      </c>
      <c r="H932" s="11">
        <f t="shared" si="228"/>
        <v>0</v>
      </c>
      <c r="I932" s="11">
        <f t="shared" si="229"/>
        <v>0</v>
      </c>
      <c r="J932" s="11">
        <f t="shared" si="230"/>
        <v>0</v>
      </c>
      <c r="K932" s="11">
        <f t="shared" si="231"/>
        <v>0</v>
      </c>
      <c r="L932" s="11">
        <f t="shared" si="232"/>
        <v>0</v>
      </c>
      <c r="M932" s="11">
        <f t="shared" si="233"/>
        <v>0</v>
      </c>
      <c r="N932" s="11">
        <f t="shared" si="234"/>
        <v>0</v>
      </c>
      <c r="O932" s="11">
        <f t="shared" si="235"/>
        <v>0</v>
      </c>
      <c r="P932" s="11">
        <f t="shared" si="236"/>
        <v>0</v>
      </c>
      <c r="Q932" s="11">
        <f t="shared" si="237"/>
        <v>0</v>
      </c>
      <c r="R932" s="11">
        <f t="shared" si="238"/>
        <v>0</v>
      </c>
    </row>
    <row r="933" spans="1:18" x14ac:dyDescent="0.25">
      <c r="A933" s="9">
        <f>IF(Lease!$H$4="Monthly",DATE(YEAR(Yearly!A932),MONTH(Yearly!A932)+1,DAY(Yearly!A932)),IF(Lease!$H$4="Quarterly",DATE(YEAR(Yearly!A932),MONTH(Yearly!A932)+3,DAY(Yearly!A932)),DATE(YEAR(Yearly!A932)+1,MONTH(Yearly!A932),DAY(Yearly!A932))))</f>
        <v>381011</v>
      </c>
      <c r="B933" s="9">
        <f t="shared" si="226"/>
        <v>381009</v>
      </c>
      <c r="C933" s="9">
        <f t="shared" si="239"/>
        <v>381039</v>
      </c>
      <c r="D933" s="3">
        <f t="shared" si="240"/>
        <v>31</v>
      </c>
      <c r="E933" s="4">
        <f>Lease!K943</f>
        <v>0</v>
      </c>
      <c r="F933" s="3">
        <f t="shared" si="241"/>
        <v>0</v>
      </c>
      <c r="G933" s="11">
        <f t="shared" si="227"/>
        <v>0</v>
      </c>
      <c r="H933" s="11">
        <f t="shared" si="228"/>
        <v>0</v>
      </c>
      <c r="I933" s="11">
        <f t="shared" si="229"/>
        <v>0</v>
      </c>
      <c r="J933" s="11">
        <f t="shared" si="230"/>
        <v>0</v>
      </c>
      <c r="K933" s="11">
        <f t="shared" si="231"/>
        <v>0</v>
      </c>
      <c r="L933" s="11">
        <f t="shared" si="232"/>
        <v>0</v>
      </c>
      <c r="M933" s="11">
        <f t="shared" si="233"/>
        <v>0</v>
      </c>
      <c r="N933" s="11">
        <f t="shared" si="234"/>
        <v>0</v>
      </c>
      <c r="O933" s="11">
        <f t="shared" si="235"/>
        <v>0</v>
      </c>
      <c r="P933" s="11">
        <f t="shared" si="236"/>
        <v>0</v>
      </c>
      <c r="Q933" s="11">
        <f t="shared" si="237"/>
        <v>0</v>
      </c>
      <c r="R933" s="11">
        <f t="shared" si="238"/>
        <v>0</v>
      </c>
    </row>
    <row r="934" spans="1:18" x14ac:dyDescent="0.25">
      <c r="A934" s="9">
        <f>IF(Lease!$H$4="Monthly",DATE(YEAR(Yearly!A933),MONTH(Yearly!A933)+1,DAY(Yearly!A933)),IF(Lease!$H$4="Quarterly",DATE(YEAR(Yearly!A933),MONTH(Yearly!A933)+3,DAY(Yearly!A933)),DATE(YEAR(Yearly!A933)+1,MONTH(Yearly!A933),DAY(Yearly!A933))))</f>
        <v>381377</v>
      </c>
      <c r="B934" s="9">
        <f t="shared" si="226"/>
        <v>381375</v>
      </c>
      <c r="C934" s="9">
        <f t="shared" si="239"/>
        <v>381405</v>
      </c>
      <c r="D934" s="3">
        <f t="shared" si="240"/>
        <v>31</v>
      </c>
      <c r="E934" s="4">
        <f>Lease!K944</f>
        <v>0</v>
      </c>
      <c r="F934" s="3">
        <f t="shared" si="241"/>
        <v>0</v>
      </c>
      <c r="G934" s="11">
        <f t="shared" si="227"/>
        <v>0</v>
      </c>
      <c r="H934" s="11">
        <f t="shared" si="228"/>
        <v>0</v>
      </c>
      <c r="I934" s="11">
        <f t="shared" si="229"/>
        <v>0</v>
      </c>
      <c r="J934" s="11">
        <f t="shared" si="230"/>
        <v>0</v>
      </c>
      <c r="K934" s="11">
        <f t="shared" si="231"/>
        <v>0</v>
      </c>
      <c r="L934" s="11">
        <f t="shared" si="232"/>
        <v>0</v>
      </c>
      <c r="M934" s="11">
        <f t="shared" si="233"/>
        <v>0</v>
      </c>
      <c r="N934" s="11">
        <f t="shared" si="234"/>
        <v>0</v>
      </c>
      <c r="O934" s="11">
        <f t="shared" si="235"/>
        <v>0</v>
      </c>
      <c r="P934" s="11">
        <f t="shared" si="236"/>
        <v>0</v>
      </c>
      <c r="Q934" s="11">
        <f t="shared" si="237"/>
        <v>0</v>
      </c>
      <c r="R934" s="11">
        <f t="shared" si="238"/>
        <v>0</v>
      </c>
    </row>
    <row r="935" spans="1:18" x14ac:dyDescent="0.25">
      <c r="A935" s="9">
        <f>IF(Lease!$H$4="Monthly",DATE(YEAR(Yearly!A934),MONTH(Yearly!A934)+1,DAY(Yearly!A934)),IF(Lease!$H$4="Quarterly",DATE(YEAR(Yearly!A934),MONTH(Yearly!A934)+3,DAY(Yearly!A934)),DATE(YEAR(Yearly!A934)+1,MONTH(Yearly!A934),DAY(Yearly!A934))))</f>
        <v>381742</v>
      </c>
      <c r="B935" s="9">
        <f t="shared" si="226"/>
        <v>381740</v>
      </c>
      <c r="C935" s="9">
        <f t="shared" si="239"/>
        <v>381770</v>
      </c>
      <c r="D935" s="3">
        <f t="shared" si="240"/>
        <v>31</v>
      </c>
      <c r="E935" s="4">
        <f>Lease!K945</f>
        <v>0</v>
      </c>
      <c r="F935" s="3">
        <f t="shared" si="241"/>
        <v>0</v>
      </c>
      <c r="G935" s="11">
        <f t="shared" si="227"/>
        <v>0</v>
      </c>
      <c r="H935" s="11">
        <f t="shared" si="228"/>
        <v>0</v>
      </c>
      <c r="I935" s="11">
        <f t="shared" si="229"/>
        <v>0</v>
      </c>
      <c r="J935" s="11">
        <f t="shared" si="230"/>
        <v>0</v>
      </c>
      <c r="K935" s="11">
        <f t="shared" si="231"/>
        <v>0</v>
      </c>
      <c r="L935" s="11">
        <f t="shared" si="232"/>
        <v>0</v>
      </c>
      <c r="M935" s="11">
        <f t="shared" si="233"/>
        <v>0</v>
      </c>
      <c r="N935" s="11">
        <f t="shared" si="234"/>
        <v>0</v>
      </c>
      <c r="O935" s="11">
        <f t="shared" si="235"/>
        <v>0</v>
      </c>
      <c r="P935" s="11">
        <f t="shared" si="236"/>
        <v>0</v>
      </c>
      <c r="Q935" s="11">
        <f t="shared" si="237"/>
        <v>0</v>
      </c>
      <c r="R935" s="11">
        <f t="shared" si="238"/>
        <v>0</v>
      </c>
    </row>
    <row r="936" spans="1:18" x14ac:dyDescent="0.25">
      <c r="A936" s="9">
        <f>IF(Lease!$H$4="Monthly",DATE(YEAR(Yearly!A935),MONTH(Yearly!A935)+1,DAY(Yearly!A935)),IF(Lease!$H$4="Quarterly",DATE(YEAR(Yearly!A935),MONTH(Yearly!A935)+3,DAY(Yearly!A935)),DATE(YEAR(Yearly!A935)+1,MONTH(Yearly!A935),DAY(Yearly!A935))))</f>
        <v>382107</v>
      </c>
      <c r="B936" s="9">
        <f t="shared" si="226"/>
        <v>382105</v>
      </c>
      <c r="C936" s="9">
        <f t="shared" si="239"/>
        <v>382135</v>
      </c>
      <c r="D936" s="3">
        <f t="shared" si="240"/>
        <v>31</v>
      </c>
      <c r="E936" s="4">
        <f>Lease!K946</f>
        <v>0</v>
      </c>
      <c r="F936" s="3">
        <f t="shared" si="241"/>
        <v>0</v>
      </c>
      <c r="G936" s="11">
        <f t="shared" si="227"/>
        <v>0</v>
      </c>
      <c r="H936" s="11">
        <f t="shared" si="228"/>
        <v>0</v>
      </c>
      <c r="I936" s="11">
        <f t="shared" si="229"/>
        <v>0</v>
      </c>
      <c r="J936" s="11">
        <f t="shared" si="230"/>
        <v>0</v>
      </c>
      <c r="K936" s="11">
        <f t="shared" si="231"/>
        <v>0</v>
      </c>
      <c r="L936" s="11">
        <f t="shared" si="232"/>
        <v>0</v>
      </c>
      <c r="M936" s="11">
        <f t="shared" si="233"/>
        <v>0</v>
      </c>
      <c r="N936" s="11">
        <f t="shared" si="234"/>
        <v>0</v>
      </c>
      <c r="O936" s="11">
        <f t="shared" si="235"/>
        <v>0</v>
      </c>
      <c r="P936" s="11">
        <f t="shared" si="236"/>
        <v>0</v>
      </c>
      <c r="Q936" s="11">
        <f t="shared" si="237"/>
        <v>0</v>
      </c>
      <c r="R936" s="11">
        <f t="shared" si="238"/>
        <v>0</v>
      </c>
    </row>
    <row r="937" spans="1:18" x14ac:dyDescent="0.25">
      <c r="A937" s="9">
        <f>IF(Lease!$H$4="Monthly",DATE(YEAR(Yearly!A936),MONTH(Yearly!A936)+1,DAY(Yearly!A936)),IF(Lease!$H$4="Quarterly",DATE(YEAR(Yearly!A936),MONTH(Yearly!A936)+3,DAY(Yearly!A936)),DATE(YEAR(Yearly!A936)+1,MONTH(Yearly!A936),DAY(Yearly!A936))))</f>
        <v>382472</v>
      </c>
      <c r="B937" s="9">
        <f t="shared" si="226"/>
        <v>382470</v>
      </c>
      <c r="C937" s="9">
        <f t="shared" si="239"/>
        <v>382500</v>
      </c>
      <c r="D937" s="3">
        <f t="shared" si="240"/>
        <v>31</v>
      </c>
      <c r="E937" s="4">
        <f>Lease!K947</f>
        <v>0</v>
      </c>
      <c r="F937" s="3">
        <f t="shared" si="241"/>
        <v>0</v>
      </c>
      <c r="G937" s="11">
        <f t="shared" si="227"/>
        <v>0</v>
      </c>
      <c r="H937" s="11">
        <f t="shared" si="228"/>
        <v>0</v>
      </c>
      <c r="I937" s="11">
        <f t="shared" si="229"/>
        <v>0</v>
      </c>
      <c r="J937" s="11">
        <f t="shared" si="230"/>
        <v>0</v>
      </c>
      <c r="K937" s="11">
        <f t="shared" si="231"/>
        <v>0</v>
      </c>
      <c r="L937" s="11">
        <f t="shared" si="232"/>
        <v>0</v>
      </c>
      <c r="M937" s="11">
        <f t="shared" si="233"/>
        <v>0</v>
      </c>
      <c r="N937" s="11">
        <f t="shared" si="234"/>
        <v>0</v>
      </c>
      <c r="O937" s="11">
        <f t="shared" si="235"/>
        <v>0</v>
      </c>
      <c r="P937" s="11">
        <f t="shared" si="236"/>
        <v>0</v>
      </c>
      <c r="Q937" s="11">
        <f t="shared" si="237"/>
        <v>0</v>
      </c>
      <c r="R937" s="11">
        <f t="shared" si="238"/>
        <v>0</v>
      </c>
    </row>
    <row r="938" spans="1:18" x14ac:dyDescent="0.25">
      <c r="A938" s="9">
        <f>IF(Lease!$H$4="Monthly",DATE(YEAR(Yearly!A937),MONTH(Yearly!A937)+1,DAY(Yearly!A937)),IF(Lease!$H$4="Quarterly",DATE(YEAR(Yearly!A937),MONTH(Yearly!A937)+3,DAY(Yearly!A937)),DATE(YEAR(Yearly!A937)+1,MONTH(Yearly!A937),DAY(Yearly!A937))))</f>
        <v>382838</v>
      </c>
      <c r="B938" s="9">
        <f t="shared" si="226"/>
        <v>382836</v>
      </c>
      <c r="C938" s="9">
        <f t="shared" si="239"/>
        <v>382866</v>
      </c>
      <c r="D938" s="3">
        <f t="shared" si="240"/>
        <v>31</v>
      </c>
      <c r="E938" s="4">
        <f>Lease!K948</f>
        <v>0</v>
      </c>
      <c r="F938" s="3">
        <f t="shared" si="241"/>
        <v>0</v>
      </c>
      <c r="G938" s="11">
        <f t="shared" si="227"/>
        <v>0</v>
      </c>
      <c r="H938" s="11">
        <f t="shared" si="228"/>
        <v>0</v>
      </c>
      <c r="I938" s="11">
        <f t="shared" si="229"/>
        <v>0</v>
      </c>
      <c r="J938" s="11">
        <f t="shared" si="230"/>
        <v>0</v>
      </c>
      <c r="K938" s="11">
        <f t="shared" si="231"/>
        <v>0</v>
      </c>
      <c r="L938" s="11">
        <f t="shared" si="232"/>
        <v>0</v>
      </c>
      <c r="M938" s="11">
        <f t="shared" si="233"/>
        <v>0</v>
      </c>
      <c r="N938" s="11">
        <f t="shared" si="234"/>
        <v>0</v>
      </c>
      <c r="O938" s="11">
        <f t="shared" si="235"/>
        <v>0</v>
      </c>
      <c r="P938" s="11">
        <f t="shared" si="236"/>
        <v>0</v>
      </c>
      <c r="Q938" s="11">
        <f t="shared" si="237"/>
        <v>0</v>
      </c>
      <c r="R938" s="11">
        <f t="shared" si="238"/>
        <v>0</v>
      </c>
    </row>
    <row r="939" spans="1:18" x14ac:dyDescent="0.25">
      <c r="A939" s="9">
        <f>IF(Lease!$H$4="Monthly",DATE(YEAR(Yearly!A938),MONTH(Yearly!A938)+1,DAY(Yearly!A938)),IF(Lease!$H$4="Quarterly",DATE(YEAR(Yearly!A938),MONTH(Yearly!A938)+3,DAY(Yearly!A938)),DATE(YEAR(Yearly!A938)+1,MONTH(Yearly!A938),DAY(Yearly!A938))))</f>
        <v>383203</v>
      </c>
      <c r="B939" s="9">
        <f t="shared" si="226"/>
        <v>383201</v>
      </c>
      <c r="C939" s="9">
        <f t="shared" si="239"/>
        <v>383231</v>
      </c>
      <c r="D939" s="3">
        <f t="shared" si="240"/>
        <v>31</v>
      </c>
      <c r="E939" s="4">
        <f>Lease!K949</f>
        <v>0</v>
      </c>
      <c r="F939" s="3">
        <f t="shared" si="241"/>
        <v>0</v>
      </c>
      <c r="G939" s="11">
        <f t="shared" si="227"/>
        <v>0</v>
      </c>
      <c r="H939" s="11">
        <f t="shared" si="228"/>
        <v>0</v>
      </c>
      <c r="I939" s="11">
        <f t="shared" si="229"/>
        <v>0</v>
      </c>
      <c r="J939" s="11">
        <f t="shared" si="230"/>
        <v>0</v>
      </c>
      <c r="K939" s="11">
        <f t="shared" si="231"/>
        <v>0</v>
      </c>
      <c r="L939" s="11">
        <f t="shared" si="232"/>
        <v>0</v>
      </c>
      <c r="M939" s="11">
        <f t="shared" si="233"/>
        <v>0</v>
      </c>
      <c r="N939" s="11">
        <f t="shared" si="234"/>
        <v>0</v>
      </c>
      <c r="O939" s="11">
        <f t="shared" si="235"/>
        <v>0</v>
      </c>
      <c r="P939" s="11">
        <f t="shared" si="236"/>
        <v>0</v>
      </c>
      <c r="Q939" s="11">
        <f t="shared" si="237"/>
        <v>0</v>
      </c>
      <c r="R939" s="11">
        <f t="shared" si="238"/>
        <v>0</v>
      </c>
    </row>
    <row r="940" spans="1:18" x14ac:dyDescent="0.25">
      <c r="A940" s="9">
        <f>IF(Lease!$H$4="Monthly",DATE(YEAR(Yearly!A939),MONTH(Yearly!A939)+1,DAY(Yearly!A939)),IF(Lease!$H$4="Quarterly",DATE(YEAR(Yearly!A939),MONTH(Yearly!A939)+3,DAY(Yearly!A939)),DATE(YEAR(Yearly!A939)+1,MONTH(Yearly!A939),DAY(Yearly!A939))))</f>
        <v>383568</v>
      </c>
      <c r="B940" s="9">
        <f t="shared" si="226"/>
        <v>383566</v>
      </c>
      <c r="C940" s="9">
        <f t="shared" si="239"/>
        <v>383596</v>
      </c>
      <c r="D940" s="3">
        <f t="shared" si="240"/>
        <v>31</v>
      </c>
      <c r="E940" s="4">
        <f>Lease!K950</f>
        <v>0</v>
      </c>
      <c r="F940" s="3">
        <f t="shared" si="241"/>
        <v>0</v>
      </c>
      <c r="G940" s="11">
        <f t="shared" si="227"/>
        <v>0</v>
      </c>
      <c r="H940" s="11">
        <f t="shared" si="228"/>
        <v>0</v>
      </c>
      <c r="I940" s="11">
        <f t="shared" si="229"/>
        <v>0</v>
      </c>
      <c r="J940" s="11">
        <f t="shared" si="230"/>
        <v>0</v>
      </c>
      <c r="K940" s="11">
        <f t="shared" si="231"/>
        <v>0</v>
      </c>
      <c r="L940" s="11">
        <f t="shared" si="232"/>
        <v>0</v>
      </c>
      <c r="M940" s="11">
        <f t="shared" si="233"/>
        <v>0</v>
      </c>
      <c r="N940" s="11">
        <f t="shared" si="234"/>
        <v>0</v>
      </c>
      <c r="O940" s="11">
        <f t="shared" si="235"/>
        <v>0</v>
      </c>
      <c r="P940" s="11">
        <f t="shared" si="236"/>
        <v>0</v>
      </c>
      <c r="Q940" s="11">
        <f t="shared" si="237"/>
        <v>0</v>
      </c>
      <c r="R940" s="11">
        <f t="shared" si="238"/>
        <v>0</v>
      </c>
    </row>
    <row r="941" spans="1:18" x14ac:dyDescent="0.25">
      <c r="A941" s="9">
        <f>IF(Lease!$H$4="Monthly",DATE(YEAR(Yearly!A940),MONTH(Yearly!A940)+1,DAY(Yearly!A940)),IF(Lease!$H$4="Quarterly",DATE(YEAR(Yearly!A940),MONTH(Yearly!A940)+3,DAY(Yearly!A940)),DATE(YEAR(Yearly!A940)+1,MONTH(Yearly!A940),DAY(Yearly!A940))))</f>
        <v>383933</v>
      </c>
      <c r="B941" s="9">
        <f t="shared" si="226"/>
        <v>383931</v>
      </c>
      <c r="C941" s="9">
        <f t="shared" si="239"/>
        <v>383961</v>
      </c>
      <c r="D941" s="3">
        <f t="shared" si="240"/>
        <v>31</v>
      </c>
      <c r="E941" s="4">
        <f>Lease!K951</f>
        <v>0</v>
      </c>
      <c r="F941" s="3">
        <f t="shared" si="241"/>
        <v>0</v>
      </c>
      <c r="G941" s="11">
        <f t="shared" si="227"/>
        <v>0</v>
      </c>
      <c r="H941" s="11">
        <f t="shared" si="228"/>
        <v>0</v>
      </c>
      <c r="I941" s="11">
        <f t="shared" si="229"/>
        <v>0</v>
      </c>
      <c r="J941" s="11">
        <f t="shared" si="230"/>
        <v>0</v>
      </c>
      <c r="K941" s="11">
        <f t="shared" si="231"/>
        <v>0</v>
      </c>
      <c r="L941" s="11">
        <f t="shared" si="232"/>
        <v>0</v>
      </c>
      <c r="M941" s="11">
        <f t="shared" si="233"/>
        <v>0</v>
      </c>
      <c r="N941" s="11">
        <f t="shared" si="234"/>
        <v>0</v>
      </c>
      <c r="O941" s="11">
        <f t="shared" si="235"/>
        <v>0</v>
      </c>
      <c r="P941" s="11">
        <f t="shared" si="236"/>
        <v>0</v>
      </c>
      <c r="Q941" s="11">
        <f t="shared" si="237"/>
        <v>0</v>
      </c>
      <c r="R941" s="11">
        <f t="shared" si="238"/>
        <v>0</v>
      </c>
    </row>
    <row r="942" spans="1:18" x14ac:dyDescent="0.25">
      <c r="A942" s="9">
        <f>IF(Lease!$H$4="Monthly",DATE(YEAR(Yearly!A941),MONTH(Yearly!A941)+1,DAY(Yearly!A941)),IF(Lease!$H$4="Quarterly",DATE(YEAR(Yearly!A941),MONTH(Yearly!A941)+3,DAY(Yearly!A941)),DATE(YEAR(Yearly!A941)+1,MONTH(Yearly!A941),DAY(Yearly!A941))))</f>
        <v>384299</v>
      </c>
      <c r="B942" s="9">
        <f t="shared" si="226"/>
        <v>384297</v>
      </c>
      <c r="C942" s="9">
        <f t="shared" si="239"/>
        <v>384327</v>
      </c>
      <c r="D942" s="3">
        <f t="shared" si="240"/>
        <v>31</v>
      </c>
      <c r="E942" s="4">
        <f>Lease!K952</f>
        <v>0</v>
      </c>
      <c r="F942" s="3">
        <f t="shared" si="241"/>
        <v>0</v>
      </c>
      <c r="G942" s="11">
        <f t="shared" si="227"/>
        <v>0</v>
      </c>
      <c r="H942" s="11">
        <f t="shared" si="228"/>
        <v>0</v>
      </c>
      <c r="I942" s="11">
        <f t="shared" si="229"/>
        <v>0</v>
      </c>
      <c r="J942" s="11">
        <f t="shared" si="230"/>
        <v>0</v>
      </c>
      <c r="K942" s="11">
        <f t="shared" si="231"/>
        <v>0</v>
      </c>
      <c r="L942" s="11">
        <f t="shared" si="232"/>
        <v>0</v>
      </c>
      <c r="M942" s="11">
        <f t="shared" si="233"/>
        <v>0</v>
      </c>
      <c r="N942" s="11">
        <f t="shared" si="234"/>
        <v>0</v>
      </c>
      <c r="O942" s="11">
        <f t="shared" si="235"/>
        <v>0</v>
      </c>
      <c r="P942" s="11">
        <f t="shared" si="236"/>
        <v>0</v>
      </c>
      <c r="Q942" s="11">
        <f t="shared" si="237"/>
        <v>0</v>
      </c>
      <c r="R942" s="11">
        <f t="shared" si="238"/>
        <v>0</v>
      </c>
    </row>
    <row r="943" spans="1:18" x14ac:dyDescent="0.25">
      <c r="A943" s="9">
        <f>IF(Lease!$H$4="Monthly",DATE(YEAR(Yearly!A942),MONTH(Yearly!A942)+1,DAY(Yearly!A942)),IF(Lease!$H$4="Quarterly",DATE(YEAR(Yearly!A942),MONTH(Yearly!A942)+3,DAY(Yearly!A942)),DATE(YEAR(Yearly!A942)+1,MONTH(Yearly!A942),DAY(Yearly!A942))))</f>
        <v>384664</v>
      </c>
      <c r="B943" s="9">
        <f t="shared" si="226"/>
        <v>384662</v>
      </c>
      <c r="C943" s="9">
        <f t="shared" si="239"/>
        <v>384692</v>
      </c>
      <c r="D943" s="3">
        <f t="shared" si="240"/>
        <v>31</v>
      </c>
      <c r="E943" s="4">
        <f>Lease!K953</f>
        <v>0</v>
      </c>
      <c r="F943" s="3">
        <f t="shared" si="241"/>
        <v>0</v>
      </c>
      <c r="G943" s="11">
        <f t="shared" si="227"/>
        <v>0</v>
      </c>
      <c r="H943" s="11">
        <f t="shared" si="228"/>
        <v>0</v>
      </c>
      <c r="I943" s="11">
        <f t="shared" si="229"/>
        <v>0</v>
      </c>
      <c r="J943" s="11">
        <f t="shared" si="230"/>
        <v>0</v>
      </c>
      <c r="K943" s="11">
        <f t="shared" si="231"/>
        <v>0</v>
      </c>
      <c r="L943" s="11">
        <f t="shared" si="232"/>
        <v>0</v>
      </c>
      <c r="M943" s="11">
        <f t="shared" si="233"/>
        <v>0</v>
      </c>
      <c r="N943" s="11">
        <f t="shared" si="234"/>
        <v>0</v>
      </c>
      <c r="O943" s="11">
        <f t="shared" si="235"/>
        <v>0</v>
      </c>
      <c r="P943" s="11">
        <f t="shared" si="236"/>
        <v>0</v>
      </c>
      <c r="Q943" s="11">
        <f t="shared" si="237"/>
        <v>0</v>
      </c>
      <c r="R943" s="11">
        <f t="shared" si="238"/>
        <v>0</v>
      </c>
    </row>
    <row r="944" spans="1:18" x14ac:dyDescent="0.25">
      <c r="A944" s="9">
        <f>IF(Lease!$H$4="Monthly",DATE(YEAR(Yearly!A943),MONTH(Yearly!A943)+1,DAY(Yearly!A943)),IF(Lease!$H$4="Quarterly",DATE(YEAR(Yearly!A943),MONTH(Yearly!A943)+3,DAY(Yearly!A943)),DATE(YEAR(Yearly!A943)+1,MONTH(Yearly!A943),DAY(Yearly!A943))))</f>
        <v>385029</v>
      </c>
      <c r="B944" s="9">
        <f t="shared" si="226"/>
        <v>385027</v>
      </c>
      <c r="C944" s="9">
        <f t="shared" si="239"/>
        <v>385057</v>
      </c>
      <c r="D944" s="3">
        <f t="shared" si="240"/>
        <v>31</v>
      </c>
      <c r="E944" s="4">
        <f>Lease!K954</f>
        <v>0</v>
      </c>
      <c r="F944" s="3">
        <f t="shared" si="241"/>
        <v>0</v>
      </c>
      <c r="G944" s="11">
        <f t="shared" si="227"/>
        <v>0</v>
      </c>
      <c r="H944" s="11">
        <f t="shared" si="228"/>
        <v>0</v>
      </c>
      <c r="I944" s="11">
        <f t="shared" si="229"/>
        <v>0</v>
      </c>
      <c r="J944" s="11">
        <f t="shared" si="230"/>
        <v>0</v>
      </c>
      <c r="K944" s="11">
        <f t="shared" si="231"/>
        <v>0</v>
      </c>
      <c r="L944" s="11">
        <f t="shared" si="232"/>
        <v>0</v>
      </c>
      <c r="M944" s="11">
        <f t="shared" si="233"/>
        <v>0</v>
      </c>
      <c r="N944" s="11">
        <f t="shared" si="234"/>
        <v>0</v>
      </c>
      <c r="O944" s="11">
        <f t="shared" si="235"/>
        <v>0</v>
      </c>
      <c r="P944" s="11">
        <f t="shared" si="236"/>
        <v>0</v>
      </c>
      <c r="Q944" s="11">
        <f t="shared" si="237"/>
        <v>0</v>
      </c>
      <c r="R944" s="11">
        <f t="shared" si="238"/>
        <v>0</v>
      </c>
    </row>
    <row r="945" spans="1:18" x14ac:dyDescent="0.25">
      <c r="A945" s="9">
        <f>IF(Lease!$H$4="Monthly",DATE(YEAR(Yearly!A944),MONTH(Yearly!A944)+1,DAY(Yearly!A944)),IF(Lease!$H$4="Quarterly",DATE(YEAR(Yearly!A944),MONTH(Yearly!A944)+3,DAY(Yearly!A944)),DATE(YEAR(Yearly!A944)+1,MONTH(Yearly!A944),DAY(Yearly!A944))))</f>
        <v>385394</v>
      </c>
      <c r="B945" s="9">
        <f t="shared" si="226"/>
        <v>385392</v>
      </c>
      <c r="C945" s="9">
        <f t="shared" si="239"/>
        <v>385422</v>
      </c>
      <c r="D945" s="3">
        <f t="shared" si="240"/>
        <v>31</v>
      </c>
      <c r="E945" s="4">
        <f>Lease!K955</f>
        <v>0</v>
      </c>
      <c r="F945" s="3">
        <f t="shared" si="241"/>
        <v>0</v>
      </c>
      <c r="G945" s="11">
        <f t="shared" si="227"/>
        <v>0</v>
      </c>
      <c r="H945" s="11">
        <f t="shared" si="228"/>
        <v>0</v>
      </c>
      <c r="I945" s="11">
        <f t="shared" si="229"/>
        <v>0</v>
      </c>
      <c r="J945" s="11">
        <f t="shared" si="230"/>
        <v>0</v>
      </c>
      <c r="K945" s="11">
        <f t="shared" si="231"/>
        <v>0</v>
      </c>
      <c r="L945" s="11">
        <f t="shared" si="232"/>
        <v>0</v>
      </c>
      <c r="M945" s="11">
        <f t="shared" si="233"/>
        <v>0</v>
      </c>
      <c r="N945" s="11">
        <f t="shared" si="234"/>
        <v>0</v>
      </c>
      <c r="O945" s="11">
        <f t="shared" si="235"/>
        <v>0</v>
      </c>
      <c r="P945" s="11">
        <f t="shared" si="236"/>
        <v>0</v>
      </c>
      <c r="Q945" s="11">
        <f t="shared" si="237"/>
        <v>0</v>
      </c>
      <c r="R945" s="11">
        <f t="shared" si="238"/>
        <v>0</v>
      </c>
    </row>
    <row r="946" spans="1:18" x14ac:dyDescent="0.25">
      <c r="A946" s="9">
        <f>IF(Lease!$H$4="Monthly",DATE(YEAR(Yearly!A945),MONTH(Yearly!A945)+1,DAY(Yearly!A945)),IF(Lease!$H$4="Quarterly",DATE(YEAR(Yearly!A945),MONTH(Yearly!A945)+3,DAY(Yearly!A945)),DATE(YEAR(Yearly!A945)+1,MONTH(Yearly!A945),DAY(Yearly!A945))))</f>
        <v>385760</v>
      </c>
      <c r="B946" s="9">
        <f t="shared" si="226"/>
        <v>385758</v>
      </c>
      <c r="C946" s="9">
        <f t="shared" si="239"/>
        <v>385788</v>
      </c>
      <c r="D946" s="3">
        <f t="shared" si="240"/>
        <v>31</v>
      </c>
      <c r="E946" s="4">
        <f>Lease!K956</f>
        <v>0</v>
      </c>
      <c r="F946" s="3">
        <f t="shared" si="241"/>
        <v>0</v>
      </c>
      <c r="G946" s="11">
        <f t="shared" si="227"/>
        <v>0</v>
      </c>
      <c r="H946" s="11">
        <f t="shared" si="228"/>
        <v>0</v>
      </c>
      <c r="I946" s="11">
        <f t="shared" si="229"/>
        <v>0</v>
      </c>
      <c r="J946" s="11">
        <f t="shared" si="230"/>
        <v>0</v>
      </c>
      <c r="K946" s="11">
        <f t="shared" si="231"/>
        <v>0</v>
      </c>
      <c r="L946" s="11">
        <f t="shared" si="232"/>
        <v>0</v>
      </c>
      <c r="M946" s="11">
        <f t="shared" si="233"/>
        <v>0</v>
      </c>
      <c r="N946" s="11">
        <f t="shared" si="234"/>
        <v>0</v>
      </c>
      <c r="O946" s="11">
        <f t="shared" si="235"/>
        <v>0</v>
      </c>
      <c r="P946" s="11">
        <f t="shared" si="236"/>
        <v>0</v>
      </c>
      <c r="Q946" s="11">
        <f t="shared" si="237"/>
        <v>0</v>
      </c>
      <c r="R946" s="11">
        <f t="shared" si="238"/>
        <v>0</v>
      </c>
    </row>
    <row r="947" spans="1:18" x14ac:dyDescent="0.25">
      <c r="A947" s="9">
        <f>IF(Lease!$H$4="Monthly",DATE(YEAR(Yearly!A946),MONTH(Yearly!A946)+1,DAY(Yearly!A946)),IF(Lease!$H$4="Quarterly",DATE(YEAR(Yearly!A946),MONTH(Yearly!A946)+3,DAY(Yearly!A946)),DATE(YEAR(Yearly!A946)+1,MONTH(Yearly!A946),DAY(Yearly!A946))))</f>
        <v>386125</v>
      </c>
      <c r="B947" s="9">
        <f t="shared" si="226"/>
        <v>386123</v>
      </c>
      <c r="C947" s="9">
        <f t="shared" si="239"/>
        <v>386153</v>
      </c>
      <c r="D947" s="3">
        <f t="shared" si="240"/>
        <v>31</v>
      </c>
      <c r="E947" s="4">
        <f>Lease!K957</f>
        <v>0</v>
      </c>
      <c r="F947" s="3">
        <f t="shared" si="241"/>
        <v>0</v>
      </c>
      <c r="G947" s="11">
        <f t="shared" si="227"/>
        <v>0</v>
      </c>
      <c r="H947" s="11">
        <f t="shared" si="228"/>
        <v>0</v>
      </c>
      <c r="I947" s="11">
        <f t="shared" si="229"/>
        <v>0</v>
      </c>
      <c r="J947" s="11">
        <f t="shared" si="230"/>
        <v>0</v>
      </c>
      <c r="K947" s="11">
        <f t="shared" si="231"/>
        <v>0</v>
      </c>
      <c r="L947" s="11">
        <f t="shared" si="232"/>
        <v>0</v>
      </c>
      <c r="M947" s="11">
        <f t="shared" si="233"/>
        <v>0</v>
      </c>
      <c r="N947" s="11">
        <f t="shared" si="234"/>
        <v>0</v>
      </c>
      <c r="O947" s="11">
        <f t="shared" si="235"/>
        <v>0</v>
      </c>
      <c r="P947" s="11">
        <f t="shared" si="236"/>
        <v>0</v>
      </c>
      <c r="Q947" s="11">
        <f t="shared" si="237"/>
        <v>0</v>
      </c>
      <c r="R947" s="11">
        <f t="shared" si="238"/>
        <v>0</v>
      </c>
    </row>
    <row r="948" spans="1:18" x14ac:dyDescent="0.25">
      <c r="A948" s="9">
        <f>IF(Lease!$H$4="Monthly",DATE(YEAR(Yearly!A947),MONTH(Yearly!A947)+1,DAY(Yearly!A947)),IF(Lease!$H$4="Quarterly",DATE(YEAR(Yearly!A947),MONTH(Yearly!A947)+3,DAY(Yearly!A947)),DATE(YEAR(Yearly!A947)+1,MONTH(Yearly!A947),DAY(Yearly!A947))))</f>
        <v>386490</v>
      </c>
      <c r="B948" s="9">
        <f t="shared" si="226"/>
        <v>386488</v>
      </c>
      <c r="C948" s="9">
        <f t="shared" si="239"/>
        <v>386518</v>
      </c>
      <c r="D948" s="3">
        <f t="shared" si="240"/>
        <v>31</v>
      </c>
      <c r="E948" s="4">
        <f>Lease!K958</f>
        <v>0</v>
      </c>
      <c r="F948" s="3">
        <f t="shared" si="241"/>
        <v>0</v>
      </c>
      <c r="G948" s="11">
        <f t="shared" si="227"/>
        <v>0</v>
      </c>
      <c r="H948" s="11">
        <f t="shared" si="228"/>
        <v>0</v>
      </c>
      <c r="I948" s="11">
        <f t="shared" si="229"/>
        <v>0</v>
      </c>
      <c r="J948" s="11">
        <f t="shared" si="230"/>
        <v>0</v>
      </c>
      <c r="K948" s="11">
        <f t="shared" si="231"/>
        <v>0</v>
      </c>
      <c r="L948" s="11">
        <f t="shared" si="232"/>
        <v>0</v>
      </c>
      <c r="M948" s="11">
        <f t="shared" si="233"/>
        <v>0</v>
      </c>
      <c r="N948" s="11">
        <f t="shared" si="234"/>
        <v>0</v>
      </c>
      <c r="O948" s="11">
        <f t="shared" si="235"/>
        <v>0</v>
      </c>
      <c r="P948" s="11">
        <f t="shared" si="236"/>
        <v>0</v>
      </c>
      <c r="Q948" s="11">
        <f t="shared" si="237"/>
        <v>0</v>
      </c>
      <c r="R948" s="11">
        <f t="shared" si="238"/>
        <v>0</v>
      </c>
    </row>
    <row r="949" spans="1:18" x14ac:dyDescent="0.25">
      <c r="A949" s="9">
        <f>IF(Lease!$H$4="Monthly",DATE(YEAR(Yearly!A948),MONTH(Yearly!A948)+1,DAY(Yearly!A948)),IF(Lease!$H$4="Quarterly",DATE(YEAR(Yearly!A948),MONTH(Yearly!A948)+3,DAY(Yearly!A948)),DATE(YEAR(Yearly!A948)+1,MONTH(Yearly!A948),DAY(Yearly!A948))))</f>
        <v>386855</v>
      </c>
      <c r="B949" s="9">
        <f t="shared" si="226"/>
        <v>386853</v>
      </c>
      <c r="C949" s="9">
        <f t="shared" si="239"/>
        <v>386883</v>
      </c>
      <c r="D949" s="3">
        <f t="shared" si="240"/>
        <v>31</v>
      </c>
      <c r="E949" s="4">
        <f>Lease!K959</f>
        <v>0</v>
      </c>
      <c r="F949" s="3">
        <f t="shared" si="241"/>
        <v>0</v>
      </c>
      <c r="G949" s="11">
        <f t="shared" si="227"/>
        <v>0</v>
      </c>
      <c r="H949" s="11">
        <f t="shared" si="228"/>
        <v>0</v>
      </c>
      <c r="I949" s="11">
        <f t="shared" si="229"/>
        <v>0</v>
      </c>
      <c r="J949" s="11">
        <f t="shared" si="230"/>
        <v>0</v>
      </c>
      <c r="K949" s="11">
        <f t="shared" si="231"/>
        <v>0</v>
      </c>
      <c r="L949" s="11">
        <f t="shared" si="232"/>
        <v>0</v>
      </c>
      <c r="M949" s="11">
        <f t="shared" si="233"/>
        <v>0</v>
      </c>
      <c r="N949" s="11">
        <f t="shared" si="234"/>
        <v>0</v>
      </c>
      <c r="O949" s="11">
        <f t="shared" si="235"/>
        <v>0</v>
      </c>
      <c r="P949" s="11">
        <f t="shared" si="236"/>
        <v>0</v>
      </c>
      <c r="Q949" s="11">
        <f t="shared" si="237"/>
        <v>0</v>
      </c>
      <c r="R949" s="11">
        <f t="shared" si="238"/>
        <v>0</v>
      </c>
    </row>
    <row r="950" spans="1:18" x14ac:dyDescent="0.25">
      <c r="A950" s="9">
        <f>IF(Lease!$H$4="Monthly",DATE(YEAR(Yearly!A949),MONTH(Yearly!A949)+1,DAY(Yearly!A949)),IF(Lease!$H$4="Quarterly",DATE(YEAR(Yearly!A949),MONTH(Yearly!A949)+3,DAY(Yearly!A949)),DATE(YEAR(Yearly!A949)+1,MONTH(Yearly!A949),DAY(Yearly!A949))))</f>
        <v>387221</v>
      </c>
      <c r="B950" s="9">
        <f t="shared" si="226"/>
        <v>387219</v>
      </c>
      <c r="C950" s="9">
        <f t="shared" si="239"/>
        <v>387249</v>
      </c>
      <c r="D950" s="3">
        <f t="shared" si="240"/>
        <v>31</v>
      </c>
      <c r="E950" s="4">
        <f>Lease!K960</f>
        <v>0</v>
      </c>
      <c r="F950" s="3">
        <f t="shared" si="241"/>
        <v>0</v>
      </c>
      <c r="G950" s="11">
        <f t="shared" si="227"/>
        <v>0</v>
      </c>
      <c r="H950" s="11">
        <f t="shared" si="228"/>
        <v>0</v>
      </c>
      <c r="I950" s="11">
        <f t="shared" si="229"/>
        <v>0</v>
      </c>
      <c r="J950" s="11">
        <f t="shared" si="230"/>
        <v>0</v>
      </c>
      <c r="K950" s="11">
        <f t="shared" si="231"/>
        <v>0</v>
      </c>
      <c r="L950" s="11">
        <f t="shared" si="232"/>
        <v>0</v>
      </c>
      <c r="M950" s="11">
        <f t="shared" si="233"/>
        <v>0</v>
      </c>
      <c r="N950" s="11">
        <f t="shared" si="234"/>
        <v>0</v>
      </c>
      <c r="O950" s="11">
        <f t="shared" si="235"/>
        <v>0</v>
      </c>
      <c r="P950" s="11">
        <f t="shared" si="236"/>
        <v>0</v>
      </c>
      <c r="Q950" s="11">
        <f t="shared" si="237"/>
        <v>0</v>
      </c>
      <c r="R950" s="11">
        <f t="shared" si="238"/>
        <v>0</v>
      </c>
    </row>
    <row r="951" spans="1:18" x14ac:dyDescent="0.25">
      <c r="A951" s="9">
        <f>IF(Lease!$H$4="Monthly",DATE(YEAR(Yearly!A950),MONTH(Yearly!A950)+1,DAY(Yearly!A950)),IF(Lease!$H$4="Quarterly",DATE(YEAR(Yearly!A950),MONTH(Yearly!A950)+3,DAY(Yearly!A950)),DATE(YEAR(Yearly!A950)+1,MONTH(Yearly!A950),DAY(Yearly!A950))))</f>
        <v>387586</v>
      </c>
      <c r="B951" s="9">
        <f t="shared" si="226"/>
        <v>387584</v>
      </c>
      <c r="C951" s="9">
        <f t="shared" si="239"/>
        <v>387614</v>
      </c>
      <c r="D951" s="3">
        <f t="shared" si="240"/>
        <v>31</v>
      </c>
      <c r="E951" s="4">
        <f>Lease!K961</f>
        <v>0</v>
      </c>
      <c r="F951" s="3">
        <f t="shared" si="241"/>
        <v>0</v>
      </c>
      <c r="G951" s="11">
        <f t="shared" si="227"/>
        <v>0</v>
      </c>
      <c r="H951" s="11">
        <f t="shared" si="228"/>
        <v>0</v>
      </c>
      <c r="I951" s="11">
        <f t="shared" si="229"/>
        <v>0</v>
      </c>
      <c r="J951" s="11">
        <f t="shared" si="230"/>
        <v>0</v>
      </c>
      <c r="K951" s="11">
        <f t="shared" si="231"/>
        <v>0</v>
      </c>
      <c r="L951" s="11">
        <f t="shared" si="232"/>
        <v>0</v>
      </c>
      <c r="M951" s="11">
        <f t="shared" si="233"/>
        <v>0</v>
      </c>
      <c r="N951" s="11">
        <f t="shared" si="234"/>
        <v>0</v>
      </c>
      <c r="O951" s="11">
        <f t="shared" si="235"/>
        <v>0</v>
      </c>
      <c r="P951" s="11">
        <f t="shared" si="236"/>
        <v>0</v>
      </c>
      <c r="Q951" s="11">
        <f t="shared" si="237"/>
        <v>0</v>
      </c>
      <c r="R951" s="11">
        <f t="shared" si="238"/>
        <v>0</v>
      </c>
    </row>
    <row r="952" spans="1:18" x14ac:dyDescent="0.25">
      <c r="A952" s="9">
        <f>IF(Lease!$H$4="Monthly",DATE(YEAR(Yearly!A951),MONTH(Yearly!A951)+1,DAY(Yearly!A951)),IF(Lease!$H$4="Quarterly",DATE(YEAR(Yearly!A951),MONTH(Yearly!A951)+3,DAY(Yearly!A951)),DATE(YEAR(Yearly!A951)+1,MONTH(Yearly!A951),DAY(Yearly!A951))))</f>
        <v>387951</v>
      </c>
      <c r="B952" s="9">
        <f t="shared" si="226"/>
        <v>387949</v>
      </c>
      <c r="C952" s="9">
        <f t="shared" si="239"/>
        <v>387979</v>
      </c>
      <c r="D952" s="3">
        <f t="shared" si="240"/>
        <v>31</v>
      </c>
      <c r="E952" s="4">
        <f>Lease!K962</f>
        <v>0</v>
      </c>
      <c r="F952" s="3">
        <f t="shared" si="241"/>
        <v>0</v>
      </c>
      <c r="G952" s="11">
        <f t="shared" si="227"/>
        <v>0</v>
      </c>
      <c r="H952" s="11">
        <f t="shared" si="228"/>
        <v>0</v>
      </c>
      <c r="I952" s="11">
        <f t="shared" si="229"/>
        <v>0</v>
      </c>
      <c r="J952" s="11">
        <f t="shared" si="230"/>
        <v>0</v>
      </c>
      <c r="K952" s="11">
        <f t="shared" si="231"/>
        <v>0</v>
      </c>
      <c r="L952" s="11">
        <f t="shared" si="232"/>
        <v>0</v>
      </c>
      <c r="M952" s="11">
        <f t="shared" si="233"/>
        <v>0</v>
      </c>
      <c r="N952" s="11">
        <f t="shared" si="234"/>
        <v>0</v>
      </c>
      <c r="O952" s="11">
        <f t="shared" si="235"/>
        <v>0</v>
      </c>
      <c r="P952" s="11">
        <f t="shared" si="236"/>
        <v>0</v>
      </c>
      <c r="Q952" s="11">
        <f t="shared" si="237"/>
        <v>0</v>
      </c>
      <c r="R952" s="11">
        <f t="shared" si="238"/>
        <v>0</v>
      </c>
    </row>
    <row r="953" spans="1:18" x14ac:dyDescent="0.25">
      <c r="A953" s="9">
        <f>IF(Lease!$H$4="Monthly",DATE(YEAR(Yearly!A952),MONTH(Yearly!A952)+1,DAY(Yearly!A952)),IF(Lease!$H$4="Quarterly",DATE(YEAR(Yearly!A952),MONTH(Yearly!A952)+3,DAY(Yearly!A952)),DATE(YEAR(Yearly!A952)+1,MONTH(Yearly!A952),DAY(Yearly!A952))))</f>
        <v>388316</v>
      </c>
      <c r="B953" s="9">
        <f t="shared" si="226"/>
        <v>388314</v>
      </c>
      <c r="C953" s="9">
        <f t="shared" si="239"/>
        <v>388344</v>
      </c>
      <c r="D953" s="3">
        <f t="shared" si="240"/>
        <v>31</v>
      </c>
      <c r="E953" s="4">
        <f>Lease!K963</f>
        <v>0</v>
      </c>
      <c r="F953" s="3">
        <f t="shared" si="241"/>
        <v>0</v>
      </c>
      <c r="G953" s="11">
        <f t="shared" si="227"/>
        <v>0</v>
      </c>
      <c r="H953" s="11">
        <f t="shared" si="228"/>
        <v>0</v>
      </c>
      <c r="I953" s="11">
        <f t="shared" si="229"/>
        <v>0</v>
      </c>
      <c r="J953" s="11">
        <f t="shared" si="230"/>
        <v>0</v>
      </c>
      <c r="K953" s="11">
        <f t="shared" si="231"/>
        <v>0</v>
      </c>
      <c r="L953" s="11">
        <f t="shared" si="232"/>
        <v>0</v>
      </c>
      <c r="M953" s="11">
        <f t="shared" si="233"/>
        <v>0</v>
      </c>
      <c r="N953" s="11">
        <f t="shared" si="234"/>
        <v>0</v>
      </c>
      <c r="O953" s="11">
        <f t="shared" si="235"/>
        <v>0</v>
      </c>
      <c r="P953" s="11">
        <f t="shared" si="236"/>
        <v>0</v>
      </c>
      <c r="Q953" s="11">
        <f t="shared" si="237"/>
        <v>0</v>
      </c>
      <c r="R953" s="11">
        <f t="shared" si="238"/>
        <v>0</v>
      </c>
    </row>
    <row r="954" spans="1:18" x14ac:dyDescent="0.25">
      <c r="A954" s="9">
        <f>IF(Lease!$H$4="Monthly",DATE(YEAR(Yearly!A953),MONTH(Yearly!A953)+1,DAY(Yearly!A953)),IF(Lease!$H$4="Quarterly",DATE(YEAR(Yearly!A953),MONTH(Yearly!A953)+3,DAY(Yearly!A953)),DATE(YEAR(Yearly!A953)+1,MONTH(Yearly!A953),DAY(Yearly!A953))))</f>
        <v>388682</v>
      </c>
      <c r="B954" s="9">
        <f t="shared" si="226"/>
        <v>388680</v>
      </c>
      <c r="C954" s="9">
        <f t="shared" si="239"/>
        <v>388710</v>
      </c>
      <c r="D954" s="3">
        <f t="shared" si="240"/>
        <v>31</v>
      </c>
      <c r="E954" s="4">
        <f>Lease!K964</f>
        <v>0</v>
      </c>
      <c r="F954" s="3">
        <f t="shared" si="241"/>
        <v>0</v>
      </c>
      <c r="G954" s="11">
        <f t="shared" si="227"/>
        <v>0</v>
      </c>
      <c r="H954" s="11">
        <f t="shared" si="228"/>
        <v>0</v>
      </c>
      <c r="I954" s="11">
        <f t="shared" si="229"/>
        <v>0</v>
      </c>
      <c r="J954" s="11">
        <f t="shared" si="230"/>
        <v>0</v>
      </c>
      <c r="K954" s="11">
        <f t="shared" si="231"/>
        <v>0</v>
      </c>
      <c r="L954" s="11">
        <f t="shared" si="232"/>
        <v>0</v>
      </c>
      <c r="M954" s="11">
        <f t="shared" si="233"/>
        <v>0</v>
      </c>
      <c r="N954" s="11">
        <f t="shared" si="234"/>
        <v>0</v>
      </c>
      <c r="O954" s="11">
        <f t="shared" si="235"/>
        <v>0</v>
      </c>
      <c r="P954" s="11">
        <f t="shared" si="236"/>
        <v>0</v>
      </c>
      <c r="Q954" s="11">
        <f t="shared" si="237"/>
        <v>0</v>
      </c>
      <c r="R954" s="11">
        <f t="shared" si="238"/>
        <v>0</v>
      </c>
    </row>
    <row r="955" spans="1:18" x14ac:dyDescent="0.25">
      <c r="A955" s="9">
        <f>IF(Lease!$H$4="Monthly",DATE(YEAR(Yearly!A954),MONTH(Yearly!A954)+1,DAY(Yearly!A954)),IF(Lease!$H$4="Quarterly",DATE(YEAR(Yearly!A954),MONTH(Yearly!A954)+3,DAY(Yearly!A954)),DATE(YEAR(Yearly!A954)+1,MONTH(Yearly!A954),DAY(Yearly!A954))))</f>
        <v>389047</v>
      </c>
      <c r="B955" s="9">
        <f t="shared" si="226"/>
        <v>389045</v>
      </c>
      <c r="C955" s="9">
        <f t="shared" si="239"/>
        <v>389075</v>
      </c>
      <c r="D955" s="3">
        <f t="shared" si="240"/>
        <v>31</v>
      </c>
      <c r="E955" s="4">
        <f>Lease!K965</f>
        <v>0</v>
      </c>
      <c r="F955" s="3">
        <f t="shared" si="241"/>
        <v>0</v>
      </c>
      <c r="G955" s="11">
        <f t="shared" si="227"/>
        <v>0</v>
      </c>
      <c r="H955" s="11">
        <f t="shared" si="228"/>
        <v>0</v>
      </c>
      <c r="I955" s="11">
        <f t="shared" si="229"/>
        <v>0</v>
      </c>
      <c r="J955" s="11">
        <f t="shared" si="230"/>
        <v>0</v>
      </c>
      <c r="K955" s="11">
        <f t="shared" si="231"/>
        <v>0</v>
      </c>
      <c r="L955" s="11">
        <f t="shared" si="232"/>
        <v>0</v>
      </c>
      <c r="M955" s="11">
        <f t="shared" si="233"/>
        <v>0</v>
      </c>
      <c r="N955" s="11">
        <f t="shared" si="234"/>
        <v>0</v>
      </c>
      <c r="O955" s="11">
        <f t="shared" si="235"/>
        <v>0</v>
      </c>
      <c r="P955" s="11">
        <f t="shared" si="236"/>
        <v>0</v>
      </c>
      <c r="Q955" s="11">
        <f t="shared" si="237"/>
        <v>0</v>
      </c>
      <c r="R955" s="11">
        <f t="shared" si="238"/>
        <v>0</v>
      </c>
    </row>
    <row r="956" spans="1:18" x14ac:dyDescent="0.25">
      <c r="A956" s="9">
        <f>IF(Lease!$H$4="Monthly",DATE(YEAR(Yearly!A955),MONTH(Yearly!A955)+1,DAY(Yearly!A955)),IF(Lease!$H$4="Quarterly",DATE(YEAR(Yearly!A955),MONTH(Yearly!A955)+3,DAY(Yearly!A955)),DATE(YEAR(Yearly!A955)+1,MONTH(Yearly!A955),DAY(Yearly!A955))))</f>
        <v>389412</v>
      </c>
      <c r="B956" s="9">
        <f t="shared" si="226"/>
        <v>389410</v>
      </c>
      <c r="C956" s="9">
        <f t="shared" si="239"/>
        <v>389440</v>
      </c>
      <c r="D956" s="3">
        <f t="shared" si="240"/>
        <v>31</v>
      </c>
      <c r="E956" s="4">
        <f>Lease!K966</f>
        <v>0</v>
      </c>
      <c r="F956" s="3">
        <f t="shared" si="241"/>
        <v>0</v>
      </c>
      <c r="G956" s="11">
        <f t="shared" si="227"/>
        <v>0</v>
      </c>
      <c r="H956" s="11">
        <f t="shared" si="228"/>
        <v>0</v>
      </c>
      <c r="I956" s="11">
        <f t="shared" si="229"/>
        <v>0</v>
      </c>
      <c r="J956" s="11">
        <f t="shared" si="230"/>
        <v>0</v>
      </c>
      <c r="K956" s="11">
        <f t="shared" si="231"/>
        <v>0</v>
      </c>
      <c r="L956" s="11">
        <f t="shared" si="232"/>
        <v>0</v>
      </c>
      <c r="M956" s="11">
        <f t="shared" si="233"/>
        <v>0</v>
      </c>
      <c r="N956" s="11">
        <f t="shared" si="234"/>
        <v>0</v>
      </c>
      <c r="O956" s="11">
        <f t="shared" si="235"/>
        <v>0</v>
      </c>
      <c r="P956" s="11">
        <f t="shared" si="236"/>
        <v>0</v>
      </c>
      <c r="Q956" s="11">
        <f t="shared" si="237"/>
        <v>0</v>
      </c>
      <c r="R956" s="11">
        <f t="shared" si="238"/>
        <v>0</v>
      </c>
    </row>
    <row r="957" spans="1:18" x14ac:dyDescent="0.25">
      <c r="A957" s="9">
        <f>IF(Lease!$H$4="Monthly",DATE(YEAR(Yearly!A956),MONTH(Yearly!A956)+1,DAY(Yearly!A956)),IF(Lease!$H$4="Quarterly",DATE(YEAR(Yearly!A956),MONTH(Yearly!A956)+3,DAY(Yearly!A956)),DATE(YEAR(Yearly!A956)+1,MONTH(Yearly!A956),DAY(Yearly!A956))))</f>
        <v>389777</v>
      </c>
      <c r="B957" s="9">
        <f t="shared" si="226"/>
        <v>389775</v>
      </c>
      <c r="C957" s="9">
        <f t="shared" si="239"/>
        <v>389805</v>
      </c>
      <c r="D957" s="3">
        <f t="shared" si="240"/>
        <v>31</v>
      </c>
      <c r="E957" s="4">
        <f>Lease!K967</f>
        <v>0</v>
      </c>
      <c r="F957" s="3">
        <f t="shared" si="241"/>
        <v>0</v>
      </c>
      <c r="G957" s="11">
        <f t="shared" si="227"/>
        <v>0</v>
      </c>
      <c r="H957" s="11">
        <f t="shared" si="228"/>
        <v>0</v>
      </c>
      <c r="I957" s="11">
        <f t="shared" si="229"/>
        <v>0</v>
      </c>
      <c r="J957" s="11">
        <f t="shared" si="230"/>
        <v>0</v>
      </c>
      <c r="K957" s="11">
        <f t="shared" si="231"/>
        <v>0</v>
      </c>
      <c r="L957" s="11">
        <f t="shared" si="232"/>
        <v>0</v>
      </c>
      <c r="M957" s="11">
        <f t="shared" si="233"/>
        <v>0</v>
      </c>
      <c r="N957" s="11">
        <f t="shared" si="234"/>
        <v>0</v>
      </c>
      <c r="O957" s="11">
        <f t="shared" si="235"/>
        <v>0</v>
      </c>
      <c r="P957" s="11">
        <f t="shared" si="236"/>
        <v>0</v>
      </c>
      <c r="Q957" s="11">
        <f t="shared" si="237"/>
        <v>0</v>
      </c>
      <c r="R957" s="11">
        <f t="shared" si="238"/>
        <v>0</v>
      </c>
    </row>
    <row r="958" spans="1:18" x14ac:dyDescent="0.25">
      <c r="A958" s="9">
        <f>IF(Lease!$H$4="Monthly",DATE(YEAR(Yearly!A957),MONTH(Yearly!A957)+1,DAY(Yearly!A957)),IF(Lease!$H$4="Quarterly",DATE(YEAR(Yearly!A957),MONTH(Yearly!A957)+3,DAY(Yearly!A957)),DATE(YEAR(Yearly!A957)+1,MONTH(Yearly!A957),DAY(Yearly!A957))))</f>
        <v>390143</v>
      </c>
      <c r="B958" s="9">
        <f t="shared" si="226"/>
        <v>390141</v>
      </c>
      <c r="C958" s="9">
        <f t="shared" si="239"/>
        <v>390171</v>
      </c>
      <c r="D958" s="3">
        <f t="shared" si="240"/>
        <v>31</v>
      </c>
      <c r="E958" s="4">
        <f>Lease!K968</f>
        <v>0</v>
      </c>
      <c r="F958" s="3">
        <f t="shared" si="241"/>
        <v>0</v>
      </c>
      <c r="G958" s="11">
        <f t="shared" si="227"/>
        <v>0</v>
      </c>
      <c r="H958" s="11">
        <f t="shared" si="228"/>
        <v>0</v>
      </c>
      <c r="I958" s="11">
        <f t="shared" si="229"/>
        <v>0</v>
      </c>
      <c r="J958" s="11">
        <f t="shared" si="230"/>
        <v>0</v>
      </c>
      <c r="K958" s="11">
        <f t="shared" si="231"/>
        <v>0</v>
      </c>
      <c r="L958" s="11">
        <f t="shared" si="232"/>
        <v>0</v>
      </c>
      <c r="M958" s="11">
        <f t="shared" si="233"/>
        <v>0</v>
      </c>
      <c r="N958" s="11">
        <f t="shared" si="234"/>
        <v>0</v>
      </c>
      <c r="O958" s="11">
        <f t="shared" si="235"/>
        <v>0</v>
      </c>
      <c r="P958" s="11">
        <f t="shared" si="236"/>
        <v>0</v>
      </c>
      <c r="Q958" s="11">
        <f t="shared" si="237"/>
        <v>0</v>
      </c>
      <c r="R958" s="11">
        <f t="shared" si="238"/>
        <v>0</v>
      </c>
    </row>
    <row r="959" spans="1:18" x14ac:dyDescent="0.25">
      <c r="A959" s="9">
        <f>IF(Lease!$H$4="Monthly",DATE(YEAR(Yearly!A958),MONTH(Yearly!A958)+1,DAY(Yearly!A958)),IF(Lease!$H$4="Quarterly",DATE(YEAR(Yearly!A958),MONTH(Yearly!A958)+3,DAY(Yearly!A958)),DATE(YEAR(Yearly!A958)+1,MONTH(Yearly!A958),DAY(Yearly!A958))))</f>
        <v>390508</v>
      </c>
      <c r="B959" s="9">
        <f t="shared" si="226"/>
        <v>390506</v>
      </c>
      <c r="C959" s="9">
        <f t="shared" si="239"/>
        <v>390536</v>
      </c>
      <c r="D959" s="3">
        <f t="shared" si="240"/>
        <v>31</v>
      </c>
      <c r="E959" s="4">
        <f>Lease!K969</f>
        <v>0</v>
      </c>
      <c r="F959" s="3">
        <f t="shared" si="241"/>
        <v>0</v>
      </c>
      <c r="G959" s="11">
        <f t="shared" si="227"/>
        <v>0</v>
      </c>
      <c r="H959" s="11">
        <f t="shared" si="228"/>
        <v>0</v>
      </c>
      <c r="I959" s="11">
        <f t="shared" si="229"/>
        <v>0</v>
      </c>
      <c r="J959" s="11">
        <f t="shared" si="230"/>
        <v>0</v>
      </c>
      <c r="K959" s="11">
        <f t="shared" si="231"/>
        <v>0</v>
      </c>
      <c r="L959" s="11">
        <f t="shared" si="232"/>
        <v>0</v>
      </c>
      <c r="M959" s="11">
        <f t="shared" si="233"/>
        <v>0</v>
      </c>
      <c r="N959" s="11">
        <f t="shared" si="234"/>
        <v>0</v>
      </c>
      <c r="O959" s="11">
        <f t="shared" si="235"/>
        <v>0</v>
      </c>
      <c r="P959" s="11">
        <f t="shared" si="236"/>
        <v>0</v>
      </c>
      <c r="Q959" s="11">
        <f t="shared" si="237"/>
        <v>0</v>
      </c>
      <c r="R959" s="11">
        <f t="shared" si="238"/>
        <v>0</v>
      </c>
    </row>
    <row r="960" spans="1:18" x14ac:dyDescent="0.25">
      <c r="A960" s="9">
        <f>IF(Lease!$H$4="Monthly",DATE(YEAR(Yearly!A959),MONTH(Yearly!A959)+1,DAY(Yearly!A959)),IF(Lease!$H$4="Quarterly",DATE(YEAR(Yearly!A959),MONTH(Yearly!A959)+3,DAY(Yearly!A959)),DATE(YEAR(Yearly!A959)+1,MONTH(Yearly!A959),DAY(Yearly!A959))))</f>
        <v>390873</v>
      </c>
      <c r="B960" s="9">
        <f t="shared" si="226"/>
        <v>390871</v>
      </c>
      <c r="C960" s="9">
        <f t="shared" si="239"/>
        <v>390901</v>
      </c>
      <c r="D960" s="3">
        <f t="shared" si="240"/>
        <v>31</v>
      </c>
      <c r="E960" s="4">
        <f>Lease!K970</f>
        <v>0</v>
      </c>
      <c r="F960" s="3">
        <f t="shared" si="241"/>
        <v>0</v>
      </c>
      <c r="G960" s="11">
        <f t="shared" si="227"/>
        <v>0</v>
      </c>
      <c r="H960" s="11">
        <f t="shared" si="228"/>
        <v>0</v>
      </c>
      <c r="I960" s="11">
        <f t="shared" si="229"/>
        <v>0</v>
      </c>
      <c r="J960" s="11">
        <f t="shared" si="230"/>
        <v>0</v>
      </c>
      <c r="K960" s="11">
        <f t="shared" si="231"/>
        <v>0</v>
      </c>
      <c r="L960" s="11">
        <f t="shared" si="232"/>
        <v>0</v>
      </c>
      <c r="M960" s="11">
        <f t="shared" si="233"/>
        <v>0</v>
      </c>
      <c r="N960" s="11">
        <f t="shared" si="234"/>
        <v>0</v>
      </c>
      <c r="O960" s="11">
        <f t="shared" si="235"/>
        <v>0</v>
      </c>
      <c r="P960" s="11">
        <f t="shared" si="236"/>
        <v>0</v>
      </c>
      <c r="Q960" s="11">
        <f t="shared" si="237"/>
        <v>0</v>
      </c>
      <c r="R960" s="11">
        <f t="shared" si="238"/>
        <v>0</v>
      </c>
    </row>
    <row r="961" spans="1:18" x14ac:dyDescent="0.25">
      <c r="A961" s="9">
        <f>IF(Lease!$H$4="Monthly",DATE(YEAR(Yearly!A960),MONTH(Yearly!A960)+1,DAY(Yearly!A960)),IF(Lease!$H$4="Quarterly",DATE(YEAR(Yearly!A960),MONTH(Yearly!A960)+3,DAY(Yearly!A960)),DATE(YEAR(Yearly!A960)+1,MONTH(Yearly!A960),DAY(Yearly!A960))))</f>
        <v>391238</v>
      </c>
      <c r="B961" s="9">
        <f t="shared" si="226"/>
        <v>391236</v>
      </c>
      <c r="C961" s="9">
        <f t="shared" si="239"/>
        <v>391266</v>
      </c>
      <c r="D961" s="3">
        <f t="shared" si="240"/>
        <v>31</v>
      </c>
      <c r="E961" s="4">
        <f>Lease!K971</f>
        <v>0</v>
      </c>
      <c r="F961" s="3">
        <f t="shared" si="241"/>
        <v>0</v>
      </c>
      <c r="G961" s="11">
        <f t="shared" si="227"/>
        <v>0</v>
      </c>
      <c r="H961" s="11">
        <f t="shared" si="228"/>
        <v>0</v>
      </c>
      <c r="I961" s="11">
        <f t="shared" si="229"/>
        <v>0</v>
      </c>
      <c r="J961" s="11">
        <f t="shared" si="230"/>
        <v>0</v>
      </c>
      <c r="K961" s="11">
        <f t="shared" si="231"/>
        <v>0</v>
      </c>
      <c r="L961" s="11">
        <f t="shared" si="232"/>
        <v>0</v>
      </c>
      <c r="M961" s="11">
        <f t="shared" si="233"/>
        <v>0</v>
      </c>
      <c r="N961" s="11">
        <f t="shared" si="234"/>
        <v>0</v>
      </c>
      <c r="O961" s="11">
        <f t="shared" si="235"/>
        <v>0</v>
      </c>
      <c r="P961" s="11">
        <f t="shared" si="236"/>
        <v>0</v>
      </c>
      <c r="Q961" s="11">
        <f t="shared" si="237"/>
        <v>0</v>
      </c>
      <c r="R961" s="11">
        <f t="shared" si="238"/>
        <v>0</v>
      </c>
    </row>
    <row r="962" spans="1:18" x14ac:dyDescent="0.25">
      <c r="A962" s="9">
        <f>IF(Lease!$H$4="Monthly",DATE(YEAR(Yearly!A961),MONTH(Yearly!A961)+1,DAY(Yearly!A961)),IF(Lease!$H$4="Quarterly",DATE(YEAR(Yearly!A961),MONTH(Yearly!A961)+3,DAY(Yearly!A961)),DATE(YEAR(Yearly!A961)+1,MONTH(Yearly!A961),DAY(Yearly!A961))))</f>
        <v>391604</v>
      </c>
      <c r="B962" s="9">
        <f t="shared" si="226"/>
        <v>391602</v>
      </c>
      <c r="C962" s="9">
        <f t="shared" si="239"/>
        <v>391632</v>
      </c>
      <c r="D962" s="3">
        <f t="shared" si="240"/>
        <v>31</v>
      </c>
      <c r="E962" s="4">
        <f>Lease!K972</f>
        <v>0</v>
      </c>
      <c r="F962" s="3">
        <f t="shared" si="241"/>
        <v>0</v>
      </c>
      <c r="G962" s="11">
        <f t="shared" si="227"/>
        <v>0</v>
      </c>
      <c r="H962" s="11">
        <f t="shared" si="228"/>
        <v>0</v>
      </c>
      <c r="I962" s="11">
        <f t="shared" si="229"/>
        <v>0</v>
      </c>
      <c r="J962" s="11">
        <f t="shared" si="230"/>
        <v>0</v>
      </c>
      <c r="K962" s="11">
        <f t="shared" si="231"/>
        <v>0</v>
      </c>
      <c r="L962" s="11">
        <f t="shared" si="232"/>
        <v>0</v>
      </c>
      <c r="M962" s="11">
        <f t="shared" si="233"/>
        <v>0</v>
      </c>
      <c r="N962" s="11">
        <f t="shared" si="234"/>
        <v>0</v>
      </c>
      <c r="O962" s="11">
        <f t="shared" si="235"/>
        <v>0</v>
      </c>
      <c r="P962" s="11">
        <f t="shared" si="236"/>
        <v>0</v>
      </c>
      <c r="Q962" s="11">
        <f t="shared" si="237"/>
        <v>0</v>
      </c>
      <c r="R962" s="11">
        <f t="shared" si="238"/>
        <v>0</v>
      </c>
    </row>
    <row r="963" spans="1:18" x14ac:dyDescent="0.25">
      <c r="A963" s="9">
        <f>IF(Lease!$H$4="Monthly",DATE(YEAR(Yearly!A962),MONTH(Yearly!A962)+1,DAY(Yearly!A962)),IF(Lease!$H$4="Quarterly",DATE(YEAR(Yearly!A962),MONTH(Yearly!A962)+3,DAY(Yearly!A962)),DATE(YEAR(Yearly!A962)+1,MONTH(Yearly!A962),DAY(Yearly!A962))))</f>
        <v>391969</v>
      </c>
      <c r="B963" s="9">
        <f t="shared" si="226"/>
        <v>391967</v>
      </c>
      <c r="C963" s="9">
        <f t="shared" si="239"/>
        <v>391997</v>
      </c>
      <c r="D963" s="3">
        <f t="shared" si="240"/>
        <v>31</v>
      </c>
      <c r="E963" s="4">
        <f>Lease!K973</f>
        <v>0</v>
      </c>
      <c r="F963" s="3">
        <f t="shared" si="241"/>
        <v>0</v>
      </c>
      <c r="G963" s="11">
        <f t="shared" si="227"/>
        <v>0</v>
      </c>
      <c r="H963" s="11">
        <f t="shared" si="228"/>
        <v>0</v>
      </c>
      <c r="I963" s="11">
        <f t="shared" si="229"/>
        <v>0</v>
      </c>
      <c r="J963" s="11">
        <f t="shared" si="230"/>
        <v>0</v>
      </c>
      <c r="K963" s="11">
        <f t="shared" si="231"/>
        <v>0</v>
      </c>
      <c r="L963" s="11">
        <f t="shared" si="232"/>
        <v>0</v>
      </c>
      <c r="M963" s="11">
        <f t="shared" si="233"/>
        <v>0</v>
      </c>
      <c r="N963" s="11">
        <f t="shared" si="234"/>
        <v>0</v>
      </c>
      <c r="O963" s="11">
        <f t="shared" si="235"/>
        <v>0</v>
      </c>
      <c r="P963" s="11">
        <f t="shared" si="236"/>
        <v>0</v>
      </c>
      <c r="Q963" s="11">
        <f t="shared" si="237"/>
        <v>0</v>
      </c>
      <c r="R963" s="11">
        <f t="shared" si="238"/>
        <v>0</v>
      </c>
    </row>
    <row r="964" spans="1:18" x14ac:dyDescent="0.25">
      <c r="A964" s="9">
        <f>IF(Lease!$H$4="Monthly",DATE(YEAR(Yearly!A963),MONTH(Yearly!A963)+1,DAY(Yearly!A963)),IF(Lease!$H$4="Quarterly",DATE(YEAR(Yearly!A963),MONTH(Yearly!A963)+3,DAY(Yearly!A963)),DATE(YEAR(Yearly!A963)+1,MONTH(Yearly!A963),DAY(Yearly!A963))))</f>
        <v>392334</v>
      </c>
      <c r="B964" s="9">
        <f t="shared" si="226"/>
        <v>392332</v>
      </c>
      <c r="C964" s="9">
        <f t="shared" si="239"/>
        <v>392362</v>
      </c>
      <c r="D964" s="3">
        <f t="shared" si="240"/>
        <v>31</v>
      </c>
      <c r="E964" s="4">
        <f>Lease!K974</f>
        <v>0</v>
      </c>
      <c r="F964" s="3">
        <f t="shared" si="241"/>
        <v>0</v>
      </c>
      <c r="G964" s="11">
        <f t="shared" si="227"/>
        <v>0</v>
      </c>
      <c r="H964" s="11">
        <f t="shared" si="228"/>
        <v>0</v>
      </c>
      <c r="I964" s="11">
        <f t="shared" si="229"/>
        <v>0</v>
      </c>
      <c r="J964" s="11">
        <f t="shared" si="230"/>
        <v>0</v>
      </c>
      <c r="K964" s="11">
        <f t="shared" si="231"/>
        <v>0</v>
      </c>
      <c r="L964" s="11">
        <f t="shared" si="232"/>
        <v>0</v>
      </c>
      <c r="M964" s="11">
        <f t="shared" si="233"/>
        <v>0</v>
      </c>
      <c r="N964" s="11">
        <f t="shared" si="234"/>
        <v>0</v>
      </c>
      <c r="O964" s="11">
        <f t="shared" si="235"/>
        <v>0</v>
      </c>
      <c r="P964" s="11">
        <f t="shared" si="236"/>
        <v>0</v>
      </c>
      <c r="Q964" s="11">
        <f t="shared" si="237"/>
        <v>0</v>
      </c>
      <c r="R964" s="11">
        <f t="shared" si="238"/>
        <v>0</v>
      </c>
    </row>
    <row r="965" spans="1:18" x14ac:dyDescent="0.25">
      <c r="A965" s="9">
        <f>IF(Lease!$H$4="Monthly",DATE(YEAR(Yearly!A964),MONTH(Yearly!A964)+1,DAY(Yearly!A964)),IF(Lease!$H$4="Quarterly",DATE(YEAR(Yearly!A964),MONTH(Yearly!A964)+3,DAY(Yearly!A964)),DATE(YEAR(Yearly!A964)+1,MONTH(Yearly!A964),DAY(Yearly!A964))))</f>
        <v>392699</v>
      </c>
      <c r="B965" s="9">
        <f t="shared" si="226"/>
        <v>392697</v>
      </c>
      <c r="C965" s="9">
        <f t="shared" si="239"/>
        <v>392727</v>
      </c>
      <c r="D965" s="3">
        <f t="shared" si="240"/>
        <v>31</v>
      </c>
      <c r="E965" s="4">
        <f>Lease!K975</f>
        <v>0</v>
      </c>
      <c r="F965" s="3">
        <f t="shared" si="241"/>
        <v>0</v>
      </c>
      <c r="G965" s="11">
        <f t="shared" si="227"/>
        <v>0</v>
      </c>
      <c r="H965" s="11">
        <f t="shared" si="228"/>
        <v>0</v>
      </c>
      <c r="I965" s="11">
        <f t="shared" si="229"/>
        <v>0</v>
      </c>
      <c r="J965" s="11">
        <f t="shared" si="230"/>
        <v>0</v>
      </c>
      <c r="K965" s="11">
        <f t="shared" si="231"/>
        <v>0</v>
      </c>
      <c r="L965" s="11">
        <f t="shared" si="232"/>
        <v>0</v>
      </c>
      <c r="M965" s="11">
        <f t="shared" si="233"/>
        <v>0</v>
      </c>
      <c r="N965" s="11">
        <f t="shared" si="234"/>
        <v>0</v>
      </c>
      <c r="O965" s="11">
        <f t="shared" si="235"/>
        <v>0</v>
      </c>
      <c r="P965" s="11">
        <f t="shared" si="236"/>
        <v>0</v>
      </c>
      <c r="Q965" s="11">
        <f t="shared" si="237"/>
        <v>0</v>
      </c>
      <c r="R965" s="11">
        <f t="shared" si="238"/>
        <v>0</v>
      </c>
    </row>
    <row r="966" spans="1:18" x14ac:dyDescent="0.25">
      <c r="A966" s="9">
        <f>IF(Lease!$H$4="Monthly",DATE(YEAR(Yearly!A965),MONTH(Yearly!A965)+1,DAY(Yearly!A965)),IF(Lease!$H$4="Quarterly",DATE(YEAR(Yearly!A965),MONTH(Yearly!A965)+3,DAY(Yearly!A965)),DATE(YEAR(Yearly!A965)+1,MONTH(Yearly!A965),DAY(Yearly!A965))))</f>
        <v>393065</v>
      </c>
      <c r="B966" s="9">
        <f t="shared" ref="B966:B1029" si="242">EOMONTH(A966,-1)+1</f>
        <v>393063</v>
      </c>
      <c r="C966" s="9">
        <f t="shared" si="239"/>
        <v>393093</v>
      </c>
      <c r="D966" s="3">
        <f t="shared" si="240"/>
        <v>31</v>
      </c>
      <c r="E966" s="4">
        <f>Lease!K976</f>
        <v>0</v>
      </c>
      <c r="F966" s="3">
        <f t="shared" si="241"/>
        <v>0</v>
      </c>
      <c r="G966" s="11">
        <f t="shared" ref="G966:G1029" si="243">$E967/($A967-$A966+1)*((((EOMONTH(DATE(YEAR($A966),MONTH($A966)+G$4,DAY($A966)),0)))-DATE(YEAR($A966),MONTH(EOMONTH($A966,-1)+G$4)+G$4,1))+1)</f>
        <v>0</v>
      </c>
      <c r="H966" s="11">
        <f t="shared" ref="H966:H1029" si="244">$E967/($A967-$A966+1)*((((EOMONTH(DATE(YEAR($A966),MONTH($A966)+H$4,DAY($A966)),0)))-DATE(YEAR($A966),MONTH(EOMONTH($A966,-1)+H$4)+H$4,1))+1)</f>
        <v>0</v>
      </c>
      <c r="I966" s="11">
        <f t="shared" ref="I966:I1029" si="245">$E967/($A967-$A966+1)*((((EOMONTH(DATE(YEAR($A966),MONTH($A966)+I$4,DAY($A966)),0)))-DATE(YEAR($A966),MONTH(EOMONTH($A966,-1)+I$4)+I$4,1))+1)</f>
        <v>0</v>
      </c>
      <c r="J966" s="11">
        <f t="shared" ref="J966:J1029" si="246">$E967/($A967-$A966+1)*((((EOMONTH(DATE(YEAR($A966),MONTH($A966)+J$4,DAY($A966)),0)))-DATE(YEAR($A966),MONTH(EOMONTH($A966,-1)+J$4)+J$4,1))+1)</f>
        <v>0</v>
      </c>
      <c r="K966" s="11">
        <f t="shared" ref="K966:K1029" si="247">$E967/($A967-$A966+1)*((((EOMONTH(DATE(YEAR($A966),MONTH($A966)+K$4,DAY($A966)),0)))-DATE(YEAR($A966),MONTH(EOMONTH($A966,-1)+K$4)+K$4,1))+1)</f>
        <v>0</v>
      </c>
      <c r="L966" s="11">
        <f t="shared" ref="L966:L1029" si="248">$E967/($A967-$A966+1)*((((EOMONTH(DATE(YEAR($A966),MONTH($A966)+L$4,DAY($A966)),0)))-DATE(YEAR($A966),MONTH(EOMONTH($A966,-1)+L$4)+L$4,1))+1)</f>
        <v>0</v>
      </c>
      <c r="M966" s="11">
        <f t="shared" ref="M966:M1029" si="249">$E967/($A967-$A966+1)*((((EOMONTH(DATE(YEAR($A966),MONTH($A966)+M$4,DAY($A966)),0)))-DATE(YEAR($A966),MONTH(EOMONTH($A966,-1)+M$4)+M$4,1))+1)</f>
        <v>0</v>
      </c>
      <c r="N966" s="11">
        <f t="shared" ref="N966:N1029" si="250">$E967/($A967-$A966+1)*((((EOMONTH(DATE(YEAR($A966),MONTH($A966)+N$4,DAY($A966)),0)))-DATE(YEAR($A966),MONTH(EOMONTH($A966,-1)+N$4)+N$4,1))+1)</f>
        <v>0</v>
      </c>
      <c r="O966" s="11">
        <f t="shared" ref="O966:O1029" si="251">$E967/($A967-$A966+1)*((((EOMONTH(DATE(YEAR($A966),MONTH($A966)+O$4,DAY($A966)),0)))-DATE(YEAR($A966),MONTH(EOMONTH($A966,-1)+O$4)+O$4,1))+1)</f>
        <v>0</v>
      </c>
      <c r="P966" s="11">
        <f t="shared" ref="P966:P1029" si="252">$E967/($A967-$A966+1)*((((EOMONTH(DATE(YEAR($A966),MONTH($A966)+P$4,DAY($A966)),0)))-DATE(YEAR($A966),MONTH(EOMONTH($A966,-1)+P$4)+P$4,1))+1)</f>
        <v>0</v>
      </c>
      <c r="Q966" s="11">
        <f t="shared" ref="Q966:Q1029" si="253">$E967/($A967-$A966+1)*((((EOMONTH(DATE(YEAR($A966),MONTH($A966)+Q$4,DAY($A966)),0)))-DATE(YEAR($A966),MONTH(EOMONTH($A966,-1)+Q$4)+Q$4,1))+1)</f>
        <v>0</v>
      </c>
      <c r="R966" s="11">
        <f t="shared" ref="R966:R1029" si="254">$E967/($A967-$A966+1)*IF((((EOMONTH(DATE(YEAR($A966),MONTH($A966)+R$4,DAY($A966)),0))))&lt;$A966,$A966-DATE(YEAR($A966),MONTH(EOMONTH($A966,-1)+R$4)+R$4,1)+1,$A966-1-EOMONTH($A966,-1)+1)</f>
        <v>0</v>
      </c>
    </row>
    <row r="967" spans="1:18" x14ac:dyDescent="0.25">
      <c r="A967" s="9">
        <f>IF(Lease!$H$4="Monthly",DATE(YEAR(Yearly!A966),MONTH(Yearly!A966)+1,DAY(Yearly!A966)),IF(Lease!$H$4="Quarterly",DATE(YEAR(Yearly!A966),MONTH(Yearly!A966)+3,DAY(Yearly!A966)),DATE(YEAR(Yearly!A966)+1,MONTH(Yearly!A966),DAY(Yearly!A966))))</f>
        <v>393430</v>
      </c>
      <c r="B967" s="9">
        <f t="shared" si="242"/>
        <v>393428</v>
      </c>
      <c r="C967" s="9">
        <f t="shared" ref="C967:C1030" si="255">EOMONTH(A967,0)</f>
        <v>393458</v>
      </c>
      <c r="D967" s="3">
        <f t="shared" ref="D967:D1030" si="256">C967-B967+1</f>
        <v>31</v>
      </c>
      <c r="E967" s="4">
        <f>Lease!K977</f>
        <v>0</v>
      </c>
      <c r="F967" s="3">
        <f t="shared" si="241"/>
        <v>0</v>
      </c>
      <c r="G967" s="11">
        <f t="shared" si="243"/>
        <v>0</v>
      </c>
      <c r="H967" s="11">
        <f t="shared" si="244"/>
        <v>0</v>
      </c>
      <c r="I967" s="11">
        <f t="shared" si="245"/>
        <v>0</v>
      </c>
      <c r="J967" s="11">
        <f t="shared" si="246"/>
        <v>0</v>
      </c>
      <c r="K967" s="11">
        <f t="shared" si="247"/>
        <v>0</v>
      </c>
      <c r="L967" s="11">
        <f t="shared" si="248"/>
        <v>0</v>
      </c>
      <c r="M967" s="11">
        <f t="shared" si="249"/>
        <v>0</v>
      </c>
      <c r="N967" s="11">
        <f t="shared" si="250"/>
        <v>0</v>
      </c>
      <c r="O967" s="11">
        <f t="shared" si="251"/>
        <v>0</v>
      </c>
      <c r="P967" s="11">
        <f t="shared" si="252"/>
        <v>0</v>
      </c>
      <c r="Q967" s="11">
        <f t="shared" si="253"/>
        <v>0</v>
      </c>
      <c r="R967" s="11">
        <f t="shared" si="254"/>
        <v>0</v>
      </c>
    </row>
    <row r="968" spans="1:18" x14ac:dyDescent="0.25">
      <c r="A968" s="9">
        <f>IF(Lease!$H$4="Monthly",DATE(YEAR(Yearly!A967),MONTH(Yearly!A967)+1,DAY(Yearly!A967)),IF(Lease!$H$4="Quarterly",DATE(YEAR(Yearly!A967),MONTH(Yearly!A967)+3,DAY(Yearly!A967)),DATE(YEAR(Yearly!A967)+1,MONTH(Yearly!A967),DAY(Yearly!A967))))</f>
        <v>393795</v>
      </c>
      <c r="B968" s="9">
        <f t="shared" si="242"/>
        <v>393793</v>
      </c>
      <c r="C968" s="9">
        <f t="shared" si="255"/>
        <v>393823</v>
      </c>
      <c r="D968" s="3">
        <f t="shared" si="256"/>
        <v>31</v>
      </c>
      <c r="E968" s="4">
        <f>Lease!K978</f>
        <v>0</v>
      </c>
      <c r="F968" s="3">
        <f t="shared" ref="F968:F1031" si="257">E969/(A969-A968+1)*(EOMONTH(A968,0)-A968+1)+R967</f>
        <v>0</v>
      </c>
      <c r="G968" s="11">
        <f t="shared" si="243"/>
        <v>0</v>
      </c>
      <c r="H968" s="11">
        <f t="shared" si="244"/>
        <v>0</v>
      </c>
      <c r="I968" s="11">
        <f t="shared" si="245"/>
        <v>0</v>
      </c>
      <c r="J968" s="11">
        <f t="shared" si="246"/>
        <v>0</v>
      </c>
      <c r="K968" s="11">
        <f t="shared" si="247"/>
        <v>0</v>
      </c>
      <c r="L968" s="11">
        <f t="shared" si="248"/>
        <v>0</v>
      </c>
      <c r="M968" s="11">
        <f t="shared" si="249"/>
        <v>0</v>
      </c>
      <c r="N968" s="11">
        <f t="shared" si="250"/>
        <v>0</v>
      </c>
      <c r="O968" s="11">
        <f t="shared" si="251"/>
        <v>0</v>
      </c>
      <c r="P968" s="11">
        <f t="shared" si="252"/>
        <v>0</v>
      </c>
      <c r="Q968" s="11">
        <f t="shared" si="253"/>
        <v>0</v>
      </c>
      <c r="R968" s="11">
        <f t="shared" si="254"/>
        <v>0</v>
      </c>
    </row>
    <row r="969" spans="1:18" x14ac:dyDescent="0.25">
      <c r="A969" s="9">
        <f>IF(Lease!$H$4="Monthly",DATE(YEAR(Yearly!A968),MONTH(Yearly!A968)+1,DAY(Yearly!A968)),IF(Lease!$H$4="Quarterly",DATE(YEAR(Yearly!A968),MONTH(Yearly!A968)+3,DAY(Yearly!A968)),DATE(YEAR(Yearly!A968)+1,MONTH(Yearly!A968),DAY(Yearly!A968))))</f>
        <v>394160</v>
      </c>
      <c r="B969" s="9">
        <f t="shared" si="242"/>
        <v>394158</v>
      </c>
      <c r="C969" s="9">
        <f t="shared" si="255"/>
        <v>394188</v>
      </c>
      <c r="D969" s="3">
        <f t="shared" si="256"/>
        <v>31</v>
      </c>
      <c r="E969" s="4">
        <f>Lease!K979</f>
        <v>0</v>
      </c>
      <c r="F969" s="3">
        <f t="shared" si="257"/>
        <v>0</v>
      </c>
      <c r="G969" s="11">
        <f t="shared" si="243"/>
        <v>0</v>
      </c>
      <c r="H969" s="11">
        <f t="shared" si="244"/>
        <v>0</v>
      </c>
      <c r="I969" s="11">
        <f t="shared" si="245"/>
        <v>0</v>
      </c>
      <c r="J969" s="11">
        <f t="shared" si="246"/>
        <v>0</v>
      </c>
      <c r="K969" s="11">
        <f t="shared" si="247"/>
        <v>0</v>
      </c>
      <c r="L969" s="11">
        <f t="shared" si="248"/>
        <v>0</v>
      </c>
      <c r="M969" s="11">
        <f t="shared" si="249"/>
        <v>0</v>
      </c>
      <c r="N969" s="11">
        <f t="shared" si="250"/>
        <v>0</v>
      </c>
      <c r="O969" s="11">
        <f t="shared" si="251"/>
        <v>0</v>
      </c>
      <c r="P969" s="11">
        <f t="shared" si="252"/>
        <v>0</v>
      </c>
      <c r="Q969" s="11">
        <f t="shared" si="253"/>
        <v>0</v>
      </c>
      <c r="R969" s="11">
        <f t="shared" si="254"/>
        <v>0</v>
      </c>
    </row>
    <row r="970" spans="1:18" x14ac:dyDescent="0.25">
      <c r="A970" s="9">
        <f>IF(Lease!$H$4="Monthly",DATE(YEAR(Yearly!A969),MONTH(Yearly!A969)+1,DAY(Yearly!A969)),IF(Lease!$H$4="Quarterly",DATE(YEAR(Yearly!A969),MONTH(Yearly!A969)+3,DAY(Yearly!A969)),DATE(YEAR(Yearly!A969)+1,MONTH(Yearly!A969),DAY(Yearly!A969))))</f>
        <v>394526</v>
      </c>
      <c r="B970" s="9">
        <f t="shared" si="242"/>
        <v>394524</v>
      </c>
      <c r="C970" s="9">
        <f t="shared" si="255"/>
        <v>394554</v>
      </c>
      <c r="D970" s="3">
        <f t="shared" si="256"/>
        <v>31</v>
      </c>
      <c r="E970" s="4">
        <f>Lease!K980</f>
        <v>0</v>
      </c>
      <c r="F970" s="3">
        <f t="shared" si="257"/>
        <v>0</v>
      </c>
      <c r="G970" s="11">
        <f t="shared" si="243"/>
        <v>0</v>
      </c>
      <c r="H970" s="11">
        <f t="shared" si="244"/>
        <v>0</v>
      </c>
      <c r="I970" s="11">
        <f t="shared" si="245"/>
        <v>0</v>
      </c>
      <c r="J970" s="11">
        <f t="shared" si="246"/>
        <v>0</v>
      </c>
      <c r="K970" s="11">
        <f t="shared" si="247"/>
        <v>0</v>
      </c>
      <c r="L970" s="11">
        <f t="shared" si="248"/>
        <v>0</v>
      </c>
      <c r="M970" s="11">
        <f t="shared" si="249"/>
        <v>0</v>
      </c>
      <c r="N970" s="11">
        <f t="shared" si="250"/>
        <v>0</v>
      </c>
      <c r="O970" s="11">
        <f t="shared" si="251"/>
        <v>0</v>
      </c>
      <c r="P970" s="11">
        <f t="shared" si="252"/>
        <v>0</v>
      </c>
      <c r="Q970" s="11">
        <f t="shared" si="253"/>
        <v>0</v>
      </c>
      <c r="R970" s="11">
        <f t="shared" si="254"/>
        <v>0</v>
      </c>
    </row>
    <row r="971" spans="1:18" x14ac:dyDescent="0.25">
      <c r="A971" s="9">
        <f>IF(Lease!$H$4="Monthly",DATE(YEAR(Yearly!A970),MONTH(Yearly!A970)+1,DAY(Yearly!A970)),IF(Lease!$H$4="Quarterly",DATE(YEAR(Yearly!A970),MONTH(Yearly!A970)+3,DAY(Yearly!A970)),DATE(YEAR(Yearly!A970)+1,MONTH(Yearly!A970),DAY(Yearly!A970))))</f>
        <v>394891</v>
      </c>
      <c r="B971" s="9">
        <f t="shared" si="242"/>
        <v>394889</v>
      </c>
      <c r="C971" s="9">
        <f t="shared" si="255"/>
        <v>394919</v>
      </c>
      <c r="D971" s="3">
        <f t="shared" si="256"/>
        <v>31</v>
      </c>
      <c r="E971" s="4">
        <f>Lease!K981</f>
        <v>0</v>
      </c>
      <c r="F971" s="3">
        <f t="shared" si="257"/>
        <v>0</v>
      </c>
      <c r="G971" s="11">
        <f t="shared" si="243"/>
        <v>0</v>
      </c>
      <c r="H971" s="11">
        <f t="shared" si="244"/>
        <v>0</v>
      </c>
      <c r="I971" s="11">
        <f t="shared" si="245"/>
        <v>0</v>
      </c>
      <c r="J971" s="11">
        <f t="shared" si="246"/>
        <v>0</v>
      </c>
      <c r="K971" s="11">
        <f t="shared" si="247"/>
        <v>0</v>
      </c>
      <c r="L971" s="11">
        <f t="shared" si="248"/>
        <v>0</v>
      </c>
      <c r="M971" s="11">
        <f t="shared" si="249"/>
        <v>0</v>
      </c>
      <c r="N971" s="11">
        <f t="shared" si="250"/>
        <v>0</v>
      </c>
      <c r="O971" s="11">
        <f t="shared" si="251"/>
        <v>0</v>
      </c>
      <c r="P971" s="11">
        <f t="shared" si="252"/>
        <v>0</v>
      </c>
      <c r="Q971" s="11">
        <f t="shared" si="253"/>
        <v>0</v>
      </c>
      <c r="R971" s="11">
        <f t="shared" si="254"/>
        <v>0</v>
      </c>
    </row>
    <row r="972" spans="1:18" x14ac:dyDescent="0.25">
      <c r="A972" s="9">
        <f>IF(Lease!$H$4="Monthly",DATE(YEAR(Yearly!A971),MONTH(Yearly!A971)+1,DAY(Yearly!A971)),IF(Lease!$H$4="Quarterly",DATE(YEAR(Yearly!A971),MONTH(Yearly!A971)+3,DAY(Yearly!A971)),DATE(YEAR(Yearly!A971)+1,MONTH(Yearly!A971),DAY(Yearly!A971))))</f>
        <v>395256</v>
      </c>
      <c r="B972" s="9">
        <f t="shared" si="242"/>
        <v>395254</v>
      </c>
      <c r="C972" s="9">
        <f t="shared" si="255"/>
        <v>395284</v>
      </c>
      <c r="D972" s="3">
        <f t="shared" si="256"/>
        <v>31</v>
      </c>
      <c r="E972" s="4">
        <f>Lease!K982</f>
        <v>0</v>
      </c>
      <c r="F972" s="3">
        <f t="shared" si="257"/>
        <v>0</v>
      </c>
      <c r="G972" s="11">
        <f t="shared" si="243"/>
        <v>0</v>
      </c>
      <c r="H972" s="11">
        <f t="shared" si="244"/>
        <v>0</v>
      </c>
      <c r="I972" s="11">
        <f t="shared" si="245"/>
        <v>0</v>
      </c>
      <c r="J972" s="11">
        <f t="shared" si="246"/>
        <v>0</v>
      </c>
      <c r="K972" s="11">
        <f t="shared" si="247"/>
        <v>0</v>
      </c>
      <c r="L972" s="11">
        <f t="shared" si="248"/>
        <v>0</v>
      </c>
      <c r="M972" s="11">
        <f t="shared" si="249"/>
        <v>0</v>
      </c>
      <c r="N972" s="11">
        <f t="shared" si="250"/>
        <v>0</v>
      </c>
      <c r="O972" s="11">
        <f t="shared" si="251"/>
        <v>0</v>
      </c>
      <c r="P972" s="11">
        <f t="shared" si="252"/>
        <v>0</v>
      </c>
      <c r="Q972" s="11">
        <f t="shared" si="253"/>
        <v>0</v>
      </c>
      <c r="R972" s="11">
        <f t="shared" si="254"/>
        <v>0</v>
      </c>
    </row>
    <row r="973" spans="1:18" x14ac:dyDescent="0.25">
      <c r="A973" s="9">
        <f>IF(Lease!$H$4="Monthly",DATE(YEAR(Yearly!A972),MONTH(Yearly!A972)+1,DAY(Yearly!A972)),IF(Lease!$H$4="Quarterly",DATE(YEAR(Yearly!A972),MONTH(Yearly!A972)+3,DAY(Yearly!A972)),DATE(YEAR(Yearly!A972)+1,MONTH(Yearly!A972),DAY(Yearly!A972))))</f>
        <v>395621</v>
      </c>
      <c r="B973" s="9">
        <f t="shared" si="242"/>
        <v>395619</v>
      </c>
      <c r="C973" s="9">
        <f t="shared" si="255"/>
        <v>395649</v>
      </c>
      <c r="D973" s="3">
        <f t="shared" si="256"/>
        <v>31</v>
      </c>
      <c r="E973" s="4">
        <f>Lease!K983</f>
        <v>0</v>
      </c>
      <c r="F973" s="3">
        <f t="shared" si="257"/>
        <v>0</v>
      </c>
      <c r="G973" s="11">
        <f t="shared" si="243"/>
        <v>0</v>
      </c>
      <c r="H973" s="11">
        <f t="shared" si="244"/>
        <v>0</v>
      </c>
      <c r="I973" s="11">
        <f t="shared" si="245"/>
        <v>0</v>
      </c>
      <c r="J973" s="11">
        <f t="shared" si="246"/>
        <v>0</v>
      </c>
      <c r="K973" s="11">
        <f t="shared" si="247"/>
        <v>0</v>
      </c>
      <c r="L973" s="11">
        <f t="shared" si="248"/>
        <v>0</v>
      </c>
      <c r="M973" s="11">
        <f t="shared" si="249"/>
        <v>0</v>
      </c>
      <c r="N973" s="11">
        <f t="shared" si="250"/>
        <v>0</v>
      </c>
      <c r="O973" s="11">
        <f t="shared" si="251"/>
        <v>0</v>
      </c>
      <c r="P973" s="11">
        <f t="shared" si="252"/>
        <v>0</v>
      </c>
      <c r="Q973" s="11">
        <f t="shared" si="253"/>
        <v>0</v>
      </c>
      <c r="R973" s="11">
        <f t="shared" si="254"/>
        <v>0</v>
      </c>
    </row>
    <row r="974" spans="1:18" x14ac:dyDescent="0.25">
      <c r="A974" s="9">
        <f>IF(Lease!$H$4="Monthly",DATE(YEAR(Yearly!A973),MONTH(Yearly!A973)+1,DAY(Yearly!A973)),IF(Lease!$H$4="Quarterly",DATE(YEAR(Yearly!A973),MONTH(Yearly!A973)+3,DAY(Yearly!A973)),DATE(YEAR(Yearly!A973)+1,MONTH(Yearly!A973),DAY(Yearly!A973))))</f>
        <v>395987</v>
      </c>
      <c r="B974" s="9">
        <f t="shared" si="242"/>
        <v>395985</v>
      </c>
      <c r="C974" s="9">
        <f t="shared" si="255"/>
        <v>396015</v>
      </c>
      <c r="D974" s="3">
        <f t="shared" si="256"/>
        <v>31</v>
      </c>
      <c r="E974" s="4">
        <f>Lease!K984</f>
        <v>0</v>
      </c>
      <c r="F974" s="3">
        <f t="shared" si="257"/>
        <v>0</v>
      </c>
      <c r="G974" s="11">
        <f t="shared" si="243"/>
        <v>0</v>
      </c>
      <c r="H974" s="11">
        <f t="shared" si="244"/>
        <v>0</v>
      </c>
      <c r="I974" s="11">
        <f t="shared" si="245"/>
        <v>0</v>
      </c>
      <c r="J974" s="11">
        <f t="shared" si="246"/>
        <v>0</v>
      </c>
      <c r="K974" s="11">
        <f t="shared" si="247"/>
        <v>0</v>
      </c>
      <c r="L974" s="11">
        <f t="shared" si="248"/>
        <v>0</v>
      </c>
      <c r="M974" s="11">
        <f t="shared" si="249"/>
        <v>0</v>
      </c>
      <c r="N974" s="11">
        <f t="shared" si="250"/>
        <v>0</v>
      </c>
      <c r="O974" s="11">
        <f t="shared" si="251"/>
        <v>0</v>
      </c>
      <c r="P974" s="11">
        <f t="shared" si="252"/>
        <v>0</v>
      </c>
      <c r="Q974" s="11">
        <f t="shared" si="253"/>
        <v>0</v>
      </c>
      <c r="R974" s="11">
        <f t="shared" si="254"/>
        <v>0</v>
      </c>
    </row>
    <row r="975" spans="1:18" x14ac:dyDescent="0.25">
      <c r="A975" s="9">
        <f>IF(Lease!$H$4="Monthly",DATE(YEAR(Yearly!A974),MONTH(Yearly!A974)+1,DAY(Yearly!A974)),IF(Lease!$H$4="Quarterly",DATE(YEAR(Yearly!A974),MONTH(Yearly!A974)+3,DAY(Yearly!A974)),DATE(YEAR(Yearly!A974)+1,MONTH(Yearly!A974),DAY(Yearly!A974))))</f>
        <v>396352</v>
      </c>
      <c r="B975" s="9">
        <f t="shared" si="242"/>
        <v>396350</v>
      </c>
      <c r="C975" s="9">
        <f t="shared" si="255"/>
        <v>396380</v>
      </c>
      <c r="D975" s="3">
        <f t="shared" si="256"/>
        <v>31</v>
      </c>
      <c r="E975" s="4">
        <f>Lease!K985</f>
        <v>0</v>
      </c>
      <c r="F975" s="3">
        <f t="shared" si="257"/>
        <v>0</v>
      </c>
      <c r="G975" s="11">
        <f t="shared" si="243"/>
        <v>0</v>
      </c>
      <c r="H975" s="11">
        <f t="shared" si="244"/>
        <v>0</v>
      </c>
      <c r="I975" s="11">
        <f t="shared" si="245"/>
        <v>0</v>
      </c>
      <c r="J975" s="11">
        <f t="shared" si="246"/>
        <v>0</v>
      </c>
      <c r="K975" s="11">
        <f t="shared" si="247"/>
        <v>0</v>
      </c>
      <c r="L975" s="11">
        <f t="shared" si="248"/>
        <v>0</v>
      </c>
      <c r="M975" s="11">
        <f t="shared" si="249"/>
        <v>0</v>
      </c>
      <c r="N975" s="11">
        <f t="shared" si="250"/>
        <v>0</v>
      </c>
      <c r="O975" s="11">
        <f t="shared" si="251"/>
        <v>0</v>
      </c>
      <c r="P975" s="11">
        <f t="shared" si="252"/>
        <v>0</v>
      </c>
      <c r="Q975" s="11">
        <f t="shared" si="253"/>
        <v>0</v>
      </c>
      <c r="R975" s="11">
        <f t="shared" si="254"/>
        <v>0</v>
      </c>
    </row>
    <row r="976" spans="1:18" x14ac:dyDescent="0.25">
      <c r="A976" s="9">
        <f>IF(Lease!$H$4="Monthly",DATE(YEAR(Yearly!A975),MONTH(Yearly!A975)+1,DAY(Yearly!A975)),IF(Lease!$H$4="Quarterly",DATE(YEAR(Yearly!A975),MONTH(Yearly!A975)+3,DAY(Yearly!A975)),DATE(YEAR(Yearly!A975)+1,MONTH(Yearly!A975),DAY(Yearly!A975))))</f>
        <v>396717</v>
      </c>
      <c r="B976" s="9">
        <f t="shared" si="242"/>
        <v>396715</v>
      </c>
      <c r="C976" s="9">
        <f t="shared" si="255"/>
        <v>396745</v>
      </c>
      <c r="D976" s="3">
        <f t="shared" si="256"/>
        <v>31</v>
      </c>
      <c r="E976" s="4">
        <f>Lease!K986</f>
        <v>0</v>
      </c>
      <c r="F976" s="3">
        <f t="shared" si="257"/>
        <v>0</v>
      </c>
      <c r="G976" s="11">
        <f t="shared" si="243"/>
        <v>0</v>
      </c>
      <c r="H976" s="11">
        <f t="shared" si="244"/>
        <v>0</v>
      </c>
      <c r="I976" s="11">
        <f t="shared" si="245"/>
        <v>0</v>
      </c>
      <c r="J976" s="11">
        <f t="shared" si="246"/>
        <v>0</v>
      </c>
      <c r="K976" s="11">
        <f t="shared" si="247"/>
        <v>0</v>
      </c>
      <c r="L976" s="11">
        <f t="shared" si="248"/>
        <v>0</v>
      </c>
      <c r="M976" s="11">
        <f t="shared" si="249"/>
        <v>0</v>
      </c>
      <c r="N976" s="11">
        <f t="shared" si="250"/>
        <v>0</v>
      </c>
      <c r="O976" s="11">
        <f t="shared" si="251"/>
        <v>0</v>
      </c>
      <c r="P976" s="11">
        <f t="shared" si="252"/>
        <v>0</v>
      </c>
      <c r="Q976" s="11">
        <f t="shared" si="253"/>
        <v>0</v>
      </c>
      <c r="R976" s="11">
        <f t="shared" si="254"/>
        <v>0</v>
      </c>
    </row>
    <row r="977" spans="1:18" x14ac:dyDescent="0.25">
      <c r="A977" s="9">
        <f>IF(Lease!$H$4="Monthly",DATE(YEAR(Yearly!A976),MONTH(Yearly!A976)+1,DAY(Yearly!A976)),IF(Lease!$H$4="Quarterly",DATE(YEAR(Yearly!A976),MONTH(Yearly!A976)+3,DAY(Yearly!A976)),DATE(YEAR(Yearly!A976)+1,MONTH(Yearly!A976),DAY(Yearly!A976))))</f>
        <v>397082</v>
      </c>
      <c r="B977" s="9">
        <f t="shared" si="242"/>
        <v>397080</v>
      </c>
      <c r="C977" s="9">
        <f t="shared" si="255"/>
        <v>397110</v>
      </c>
      <c r="D977" s="3">
        <f t="shared" si="256"/>
        <v>31</v>
      </c>
      <c r="E977" s="4">
        <f>Lease!K987</f>
        <v>0</v>
      </c>
      <c r="F977" s="3">
        <f t="shared" si="257"/>
        <v>0</v>
      </c>
      <c r="G977" s="11">
        <f t="shared" si="243"/>
        <v>0</v>
      </c>
      <c r="H977" s="11">
        <f t="shared" si="244"/>
        <v>0</v>
      </c>
      <c r="I977" s="11">
        <f t="shared" si="245"/>
        <v>0</v>
      </c>
      <c r="J977" s="11">
        <f t="shared" si="246"/>
        <v>0</v>
      </c>
      <c r="K977" s="11">
        <f t="shared" si="247"/>
        <v>0</v>
      </c>
      <c r="L977" s="11">
        <f t="shared" si="248"/>
        <v>0</v>
      </c>
      <c r="M977" s="11">
        <f t="shared" si="249"/>
        <v>0</v>
      </c>
      <c r="N977" s="11">
        <f t="shared" si="250"/>
        <v>0</v>
      </c>
      <c r="O977" s="11">
        <f t="shared" si="251"/>
        <v>0</v>
      </c>
      <c r="P977" s="11">
        <f t="shared" si="252"/>
        <v>0</v>
      </c>
      <c r="Q977" s="11">
        <f t="shared" si="253"/>
        <v>0</v>
      </c>
      <c r="R977" s="11">
        <f t="shared" si="254"/>
        <v>0</v>
      </c>
    </row>
    <row r="978" spans="1:18" x14ac:dyDescent="0.25">
      <c r="A978" s="9">
        <f>IF(Lease!$H$4="Monthly",DATE(YEAR(Yearly!A977),MONTH(Yearly!A977)+1,DAY(Yearly!A977)),IF(Lease!$H$4="Quarterly",DATE(YEAR(Yearly!A977),MONTH(Yearly!A977)+3,DAY(Yearly!A977)),DATE(YEAR(Yearly!A977)+1,MONTH(Yearly!A977),DAY(Yearly!A977))))</f>
        <v>397448</v>
      </c>
      <c r="B978" s="9">
        <f t="shared" si="242"/>
        <v>397446</v>
      </c>
      <c r="C978" s="9">
        <f t="shared" si="255"/>
        <v>397476</v>
      </c>
      <c r="D978" s="3">
        <f t="shared" si="256"/>
        <v>31</v>
      </c>
      <c r="E978" s="4">
        <f>Lease!K988</f>
        <v>0</v>
      </c>
      <c r="F978" s="3">
        <f t="shared" si="257"/>
        <v>0</v>
      </c>
      <c r="G978" s="11">
        <f t="shared" si="243"/>
        <v>0</v>
      </c>
      <c r="H978" s="11">
        <f t="shared" si="244"/>
        <v>0</v>
      </c>
      <c r="I978" s="11">
        <f t="shared" si="245"/>
        <v>0</v>
      </c>
      <c r="J978" s="11">
        <f t="shared" si="246"/>
        <v>0</v>
      </c>
      <c r="K978" s="11">
        <f t="shared" si="247"/>
        <v>0</v>
      </c>
      <c r="L978" s="11">
        <f t="shared" si="248"/>
        <v>0</v>
      </c>
      <c r="M978" s="11">
        <f t="shared" si="249"/>
        <v>0</v>
      </c>
      <c r="N978" s="11">
        <f t="shared" si="250"/>
        <v>0</v>
      </c>
      <c r="O978" s="11">
        <f t="shared" si="251"/>
        <v>0</v>
      </c>
      <c r="P978" s="11">
        <f t="shared" si="252"/>
        <v>0</v>
      </c>
      <c r="Q978" s="11">
        <f t="shared" si="253"/>
        <v>0</v>
      </c>
      <c r="R978" s="11">
        <f t="shared" si="254"/>
        <v>0</v>
      </c>
    </row>
    <row r="979" spans="1:18" x14ac:dyDescent="0.25">
      <c r="A979" s="9">
        <f>IF(Lease!$H$4="Monthly",DATE(YEAR(Yearly!A978),MONTH(Yearly!A978)+1,DAY(Yearly!A978)),IF(Lease!$H$4="Quarterly",DATE(YEAR(Yearly!A978),MONTH(Yearly!A978)+3,DAY(Yearly!A978)),DATE(YEAR(Yearly!A978)+1,MONTH(Yearly!A978),DAY(Yearly!A978))))</f>
        <v>397813</v>
      </c>
      <c r="B979" s="9">
        <f t="shared" si="242"/>
        <v>397811</v>
      </c>
      <c r="C979" s="9">
        <f t="shared" si="255"/>
        <v>397841</v>
      </c>
      <c r="D979" s="3">
        <f t="shared" si="256"/>
        <v>31</v>
      </c>
      <c r="E979" s="4">
        <f>Lease!K989</f>
        <v>0</v>
      </c>
      <c r="F979" s="3">
        <f t="shared" si="257"/>
        <v>0</v>
      </c>
      <c r="G979" s="11">
        <f t="shared" si="243"/>
        <v>0</v>
      </c>
      <c r="H979" s="11">
        <f t="shared" si="244"/>
        <v>0</v>
      </c>
      <c r="I979" s="11">
        <f t="shared" si="245"/>
        <v>0</v>
      </c>
      <c r="J979" s="11">
        <f t="shared" si="246"/>
        <v>0</v>
      </c>
      <c r="K979" s="11">
        <f t="shared" si="247"/>
        <v>0</v>
      </c>
      <c r="L979" s="11">
        <f t="shared" si="248"/>
        <v>0</v>
      </c>
      <c r="M979" s="11">
        <f t="shared" si="249"/>
        <v>0</v>
      </c>
      <c r="N979" s="11">
        <f t="shared" si="250"/>
        <v>0</v>
      </c>
      <c r="O979" s="11">
        <f t="shared" si="251"/>
        <v>0</v>
      </c>
      <c r="P979" s="11">
        <f t="shared" si="252"/>
        <v>0</v>
      </c>
      <c r="Q979" s="11">
        <f t="shared" si="253"/>
        <v>0</v>
      </c>
      <c r="R979" s="11">
        <f t="shared" si="254"/>
        <v>0</v>
      </c>
    </row>
    <row r="980" spans="1:18" x14ac:dyDescent="0.25">
      <c r="A980" s="9">
        <f>IF(Lease!$H$4="Monthly",DATE(YEAR(Yearly!A979),MONTH(Yearly!A979)+1,DAY(Yearly!A979)),IF(Lease!$H$4="Quarterly",DATE(YEAR(Yearly!A979),MONTH(Yearly!A979)+3,DAY(Yearly!A979)),DATE(YEAR(Yearly!A979)+1,MONTH(Yearly!A979),DAY(Yearly!A979))))</f>
        <v>398178</v>
      </c>
      <c r="B980" s="9">
        <f t="shared" si="242"/>
        <v>398176</v>
      </c>
      <c r="C980" s="9">
        <f t="shared" si="255"/>
        <v>398206</v>
      </c>
      <c r="D980" s="3">
        <f t="shared" si="256"/>
        <v>31</v>
      </c>
      <c r="E980" s="4">
        <f>Lease!K990</f>
        <v>0</v>
      </c>
      <c r="F980" s="3">
        <f t="shared" si="257"/>
        <v>0</v>
      </c>
      <c r="G980" s="11">
        <f t="shared" si="243"/>
        <v>0</v>
      </c>
      <c r="H980" s="11">
        <f t="shared" si="244"/>
        <v>0</v>
      </c>
      <c r="I980" s="11">
        <f t="shared" si="245"/>
        <v>0</v>
      </c>
      <c r="J980" s="11">
        <f t="shared" si="246"/>
        <v>0</v>
      </c>
      <c r="K980" s="11">
        <f t="shared" si="247"/>
        <v>0</v>
      </c>
      <c r="L980" s="11">
        <f t="shared" si="248"/>
        <v>0</v>
      </c>
      <c r="M980" s="11">
        <f t="shared" si="249"/>
        <v>0</v>
      </c>
      <c r="N980" s="11">
        <f t="shared" si="250"/>
        <v>0</v>
      </c>
      <c r="O980" s="11">
        <f t="shared" si="251"/>
        <v>0</v>
      </c>
      <c r="P980" s="11">
        <f t="shared" si="252"/>
        <v>0</v>
      </c>
      <c r="Q980" s="11">
        <f t="shared" si="253"/>
        <v>0</v>
      </c>
      <c r="R980" s="11">
        <f t="shared" si="254"/>
        <v>0</v>
      </c>
    </row>
    <row r="981" spans="1:18" x14ac:dyDescent="0.25">
      <c r="A981" s="9">
        <f>IF(Lease!$H$4="Monthly",DATE(YEAR(Yearly!A980),MONTH(Yearly!A980)+1,DAY(Yearly!A980)),IF(Lease!$H$4="Quarterly",DATE(YEAR(Yearly!A980),MONTH(Yearly!A980)+3,DAY(Yearly!A980)),DATE(YEAR(Yearly!A980)+1,MONTH(Yearly!A980),DAY(Yearly!A980))))</f>
        <v>398543</v>
      </c>
      <c r="B981" s="9">
        <f t="shared" si="242"/>
        <v>398541</v>
      </c>
      <c r="C981" s="9">
        <f t="shared" si="255"/>
        <v>398571</v>
      </c>
      <c r="D981" s="3">
        <f t="shared" si="256"/>
        <v>31</v>
      </c>
      <c r="E981" s="4">
        <f>Lease!K991</f>
        <v>0</v>
      </c>
      <c r="F981" s="3">
        <f t="shared" si="257"/>
        <v>0</v>
      </c>
      <c r="G981" s="11">
        <f t="shared" si="243"/>
        <v>0</v>
      </c>
      <c r="H981" s="11">
        <f t="shared" si="244"/>
        <v>0</v>
      </c>
      <c r="I981" s="11">
        <f t="shared" si="245"/>
        <v>0</v>
      </c>
      <c r="J981" s="11">
        <f t="shared" si="246"/>
        <v>0</v>
      </c>
      <c r="K981" s="11">
        <f t="shared" si="247"/>
        <v>0</v>
      </c>
      <c r="L981" s="11">
        <f t="shared" si="248"/>
        <v>0</v>
      </c>
      <c r="M981" s="11">
        <f t="shared" si="249"/>
        <v>0</v>
      </c>
      <c r="N981" s="11">
        <f t="shared" si="250"/>
        <v>0</v>
      </c>
      <c r="O981" s="11">
        <f t="shared" si="251"/>
        <v>0</v>
      </c>
      <c r="P981" s="11">
        <f t="shared" si="252"/>
        <v>0</v>
      </c>
      <c r="Q981" s="11">
        <f t="shared" si="253"/>
        <v>0</v>
      </c>
      <c r="R981" s="11">
        <f t="shared" si="254"/>
        <v>0</v>
      </c>
    </row>
    <row r="982" spans="1:18" x14ac:dyDescent="0.25">
      <c r="A982" s="9">
        <f>IF(Lease!$H$4="Monthly",DATE(YEAR(Yearly!A981),MONTH(Yearly!A981)+1,DAY(Yearly!A981)),IF(Lease!$H$4="Quarterly",DATE(YEAR(Yearly!A981),MONTH(Yearly!A981)+3,DAY(Yearly!A981)),DATE(YEAR(Yearly!A981)+1,MONTH(Yearly!A981),DAY(Yearly!A981))))</f>
        <v>398909</v>
      </c>
      <c r="B982" s="9">
        <f t="shared" si="242"/>
        <v>398907</v>
      </c>
      <c r="C982" s="9">
        <f t="shared" si="255"/>
        <v>398937</v>
      </c>
      <c r="D982" s="3">
        <f t="shared" si="256"/>
        <v>31</v>
      </c>
      <c r="E982" s="4">
        <f>Lease!K992</f>
        <v>0</v>
      </c>
      <c r="F982" s="3">
        <f t="shared" si="257"/>
        <v>0</v>
      </c>
      <c r="G982" s="11">
        <f t="shared" si="243"/>
        <v>0</v>
      </c>
      <c r="H982" s="11">
        <f t="shared" si="244"/>
        <v>0</v>
      </c>
      <c r="I982" s="11">
        <f t="shared" si="245"/>
        <v>0</v>
      </c>
      <c r="J982" s="11">
        <f t="shared" si="246"/>
        <v>0</v>
      </c>
      <c r="K982" s="11">
        <f t="shared" si="247"/>
        <v>0</v>
      </c>
      <c r="L982" s="11">
        <f t="shared" si="248"/>
        <v>0</v>
      </c>
      <c r="M982" s="11">
        <f t="shared" si="249"/>
        <v>0</v>
      </c>
      <c r="N982" s="11">
        <f t="shared" si="250"/>
        <v>0</v>
      </c>
      <c r="O982" s="11">
        <f t="shared" si="251"/>
        <v>0</v>
      </c>
      <c r="P982" s="11">
        <f t="shared" si="252"/>
        <v>0</v>
      </c>
      <c r="Q982" s="11">
        <f t="shared" si="253"/>
        <v>0</v>
      </c>
      <c r="R982" s="11">
        <f t="shared" si="254"/>
        <v>0</v>
      </c>
    </row>
    <row r="983" spans="1:18" x14ac:dyDescent="0.25">
      <c r="A983" s="9">
        <f>IF(Lease!$H$4="Monthly",DATE(YEAR(Yearly!A982),MONTH(Yearly!A982)+1,DAY(Yearly!A982)),IF(Lease!$H$4="Quarterly",DATE(YEAR(Yearly!A982),MONTH(Yearly!A982)+3,DAY(Yearly!A982)),DATE(YEAR(Yearly!A982)+1,MONTH(Yearly!A982),DAY(Yearly!A982))))</f>
        <v>399274</v>
      </c>
      <c r="B983" s="9">
        <f t="shared" si="242"/>
        <v>399272</v>
      </c>
      <c r="C983" s="9">
        <f t="shared" si="255"/>
        <v>399302</v>
      </c>
      <c r="D983" s="3">
        <f t="shared" si="256"/>
        <v>31</v>
      </c>
      <c r="E983" s="4">
        <f>Lease!K993</f>
        <v>0</v>
      </c>
      <c r="F983" s="3">
        <f t="shared" si="257"/>
        <v>0</v>
      </c>
      <c r="G983" s="11">
        <f t="shared" si="243"/>
        <v>0</v>
      </c>
      <c r="H983" s="11">
        <f t="shared" si="244"/>
        <v>0</v>
      </c>
      <c r="I983" s="11">
        <f t="shared" si="245"/>
        <v>0</v>
      </c>
      <c r="J983" s="11">
        <f t="shared" si="246"/>
        <v>0</v>
      </c>
      <c r="K983" s="11">
        <f t="shared" si="247"/>
        <v>0</v>
      </c>
      <c r="L983" s="11">
        <f t="shared" si="248"/>
        <v>0</v>
      </c>
      <c r="M983" s="11">
        <f t="shared" si="249"/>
        <v>0</v>
      </c>
      <c r="N983" s="11">
        <f t="shared" si="250"/>
        <v>0</v>
      </c>
      <c r="O983" s="11">
        <f t="shared" si="251"/>
        <v>0</v>
      </c>
      <c r="P983" s="11">
        <f t="shared" si="252"/>
        <v>0</v>
      </c>
      <c r="Q983" s="11">
        <f t="shared" si="253"/>
        <v>0</v>
      </c>
      <c r="R983" s="11">
        <f t="shared" si="254"/>
        <v>0</v>
      </c>
    </row>
    <row r="984" spans="1:18" x14ac:dyDescent="0.25">
      <c r="A984" s="9">
        <f>IF(Lease!$H$4="Monthly",DATE(YEAR(Yearly!A983),MONTH(Yearly!A983)+1,DAY(Yearly!A983)),IF(Lease!$H$4="Quarterly",DATE(YEAR(Yearly!A983),MONTH(Yearly!A983)+3,DAY(Yearly!A983)),DATE(YEAR(Yearly!A983)+1,MONTH(Yearly!A983),DAY(Yearly!A983))))</f>
        <v>399639</v>
      </c>
      <c r="B984" s="9">
        <f t="shared" si="242"/>
        <v>399637</v>
      </c>
      <c r="C984" s="9">
        <f t="shared" si="255"/>
        <v>399667</v>
      </c>
      <c r="D984" s="3">
        <f t="shared" si="256"/>
        <v>31</v>
      </c>
      <c r="E984" s="4">
        <f>Lease!K994</f>
        <v>0</v>
      </c>
      <c r="F984" s="3">
        <f t="shared" si="257"/>
        <v>0</v>
      </c>
      <c r="G984" s="11">
        <f t="shared" si="243"/>
        <v>0</v>
      </c>
      <c r="H984" s="11">
        <f t="shared" si="244"/>
        <v>0</v>
      </c>
      <c r="I984" s="11">
        <f t="shared" si="245"/>
        <v>0</v>
      </c>
      <c r="J984" s="11">
        <f t="shared" si="246"/>
        <v>0</v>
      </c>
      <c r="K984" s="11">
        <f t="shared" si="247"/>
        <v>0</v>
      </c>
      <c r="L984" s="11">
        <f t="shared" si="248"/>
        <v>0</v>
      </c>
      <c r="M984" s="11">
        <f t="shared" si="249"/>
        <v>0</v>
      </c>
      <c r="N984" s="11">
        <f t="shared" si="250"/>
        <v>0</v>
      </c>
      <c r="O984" s="11">
        <f t="shared" si="251"/>
        <v>0</v>
      </c>
      <c r="P984" s="11">
        <f t="shared" si="252"/>
        <v>0</v>
      </c>
      <c r="Q984" s="11">
        <f t="shared" si="253"/>
        <v>0</v>
      </c>
      <c r="R984" s="11">
        <f t="shared" si="254"/>
        <v>0</v>
      </c>
    </row>
    <row r="985" spans="1:18" x14ac:dyDescent="0.25">
      <c r="A985" s="9">
        <f>IF(Lease!$H$4="Monthly",DATE(YEAR(Yearly!A984),MONTH(Yearly!A984)+1,DAY(Yearly!A984)),IF(Lease!$H$4="Quarterly",DATE(YEAR(Yearly!A984),MONTH(Yearly!A984)+3,DAY(Yearly!A984)),DATE(YEAR(Yearly!A984)+1,MONTH(Yearly!A984),DAY(Yearly!A984))))</f>
        <v>400004</v>
      </c>
      <c r="B985" s="9">
        <f t="shared" si="242"/>
        <v>400002</v>
      </c>
      <c r="C985" s="9">
        <f t="shared" si="255"/>
        <v>400032</v>
      </c>
      <c r="D985" s="3">
        <f t="shared" si="256"/>
        <v>31</v>
      </c>
      <c r="E985" s="4">
        <f>Lease!K995</f>
        <v>0</v>
      </c>
      <c r="F985" s="3">
        <f t="shared" si="257"/>
        <v>0</v>
      </c>
      <c r="G985" s="11">
        <f t="shared" si="243"/>
        <v>0</v>
      </c>
      <c r="H985" s="11">
        <f t="shared" si="244"/>
        <v>0</v>
      </c>
      <c r="I985" s="11">
        <f t="shared" si="245"/>
        <v>0</v>
      </c>
      <c r="J985" s="11">
        <f t="shared" si="246"/>
        <v>0</v>
      </c>
      <c r="K985" s="11">
        <f t="shared" si="247"/>
        <v>0</v>
      </c>
      <c r="L985" s="11">
        <f t="shared" si="248"/>
        <v>0</v>
      </c>
      <c r="M985" s="11">
        <f t="shared" si="249"/>
        <v>0</v>
      </c>
      <c r="N985" s="11">
        <f t="shared" si="250"/>
        <v>0</v>
      </c>
      <c r="O985" s="11">
        <f t="shared" si="251"/>
        <v>0</v>
      </c>
      <c r="P985" s="11">
        <f t="shared" si="252"/>
        <v>0</v>
      </c>
      <c r="Q985" s="11">
        <f t="shared" si="253"/>
        <v>0</v>
      </c>
      <c r="R985" s="11">
        <f t="shared" si="254"/>
        <v>0</v>
      </c>
    </row>
    <row r="986" spans="1:18" x14ac:dyDescent="0.25">
      <c r="A986" s="9">
        <f>IF(Lease!$H$4="Monthly",DATE(YEAR(Yearly!A985),MONTH(Yearly!A985)+1,DAY(Yearly!A985)),IF(Lease!$H$4="Quarterly",DATE(YEAR(Yearly!A985),MONTH(Yearly!A985)+3,DAY(Yearly!A985)),DATE(YEAR(Yearly!A985)+1,MONTH(Yearly!A985),DAY(Yearly!A985))))</f>
        <v>400370</v>
      </c>
      <c r="B986" s="9">
        <f t="shared" si="242"/>
        <v>400368</v>
      </c>
      <c r="C986" s="9">
        <f t="shared" si="255"/>
        <v>400398</v>
      </c>
      <c r="D986" s="3">
        <f t="shared" si="256"/>
        <v>31</v>
      </c>
      <c r="E986" s="4">
        <f>Lease!K996</f>
        <v>0</v>
      </c>
      <c r="F986" s="3">
        <f t="shared" si="257"/>
        <v>0</v>
      </c>
      <c r="G986" s="11">
        <f t="shared" si="243"/>
        <v>0</v>
      </c>
      <c r="H986" s="11">
        <f t="shared" si="244"/>
        <v>0</v>
      </c>
      <c r="I986" s="11">
        <f t="shared" si="245"/>
        <v>0</v>
      </c>
      <c r="J986" s="11">
        <f t="shared" si="246"/>
        <v>0</v>
      </c>
      <c r="K986" s="11">
        <f t="shared" si="247"/>
        <v>0</v>
      </c>
      <c r="L986" s="11">
        <f t="shared" si="248"/>
        <v>0</v>
      </c>
      <c r="M986" s="11">
        <f t="shared" si="249"/>
        <v>0</v>
      </c>
      <c r="N986" s="11">
        <f t="shared" si="250"/>
        <v>0</v>
      </c>
      <c r="O986" s="11">
        <f t="shared" si="251"/>
        <v>0</v>
      </c>
      <c r="P986" s="11">
        <f t="shared" si="252"/>
        <v>0</v>
      </c>
      <c r="Q986" s="11">
        <f t="shared" si="253"/>
        <v>0</v>
      </c>
      <c r="R986" s="11">
        <f t="shared" si="254"/>
        <v>0</v>
      </c>
    </row>
    <row r="987" spans="1:18" x14ac:dyDescent="0.25">
      <c r="A987" s="9">
        <f>IF(Lease!$H$4="Monthly",DATE(YEAR(Yearly!A986),MONTH(Yearly!A986)+1,DAY(Yearly!A986)),IF(Lease!$H$4="Quarterly",DATE(YEAR(Yearly!A986),MONTH(Yearly!A986)+3,DAY(Yearly!A986)),DATE(YEAR(Yearly!A986)+1,MONTH(Yearly!A986),DAY(Yearly!A986))))</f>
        <v>400735</v>
      </c>
      <c r="B987" s="9">
        <f t="shared" si="242"/>
        <v>400733</v>
      </c>
      <c r="C987" s="9">
        <f t="shared" si="255"/>
        <v>400763</v>
      </c>
      <c r="D987" s="3">
        <f t="shared" si="256"/>
        <v>31</v>
      </c>
      <c r="E987" s="4">
        <f>Lease!K997</f>
        <v>0</v>
      </c>
      <c r="F987" s="3">
        <f t="shared" si="257"/>
        <v>0</v>
      </c>
      <c r="G987" s="11">
        <f t="shared" si="243"/>
        <v>0</v>
      </c>
      <c r="H987" s="11">
        <f t="shared" si="244"/>
        <v>0</v>
      </c>
      <c r="I987" s="11">
        <f t="shared" si="245"/>
        <v>0</v>
      </c>
      <c r="J987" s="11">
        <f t="shared" si="246"/>
        <v>0</v>
      </c>
      <c r="K987" s="11">
        <f t="shared" si="247"/>
        <v>0</v>
      </c>
      <c r="L987" s="11">
        <f t="shared" si="248"/>
        <v>0</v>
      </c>
      <c r="M987" s="11">
        <f t="shared" si="249"/>
        <v>0</v>
      </c>
      <c r="N987" s="11">
        <f t="shared" si="250"/>
        <v>0</v>
      </c>
      <c r="O987" s="11">
        <f t="shared" si="251"/>
        <v>0</v>
      </c>
      <c r="P987" s="11">
        <f t="shared" si="252"/>
        <v>0</v>
      </c>
      <c r="Q987" s="11">
        <f t="shared" si="253"/>
        <v>0</v>
      </c>
      <c r="R987" s="11">
        <f t="shared" si="254"/>
        <v>0</v>
      </c>
    </row>
    <row r="988" spans="1:18" x14ac:dyDescent="0.25">
      <c r="A988" s="9">
        <f>IF(Lease!$H$4="Monthly",DATE(YEAR(Yearly!A987),MONTH(Yearly!A987)+1,DAY(Yearly!A987)),IF(Lease!$H$4="Quarterly",DATE(YEAR(Yearly!A987),MONTH(Yearly!A987)+3,DAY(Yearly!A987)),DATE(YEAR(Yearly!A987)+1,MONTH(Yearly!A987),DAY(Yearly!A987))))</f>
        <v>401100</v>
      </c>
      <c r="B988" s="9">
        <f t="shared" si="242"/>
        <v>401098</v>
      </c>
      <c r="C988" s="9">
        <f t="shared" si="255"/>
        <v>401128</v>
      </c>
      <c r="D988" s="3">
        <f t="shared" si="256"/>
        <v>31</v>
      </c>
      <c r="E988" s="4">
        <f>Lease!K998</f>
        <v>0</v>
      </c>
      <c r="F988" s="3">
        <f t="shared" si="257"/>
        <v>0</v>
      </c>
      <c r="G988" s="11">
        <f t="shared" si="243"/>
        <v>0</v>
      </c>
      <c r="H988" s="11">
        <f t="shared" si="244"/>
        <v>0</v>
      </c>
      <c r="I988" s="11">
        <f t="shared" si="245"/>
        <v>0</v>
      </c>
      <c r="J988" s="11">
        <f t="shared" si="246"/>
        <v>0</v>
      </c>
      <c r="K988" s="11">
        <f t="shared" si="247"/>
        <v>0</v>
      </c>
      <c r="L988" s="11">
        <f t="shared" si="248"/>
        <v>0</v>
      </c>
      <c r="M988" s="11">
        <f t="shared" si="249"/>
        <v>0</v>
      </c>
      <c r="N988" s="11">
        <f t="shared" si="250"/>
        <v>0</v>
      </c>
      <c r="O988" s="11">
        <f t="shared" si="251"/>
        <v>0</v>
      </c>
      <c r="P988" s="11">
        <f t="shared" si="252"/>
        <v>0</v>
      </c>
      <c r="Q988" s="11">
        <f t="shared" si="253"/>
        <v>0</v>
      </c>
      <c r="R988" s="11">
        <f t="shared" si="254"/>
        <v>0</v>
      </c>
    </row>
    <row r="989" spans="1:18" x14ac:dyDescent="0.25">
      <c r="A989" s="9">
        <f>IF(Lease!$H$4="Monthly",DATE(YEAR(Yearly!A988),MONTH(Yearly!A988)+1,DAY(Yearly!A988)),IF(Lease!$H$4="Quarterly",DATE(YEAR(Yearly!A988),MONTH(Yearly!A988)+3,DAY(Yearly!A988)),DATE(YEAR(Yearly!A988)+1,MONTH(Yearly!A988),DAY(Yearly!A988))))</f>
        <v>401465</v>
      </c>
      <c r="B989" s="9">
        <f t="shared" si="242"/>
        <v>401463</v>
      </c>
      <c r="C989" s="9">
        <f t="shared" si="255"/>
        <v>401493</v>
      </c>
      <c r="D989" s="3">
        <f t="shared" si="256"/>
        <v>31</v>
      </c>
      <c r="E989" s="4">
        <f>Lease!K999</f>
        <v>0</v>
      </c>
      <c r="F989" s="3">
        <f t="shared" si="257"/>
        <v>0</v>
      </c>
      <c r="G989" s="11">
        <f t="shared" si="243"/>
        <v>0</v>
      </c>
      <c r="H989" s="11">
        <f t="shared" si="244"/>
        <v>0</v>
      </c>
      <c r="I989" s="11">
        <f t="shared" si="245"/>
        <v>0</v>
      </c>
      <c r="J989" s="11">
        <f t="shared" si="246"/>
        <v>0</v>
      </c>
      <c r="K989" s="11">
        <f t="shared" si="247"/>
        <v>0</v>
      </c>
      <c r="L989" s="11">
        <f t="shared" si="248"/>
        <v>0</v>
      </c>
      <c r="M989" s="11">
        <f t="shared" si="249"/>
        <v>0</v>
      </c>
      <c r="N989" s="11">
        <f t="shared" si="250"/>
        <v>0</v>
      </c>
      <c r="O989" s="11">
        <f t="shared" si="251"/>
        <v>0</v>
      </c>
      <c r="P989" s="11">
        <f t="shared" si="252"/>
        <v>0</v>
      </c>
      <c r="Q989" s="11">
        <f t="shared" si="253"/>
        <v>0</v>
      </c>
      <c r="R989" s="11">
        <f t="shared" si="254"/>
        <v>0</v>
      </c>
    </row>
    <row r="990" spans="1:18" x14ac:dyDescent="0.25">
      <c r="A990" s="9">
        <f>IF(Lease!$H$4="Monthly",DATE(YEAR(Yearly!A989),MONTH(Yearly!A989)+1,DAY(Yearly!A989)),IF(Lease!$H$4="Quarterly",DATE(YEAR(Yearly!A989),MONTH(Yearly!A989)+3,DAY(Yearly!A989)),DATE(YEAR(Yearly!A989)+1,MONTH(Yearly!A989),DAY(Yearly!A989))))</f>
        <v>401830</v>
      </c>
      <c r="B990" s="9">
        <f t="shared" si="242"/>
        <v>401828</v>
      </c>
      <c r="C990" s="9">
        <f t="shared" si="255"/>
        <v>401858</v>
      </c>
      <c r="D990" s="3">
        <f t="shared" si="256"/>
        <v>31</v>
      </c>
      <c r="E990" s="4">
        <f>Lease!K1000</f>
        <v>0</v>
      </c>
      <c r="F990" s="3">
        <f t="shared" si="257"/>
        <v>0</v>
      </c>
      <c r="G990" s="11">
        <f t="shared" si="243"/>
        <v>0</v>
      </c>
      <c r="H990" s="11">
        <f t="shared" si="244"/>
        <v>0</v>
      </c>
      <c r="I990" s="11">
        <f t="shared" si="245"/>
        <v>0</v>
      </c>
      <c r="J990" s="11">
        <f t="shared" si="246"/>
        <v>0</v>
      </c>
      <c r="K990" s="11">
        <f t="shared" si="247"/>
        <v>0</v>
      </c>
      <c r="L990" s="11">
        <f t="shared" si="248"/>
        <v>0</v>
      </c>
      <c r="M990" s="11">
        <f t="shared" si="249"/>
        <v>0</v>
      </c>
      <c r="N990" s="11">
        <f t="shared" si="250"/>
        <v>0</v>
      </c>
      <c r="O990" s="11">
        <f t="shared" si="251"/>
        <v>0</v>
      </c>
      <c r="P990" s="11">
        <f t="shared" si="252"/>
        <v>0</v>
      </c>
      <c r="Q990" s="11">
        <f t="shared" si="253"/>
        <v>0</v>
      </c>
      <c r="R990" s="11">
        <f t="shared" si="254"/>
        <v>0</v>
      </c>
    </row>
    <row r="991" spans="1:18" x14ac:dyDescent="0.25">
      <c r="A991" s="9">
        <f>IF(Lease!$H$4="Monthly",DATE(YEAR(Yearly!A990),MONTH(Yearly!A990)+1,DAY(Yearly!A990)),IF(Lease!$H$4="Quarterly",DATE(YEAR(Yearly!A990),MONTH(Yearly!A990)+3,DAY(Yearly!A990)),DATE(YEAR(Yearly!A990)+1,MONTH(Yearly!A990),DAY(Yearly!A990))))</f>
        <v>402195</v>
      </c>
      <c r="B991" s="9">
        <f t="shared" si="242"/>
        <v>402193</v>
      </c>
      <c r="C991" s="9">
        <f t="shared" si="255"/>
        <v>402223</v>
      </c>
      <c r="D991" s="3">
        <f t="shared" si="256"/>
        <v>31</v>
      </c>
      <c r="E991" s="4">
        <f>Lease!K1001</f>
        <v>0</v>
      </c>
      <c r="F991" s="3">
        <f t="shared" si="257"/>
        <v>0</v>
      </c>
      <c r="G991" s="11">
        <f t="shared" si="243"/>
        <v>0</v>
      </c>
      <c r="H991" s="11">
        <f t="shared" si="244"/>
        <v>0</v>
      </c>
      <c r="I991" s="11">
        <f t="shared" si="245"/>
        <v>0</v>
      </c>
      <c r="J991" s="11">
        <f t="shared" si="246"/>
        <v>0</v>
      </c>
      <c r="K991" s="11">
        <f t="shared" si="247"/>
        <v>0</v>
      </c>
      <c r="L991" s="11">
        <f t="shared" si="248"/>
        <v>0</v>
      </c>
      <c r="M991" s="11">
        <f t="shared" si="249"/>
        <v>0</v>
      </c>
      <c r="N991" s="11">
        <f t="shared" si="250"/>
        <v>0</v>
      </c>
      <c r="O991" s="11">
        <f t="shared" si="251"/>
        <v>0</v>
      </c>
      <c r="P991" s="11">
        <f t="shared" si="252"/>
        <v>0</v>
      </c>
      <c r="Q991" s="11">
        <f t="shared" si="253"/>
        <v>0</v>
      </c>
      <c r="R991" s="11">
        <f t="shared" si="254"/>
        <v>0</v>
      </c>
    </row>
    <row r="992" spans="1:18" x14ac:dyDescent="0.25">
      <c r="A992" s="9">
        <f>IF(Lease!$H$4="Monthly",DATE(YEAR(Yearly!A991),MONTH(Yearly!A991)+1,DAY(Yearly!A991)),IF(Lease!$H$4="Quarterly",DATE(YEAR(Yearly!A991),MONTH(Yearly!A991)+3,DAY(Yearly!A991)),DATE(YEAR(Yearly!A991)+1,MONTH(Yearly!A991),DAY(Yearly!A991))))</f>
        <v>402560</v>
      </c>
      <c r="B992" s="9">
        <f t="shared" si="242"/>
        <v>402558</v>
      </c>
      <c r="C992" s="9">
        <f t="shared" si="255"/>
        <v>402588</v>
      </c>
      <c r="D992" s="3">
        <f t="shared" si="256"/>
        <v>31</v>
      </c>
      <c r="E992" s="4">
        <f>Lease!K1002</f>
        <v>0</v>
      </c>
      <c r="F992" s="3">
        <f t="shared" si="257"/>
        <v>0</v>
      </c>
      <c r="G992" s="11">
        <f t="shared" si="243"/>
        <v>0</v>
      </c>
      <c r="H992" s="11">
        <f t="shared" si="244"/>
        <v>0</v>
      </c>
      <c r="I992" s="11">
        <f t="shared" si="245"/>
        <v>0</v>
      </c>
      <c r="J992" s="11">
        <f t="shared" si="246"/>
        <v>0</v>
      </c>
      <c r="K992" s="11">
        <f t="shared" si="247"/>
        <v>0</v>
      </c>
      <c r="L992" s="11">
        <f t="shared" si="248"/>
        <v>0</v>
      </c>
      <c r="M992" s="11">
        <f t="shared" si="249"/>
        <v>0</v>
      </c>
      <c r="N992" s="11">
        <f t="shared" si="250"/>
        <v>0</v>
      </c>
      <c r="O992" s="11">
        <f t="shared" si="251"/>
        <v>0</v>
      </c>
      <c r="P992" s="11">
        <f t="shared" si="252"/>
        <v>0</v>
      </c>
      <c r="Q992" s="11">
        <f t="shared" si="253"/>
        <v>0</v>
      </c>
      <c r="R992" s="11">
        <f t="shared" si="254"/>
        <v>0</v>
      </c>
    </row>
    <row r="993" spans="1:18" x14ac:dyDescent="0.25">
      <c r="A993" s="9">
        <f>IF(Lease!$H$4="Monthly",DATE(YEAR(Yearly!A992),MONTH(Yearly!A992)+1,DAY(Yearly!A992)),IF(Lease!$H$4="Quarterly",DATE(YEAR(Yearly!A992),MONTH(Yearly!A992)+3,DAY(Yearly!A992)),DATE(YEAR(Yearly!A992)+1,MONTH(Yearly!A992),DAY(Yearly!A992))))</f>
        <v>402925</v>
      </c>
      <c r="B993" s="9">
        <f t="shared" si="242"/>
        <v>402923</v>
      </c>
      <c r="C993" s="9">
        <f t="shared" si="255"/>
        <v>402953</v>
      </c>
      <c r="D993" s="3">
        <f t="shared" si="256"/>
        <v>31</v>
      </c>
      <c r="E993" s="4">
        <f>Lease!K1003</f>
        <v>0</v>
      </c>
      <c r="F993" s="3">
        <f t="shared" si="257"/>
        <v>0</v>
      </c>
      <c r="G993" s="11">
        <f t="shared" si="243"/>
        <v>0</v>
      </c>
      <c r="H993" s="11">
        <f t="shared" si="244"/>
        <v>0</v>
      </c>
      <c r="I993" s="11">
        <f t="shared" si="245"/>
        <v>0</v>
      </c>
      <c r="J993" s="11">
        <f t="shared" si="246"/>
        <v>0</v>
      </c>
      <c r="K993" s="11">
        <f t="shared" si="247"/>
        <v>0</v>
      </c>
      <c r="L993" s="11">
        <f t="shared" si="248"/>
        <v>0</v>
      </c>
      <c r="M993" s="11">
        <f t="shared" si="249"/>
        <v>0</v>
      </c>
      <c r="N993" s="11">
        <f t="shared" si="250"/>
        <v>0</v>
      </c>
      <c r="O993" s="11">
        <f t="shared" si="251"/>
        <v>0</v>
      </c>
      <c r="P993" s="11">
        <f t="shared" si="252"/>
        <v>0</v>
      </c>
      <c r="Q993" s="11">
        <f t="shared" si="253"/>
        <v>0</v>
      </c>
      <c r="R993" s="11">
        <f t="shared" si="254"/>
        <v>0</v>
      </c>
    </row>
    <row r="994" spans="1:18" x14ac:dyDescent="0.25">
      <c r="A994" s="9">
        <f>IF(Lease!$H$4="Monthly",DATE(YEAR(Yearly!A993),MONTH(Yearly!A993)+1,DAY(Yearly!A993)),IF(Lease!$H$4="Quarterly",DATE(YEAR(Yearly!A993),MONTH(Yearly!A993)+3,DAY(Yearly!A993)),DATE(YEAR(Yearly!A993)+1,MONTH(Yearly!A993),DAY(Yearly!A993))))</f>
        <v>403291</v>
      </c>
      <c r="B994" s="9">
        <f t="shared" si="242"/>
        <v>403289</v>
      </c>
      <c r="C994" s="9">
        <f t="shared" si="255"/>
        <v>403319</v>
      </c>
      <c r="D994" s="3">
        <f t="shared" si="256"/>
        <v>31</v>
      </c>
      <c r="E994" s="4">
        <f>Lease!K1004</f>
        <v>0</v>
      </c>
      <c r="F994" s="3">
        <f t="shared" si="257"/>
        <v>0</v>
      </c>
      <c r="G994" s="11">
        <f t="shared" si="243"/>
        <v>0</v>
      </c>
      <c r="H994" s="11">
        <f t="shared" si="244"/>
        <v>0</v>
      </c>
      <c r="I994" s="11">
        <f t="shared" si="245"/>
        <v>0</v>
      </c>
      <c r="J994" s="11">
        <f t="shared" si="246"/>
        <v>0</v>
      </c>
      <c r="K994" s="11">
        <f t="shared" si="247"/>
        <v>0</v>
      </c>
      <c r="L994" s="11">
        <f t="shared" si="248"/>
        <v>0</v>
      </c>
      <c r="M994" s="11">
        <f t="shared" si="249"/>
        <v>0</v>
      </c>
      <c r="N994" s="11">
        <f t="shared" si="250"/>
        <v>0</v>
      </c>
      <c r="O994" s="11">
        <f t="shared" si="251"/>
        <v>0</v>
      </c>
      <c r="P994" s="11">
        <f t="shared" si="252"/>
        <v>0</v>
      </c>
      <c r="Q994" s="11">
        <f t="shared" si="253"/>
        <v>0</v>
      </c>
      <c r="R994" s="11">
        <f t="shared" si="254"/>
        <v>0</v>
      </c>
    </row>
    <row r="995" spans="1:18" x14ac:dyDescent="0.25">
      <c r="A995" s="9">
        <f>IF(Lease!$H$4="Monthly",DATE(YEAR(Yearly!A994),MONTH(Yearly!A994)+1,DAY(Yearly!A994)),IF(Lease!$H$4="Quarterly",DATE(YEAR(Yearly!A994),MONTH(Yearly!A994)+3,DAY(Yearly!A994)),DATE(YEAR(Yearly!A994)+1,MONTH(Yearly!A994),DAY(Yearly!A994))))</f>
        <v>403656</v>
      </c>
      <c r="B995" s="9">
        <f t="shared" si="242"/>
        <v>403654</v>
      </c>
      <c r="C995" s="9">
        <f t="shared" si="255"/>
        <v>403684</v>
      </c>
      <c r="D995" s="3">
        <f t="shared" si="256"/>
        <v>31</v>
      </c>
      <c r="E995" s="4">
        <f>Lease!K1005</f>
        <v>0</v>
      </c>
      <c r="F995" s="3">
        <f t="shared" si="257"/>
        <v>0</v>
      </c>
      <c r="G995" s="11">
        <f t="shared" si="243"/>
        <v>0</v>
      </c>
      <c r="H995" s="11">
        <f t="shared" si="244"/>
        <v>0</v>
      </c>
      <c r="I995" s="11">
        <f t="shared" si="245"/>
        <v>0</v>
      </c>
      <c r="J995" s="11">
        <f t="shared" si="246"/>
        <v>0</v>
      </c>
      <c r="K995" s="11">
        <f t="shared" si="247"/>
        <v>0</v>
      </c>
      <c r="L995" s="11">
        <f t="shared" si="248"/>
        <v>0</v>
      </c>
      <c r="M995" s="11">
        <f t="shared" si="249"/>
        <v>0</v>
      </c>
      <c r="N995" s="11">
        <f t="shared" si="250"/>
        <v>0</v>
      </c>
      <c r="O995" s="11">
        <f t="shared" si="251"/>
        <v>0</v>
      </c>
      <c r="P995" s="11">
        <f t="shared" si="252"/>
        <v>0</v>
      </c>
      <c r="Q995" s="11">
        <f t="shared" si="253"/>
        <v>0</v>
      </c>
      <c r="R995" s="11">
        <f t="shared" si="254"/>
        <v>0</v>
      </c>
    </row>
    <row r="996" spans="1:18" x14ac:dyDescent="0.25">
      <c r="A996" s="9">
        <f>IF(Lease!$H$4="Monthly",DATE(YEAR(Yearly!A995),MONTH(Yearly!A995)+1,DAY(Yearly!A995)),IF(Lease!$H$4="Quarterly",DATE(YEAR(Yearly!A995),MONTH(Yearly!A995)+3,DAY(Yearly!A995)),DATE(YEAR(Yearly!A995)+1,MONTH(Yearly!A995),DAY(Yearly!A995))))</f>
        <v>404021</v>
      </c>
      <c r="B996" s="9">
        <f t="shared" si="242"/>
        <v>404019</v>
      </c>
      <c r="C996" s="9">
        <f t="shared" si="255"/>
        <v>404049</v>
      </c>
      <c r="D996" s="3">
        <f t="shared" si="256"/>
        <v>31</v>
      </c>
      <c r="E996" s="4">
        <f>Lease!K1006</f>
        <v>0</v>
      </c>
      <c r="F996" s="3">
        <f t="shared" si="257"/>
        <v>0</v>
      </c>
      <c r="G996" s="11">
        <f t="shared" si="243"/>
        <v>0</v>
      </c>
      <c r="H996" s="11">
        <f t="shared" si="244"/>
        <v>0</v>
      </c>
      <c r="I996" s="11">
        <f t="shared" si="245"/>
        <v>0</v>
      </c>
      <c r="J996" s="11">
        <f t="shared" si="246"/>
        <v>0</v>
      </c>
      <c r="K996" s="11">
        <f t="shared" si="247"/>
        <v>0</v>
      </c>
      <c r="L996" s="11">
        <f t="shared" si="248"/>
        <v>0</v>
      </c>
      <c r="M996" s="11">
        <f t="shared" si="249"/>
        <v>0</v>
      </c>
      <c r="N996" s="11">
        <f t="shared" si="250"/>
        <v>0</v>
      </c>
      <c r="O996" s="11">
        <f t="shared" si="251"/>
        <v>0</v>
      </c>
      <c r="P996" s="11">
        <f t="shared" si="252"/>
        <v>0</v>
      </c>
      <c r="Q996" s="11">
        <f t="shared" si="253"/>
        <v>0</v>
      </c>
      <c r="R996" s="11">
        <f t="shared" si="254"/>
        <v>0</v>
      </c>
    </row>
    <row r="997" spans="1:18" x14ac:dyDescent="0.25">
      <c r="A997" s="9">
        <f>IF(Lease!$H$4="Monthly",DATE(YEAR(Yearly!A996),MONTH(Yearly!A996)+1,DAY(Yearly!A996)),IF(Lease!$H$4="Quarterly",DATE(YEAR(Yearly!A996),MONTH(Yearly!A996)+3,DAY(Yearly!A996)),DATE(YEAR(Yearly!A996)+1,MONTH(Yearly!A996),DAY(Yearly!A996))))</f>
        <v>404386</v>
      </c>
      <c r="B997" s="9">
        <f t="shared" si="242"/>
        <v>404384</v>
      </c>
      <c r="C997" s="9">
        <f t="shared" si="255"/>
        <v>404414</v>
      </c>
      <c r="D997" s="3">
        <f t="shared" si="256"/>
        <v>31</v>
      </c>
      <c r="E997" s="4">
        <f>Lease!K1007</f>
        <v>0</v>
      </c>
      <c r="F997" s="3">
        <f t="shared" si="257"/>
        <v>0</v>
      </c>
      <c r="G997" s="11">
        <f t="shared" si="243"/>
        <v>0</v>
      </c>
      <c r="H997" s="11">
        <f t="shared" si="244"/>
        <v>0</v>
      </c>
      <c r="I997" s="11">
        <f t="shared" si="245"/>
        <v>0</v>
      </c>
      <c r="J997" s="11">
        <f t="shared" si="246"/>
        <v>0</v>
      </c>
      <c r="K997" s="11">
        <f t="shared" si="247"/>
        <v>0</v>
      </c>
      <c r="L997" s="11">
        <f t="shared" si="248"/>
        <v>0</v>
      </c>
      <c r="M997" s="11">
        <f t="shared" si="249"/>
        <v>0</v>
      </c>
      <c r="N997" s="11">
        <f t="shared" si="250"/>
        <v>0</v>
      </c>
      <c r="O997" s="11">
        <f t="shared" si="251"/>
        <v>0</v>
      </c>
      <c r="P997" s="11">
        <f t="shared" si="252"/>
        <v>0</v>
      </c>
      <c r="Q997" s="11">
        <f t="shared" si="253"/>
        <v>0</v>
      </c>
      <c r="R997" s="11">
        <f t="shared" si="254"/>
        <v>0</v>
      </c>
    </row>
    <row r="998" spans="1:18" x14ac:dyDescent="0.25">
      <c r="A998" s="9">
        <f>IF(Lease!$H$4="Monthly",DATE(YEAR(Yearly!A997),MONTH(Yearly!A997)+1,DAY(Yearly!A997)),IF(Lease!$H$4="Quarterly",DATE(YEAR(Yearly!A997),MONTH(Yearly!A997)+3,DAY(Yearly!A997)),DATE(YEAR(Yearly!A997)+1,MONTH(Yearly!A997),DAY(Yearly!A997))))</f>
        <v>404752</v>
      </c>
      <c r="B998" s="9">
        <f t="shared" si="242"/>
        <v>404750</v>
      </c>
      <c r="C998" s="9">
        <f t="shared" si="255"/>
        <v>404780</v>
      </c>
      <c r="D998" s="3">
        <f t="shared" si="256"/>
        <v>31</v>
      </c>
      <c r="E998" s="4">
        <f>Lease!K1008</f>
        <v>0</v>
      </c>
      <c r="F998" s="3">
        <f t="shared" si="257"/>
        <v>0</v>
      </c>
      <c r="G998" s="11">
        <f t="shared" si="243"/>
        <v>0</v>
      </c>
      <c r="H998" s="11">
        <f t="shared" si="244"/>
        <v>0</v>
      </c>
      <c r="I998" s="11">
        <f t="shared" si="245"/>
        <v>0</v>
      </c>
      <c r="J998" s="11">
        <f t="shared" si="246"/>
        <v>0</v>
      </c>
      <c r="K998" s="11">
        <f t="shared" si="247"/>
        <v>0</v>
      </c>
      <c r="L998" s="11">
        <f t="shared" si="248"/>
        <v>0</v>
      </c>
      <c r="M998" s="11">
        <f t="shared" si="249"/>
        <v>0</v>
      </c>
      <c r="N998" s="11">
        <f t="shared" si="250"/>
        <v>0</v>
      </c>
      <c r="O998" s="11">
        <f t="shared" si="251"/>
        <v>0</v>
      </c>
      <c r="P998" s="11">
        <f t="shared" si="252"/>
        <v>0</v>
      </c>
      <c r="Q998" s="11">
        <f t="shared" si="253"/>
        <v>0</v>
      </c>
      <c r="R998" s="11">
        <f t="shared" si="254"/>
        <v>0</v>
      </c>
    </row>
    <row r="999" spans="1:18" x14ac:dyDescent="0.25">
      <c r="A999" s="9">
        <f>IF(Lease!$H$4="Monthly",DATE(YEAR(Yearly!A998),MONTH(Yearly!A998)+1,DAY(Yearly!A998)),IF(Lease!$H$4="Quarterly",DATE(YEAR(Yearly!A998),MONTH(Yearly!A998)+3,DAY(Yearly!A998)),DATE(YEAR(Yearly!A998)+1,MONTH(Yearly!A998),DAY(Yearly!A998))))</f>
        <v>405117</v>
      </c>
      <c r="B999" s="9">
        <f t="shared" si="242"/>
        <v>405115</v>
      </c>
      <c r="C999" s="9">
        <f t="shared" si="255"/>
        <v>405145</v>
      </c>
      <c r="D999" s="3">
        <f t="shared" si="256"/>
        <v>31</v>
      </c>
      <c r="E999" s="4">
        <f>Lease!K1009</f>
        <v>0</v>
      </c>
      <c r="F999" s="3">
        <f t="shared" si="257"/>
        <v>0</v>
      </c>
      <c r="G999" s="11">
        <f t="shared" si="243"/>
        <v>0</v>
      </c>
      <c r="H999" s="11">
        <f t="shared" si="244"/>
        <v>0</v>
      </c>
      <c r="I999" s="11">
        <f t="shared" si="245"/>
        <v>0</v>
      </c>
      <c r="J999" s="11">
        <f t="shared" si="246"/>
        <v>0</v>
      </c>
      <c r="K999" s="11">
        <f t="shared" si="247"/>
        <v>0</v>
      </c>
      <c r="L999" s="11">
        <f t="shared" si="248"/>
        <v>0</v>
      </c>
      <c r="M999" s="11">
        <f t="shared" si="249"/>
        <v>0</v>
      </c>
      <c r="N999" s="11">
        <f t="shared" si="250"/>
        <v>0</v>
      </c>
      <c r="O999" s="11">
        <f t="shared" si="251"/>
        <v>0</v>
      </c>
      <c r="P999" s="11">
        <f t="shared" si="252"/>
        <v>0</v>
      </c>
      <c r="Q999" s="11">
        <f t="shared" si="253"/>
        <v>0</v>
      </c>
      <c r="R999" s="11">
        <f t="shared" si="254"/>
        <v>0</v>
      </c>
    </row>
    <row r="1000" spans="1:18" x14ac:dyDescent="0.25">
      <c r="A1000" s="9">
        <f>IF(Lease!$H$4="Monthly",DATE(YEAR(Yearly!A999),MONTH(Yearly!A999)+1,DAY(Yearly!A999)),IF(Lease!$H$4="Quarterly",DATE(YEAR(Yearly!A999),MONTH(Yearly!A999)+3,DAY(Yearly!A999)),DATE(YEAR(Yearly!A999)+1,MONTH(Yearly!A999),DAY(Yearly!A999))))</f>
        <v>405482</v>
      </c>
      <c r="B1000" s="9">
        <f t="shared" si="242"/>
        <v>405480</v>
      </c>
      <c r="C1000" s="9">
        <f t="shared" si="255"/>
        <v>405510</v>
      </c>
      <c r="D1000" s="3">
        <f t="shared" si="256"/>
        <v>31</v>
      </c>
      <c r="E1000" s="4">
        <f>Lease!K1010</f>
        <v>0</v>
      </c>
      <c r="F1000" s="3">
        <f t="shared" si="257"/>
        <v>0</v>
      </c>
      <c r="G1000" s="11">
        <f t="shared" si="243"/>
        <v>0</v>
      </c>
      <c r="H1000" s="11">
        <f t="shared" si="244"/>
        <v>0</v>
      </c>
      <c r="I1000" s="11">
        <f t="shared" si="245"/>
        <v>0</v>
      </c>
      <c r="J1000" s="11">
        <f t="shared" si="246"/>
        <v>0</v>
      </c>
      <c r="K1000" s="11">
        <f t="shared" si="247"/>
        <v>0</v>
      </c>
      <c r="L1000" s="11">
        <f t="shared" si="248"/>
        <v>0</v>
      </c>
      <c r="M1000" s="11">
        <f t="shared" si="249"/>
        <v>0</v>
      </c>
      <c r="N1000" s="11">
        <f t="shared" si="250"/>
        <v>0</v>
      </c>
      <c r="O1000" s="11">
        <f t="shared" si="251"/>
        <v>0</v>
      </c>
      <c r="P1000" s="11">
        <f t="shared" si="252"/>
        <v>0</v>
      </c>
      <c r="Q1000" s="11">
        <f t="shared" si="253"/>
        <v>0</v>
      </c>
      <c r="R1000" s="11">
        <f t="shared" si="254"/>
        <v>0</v>
      </c>
    </row>
    <row r="1001" spans="1:18" x14ac:dyDescent="0.25">
      <c r="A1001" s="9">
        <f>IF(Lease!$H$4="Monthly",DATE(YEAR(Yearly!A1000),MONTH(Yearly!A1000)+1,DAY(Yearly!A1000)),IF(Lease!$H$4="Quarterly",DATE(YEAR(Yearly!A1000),MONTH(Yearly!A1000)+3,DAY(Yearly!A1000)),DATE(YEAR(Yearly!A1000)+1,MONTH(Yearly!A1000),DAY(Yearly!A1000))))</f>
        <v>405847</v>
      </c>
      <c r="B1001" s="9">
        <f t="shared" si="242"/>
        <v>405845</v>
      </c>
      <c r="C1001" s="9">
        <f t="shared" si="255"/>
        <v>405875</v>
      </c>
      <c r="D1001" s="3">
        <f t="shared" si="256"/>
        <v>31</v>
      </c>
      <c r="E1001" s="4">
        <f>Lease!K1011</f>
        <v>0</v>
      </c>
      <c r="F1001" s="3">
        <f t="shared" si="257"/>
        <v>0</v>
      </c>
      <c r="G1001" s="11">
        <f t="shared" si="243"/>
        <v>0</v>
      </c>
      <c r="H1001" s="11">
        <f t="shared" si="244"/>
        <v>0</v>
      </c>
      <c r="I1001" s="11">
        <f t="shared" si="245"/>
        <v>0</v>
      </c>
      <c r="J1001" s="11">
        <f t="shared" si="246"/>
        <v>0</v>
      </c>
      <c r="K1001" s="11">
        <f t="shared" si="247"/>
        <v>0</v>
      </c>
      <c r="L1001" s="11">
        <f t="shared" si="248"/>
        <v>0</v>
      </c>
      <c r="M1001" s="11">
        <f t="shared" si="249"/>
        <v>0</v>
      </c>
      <c r="N1001" s="11">
        <f t="shared" si="250"/>
        <v>0</v>
      </c>
      <c r="O1001" s="11">
        <f t="shared" si="251"/>
        <v>0</v>
      </c>
      <c r="P1001" s="11">
        <f t="shared" si="252"/>
        <v>0</v>
      </c>
      <c r="Q1001" s="11">
        <f t="shared" si="253"/>
        <v>0</v>
      </c>
      <c r="R1001" s="11">
        <f t="shared" si="254"/>
        <v>0</v>
      </c>
    </row>
    <row r="1002" spans="1:18" x14ac:dyDescent="0.25">
      <c r="A1002" s="9">
        <f>IF(Lease!$H$4="Monthly",DATE(YEAR(Yearly!A1001),MONTH(Yearly!A1001)+1,DAY(Yearly!A1001)),IF(Lease!$H$4="Quarterly",DATE(YEAR(Yearly!A1001),MONTH(Yearly!A1001)+3,DAY(Yearly!A1001)),DATE(YEAR(Yearly!A1001)+1,MONTH(Yearly!A1001),DAY(Yearly!A1001))))</f>
        <v>406213</v>
      </c>
      <c r="B1002" s="9">
        <f t="shared" si="242"/>
        <v>406211</v>
      </c>
      <c r="C1002" s="9">
        <f t="shared" si="255"/>
        <v>406241</v>
      </c>
      <c r="D1002" s="3">
        <f t="shared" si="256"/>
        <v>31</v>
      </c>
      <c r="E1002" s="4">
        <f>Lease!K1012</f>
        <v>0</v>
      </c>
      <c r="F1002" s="3">
        <f t="shared" si="257"/>
        <v>0</v>
      </c>
      <c r="G1002" s="11">
        <f t="shared" si="243"/>
        <v>0</v>
      </c>
      <c r="H1002" s="11">
        <f t="shared" si="244"/>
        <v>0</v>
      </c>
      <c r="I1002" s="11">
        <f t="shared" si="245"/>
        <v>0</v>
      </c>
      <c r="J1002" s="11">
        <f t="shared" si="246"/>
        <v>0</v>
      </c>
      <c r="K1002" s="11">
        <f t="shared" si="247"/>
        <v>0</v>
      </c>
      <c r="L1002" s="11">
        <f t="shared" si="248"/>
        <v>0</v>
      </c>
      <c r="M1002" s="11">
        <f t="shared" si="249"/>
        <v>0</v>
      </c>
      <c r="N1002" s="11">
        <f t="shared" si="250"/>
        <v>0</v>
      </c>
      <c r="O1002" s="11">
        <f t="shared" si="251"/>
        <v>0</v>
      </c>
      <c r="P1002" s="11">
        <f t="shared" si="252"/>
        <v>0</v>
      </c>
      <c r="Q1002" s="11">
        <f t="shared" si="253"/>
        <v>0</v>
      </c>
      <c r="R1002" s="11">
        <f t="shared" si="254"/>
        <v>0</v>
      </c>
    </row>
    <row r="1003" spans="1:18" x14ac:dyDescent="0.25">
      <c r="A1003" s="9">
        <f>IF(Lease!$H$4="Monthly",DATE(YEAR(Yearly!A1002),MONTH(Yearly!A1002)+1,DAY(Yearly!A1002)),IF(Lease!$H$4="Quarterly",DATE(YEAR(Yearly!A1002),MONTH(Yearly!A1002)+3,DAY(Yearly!A1002)),DATE(YEAR(Yearly!A1002)+1,MONTH(Yearly!A1002),DAY(Yearly!A1002))))</f>
        <v>406578</v>
      </c>
      <c r="B1003" s="9">
        <f t="shared" si="242"/>
        <v>406576</v>
      </c>
      <c r="C1003" s="9">
        <f t="shared" si="255"/>
        <v>406606</v>
      </c>
      <c r="D1003" s="3">
        <f t="shared" si="256"/>
        <v>31</v>
      </c>
      <c r="E1003" s="4">
        <f>Lease!K1013</f>
        <v>0</v>
      </c>
      <c r="F1003" s="3">
        <f t="shared" si="257"/>
        <v>0</v>
      </c>
      <c r="G1003" s="11">
        <f t="shared" si="243"/>
        <v>0</v>
      </c>
      <c r="H1003" s="11">
        <f t="shared" si="244"/>
        <v>0</v>
      </c>
      <c r="I1003" s="11">
        <f t="shared" si="245"/>
        <v>0</v>
      </c>
      <c r="J1003" s="11">
        <f t="shared" si="246"/>
        <v>0</v>
      </c>
      <c r="K1003" s="11">
        <f t="shared" si="247"/>
        <v>0</v>
      </c>
      <c r="L1003" s="11">
        <f t="shared" si="248"/>
        <v>0</v>
      </c>
      <c r="M1003" s="11">
        <f t="shared" si="249"/>
        <v>0</v>
      </c>
      <c r="N1003" s="11">
        <f t="shared" si="250"/>
        <v>0</v>
      </c>
      <c r="O1003" s="11">
        <f t="shared" si="251"/>
        <v>0</v>
      </c>
      <c r="P1003" s="11">
        <f t="shared" si="252"/>
        <v>0</v>
      </c>
      <c r="Q1003" s="11">
        <f t="shared" si="253"/>
        <v>0</v>
      </c>
      <c r="R1003" s="11">
        <f t="shared" si="254"/>
        <v>0</v>
      </c>
    </row>
    <row r="1004" spans="1:18" x14ac:dyDescent="0.25">
      <c r="A1004" s="9">
        <f>IF(Lease!$H$4="Monthly",DATE(YEAR(Yearly!A1003),MONTH(Yearly!A1003)+1,DAY(Yearly!A1003)),IF(Lease!$H$4="Quarterly",DATE(YEAR(Yearly!A1003),MONTH(Yearly!A1003)+3,DAY(Yearly!A1003)),DATE(YEAR(Yearly!A1003)+1,MONTH(Yearly!A1003),DAY(Yearly!A1003))))</f>
        <v>406943</v>
      </c>
      <c r="B1004" s="9">
        <f t="shared" si="242"/>
        <v>406941</v>
      </c>
      <c r="C1004" s="9">
        <f t="shared" si="255"/>
        <v>406971</v>
      </c>
      <c r="D1004" s="3">
        <f t="shared" si="256"/>
        <v>31</v>
      </c>
      <c r="E1004" s="4">
        <f>Lease!K1014</f>
        <v>0</v>
      </c>
      <c r="F1004" s="3">
        <f t="shared" si="257"/>
        <v>0</v>
      </c>
      <c r="G1004" s="11">
        <f t="shared" si="243"/>
        <v>0</v>
      </c>
      <c r="H1004" s="11">
        <f t="shared" si="244"/>
        <v>0</v>
      </c>
      <c r="I1004" s="11">
        <f t="shared" si="245"/>
        <v>0</v>
      </c>
      <c r="J1004" s="11">
        <f t="shared" si="246"/>
        <v>0</v>
      </c>
      <c r="K1004" s="11">
        <f t="shared" si="247"/>
        <v>0</v>
      </c>
      <c r="L1004" s="11">
        <f t="shared" si="248"/>
        <v>0</v>
      </c>
      <c r="M1004" s="11">
        <f t="shared" si="249"/>
        <v>0</v>
      </c>
      <c r="N1004" s="11">
        <f t="shared" si="250"/>
        <v>0</v>
      </c>
      <c r="O1004" s="11">
        <f t="shared" si="251"/>
        <v>0</v>
      </c>
      <c r="P1004" s="11">
        <f t="shared" si="252"/>
        <v>0</v>
      </c>
      <c r="Q1004" s="11">
        <f t="shared" si="253"/>
        <v>0</v>
      </c>
      <c r="R1004" s="11">
        <f t="shared" si="254"/>
        <v>0</v>
      </c>
    </row>
    <row r="1005" spans="1:18" x14ac:dyDescent="0.25">
      <c r="A1005" s="9">
        <f>IF(Lease!$H$4="Monthly",DATE(YEAR(Yearly!A1004),MONTH(Yearly!A1004)+1,DAY(Yearly!A1004)),IF(Lease!$H$4="Quarterly",DATE(YEAR(Yearly!A1004),MONTH(Yearly!A1004)+3,DAY(Yearly!A1004)),DATE(YEAR(Yearly!A1004)+1,MONTH(Yearly!A1004),DAY(Yearly!A1004))))</f>
        <v>407308</v>
      </c>
      <c r="B1005" s="9">
        <f t="shared" si="242"/>
        <v>407306</v>
      </c>
      <c r="C1005" s="9">
        <f t="shared" si="255"/>
        <v>407336</v>
      </c>
      <c r="D1005" s="3">
        <f t="shared" si="256"/>
        <v>31</v>
      </c>
      <c r="E1005" s="4">
        <f>Lease!K1015</f>
        <v>0</v>
      </c>
      <c r="F1005" s="3">
        <f t="shared" si="257"/>
        <v>0</v>
      </c>
      <c r="G1005" s="11">
        <f t="shared" si="243"/>
        <v>0</v>
      </c>
      <c r="H1005" s="11">
        <f t="shared" si="244"/>
        <v>0</v>
      </c>
      <c r="I1005" s="11">
        <f t="shared" si="245"/>
        <v>0</v>
      </c>
      <c r="J1005" s="11">
        <f t="shared" si="246"/>
        <v>0</v>
      </c>
      <c r="K1005" s="11">
        <f t="shared" si="247"/>
        <v>0</v>
      </c>
      <c r="L1005" s="11">
        <f t="shared" si="248"/>
        <v>0</v>
      </c>
      <c r="M1005" s="11">
        <f t="shared" si="249"/>
        <v>0</v>
      </c>
      <c r="N1005" s="11">
        <f t="shared" si="250"/>
        <v>0</v>
      </c>
      <c r="O1005" s="11">
        <f t="shared" si="251"/>
        <v>0</v>
      </c>
      <c r="P1005" s="11">
        <f t="shared" si="252"/>
        <v>0</v>
      </c>
      <c r="Q1005" s="11">
        <f t="shared" si="253"/>
        <v>0</v>
      </c>
      <c r="R1005" s="11">
        <f t="shared" si="254"/>
        <v>0</v>
      </c>
    </row>
    <row r="1006" spans="1:18" x14ac:dyDescent="0.25">
      <c r="A1006" s="9">
        <f>IF(Lease!$H$4="Monthly",DATE(YEAR(Yearly!A1005),MONTH(Yearly!A1005)+1,DAY(Yearly!A1005)),IF(Lease!$H$4="Quarterly",DATE(YEAR(Yearly!A1005),MONTH(Yearly!A1005)+3,DAY(Yearly!A1005)),DATE(YEAR(Yearly!A1005)+1,MONTH(Yearly!A1005),DAY(Yearly!A1005))))</f>
        <v>407674</v>
      </c>
      <c r="B1006" s="9">
        <f t="shared" si="242"/>
        <v>407672</v>
      </c>
      <c r="C1006" s="9">
        <f t="shared" si="255"/>
        <v>407702</v>
      </c>
      <c r="D1006" s="3">
        <f t="shared" si="256"/>
        <v>31</v>
      </c>
      <c r="E1006" s="4">
        <f>Lease!K1016</f>
        <v>0</v>
      </c>
      <c r="F1006" s="3">
        <f t="shared" si="257"/>
        <v>0</v>
      </c>
      <c r="G1006" s="11">
        <f t="shared" si="243"/>
        <v>0</v>
      </c>
      <c r="H1006" s="11">
        <f t="shared" si="244"/>
        <v>0</v>
      </c>
      <c r="I1006" s="11">
        <f t="shared" si="245"/>
        <v>0</v>
      </c>
      <c r="J1006" s="11">
        <f t="shared" si="246"/>
        <v>0</v>
      </c>
      <c r="K1006" s="11">
        <f t="shared" si="247"/>
        <v>0</v>
      </c>
      <c r="L1006" s="11">
        <f t="shared" si="248"/>
        <v>0</v>
      </c>
      <c r="M1006" s="11">
        <f t="shared" si="249"/>
        <v>0</v>
      </c>
      <c r="N1006" s="11">
        <f t="shared" si="250"/>
        <v>0</v>
      </c>
      <c r="O1006" s="11">
        <f t="shared" si="251"/>
        <v>0</v>
      </c>
      <c r="P1006" s="11">
        <f t="shared" si="252"/>
        <v>0</v>
      </c>
      <c r="Q1006" s="11">
        <f t="shared" si="253"/>
        <v>0</v>
      </c>
      <c r="R1006" s="11">
        <f t="shared" si="254"/>
        <v>0</v>
      </c>
    </row>
    <row r="1007" spans="1:18" x14ac:dyDescent="0.25">
      <c r="A1007" s="9">
        <f>IF(Lease!$H$4="Monthly",DATE(YEAR(Yearly!A1006),MONTH(Yearly!A1006)+1,DAY(Yearly!A1006)),IF(Lease!$H$4="Quarterly",DATE(YEAR(Yearly!A1006),MONTH(Yearly!A1006)+3,DAY(Yearly!A1006)),DATE(YEAR(Yearly!A1006)+1,MONTH(Yearly!A1006),DAY(Yearly!A1006))))</f>
        <v>408039</v>
      </c>
      <c r="B1007" s="9">
        <f t="shared" si="242"/>
        <v>408037</v>
      </c>
      <c r="C1007" s="9">
        <f t="shared" si="255"/>
        <v>408067</v>
      </c>
      <c r="D1007" s="3">
        <f t="shared" si="256"/>
        <v>31</v>
      </c>
      <c r="E1007" s="4">
        <f>Lease!K1017</f>
        <v>0</v>
      </c>
      <c r="F1007" s="3">
        <f t="shared" si="257"/>
        <v>0</v>
      </c>
      <c r="G1007" s="11">
        <f t="shared" si="243"/>
        <v>0</v>
      </c>
      <c r="H1007" s="11">
        <f t="shared" si="244"/>
        <v>0</v>
      </c>
      <c r="I1007" s="11">
        <f t="shared" si="245"/>
        <v>0</v>
      </c>
      <c r="J1007" s="11">
        <f t="shared" si="246"/>
        <v>0</v>
      </c>
      <c r="K1007" s="11">
        <f t="shared" si="247"/>
        <v>0</v>
      </c>
      <c r="L1007" s="11">
        <f t="shared" si="248"/>
        <v>0</v>
      </c>
      <c r="M1007" s="11">
        <f t="shared" si="249"/>
        <v>0</v>
      </c>
      <c r="N1007" s="11">
        <f t="shared" si="250"/>
        <v>0</v>
      </c>
      <c r="O1007" s="11">
        <f t="shared" si="251"/>
        <v>0</v>
      </c>
      <c r="P1007" s="11">
        <f t="shared" si="252"/>
        <v>0</v>
      </c>
      <c r="Q1007" s="11">
        <f t="shared" si="253"/>
        <v>0</v>
      </c>
      <c r="R1007" s="11">
        <f t="shared" si="254"/>
        <v>0</v>
      </c>
    </row>
    <row r="1008" spans="1:18" x14ac:dyDescent="0.25">
      <c r="A1008" s="9">
        <f>IF(Lease!$H$4="Monthly",DATE(YEAR(Yearly!A1007),MONTH(Yearly!A1007)+1,DAY(Yearly!A1007)),IF(Lease!$H$4="Quarterly",DATE(YEAR(Yearly!A1007),MONTH(Yearly!A1007)+3,DAY(Yearly!A1007)),DATE(YEAR(Yearly!A1007)+1,MONTH(Yearly!A1007),DAY(Yearly!A1007))))</f>
        <v>408404</v>
      </c>
      <c r="B1008" s="9">
        <f t="shared" si="242"/>
        <v>408402</v>
      </c>
      <c r="C1008" s="9">
        <f t="shared" si="255"/>
        <v>408432</v>
      </c>
      <c r="D1008" s="3">
        <f t="shared" si="256"/>
        <v>31</v>
      </c>
      <c r="E1008" s="4">
        <f>Lease!K1018</f>
        <v>0</v>
      </c>
      <c r="F1008" s="3">
        <f t="shared" si="257"/>
        <v>0</v>
      </c>
      <c r="G1008" s="11">
        <f t="shared" si="243"/>
        <v>0</v>
      </c>
      <c r="H1008" s="11">
        <f t="shared" si="244"/>
        <v>0</v>
      </c>
      <c r="I1008" s="11">
        <f t="shared" si="245"/>
        <v>0</v>
      </c>
      <c r="J1008" s="11">
        <f t="shared" si="246"/>
        <v>0</v>
      </c>
      <c r="K1008" s="11">
        <f t="shared" si="247"/>
        <v>0</v>
      </c>
      <c r="L1008" s="11">
        <f t="shared" si="248"/>
        <v>0</v>
      </c>
      <c r="M1008" s="11">
        <f t="shared" si="249"/>
        <v>0</v>
      </c>
      <c r="N1008" s="11">
        <f t="shared" si="250"/>
        <v>0</v>
      </c>
      <c r="O1008" s="11">
        <f t="shared" si="251"/>
        <v>0</v>
      </c>
      <c r="P1008" s="11">
        <f t="shared" si="252"/>
        <v>0</v>
      </c>
      <c r="Q1008" s="11">
        <f t="shared" si="253"/>
        <v>0</v>
      </c>
      <c r="R1008" s="11">
        <f t="shared" si="254"/>
        <v>0</v>
      </c>
    </row>
    <row r="1009" spans="1:18" x14ac:dyDescent="0.25">
      <c r="A1009" s="9">
        <f>IF(Lease!$H$4="Monthly",DATE(YEAR(Yearly!A1008),MONTH(Yearly!A1008)+1,DAY(Yearly!A1008)),IF(Lease!$H$4="Quarterly",DATE(YEAR(Yearly!A1008),MONTH(Yearly!A1008)+3,DAY(Yearly!A1008)),DATE(YEAR(Yearly!A1008)+1,MONTH(Yearly!A1008),DAY(Yearly!A1008))))</f>
        <v>408769</v>
      </c>
      <c r="B1009" s="9">
        <f t="shared" si="242"/>
        <v>408767</v>
      </c>
      <c r="C1009" s="9">
        <f t="shared" si="255"/>
        <v>408797</v>
      </c>
      <c r="D1009" s="3">
        <f t="shared" si="256"/>
        <v>31</v>
      </c>
      <c r="E1009" s="4">
        <f>Lease!K1019</f>
        <v>0</v>
      </c>
      <c r="F1009" s="3">
        <f t="shared" si="257"/>
        <v>0</v>
      </c>
      <c r="G1009" s="11">
        <f t="shared" si="243"/>
        <v>0</v>
      </c>
      <c r="H1009" s="11">
        <f t="shared" si="244"/>
        <v>0</v>
      </c>
      <c r="I1009" s="11">
        <f t="shared" si="245"/>
        <v>0</v>
      </c>
      <c r="J1009" s="11">
        <f t="shared" si="246"/>
        <v>0</v>
      </c>
      <c r="K1009" s="11">
        <f t="shared" si="247"/>
        <v>0</v>
      </c>
      <c r="L1009" s="11">
        <f t="shared" si="248"/>
        <v>0</v>
      </c>
      <c r="M1009" s="11">
        <f t="shared" si="249"/>
        <v>0</v>
      </c>
      <c r="N1009" s="11">
        <f t="shared" si="250"/>
        <v>0</v>
      </c>
      <c r="O1009" s="11">
        <f t="shared" si="251"/>
        <v>0</v>
      </c>
      <c r="P1009" s="11">
        <f t="shared" si="252"/>
        <v>0</v>
      </c>
      <c r="Q1009" s="11">
        <f t="shared" si="253"/>
        <v>0</v>
      </c>
      <c r="R1009" s="11">
        <f t="shared" si="254"/>
        <v>0</v>
      </c>
    </row>
    <row r="1010" spans="1:18" x14ac:dyDescent="0.25">
      <c r="A1010" s="9">
        <f>IF(Lease!$H$4="Monthly",DATE(YEAR(Yearly!A1009),MONTH(Yearly!A1009)+1,DAY(Yearly!A1009)),IF(Lease!$H$4="Quarterly",DATE(YEAR(Yearly!A1009),MONTH(Yearly!A1009)+3,DAY(Yearly!A1009)),DATE(YEAR(Yearly!A1009)+1,MONTH(Yearly!A1009),DAY(Yearly!A1009))))</f>
        <v>409135</v>
      </c>
      <c r="B1010" s="9">
        <f t="shared" si="242"/>
        <v>409133</v>
      </c>
      <c r="C1010" s="9">
        <f t="shared" si="255"/>
        <v>409163</v>
      </c>
      <c r="D1010" s="3">
        <f t="shared" si="256"/>
        <v>31</v>
      </c>
      <c r="E1010" s="4">
        <f>Lease!K1020</f>
        <v>0</v>
      </c>
      <c r="F1010" s="3">
        <f t="shared" si="257"/>
        <v>0</v>
      </c>
      <c r="G1010" s="11">
        <f t="shared" si="243"/>
        <v>0</v>
      </c>
      <c r="H1010" s="11">
        <f t="shared" si="244"/>
        <v>0</v>
      </c>
      <c r="I1010" s="11">
        <f t="shared" si="245"/>
        <v>0</v>
      </c>
      <c r="J1010" s="11">
        <f t="shared" si="246"/>
        <v>0</v>
      </c>
      <c r="K1010" s="11">
        <f t="shared" si="247"/>
        <v>0</v>
      </c>
      <c r="L1010" s="11">
        <f t="shared" si="248"/>
        <v>0</v>
      </c>
      <c r="M1010" s="11">
        <f t="shared" si="249"/>
        <v>0</v>
      </c>
      <c r="N1010" s="11">
        <f t="shared" si="250"/>
        <v>0</v>
      </c>
      <c r="O1010" s="11">
        <f t="shared" si="251"/>
        <v>0</v>
      </c>
      <c r="P1010" s="11">
        <f t="shared" si="252"/>
        <v>0</v>
      </c>
      <c r="Q1010" s="11">
        <f t="shared" si="253"/>
        <v>0</v>
      </c>
      <c r="R1010" s="11">
        <f t="shared" si="254"/>
        <v>0</v>
      </c>
    </row>
    <row r="1011" spans="1:18" x14ac:dyDescent="0.25">
      <c r="A1011" s="9">
        <f>IF(Lease!$H$4="Monthly",DATE(YEAR(Yearly!A1010),MONTH(Yearly!A1010)+1,DAY(Yearly!A1010)),IF(Lease!$H$4="Quarterly",DATE(YEAR(Yearly!A1010),MONTH(Yearly!A1010)+3,DAY(Yearly!A1010)),DATE(YEAR(Yearly!A1010)+1,MONTH(Yearly!A1010),DAY(Yearly!A1010))))</f>
        <v>409500</v>
      </c>
      <c r="B1011" s="9">
        <f t="shared" si="242"/>
        <v>409498</v>
      </c>
      <c r="C1011" s="9">
        <f t="shared" si="255"/>
        <v>409528</v>
      </c>
      <c r="D1011" s="3">
        <f t="shared" si="256"/>
        <v>31</v>
      </c>
      <c r="E1011" s="4">
        <f>Lease!K1021</f>
        <v>0</v>
      </c>
      <c r="F1011" s="3">
        <f t="shared" si="257"/>
        <v>0</v>
      </c>
      <c r="G1011" s="11">
        <f t="shared" si="243"/>
        <v>0</v>
      </c>
      <c r="H1011" s="11">
        <f t="shared" si="244"/>
        <v>0</v>
      </c>
      <c r="I1011" s="11">
        <f t="shared" si="245"/>
        <v>0</v>
      </c>
      <c r="J1011" s="11">
        <f t="shared" si="246"/>
        <v>0</v>
      </c>
      <c r="K1011" s="11">
        <f t="shared" si="247"/>
        <v>0</v>
      </c>
      <c r="L1011" s="11">
        <f t="shared" si="248"/>
        <v>0</v>
      </c>
      <c r="M1011" s="11">
        <f t="shared" si="249"/>
        <v>0</v>
      </c>
      <c r="N1011" s="11">
        <f t="shared" si="250"/>
        <v>0</v>
      </c>
      <c r="O1011" s="11">
        <f t="shared" si="251"/>
        <v>0</v>
      </c>
      <c r="P1011" s="11">
        <f t="shared" si="252"/>
        <v>0</v>
      </c>
      <c r="Q1011" s="11">
        <f t="shared" si="253"/>
        <v>0</v>
      </c>
      <c r="R1011" s="11">
        <f t="shared" si="254"/>
        <v>0</v>
      </c>
    </row>
    <row r="1012" spans="1:18" x14ac:dyDescent="0.25">
      <c r="A1012" s="9">
        <f>IF(Lease!$H$4="Monthly",DATE(YEAR(Yearly!A1011),MONTH(Yearly!A1011)+1,DAY(Yearly!A1011)),IF(Lease!$H$4="Quarterly",DATE(YEAR(Yearly!A1011),MONTH(Yearly!A1011)+3,DAY(Yearly!A1011)),DATE(YEAR(Yearly!A1011)+1,MONTH(Yearly!A1011),DAY(Yearly!A1011))))</f>
        <v>409865</v>
      </c>
      <c r="B1012" s="9">
        <f t="shared" si="242"/>
        <v>409863</v>
      </c>
      <c r="C1012" s="9">
        <f t="shared" si="255"/>
        <v>409893</v>
      </c>
      <c r="D1012" s="3">
        <f t="shared" si="256"/>
        <v>31</v>
      </c>
      <c r="E1012" s="4">
        <f>Lease!K1022</f>
        <v>0</v>
      </c>
      <c r="F1012" s="3">
        <f t="shared" si="257"/>
        <v>0</v>
      </c>
      <c r="G1012" s="11">
        <f t="shared" si="243"/>
        <v>0</v>
      </c>
      <c r="H1012" s="11">
        <f t="shared" si="244"/>
        <v>0</v>
      </c>
      <c r="I1012" s="11">
        <f t="shared" si="245"/>
        <v>0</v>
      </c>
      <c r="J1012" s="11">
        <f t="shared" si="246"/>
        <v>0</v>
      </c>
      <c r="K1012" s="11">
        <f t="shared" si="247"/>
        <v>0</v>
      </c>
      <c r="L1012" s="11">
        <f t="shared" si="248"/>
        <v>0</v>
      </c>
      <c r="M1012" s="11">
        <f t="shared" si="249"/>
        <v>0</v>
      </c>
      <c r="N1012" s="11">
        <f t="shared" si="250"/>
        <v>0</v>
      </c>
      <c r="O1012" s="11">
        <f t="shared" si="251"/>
        <v>0</v>
      </c>
      <c r="P1012" s="11">
        <f t="shared" si="252"/>
        <v>0</v>
      </c>
      <c r="Q1012" s="11">
        <f t="shared" si="253"/>
        <v>0</v>
      </c>
      <c r="R1012" s="11">
        <f t="shared" si="254"/>
        <v>0</v>
      </c>
    </row>
    <row r="1013" spans="1:18" x14ac:dyDescent="0.25">
      <c r="A1013" s="9">
        <f>IF(Lease!$H$4="Monthly",DATE(YEAR(Yearly!A1012),MONTH(Yearly!A1012)+1,DAY(Yearly!A1012)),IF(Lease!$H$4="Quarterly",DATE(YEAR(Yearly!A1012),MONTH(Yearly!A1012)+3,DAY(Yearly!A1012)),DATE(YEAR(Yearly!A1012)+1,MONTH(Yearly!A1012),DAY(Yearly!A1012))))</f>
        <v>410230</v>
      </c>
      <c r="B1013" s="9">
        <f t="shared" si="242"/>
        <v>410228</v>
      </c>
      <c r="C1013" s="9">
        <f t="shared" si="255"/>
        <v>410258</v>
      </c>
      <c r="D1013" s="3">
        <f t="shared" si="256"/>
        <v>31</v>
      </c>
      <c r="E1013" s="4">
        <f>Lease!K1023</f>
        <v>0</v>
      </c>
      <c r="F1013" s="3">
        <f t="shared" si="257"/>
        <v>0</v>
      </c>
      <c r="G1013" s="11">
        <f t="shared" si="243"/>
        <v>0</v>
      </c>
      <c r="H1013" s="11">
        <f t="shared" si="244"/>
        <v>0</v>
      </c>
      <c r="I1013" s="11">
        <f t="shared" si="245"/>
        <v>0</v>
      </c>
      <c r="J1013" s="11">
        <f t="shared" si="246"/>
        <v>0</v>
      </c>
      <c r="K1013" s="11">
        <f t="shared" si="247"/>
        <v>0</v>
      </c>
      <c r="L1013" s="11">
        <f t="shared" si="248"/>
        <v>0</v>
      </c>
      <c r="M1013" s="11">
        <f t="shared" si="249"/>
        <v>0</v>
      </c>
      <c r="N1013" s="11">
        <f t="shared" si="250"/>
        <v>0</v>
      </c>
      <c r="O1013" s="11">
        <f t="shared" si="251"/>
        <v>0</v>
      </c>
      <c r="P1013" s="11">
        <f t="shared" si="252"/>
        <v>0</v>
      </c>
      <c r="Q1013" s="11">
        <f t="shared" si="253"/>
        <v>0</v>
      </c>
      <c r="R1013" s="11">
        <f t="shared" si="254"/>
        <v>0</v>
      </c>
    </row>
    <row r="1014" spans="1:18" x14ac:dyDescent="0.25">
      <c r="A1014" s="9">
        <f>IF(Lease!$H$4="Monthly",DATE(YEAR(Yearly!A1013),MONTH(Yearly!A1013)+1,DAY(Yearly!A1013)),IF(Lease!$H$4="Quarterly",DATE(YEAR(Yearly!A1013),MONTH(Yearly!A1013)+3,DAY(Yearly!A1013)),DATE(YEAR(Yearly!A1013)+1,MONTH(Yearly!A1013),DAY(Yearly!A1013))))</f>
        <v>410596</v>
      </c>
      <c r="B1014" s="9">
        <f t="shared" si="242"/>
        <v>410594</v>
      </c>
      <c r="C1014" s="9">
        <f t="shared" si="255"/>
        <v>410624</v>
      </c>
      <c r="D1014" s="3">
        <f t="shared" si="256"/>
        <v>31</v>
      </c>
      <c r="E1014" s="4">
        <f>Lease!K1024</f>
        <v>0</v>
      </c>
      <c r="F1014" s="3">
        <f t="shared" si="257"/>
        <v>0</v>
      </c>
      <c r="G1014" s="11">
        <f t="shared" si="243"/>
        <v>0</v>
      </c>
      <c r="H1014" s="11">
        <f t="shared" si="244"/>
        <v>0</v>
      </c>
      <c r="I1014" s="11">
        <f t="shared" si="245"/>
        <v>0</v>
      </c>
      <c r="J1014" s="11">
        <f t="shared" si="246"/>
        <v>0</v>
      </c>
      <c r="K1014" s="11">
        <f t="shared" si="247"/>
        <v>0</v>
      </c>
      <c r="L1014" s="11">
        <f t="shared" si="248"/>
        <v>0</v>
      </c>
      <c r="M1014" s="11">
        <f t="shared" si="249"/>
        <v>0</v>
      </c>
      <c r="N1014" s="11">
        <f t="shared" si="250"/>
        <v>0</v>
      </c>
      <c r="O1014" s="11">
        <f t="shared" si="251"/>
        <v>0</v>
      </c>
      <c r="P1014" s="11">
        <f t="shared" si="252"/>
        <v>0</v>
      </c>
      <c r="Q1014" s="11">
        <f t="shared" si="253"/>
        <v>0</v>
      </c>
      <c r="R1014" s="11">
        <f t="shared" si="254"/>
        <v>0</v>
      </c>
    </row>
    <row r="1015" spans="1:18" x14ac:dyDescent="0.25">
      <c r="A1015" s="9">
        <f>IF(Lease!$H$4="Monthly",DATE(YEAR(Yearly!A1014),MONTH(Yearly!A1014)+1,DAY(Yearly!A1014)),IF(Lease!$H$4="Quarterly",DATE(YEAR(Yearly!A1014),MONTH(Yearly!A1014)+3,DAY(Yearly!A1014)),DATE(YEAR(Yearly!A1014)+1,MONTH(Yearly!A1014),DAY(Yearly!A1014))))</f>
        <v>410961</v>
      </c>
      <c r="B1015" s="9">
        <f t="shared" si="242"/>
        <v>410959</v>
      </c>
      <c r="C1015" s="9">
        <f t="shared" si="255"/>
        <v>410989</v>
      </c>
      <c r="D1015" s="3">
        <f t="shared" si="256"/>
        <v>31</v>
      </c>
      <c r="E1015" s="4">
        <f>Lease!K1025</f>
        <v>0</v>
      </c>
      <c r="F1015" s="3">
        <f t="shared" si="257"/>
        <v>0</v>
      </c>
      <c r="G1015" s="11">
        <f t="shared" si="243"/>
        <v>0</v>
      </c>
      <c r="H1015" s="11">
        <f t="shared" si="244"/>
        <v>0</v>
      </c>
      <c r="I1015" s="11">
        <f t="shared" si="245"/>
        <v>0</v>
      </c>
      <c r="J1015" s="11">
        <f t="shared" si="246"/>
        <v>0</v>
      </c>
      <c r="K1015" s="11">
        <f t="shared" si="247"/>
        <v>0</v>
      </c>
      <c r="L1015" s="11">
        <f t="shared" si="248"/>
        <v>0</v>
      </c>
      <c r="M1015" s="11">
        <f t="shared" si="249"/>
        <v>0</v>
      </c>
      <c r="N1015" s="11">
        <f t="shared" si="250"/>
        <v>0</v>
      </c>
      <c r="O1015" s="11">
        <f t="shared" si="251"/>
        <v>0</v>
      </c>
      <c r="P1015" s="11">
        <f t="shared" si="252"/>
        <v>0</v>
      </c>
      <c r="Q1015" s="11">
        <f t="shared" si="253"/>
        <v>0</v>
      </c>
      <c r="R1015" s="11">
        <f t="shared" si="254"/>
        <v>0</v>
      </c>
    </row>
    <row r="1016" spans="1:18" x14ac:dyDescent="0.25">
      <c r="A1016" s="9">
        <f>IF(Lease!$H$4="Monthly",DATE(YEAR(Yearly!A1015),MONTH(Yearly!A1015)+1,DAY(Yearly!A1015)),IF(Lease!$H$4="Quarterly",DATE(YEAR(Yearly!A1015),MONTH(Yearly!A1015)+3,DAY(Yearly!A1015)),DATE(YEAR(Yearly!A1015)+1,MONTH(Yearly!A1015),DAY(Yearly!A1015))))</f>
        <v>411326</v>
      </c>
      <c r="B1016" s="9">
        <f t="shared" si="242"/>
        <v>411324</v>
      </c>
      <c r="C1016" s="9">
        <f t="shared" si="255"/>
        <v>411354</v>
      </c>
      <c r="D1016" s="3">
        <f t="shared" si="256"/>
        <v>31</v>
      </c>
      <c r="E1016" s="4">
        <f>Lease!K1026</f>
        <v>0</v>
      </c>
      <c r="F1016" s="3">
        <f t="shared" si="257"/>
        <v>0</v>
      </c>
      <c r="G1016" s="11">
        <f t="shared" si="243"/>
        <v>0</v>
      </c>
      <c r="H1016" s="11">
        <f t="shared" si="244"/>
        <v>0</v>
      </c>
      <c r="I1016" s="11">
        <f t="shared" si="245"/>
        <v>0</v>
      </c>
      <c r="J1016" s="11">
        <f t="shared" si="246"/>
        <v>0</v>
      </c>
      <c r="K1016" s="11">
        <f t="shared" si="247"/>
        <v>0</v>
      </c>
      <c r="L1016" s="11">
        <f t="shared" si="248"/>
        <v>0</v>
      </c>
      <c r="M1016" s="11">
        <f t="shared" si="249"/>
        <v>0</v>
      </c>
      <c r="N1016" s="11">
        <f t="shared" si="250"/>
        <v>0</v>
      </c>
      <c r="O1016" s="11">
        <f t="shared" si="251"/>
        <v>0</v>
      </c>
      <c r="P1016" s="11">
        <f t="shared" si="252"/>
        <v>0</v>
      </c>
      <c r="Q1016" s="11">
        <f t="shared" si="253"/>
        <v>0</v>
      </c>
      <c r="R1016" s="11">
        <f t="shared" si="254"/>
        <v>0</v>
      </c>
    </row>
    <row r="1017" spans="1:18" x14ac:dyDescent="0.25">
      <c r="A1017" s="9">
        <f>IF(Lease!$H$4="Monthly",DATE(YEAR(Yearly!A1016),MONTH(Yearly!A1016)+1,DAY(Yearly!A1016)),IF(Lease!$H$4="Quarterly",DATE(YEAR(Yearly!A1016),MONTH(Yearly!A1016)+3,DAY(Yearly!A1016)),DATE(YEAR(Yearly!A1016)+1,MONTH(Yearly!A1016),DAY(Yearly!A1016))))</f>
        <v>411691</v>
      </c>
      <c r="B1017" s="9">
        <f t="shared" si="242"/>
        <v>411689</v>
      </c>
      <c r="C1017" s="9">
        <f t="shared" si="255"/>
        <v>411719</v>
      </c>
      <c r="D1017" s="3">
        <f t="shared" si="256"/>
        <v>31</v>
      </c>
      <c r="E1017" s="4">
        <f>Lease!K1027</f>
        <v>0</v>
      </c>
      <c r="F1017" s="3">
        <f t="shared" si="257"/>
        <v>0</v>
      </c>
      <c r="G1017" s="11">
        <f t="shared" si="243"/>
        <v>0</v>
      </c>
      <c r="H1017" s="11">
        <f t="shared" si="244"/>
        <v>0</v>
      </c>
      <c r="I1017" s="11">
        <f t="shared" si="245"/>
        <v>0</v>
      </c>
      <c r="J1017" s="11">
        <f t="shared" si="246"/>
        <v>0</v>
      </c>
      <c r="K1017" s="11">
        <f t="shared" si="247"/>
        <v>0</v>
      </c>
      <c r="L1017" s="11">
        <f t="shared" si="248"/>
        <v>0</v>
      </c>
      <c r="M1017" s="11">
        <f t="shared" si="249"/>
        <v>0</v>
      </c>
      <c r="N1017" s="11">
        <f t="shared" si="250"/>
        <v>0</v>
      </c>
      <c r="O1017" s="11">
        <f t="shared" si="251"/>
        <v>0</v>
      </c>
      <c r="P1017" s="11">
        <f t="shared" si="252"/>
        <v>0</v>
      </c>
      <c r="Q1017" s="11">
        <f t="shared" si="253"/>
        <v>0</v>
      </c>
      <c r="R1017" s="11">
        <f t="shared" si="254"/>
        <v>0</v>
      </c>
    </row>
    <row r="1018" spans="1:18" x14ac:dyDescent="0.25">
      <c r="A1018" s="9">
        <f>IF(Lease!$H$4="Monthly",DATE(YEAR(Yearly!A1017),MONTH(Yearly!A1017)+1,DAY(Yearly!A1017)),IF(Lease!$H$4="Quarterly",DATE(YEAR(Yearly!A1017),MONTH(Yearly!A1017)+3,DAY(Yearly!A1017)),DATE(YEAR(Yearly!A1017)+1,MONTH(Yearly!A1017),DAY(Yearly!A1017))))</f>
        <v>412057</v>
      </c>
      <c r="B1018" s="9">
        <f t="shared" si="242"/>
        <v>412055</v>
      </c>
      <c r="C1018" s="9">
        <f t="shared" si="255"/>
        <v>412085</v>
      </c>
      <c r="D1018" s="3">
        <f t="shared" si="256"/>
        <v>31</v>
      </c>
      <c r="E1018" s="4">
        <f>Lease!K1028</f>
        <v>0</v>
      </c>
      <c r="F1018" s="3">
        <f t="shared" si="257"/>
        <v>0</v>
      </c>
      <c r="G1018" s="11">
        <f t="shared" si="243"/>
        <v>0</v>
      </c>
      <c r="H1018" s="11">
        <f t="shared" si="244"/>
        <v>0</v>
      </c>
      <c r="I1018" s="11">
        <f t="shared" si="245"/>
        <v>0</v>
      </c>
      <c r="J1018" s="11">
        <f t="shared" si="246"/>
        <v>0</v>
      </c>
      <c r="K1018" s="11">
        <f t="shared" si="247"/>
        <v>0</v>
      </c>
      <c r="L1018" s="11">
        <f t="shared" si="248"/>
        <v>0</v>
      </c>
      <c r="M1018" s="11">
        <f t="shared" si="249"/>
        <v>0</v>
      </c>
      <c r="N1018" s="11">
        <f t="shared" si="250"/>
        <v>0</v>
      </c>
      <c r="O1018" s="11">
        <f t="shared" si="251"/>
        <v>0</v>
      </c>
      <c r="P1018" s="11">
        <f t="shared" si="252"/>
        <v>0</v>
      </c>
      <c r="Q1018" s="11">
        <f t="shared" si="253"/>
        <v>0</v>
      </c>
      <c r="R1018" s="11">
        <f t="shared" si="254"/>
        <v>0</v>
      </c>
    </row>
    <row r="1019" spans="1:18" x14ac:dyDescent="0.25">
      <c r="A1019" s="9">
        <f>IF(Lease!$H$4="Monthly",DATE(YEAR(Yearly!A1018),MONTH(Yearly!A1018)+1,DAY(Yearly!A1018)),IF(Lease!$H$4="Quarterly",DATE(YEAR(Yearly!A1018),MONTH(Yearly!A1018)+3,DAY(Yearly!A1018)),DATE(YEAR(Yearly!A1018)+1,MONTH(Yearly!A1018),DAY(Yearly!A1018))))</f>
        <v>412422</v>
      </c>
      <c r="B1019" s="9">
        <f t="shared" si="242"/>
        <v>412420</v>
      </c>
      <c r="C1019" s="9">
        <f t="shared" si="255"/>
        <v>412450</v>
      </c>
      <c r="D1019" s="3">
        <f t="shared" si="256"/>
        <v>31</v>
      </c>
      <c r="E1019" s="4">
        <f>Lease!K1029</f>
        <v>0</v>
      </c>
      <c r="F1019" s="3">
        <f t="shared" si="257"/>
        <v>0</v>
      </c>
      <c r="G1019" s="11">
        <f t="shared" si="243"/>
        <v>0</v>
      </c>
      <c r="H1019" s="11">
        <f t="shared" si="244"/>
        <v>0</v>
      </c>
      <c r="I1019" s="11">
        <f t="shared" si="245"/>
        <v>0</v>
      </c>
      <c r="J1019" s="11">
        <f t="shared" si="246"/>
        <v>0</v>
      </c>
      <c r="K1019" s="11">
        <f t="shared" si="247"/>
        <v>0</v>
      </c>
      <c r="L1019" s="11">
        <f t="shared" si="248"/>
        <v>0</v>
      </c>
      <c r="M1019" s="11">
        <f t="shared" si="249"/>
        <v>0</v>
      </c>
      <c r="N1019" s="11">
        <f t="shared" si="250"/>
        <v>0</v>
      </c>
      <c r="O1019" s="11">
        <f t="shared" si="251"/>
        <v>0</v>
      </c>
      <c r="P1019" s="11">
        <f t="shared" si="252"/>
        <v>0</v>
      </c>
      <c r="Q1019" s="11">
        <f t="shared" si="253"/>
        <v>0</v>
      </c>
      <c r="R1019" s="11">
        <f t="shared" si="254"/>
        <v>0</v>
      </c>
    </row>
    <row r="1020" spans="1:18" x14ac:dyDescent="0.25">
      <c r="A1020" s="9">
        <f>IF(Lease!$H$4="Monthly",DATE(YEAR(Yearly!A1019),MONTH(Yearly!A1019)+1,DAY(Yearly!A1019)),IF(Lease!$H$4="Quarterly",DATE(YEAR(Yearly!A1019),MONTH(Yearly!A1019)+3,DAY(Yearly!A1019)),DATE(YEAR(Yearly!A1019)+1,MONTH(Yearly!A1019),DAY(Yearly!A1019))))</f>
        <v>412787</v>
      </c>
      <c r="B1020" s="9">
        <f t="shared" si="242"/>
        <v>412785</v>
      </c>
      <c r="C1020" s="9">
        <f t="shared" si="255"/>
        <v>412815</v>
      </c>
      <c r="D1020" s="3">
        <f t="shared" si="256"/>
        <v>31</v>
      </c>
      <c r="E1020" s="4">
        <f>Lease!K1030</f>
        <v>0</v>
      </c>
      <c r="F1020" s="3">
        <f t="shared" si="257"/>
        <v>0</v>
      </c>
      <c r="G1020" s="11">
        <f t="shared" si="243"/>
        <v>0</v>
      </c>
      <c r="H1020" s="11">
        <f t="shared" si="244"/>
        <v>0</v>
      </c>
      <c r="I1020" s="11">
        <f t="shared" si="245"/>
        <v>0</v>
      </c>
      <c r="J1020" s="11">
        <f t="shared" si="246"/>
        <v>0</v>
      </c>
      <c r="K1020" s="11">
        <f t="shared" si="247"/>
        <v>0</v>
      </c>
      <c r="L1020" s="11">
        <f t="shared" si="248"/>
        <v>0</v>
      </c>
      <c r="M1020" s="11">
        <f t="shared" si="249"/>
        <v>0</v>
      </c>
      <c r="N1020" s="11">
        <f t="shared" si="250"/>
        <v>0</v>
      </c>
      <c r="O1020" s="11">
        <f t="shared" si="251"/>
        <v>0</v>
      </c>
      <c r="P1020" s="11">
        <f t="shared" si="252"/>
        <v>0</v>
      </c>
      <c r="Q1020" s="11">
        <f t="shared" si="253"/>
        <v>0</v>
      </c>
      <c r="R1020" s="11">
        <f t="shared" si="254"/>
        <v>0</v>
      </c>
    </row>
    <row r="1021" spans="1:18" x14ac:dyDescent="0.25">
      <c r="A1021" s="9">
        <f>IF(Lease!$H$4="Monthly",DATE(YEAR(Yearly!A1020),MONTH(Yearly!A1020)+1,DAY(Yearly!A1020)),IF(Lease!$H$4="Quarterly",DATE(YEAR(Yearly!A1020),MONTH(Yearly!A1020)+3,DAY(Yearly!A1020)),DATE(YEAR(Yearly!A1020)+1,MONTH(Yearly!A1020),DAY(Yearly!A1020))))</f>
        <v>413152</v>
      </c>
      <c r="B1021" s="9">
        <f t="shared" si="242"/>
        <v>413150</v>
      </c>
      <c r="C1021" s="9">
        <f t="shared" si="255"/>
        <v>413180</v>
      </c>
      <c r="D1021" s="3">
        <f t="shared" si="256"/>
        <v>31</v>
      </c>
      <c r="E1021" s="4">
        <f>Lease!K1031</f>
        <v>0</v>
      </c>
      <c r="F1021" s="3">
        <f t="shared" si="257"/>
        <v>0</v>
      </c>
      <c r="G1021" s="11">
        <f t="shared" si="243"/>
        <v>0</v>
      </c>
      <c r="H1021" s="11">
        <f t="shared" si="244"/>
        <v>0</v>
      </c>
      <c r="I1021" s="11">
        <f t="shared" si="245"/>
        <v>0</v>
      </c>
      <c r="J1021" s="11">
        <f t="shared" si="246"/>
        <v>0</v>
      </c>
      <c r="K1021" s="11">
        <f t="shared" si="247"/>
        <v>0</v>
      </c>
      <c r="L1021" s="11">
        <f t="shared" si="248"/>
        <v>0</v>
      </c>
      <c r="M1021" s="11">
        <f t="shared" si="249"/>
        <v>0</v>
      </c>
      <c r="N1021" s="11">
        <f t="shared" si="250"/>
        <v>0</v>
      </c>
      <c r="O1021" s="11">
        <f t="shared" si="251"/>
        <v>0</v>
      </c>
      <c r="P1021" s="11">
        <f t="shared" si="252"/>
        <v>0</v>
      </c>
      <c r="Q1021" s="11">
        <f t="shared" si="253"/>
        <v>0</v>
      </c>
      <c r="R1021" s="11">
        <f t="shared" si="254"/>
        <v>0</v>
      </c>
    </row>
    <row r="1022" spans="1:18" x14ac:dyDescent="0.25">
      <c r="A1022" s="9">
        <f>IF(Lease!$H$4="Monthly",DATE(YEAR(Yearly!A1021),MONTH(Yearly!A1021)+1,DAY(Yearly!A1021)),IF(Lease!$H$4="Quarterly",DATE(YEAR(Yearly!A1021),MONTH(Yearly!A1021)+3,DAY(Yearly!A1021)),DATE(YEAR(Yearly!A1021)+1,MONTH(Yearly!A1021),DAY(Yearly!A1021))))</f>
        <v>413518</v>
      </c>
      <c r="B1022" s="9">
        <f t="shared" si="242"/>
        <v>413516</v>
      </c>
      <c r="C1022" s="9">
        <f t="shared" si="255"/>
        <v>413546</v>
      </c>
      <c r="D1022" s="3">
        <f t="shared" si="256"/>
        <v>31</v>
      </c>
      <c r="E1022" s="4">
        <f>Lease!K1032</f>
        <v>0</v>
      </c>
      <c r="F1022" s="3">
        <f t="shared" si="257"/>
        <v>0</v>
      </c>
      <c r="G1022" s="11">
        <f t="shared" si="243"/>
        <v>0</v>
      </c>
      <c r="H1022" s="11">
        <f t="shared" si="244"/>
        <v>0</v>
      </c>
      <c r="I1022" s="11">
        <f t="shared" si="245"/>
        <v>0</v>
      </c>
      <c r="J1022" s="11">
        <f t="shared" si="246"/>
        <v>0</v>
      </c>
      <c r="K1022" s="11">
        <f t="shared" si="247"/>
        <v>0</v>
      </c>
      <c r="L1022" s="11">
        <f t="shared" si="248"/>
        <v>0</v>
      </c>
      <c r="M1022" s="11">
        <f t="shared" si="249"/>
        <v>0</v>
      </c>
      <c r="N1022" s="11">
        <f t="shared" si="250"/>
        <v>0</v>
      </c>
      <c r="O1022" s="11">
        <f t="shared" si="251"/>
        <v>0</v>
      </c>
      <c r="P1022" s="11">
        <f t="shared" si="252"/>
        <v>0</v>
      </c>
      <c r="Q1022" s="11">
        <f t="shared" si="253"/>
        <v>0</v>
      </c>
      <c r="R1022" s="11">
        <f t="shared" si="254"/>
        <v>0</v>
      </c>
    </row>
    <row r="1023" spans="1:18" x14ac:dyDescent="0.25">
      <c r="A1023" s="9">
        <f>IF(Lease!$H$4="Monthly",DATE(YEAR(Yearly!A1022),MONTH(Yearly!A1022)+1,DAY(Yearly!A1022)),IF(Lease!$H$4="Quarterly",DATE(YEAR(Yearly!A1022),MONTH(Yearly!A1022)+3,DAY(Yearly!A1022)),DATE(YEAR(Yearly!A1022)+1,MONTH(Yearly!A1022),DAY(Yearly!A1022))))</f>
        <v>413883</v>
      </c>
      <c r="B1023" s="9">
        <f t="shared" si="242"/>
        <v>413881</v>
      </c>
      <c r="C1023" s="9">
        <f t="shared" si="255"/>
        <v>413911</v>
      </c>
      <c r="D1023" s="3">
        <f t="shared" si="256"/>
        <v>31</v>
      </c>
      <c r="E1023" s="4">
        <f>Lease!K1033</f>
        <v>0</v>
      </c>
      <c r="F1023" s="3">
        <f t="shared" si="257"/>
        <v>0</v>
      </c>
      <c r="G1023" s="11">
        <f t="shared" si="243"/>
        <v>0</v>
      </c>
      <c r="H1023" s="11">
        <f t="shared" si="244"/>
        <v>0</v>
      </c>
      <c r="I1023" s="11">
        <f t="shared" si="245"/>
        <v>0</v>
      </c>
      <c r="J1023" s="11">
        <f t="shared" si="246"/>
        <v>0</v>
      </c>
      <c r="K1023" s="11">
        <f t="shared" si="247"/>
        <v>0</v>
      </c>
      <c r="L1023" s="11">
        <f t="shared" si="248"/>
        <v>0</v>
      </c>
      <c r="M1023" s="11">
        <f t="shared" si="249"/>
        <v>0</v>
      </c>
      <c r="N1023" s="11">
        <f t="shared" si="250"/>
        <v>0</v>
      </c>
      <c r="O1023" s="11">
        <f t="shared" si="251"/>
        <v>0</v>
      </c>
      <c r="P1023" s="11">
        <f t="shared" si="252"/>
        <v>0</v>
      </c>
      <c r="Q1023" s="11">
        <f t="shared" si="253"/>
        <v>0</v>
      </c>
      <c r="R1023" s="11">
        <f t="shared" si="254"/>
        <v>0</v>
      </c>
    </row>
    <row r="1024" spans="1:18" x14ac:dyDescent="0.25">
      <c r="A1024" s="9">
        <f>IF(Lease!$H$4="Monthly",DATE(YEAR(Yearly!A1023),MONTH(Yearly!A1023)+1,DAY(Yearly!A1023)),IF(Lease!$H$4="Quarterly",DATE(YEAR(Yearly!A1023),MONTH(Yearly!A1023)+3,DAY(Yearly!A1023)),DATE(YEAR(Yearly!A1023)+1,MONTH(Yearly!A1023),DAY(Yearly!A1023))))</f>
        <v>414248</v>
      </c>
      <c r="B1024" s="9">
        <f t="shared" si="242"/>
        <v>414246</v>
      </c>
      <c r="C1024" s="9">
        <f t="shared" si="255"/>
        <v>414276</v>
      </c>
      <c r="D1024" s="3">
        <f t="shared" si="256"/>
        <v>31</v>
      </c>
      <c r="E1024" s="4">
        <f>Lease!K1034</f>
        <v>0</v>
      </c>
      <c r="F1024" s="3">
        <f t="shared" si="257"/>
        <v>0</v>
      </c>
      <c r="G1024" s="11">
        <f t="shared" si="243"/>
        <v>0</v>
      </c>
      <c r="H1024" s="11">
        <f t="shared" si="244"/>
        <v>0</v>
      </c>
      <c r="I1024" s="11">
        <f t="shared" si="245"/>
        <v>0</v>
      </c>
      <c r="J1024" s="11">
        <f t="shared" si="246"/>
        <v>0</v>
      </c>
      <c r="K1024" s="11">
        <f t="shared" si="247"/>
        <v>0</v>
      </c>
      <c r="L1024" s="11">
        <f t="shared" si="248"/>
        <v>0</v>
      </c>
      <c r="M1024" s="11">
        <f t="shared" si="249"/>
        <v>0</v>
      </c>
      <c r="N1024" s="11">
        <f t="shared" si="250"/>
        <v>0</v>
      </c>
      <c r="O1024" s="11">
        <f t="shared" si="251"/>
        <v>0</v>
      </c>
      <c r="P1024" s="11">
        <f t="shared" si="252"/>
        <v>0</v>
      </c>
      <c r="Q1024" s="11">
        <f t="shared" si="253"/>
        <v>0</v>
      </c>
      <c r="R1024" s="11">
        <f t="shared" si="254"/>
        <v>0</v>
      </c>
    </row>
    <row r="1025" spans="1:18" x14ac:dyDescent="0.25">
      <c r="A1025" s="9">
        <f>IF(Lease!$H$4="Monthly",DATE(YEAR(Yearly!A1024),MONTH(Yearly!A1024)+1,DAY(Yearly!A1024)),IF(Lease!$H$4="Quarterly",DATE(YEAR(Yearly!A1024),MONTH(Yearly!A1024)+3,DAY(Yearly!A1024)),DATE(YEAR(Yearly!A1024)+1,MONTH(Yearly!A1024),DAY(Yearly!A1024))))</f>
        <v>414613</v>
      </c>
      <c r="B1025" s="9">
        <f t="shared" si="242"/>
        <v>414611</v>
      </c>
      <c r="C1025" s="9">
        <f t="shared" si="255"/>
        <v>414641</v>
      </c>
      <c r="D1025" s="3">
        <f t="shared" si="256"/>
        <v>31</v>
      </c>
      <c r="E1025" s="4">
        <f>Lease!K1035</f>
        <v>0</v>
      </c>
      <c r="F1025" s="3">
        <f t="shared" si="257"/>
        <v>0</v>
      </c>
      <c r="G1025" s="11">
        <f t="shared" si="243"/>
        <v>0</v>
      </c>
      <c r="H1025" s="11">
        <f t="shared" si="244"/>
        <v>0</v>
      </c>
      <c r="I1025" s="11">
        <f t="shared" si="245"/>
        <v>0</v>
      </c>
      <c r="J1025" s="11">
        <f t="shared" si="246"/>
        <v>0</v>
      </c>
      <c r="K1025" s="11">
        <f t="shared" si="247"/>
        <v>0</v>
      </c>
      <c r="L1025" s="11">
        <f t="shared" si="248"/>
        <v>0</v>
      </c>
      <c r="M1025" s="11">
        <f t="shared" si="249"/>
        <v>0</v>
      </c>
      <c r="N1025" s="11">
        <f t="shared" si="250"/>
        <v>0</v>
      </c>
      <c r="O1025" s="11">
        <f t="shared" si="251"/>
        <v>0</v>
      </c>
      <c r="P1025" s="11">
        <f t="shared" si="252"/>
        <v>0</v>
      </c>
      <c r="Q1025" s="11">
        <f t="shared" si="253"/>
        <v>0</v>
      </c>
      <c r="R1025" s="11">
        <f t="shared" si="254"/>
        <v>0</v>
      </c>
    </row>
    <row r="1026" spans="1:18" x14ac:dyDescent="0.25">
      <c r="A1026" s="9">
        <f>IF(Lease!$H$4="Monthly",DATE(YEAR(Yearly!A1025),MONTH(Yearly!A1025)+1,DAY(Yearly!A1025)),IF(Lease!$H$4="Quarterly",DATE(YEAR(Yearly!A1025),MONTH(Yearly!A1025)+3,DAY(Yearly!A1025)),DATE(YEAR(Yearly!A1025)+1,MONTH(Yearly!A1025),DAY(Yearly!A1025))))</f>
        <v>414979</v>
      </c>
      <c r="B1026" s="9">
        <f t="shared" si="242"/>
        <v>414977</v>
      </c>
      <c r="C1026" s="9">
        <f t="shared" si="255"/>
        <v>415007</v>
      </c>
      <c r="D1026" s="3">
        <f t="shared" si="256"/>
        <v>31</v>
      </c>
      <c r="E1026" s="4">
        <f>Lease!K1036</f>
        <v>0</v>
      </c>
      <c r="F1026" s="3">
        <f t="shared" si="257"/>
        <v>0</v>
      </c>
      <c r="G1026" s="11">
        <f t="shared" si="243"/>
        <v>0</v>
      </c>
      <c r="H1026" s="11">
        <f t="shared" si="244"/>
        <v>0</v>
      </c>
      <c r="I1026" s="11">
        <f t="shared" si="245"/>
        <v>0</v>
      </c>
      <c r="J1026" s="11">
        <f t="shared" si="246"/>
        <v>0</v>
      </c>
      <c r="K1026" s="11">
        <f t="shared" si="247"/>
        <v>0</v>
      </c>
      <c r="L1026" s="11">
        <f t="shared" si="248"/>
        <v>0</v>
      </c>
      <c r="M1026" s="11">
        <f t="shared" si="249"/>
        <v>0</v>
      </c>
      <c r="N1026" s="11">
        <f t="shared" si="250"/>
        <v>0</v>
      </c>
      <c r="O1026" s="11">
        <f t="shared" si="251"/>
        <v>0</v>
      </c>
      <c r="P1026" s="11">
        <f t="shared" si="252"/>
        <v>0</v>
      </c>
      <c r="Q1026" s="11">
        <f t="shared" si="253"/>
        <v>0</v>
      </c>
      <c r="R1026" s="11">
        <f t="shared" si="254"/>
        <v>0</v>
      </c>
    </row>
    <row r="1027" spans="1:18" x14ac:dyDescent="0.25">
      <c r="A1027" s="9">
        <f>IF(Lease!$H$4="Monthly",DATE(YEAR(Yearly!A1026),MONTH(Yearly!A1026)+1,DAY(Yearly!A1026)),IF(Lease!$H$4="Quarterly",DATE(YEAR(Yearly!A1026),MONTH(Yearly!A1026)+3,DAY(Yearly!A1026)),DATE(YEAR(Yearly!A1026)+1,MONTH(Yearly!A1026),DAY(Yearly!A1026))))</f>
        <v>415344</v>
      </c>
      <c r="B1027" s="9">
        <f t="shared" si="242"/>
        <v>415342</v>
      </c>
      <c r="C1027" s="9">
        <f t="shared" si="255"/>
        <v>415372</v>
      </c>
      <c r="D1027" s="3">
        <f t="shared" si="256"/>
        <v>31</v>
      </c>
      <c r="E1027" s="4">
        <f>Lease!K1037</f>
        <v>0</v>
      </c>
      <c r="F1027" s="3">
        <f t="shared" si="257"/>
        <v>0</v>
      </c>
      <c r="G1027" s="11">
        <f t="shared" si="243"/>
        <v>0</v>
      </c>
      <c r="H1027" s="11">
        <f t="shared" si="244"/>
        <v>0</v>
      </c>
      <c r="I1027" s="11">
        <f t="shared" si="245"/>
        <v>0</v>
      </c>
      <c r="J1027" s="11">
        <f t="shared" si="246"/>
        <v>0</v>
      </c>
      <c r="K1027" s="11">
        <f t="shared" si="247"/>
        <v>0</v>
      </c>
      <c r="L1027" s="11">
        <f t="shared" si="248"/>
        <v>0</v>
      </c>
      <c r="M1027" s="11">
        <f t="shared" si="249"/>
        <v>0</v>
      </c>
      <c r="N1027" s="11">
        <f t="shared" si="250"/>
        <v>0</v>
      </c>
      <c r="O1027" s="11">
        <f t="shared" si="251"/>
        <v>0</v>
      </c>
      <c r="P1027" s="11">
        <f t="shared" si="252"/>
        <v>0</v>
      </c>
      <c r="Q1027" s="11">
        <f t="shared" si="253"/>
        <v>0</v>
      </c>
      <c r="R1027" s="11">
        <f t="shared" si="254"/>
        <v>0</v>
      </c>
    </row>
    <row r="1028" spans="1:18" x14ac:dyDescent="0.25">
      <c r="A1028" s="9">
        <f>IF(Lease!$H$4="Monthly",DATE(YEAR(Yearly!A1027),MONTH(Yearly!A1027)+1,DAY(Yearly!A1027)),IF(Lease!$H$4="Quarterly",DATE(YEAR(Yearly!A1027),MONTH(Yearly!A1027)+3,DAY(Yearly!A1027)),DATE(YEAR(Yearly!A1027)+1,MONTH(Yearly!A1027),DAY(Yearly!A1027))))</f>
        <v>415709</v>
      </c>
      <c r="B1028" s="9">
        <f t="shared" si="242"/>
        <v>415707</v>
      </c>
      <c r="C1028" s="9">
        <f t="shared" si="255"/>
        <v>415737</v>
      </c>
      <c r="D1028" s="3">
        <f t="shared" si="256"/>
        <v>31</v>
      </c>
      <c r="E1028" s="4">
        <f>Lease!K1038</f>
        <v>0</v>
      </c>
      <c r="F1028" s="3">
        <f t="shared" si="257"/>
        <v>0</v>
      </c>
      <c r="G1028" s="11">
        <f t="shared" si="243"/>
        <v>0</v>
      </c>
      <c r="H1028" s="11">
        <f t="shared" si="244"/>
        <v>0</v>
      </c>
      <c r="I1028" s="11">
        <f t="shared" si="245"/>
        <v>0</v>
      </c>
      <c r="J1028" s="11">
        <f t="shared" si="246"/>
        <v>0</v>
      </c>
      <c r="K1028" s="11">
        <f t="shared" si="247"/>
        <v>0</v>
      </c>
      <c r="L1028" s="11">
        <f t="shared" si="248"/>
        <v>0</v>
      </c>
      <c r="M1028" s="11">
        <f t="shared" si="249"/>
        <v>0</v>
      </c>
      <c r="N1028" s="11">
        <f t="shared" si="250"/>
        <v>0</v>
      </c>
      <c r="O1028" s="11">
        <f t="shared" si="251"/>
        <v>0</v>
      </c>
      <c r="P1028" s="11">
        <f t="shared" si="252"/>
        <v>0</v>
      </c>
      <c r="Q1028" s="11">
        <f t="shared" si="253"/>
        <v>0</v>
      </c>
      <c r="R1028" s="11">
        <f t="shared" si="254"/>
        <v>0</v>
      </c>
    </row>
    <row r="1029" spans="1:18" x14ac:dyDescent="0.25">
      <c r="A1029" s="9">
        <f>IF(Lease!$H$4="Monthly",DATE(YEAR(Yearly!A1028),MONTH(Yearly!A1028)+1,DAY(Yearly!A1028)),IF(Lease!$H$4="Quarterly",DATE(YEAR(Yearly!A1028),MONTH(Yearly!A1028)+3,DAY(Yearly!A1028)),DATE(YEAR(Yearly!A1028)+1,MONTH(Yearly!A1028),DAY(Yearly!A1028))))</f>
        <v>416074</v>
      </c>
      <c r="B1029" s="9">
        <f t="shared" si="242"/>
        <v>416072</v>
      </c>
      <c r="C1029" s="9">
        <f t="shared" si="255"/>
        <v>416102</v>
      </c>
      <c r="D1029" s="3">
        <f t="shared" si="256"/>
        <v>31</v>
      </c>
      <c r="E1029" s="4">
        <f>Lease!K1039</f>
        <v>0</v>
      </c>
      <c r="F1029" s="3">
        <f t="shared" si="257"/>
        <v>0</v>
      </c>
      <c r="G1029" s="11">
        <f t="shared" si="243"/>
        <v>0</v>
      </c>
      <c r="H1029" s="11">
        <f t="shared" si="244"/>
        <v>0</v>
      </c>
      <c r="I1029" s="11">
        <f t="shared" si="245"/>
        <v>0</v>
      </c>
      <c r="J1029" s="11">
        <f t="shared" si="246"/>
        <v>0</v>
      </c>
      <c r="K1029" s="11">
        <f t="shared" si="247"/>
        <v>0</v>
      </c>
      <c r="L1029" s="11">
        <f t="shared" si="248"/>
        <v>0</v>
      </c>
      <c r="M1029" s="11">
        <f t="shared" si="249"/>
        <v>0</v>
      </c>
      <c r="N1029" s="11">
        <f t="shared" si="250"/>
        <v>0</v>
      </c>
      <c r="O1029" s="11">
        <f t="shared" si="251"/>
        <v>0</v>
      </c>
      <c r="P1029" s="11">
        <f t="shared" si="252"/>
        <v>0</v>
      </c>
      <c r="Q1029" s="11">
        <f t="shared" si="253"/>
        <v>0</v>
      </c>
      <c r="R1029" s="11">
        <f t="shared" si="254"/>
        <v>0</v>
      </c>
    </row>
    <row r="1030" spans="1:18" x14ac:dyDescent="0.25">
      <c r="A1030" s="9">
        <f>IF(Lease!$H$4="Monthly",DATE(YEAR(Yearly!A1029),MONTH(Yearly!A1029)+1,DAY(Yearly!A1029)),IF(Lease!$H$4="Quarterly",DATE(YEAR(Yearly!A1029),MONTH(Yearly!A1029)+3,DAY(Yearly!A1029)),DATE(YEAR(Yearly!A1029)+1,MONTH(Yearly!A1029),DAY(Yearly!A1029))))</f>
        <v>416440</v>
      </c>
      <c r="B1030" s="9">
        <f t="shared" ref="B1030:B1093" si="258">EOMONTH(A1030,-1)+1</f>
        <v>416438</v>
      </c>
      <c r="C1030" s="9">
        <f t="shared" si="255"/>
        <v>416468</v>
      </c>
      <c r="D1030" s="3">
        <f t="shared" si="256"/>
        <v>31</v>
      </c>
      <c r="E1030" s="4">
        <f>Lease!K1040</f>
        <v>0</v>
      </c>
      <c r="F1030" s="3">
        <f t="shared" si="257"/>
        <v>0</v>
      </c>
      <c r="G1030" s="11">
        <f t="shared" ref="G1030:G1093" si="259">$E1031/($A1031-$A1030+1)*((((EOMONTH(DATE(YEAR($A1030),MONTH($A1030)+G$4,DAY($A1030)),0)))-DATE(YEAR($A1030),MONTH(EOMONTH($A1030,-1)+G$4)+G$4,1))+1)</f>
        <v>0</v>
      </c>
      <c r="H1030" s="11">
        <f t="shared" ref="H1030:H1093" si="260">$E1031/($A1031-$A1030+1)*((((EOMONTH(DATE(YEAR($A1030),MONTH($A1030)+H$4,DAY($A1030)),0)))-DATE(YEAR($A1030),MONTH(EOMONTH($A1030,-1)+H$4)+H$4,1))+1)</f>
        <v>0</v>
      </c>
      <c r="I1030" s="11">
        <f t="shared" ref="I1030:I1093" si="261">$E1031/($A1031-$A1030+1)*((((EOMONTH(DATE(YEAR($A1030),MONTH($A1030)+I$4,DAY($A1030)),0)))-DATE(YEAR($A1030),MONTH(EOMONTH($A1030,-1)+I$4)+I$4,1))+1)</f>
        <v>0</v>
      </c>
      <c r="J1030" s="11">
        <f t="shared" ref="J1030:J1093" si="262">$E1031/($A1031-$A1030+1)*((((EOMONTH(DATE(YEAR($A1030),MONTH($A1030)+J$4,DAY($A1030)),0)))-DATE(YEAR($A1030),MONTH(EOMONTH($A1030,-1)+J$4)+J$4,1))+1)</f>
        <v>0</v>
      </c>
      <c r="K1030" s="11">
        <f t="shared" ref="K1030:K1093" si="263">$E1031/($A1031-$A1030+1)*((((EOMONTH(DATE(YEAR($A1030),MONTH($A1030)+K$4,DAY($A1030)),0)))-DATE(YEAR($A1030),MONTH(EOMONTH($A1030,-1)+K$4)+K$4,1))+1)</f>
        <v>0</v>
      </c>
      <c r="L1030" s="11">
        <f t="shared" ref="L1030:L1093" si="264">$E1031/($A1031-$A1030+1)*((((EOMONTH(DATE(YEAR($A1030),MONTH($A1030)+L$4,DAY($A1030)),0)))-DATE(YEAR($A1030),MONTH(EOMONTH($A1030,-1)+L$4)+L$4,1))+1)</f>
        <v>0</v>
      </c>
      <c r="M1030" s="11">
        <f t="shared" ref="M1030:M1093" si="265">$E1031/($A1031-$A1030+1)*((((EOMONTH(DATE(YEAR($A1030),MONTH($A1030)+M$4,DAY($A1030)),0)))-DATE(YEAR($A1030),MONTH(EOMONTH($A1030,-1)+M$4)+M$4,1))+1)</f>
        <v>0</v>
      </c>
      <c r="N1030" s="11">
        <f t="shared" ref="N1030:N1093" si="266">$E1031/($A1031-$A1030+1)*((((EOMONTH(DATE(YEAR($A1030),MONTH($A1030)+N$4,DAY($A1030)),0)))-DATE(YEAR($A1030),MONTH(EOMONTH($A1030,-1)+N$4)+N$4,1))+1)</f>
        <v>0</v>
      </c>
      <c r="O1030" s="11">
        <f t="shared" ref="O1030:O1093" si="267">$E1031/($A1031-$A1030+1)*((((EOMONTH(DATE(YEAR($A1030),MONTH($A1030)+O$4,DAY($A1030)),0)))-DATE(YEAR($A1030),MONTH(EOMONTH($A1030,-1)+O$4)+O$4,1))+1)</f>
        <v>0</v>
      </c>
      <c r="P1030" s="11">
        <f t="shared" ref="P1030:P1093" si="268">$E1031/($A1031-$A1030+1)*((((EOMONTH(DATE(YEAR($A1030),MONTH($A1030)+P$4,DAY($A1030)),0)))-DATE(YEAR($A1030),MONTH(EOMONTH($A1030,-1)+P$4)+P$4,1))+1)</f>
        <v>0</v>
      </c>
      <c r="Q1030" s="11">
        <f t="shared" ref="Q1030:Q1093" si="269">$E1031/($A1031-$A1030+1)*((((EOMONTH(DATE(YEAR($A1030),MONTH($A1030)+Q$4,DAY($A1030)),0)))-DATE(YEAR($A1030),MONTH(EOMONTH($A1030,-1)+Q$4)+Q$4,1))+1)</f>
        <v>0</v>
      </c>
      <c r="R1030" s="11">
        <f t="shared" ref="R1030:R1093" si="270">$E1031/($A1031-$A1030+1)*IF((((EOMONTH(DATE(YEAR($A1030),MONTH($A1030)+R$4,DAY($A1030)),0))))&lt;$A1030,$A1030-DATE(YEAR($A1030),MONTH(EOMONTH($A1030,-1)+R$4)+R$4,1)+1,$A1030-1-EOMONTH($A1030,-1)+1)</f>
        <v>0</v>
      </c>
    </row>
    <row r="1031" spans="1:18" x14ac:dyDescent="0.25">
      <c r="A1031" s="9">
        <f>IF(Lease!$H$4="Monthly",DATE(YEAR(Yearly!A1030),MONTH(Yearly!A1030)+1,DAY(Yearly!A1030)),IF(Lease!$H$4="Quarterly",DATE(YEAR(Yearly!A1030),MONTH(Yearly!A1030)+3,DAY(Yearly!A1030)),DATE(YEAR(Yearly!A1030)+1,MONTH(Yearly!A1030),DAY(Yearly!A1030))))</f>
        <v>416805</v>
      </c>
      <c r="B1031" s="9">
        <f t="shared" si="258"/>
        <v>416803</v>
      </c>
      <c r="C1031" s="9">
        <f t="shared" ref="C1031:C1094" si="271">EOMONTH(A1031,0)</f>
        <v>416833</v>
      </c>
      <c r="D1031" s="3">
        <f t="shared" ref="D1031:D1094" si="272">C1031-B1031+1</f>
        <v>31</v>
      </c>
      <c r="E1031" s="4">
        <f>Lease!K1041</f>
        <v>0</v>
      </c>
      <c r="F1031" s="3">
        <f t="shared" si="257"/>
        <v>0</v>
      </c>
      <c r="G1031" s="11">
        <f t="shared" si="259"/>
        <v>0</v>
      </c>
      <c r="H1031" s="11">
        <f t="shared" si="260"/>
        <v>0</v>
      </c>
      <c r="I1031" s="11">
        <f t="shared" si="261"/>
        <v>0</v>
      </c>
      <c r="J1031" s="11">
        <f t="shared" si="262"/>
        <v>0</v>
      </c>
      <c r="K1031" s="11">
        <f t="shared" si="263"/>
        <v>0</v>
      </c>
      <c r="L1031" s="11">
        <f t="shared" si="264"/>
        <v>0</v>
      </c>
      <c r="M1031" s="11">
        <f t="shared" si="265"/>
        <v>0</v>
      </c>
      <c r="N1031" s="11">
        <f t="shared" si="266"/>
        <v>0</v>
      </c>
      <c r="O1031" s="11">
        <f t="shared" si="267"/>
        <v>0</v>
      </c>
      <c r="P1031" s="11">
        <f t="shared" si="268"/>
        <v>0</v>
      </c>
      <c r="Q1031" s="11">
        <f t="shared" si="269"/>
        <v>0</v>
      </c>
      <c r="R1031" s="11">
        <f t="shared" si="270"/>
        <v>0</v>
      </c>
    </row>
    <row r="1032" spans="1:18" x14ac:dyDescent="0.25">
      <c r="A1032" s="9">
        <f>IF(Lease!$H$4="Monthly",DATE(YEAR(Yearly!A1031),MONTH(Yearly!A1031)+1,DAY(Yearly!A1031)),IF(Lease!$H$4="Quarterly",DATE(YEAR(Yearly!A1031),MONTH(Yearly!A1031)+3,DAY(Yearly!A1031)),DATE(YEAR(Yearly!A1031)+1,MONTH(Yearly!A1031),DAY(Yearly!A1031))))</f>
        <v>417170</v>
      </c>
      <c r="B1032" s="9">
        <f t="shared" si="258"/>
        <v>417168</v>
      </c>
      <c r="C1032" s="9">
        <f t="shared" si="271"/>
        <v>417198</v>
      </c>
      <c r="D1032" s="3">
        <f t="shared" si="272"/>
        <v>31</v>
      </c>
      <c r="E1032" s="4">
        <f>Lease!K1042</f>
        <v>0</v>
      </c>
      <c r="F1032" s="3">
        <f t="shared" ref="F1032:F1095" si="273">E1033/(A1033-A1032+1)*(EOMONTH(A1032,0)-A1032+1)+R1031</f>
        <v>0</v>
      </c>
      <c r="G1032" s="11">
        <f t="shared" si="259"/>
        <v>0</v>
      </c>
      <c r="H1032" s="11">
        <f t="shared" si="260"/>
        <v>0</v>
      </c>
      <c r="I1032" s="11">
        <f t="shared" si="261"/>
        <v>0</v>
      </c>
      <c r="J1032" s="11">
        <f t="shared" si="262"/>
        <v>0</v>
      </c>
      <c r="K1032" s="11">
        <f t="shared" si="263"/>
        <v>0</v>
      </c>
      <c r="L1032" s="11">
        <f t="shared" si="264"/>
        <v>0</v>
      </c>
      <c r="M1032" s="11">
        <f t="shared" si="265"/>
        <v>0</v>
      </c>
      <c r="N1032" s="11">
        <f t="shared" si="266"/>
        <v>0</v>
      </c>
      <c r="O1032" s="11">
        <f t="shared" si="267"/>
        <v>0</v>
      </c>
      <c r="P1032" s="11">
        <f t="shared" si="268"/>
        <v>0</v>
      </c>
      <c r="Q1032" s="11">
        <f t="shared" si="269"/>
        <v>0</v>
      </c>
      <c r="R1032" s="11">
        <f t="shared" si="270"/>
        <v>0</v>
      </c>
    </row>
    <row r="1033" spans="1:18" x14ac:dyDescent="0.25">
      <c r="A1033" s="9">
        <f>IF(Lease!$H$4="Monthly",DATE(YEAR(Yearly!A1032),MONTH(Yearly!A1032)+1,DAY(Yearly!A1032)),IF(Lease!$H$4="Quarterly",DATE(YEAR(Yearly!A1032),MONTH(Yearly!A1032)+3,DAY(Yearly!A1032)),DATE(YEAR(Yearly!A1032)+1,MONTH(Yearly!A1032),DAY(Yearly!A1032))))</f>
        <v>417535</v>
      </c>
      <c r="B1033" s="9">
        <f t="shared" si="258"/>
        <v>417533</v>
      </c>
      <c r="C1033" s="9">
        <f t="shared" si="271"/>
        <v>417563</v>
      </c>
      <c r="D1033" s="3">
        <f t="shared" si="272"/>
        <v>31</v>
      </c>
      <c r="E1033" s="4">
        <f>Lease!K1043</f>
        <v>0</v>
      </c>
      <c r="F1033" s="3">
        <f t="shared" si="273"/>
        <v>0</v>
      </c>
      <c r="G1033" s="11">
        <f t="shared" si="259"/>
        <v>0</v>
      </c>
      <c r="H1033" s="11">
        <f t="shared" si="260"/>
        <v>0</v>
      </c>
      <c r="I1033" s="11">
        <f t="shared" si="261"/>
        <v>0</v>
      </c>
      <c r="J1033" s="11">
        <f t="shared" si="262"/>
        <v>0</v>
      </c>
      <c r="K1033" s="11">
        <f t="shared" si="263"/>
        <v>0</v>
      </c>
      <c r="L1033" s="11">
        <f t="shared" si="264"/>
        <v>0</v>
      </c>
      <c r="M1033" s="11">
        <f t="shared" si="265"/>
        <v>0</v>
      </c>
      <c r="N1033" s="11">
        <f t="shared" si="266"/>
        <v>0</v>
      </c>
      <c r="O1033" s="11">
        <f t="shared" si="267"/>
        <v>0</v>
      </c>
      <c r="P1033" s="11">
        <f t="shared" si="268"/>
        <v>0</v>
      </c>
      <c r="Q1033" s="11">
        <f t="shared" si="269"/>
        <v>0</v>
      </c>
      <c r="R1033" s="11">
        <f t="shared" si="270"/>
        <v>0</v>
      </c>
    </row>
    <row r="1034" spans="1:18" x14ac:dyDescent="0.25">
      <c r="A1034" s="9">
        <f>IF(Lease!$H$4="Monthly",DATE(YEAR(Yearly!A1033),MONTH(Yearly!A1033)+1,DAY(Yearly!A1033)),IF(Lease!$H$4="Quarterly",DATE(YEAR(Yearly!A1033),MONTH(Yearly!A1033)+3,DAY(Yearly!A1033)),DATE(YEAR(Yearly!A1033)+1,MONTH(Yearly!A1033),DAY(Yearly!A1033))))</f>
        <v>417901</v>
      </c>
      <c r="B1034" s="9">
        <f t="shared" si="258"/>
        <v>417899</v>
      </c>
      <c r="C1034" s="9">
        <f t="shared" si="271"/>
        <v>417929</v>
      </c>
      <c r="D1034" s="3">
        <f t="shared" si="272"/>
        <v>31</v>
      </c>
      <c r="E1034" s="4">
        <f>Lease!K1044</f>
        <v>0</v>
      </c>
      <c r="F1034" s="3">
        <f t="shared" si="273"/>
        <v>0</v>
      </c>
      <c r="G1034" s="11">
        <f t="shared" si="259"/>
        <v>0</v>
      </c>
      <c r="H1034" s="11">
        <f t="shared" si="260"/>
        <v>0</v>
      </c>
      <c r="I1034" s="11">
        <f t="shared" si="261"/>
        <v>0</v>
      </c>
      <c r="J1034" s="11">
        <f t="shared" si="262"/>
        <v>0</v>
      </c>
      <c r="K1034" s="11">
        <f t="shared" si="263"/>
        <v>0</v>
      </c>
      <c r="L1034" s="11">
        <f t="shared" si="264"/>
        <v>0</v>
      </c>
      <c r="M1034" s="11">
        <f t="shared" si="265"/>
        <v>0</v>
      </c>
      <c r="N1034" s="11">
        <f t="shared" si="266"/>
        <v>0</v>
      </c>
      <c r="O1034" s="11">
        <f t="shared" si="267"/>
        <v>0</v>
      </c>
      <c r="P1034" s="11">
        <f t="shared" si="268"/>
        <v>0</v>
      </c>
      <c r="Q1034" s="11">
        <f t="shared" si="269"/>
        <v>0</v>
      </c>
      <c r="R1034" s="11">
        <f t="shared" si="270"/>
        <v>0</v>
      </c>
    </row>
    <row r="1035" spans="1:18" x14ac:dyDescent="0.25">
      <c r="A1035" s="9">
        <f>IF(Lease!$H$4="Monthly",DATE(YEAR(Yearly!A1034),MONTH(Yearly!A1034)+1,DAY(Yearly!A1034)),IF(Lease!$H$4="Quarterly",DATE(YEAR(Yearly!A1034),MONTH(Yearly!A1034)+3,DAY(Yearly!A1034)),DATE(YEAR(Yearly!A1034)+1,MONTH(Yearly!A1034),DAY(Yearly!A1034))))</f>
        <v>418266</v>
      </c>
      <c r="B1035" s="9">
        <f t="shared" si="258"/>
        <v>418264</v>
      </c>
      <c r="C1035" s="9">
        <f t="shared" si="271"/>
        <v>418294</v>
      </c>
      <c r="D1035" s="3">
        <f t="shared" si="272"/>
        <v>31</v>
      </c>
      <c r="E1035" s="4">
        <f>Lease!K1045</f>
        <v>0</v>
      </c>
      <c r="F1035" s="3">
        <f t="shared" si="273"/>
        <v>0</v>
      </c>
      <c r="G1035" s="11">
        <f t="shared" si="259"/>
        <v>0</v>
      </c>
      <c r="H1035" s="11">
        <f t="shared" si="260"/>
        <v>0</v>
      </c>
      <c r="I1035" s="11">
        <f t="shared" si="261"/>
        <v>0</v>
      </c>
      <c r="J1035" s="11">
        <f t="shared" si="262"/>
        <v>0</v>
      </c>
      <c r="K1035" s="11">
        <f t="shared" si="263"/>
        <v>0</v>
      </c>
      <c r="L1035" s="11">
        <f t="shared" si="264"/>
        <v>0</v>
      </c>
      <c r="M1035" s="11">
        <f t="shared" si="265"/>
        <v>0</v>
      </c>
      <c r="N1035" s="11">
        <f t="shared" si="266"/>
        <v>0</v>
      </c>
      <c r="O1035" s="11">
        <f t="shared" si="267"/>
        <v>0</v>
      </c>
      <c r="P1035" s="11">
        <f t="shared" si="268"/>
        <v>0</v>
      </c>
      <c r="Q1035" s="11">
        <f t="shared" si="269"/>
        <v>0</v>
      </c>
      <c r="R1035" s="11">
        <f t="shared" si="270"/>
        <v>0</v>
      </c>
    </row>
    <row r="1036" spans="1:18" x14ac:dyDescent="0.25">
      <c r="A1036" s="9">
        <f>IF(Lease!$H$4="Monthly",DATE(YEAR(Yearly!A1035),MONTH(Yearly!A1035)+1,DAY(Yearly!A1035)),IF(Lease!$H$4="Quarterly",DATE(YEAR(Yearly!A1035),MONTH(Yearly!A1035)+3,DAY(Yearly!A1035)),DATE(YEAR(Yearly!A1035)+1,MONTH(Yearly!A1035),DAY(Yearly!A1035))))</f>
        <v>418631</v>
      </c>
      <c r="B1036" s="9">
        <f t="shared" si="258"/>
        <v>418629</v>
      </c>
      <c r="C1036" s="9">
        <f t="shared" si="271"/>
        <v>418659</v>
      </c>
      <c r="D1036" s="3">
        <f t="shared" si="272"/>
        <v>31</v>
      </c>
      <c r="E1036" s="4">
        <f>Lease!K1046</f>
        <v>0</v>
      </c>
      <c r="F1036" s="3">
        <f t="shared" si="273"/>
        <v>0</v>
      </c>
      <c r="G1036" s="11">
        <f t="shared" si="259"/>
        <v>0</v>
      </c>
      <c r="H1036" s="11">
        <f t="shared" si="260"/>
        <v>0</v>
      </c>
      <c r="I1036" s="11">
        <f t="shared" si="261"/>
        <v>0</v>
      </c>
      <c r="J1036" s="11">
        <f t="shared" si="262"/>
        <v>0</v>
      </c>
      <c r="K1036" s="11">
        <f t="shared" si="263"/>
        <v>0</v>
      </c>
      <c r="L1036" s="11">
        <f t="shared" si="264"/>
        <v>0</v>
      </c>
      <c r="M1036" s="11">
        <f t="shared" si="265"/>
        <v>0</v>
      </c>
      <c r="N1036" s="11">
        <f t="shared" si="266"/>
        <v>0</v>
      </c>
      <c r="O1036" s="11">
        <f t="shared" si="267"/>
        <v>0</v>
      </c>
      <c r="P1036" s="11">
        <f t="shared" si="268"/>
        <v>0</v>
      </c>
      <c r="Q1036" s="11">
        <f t="shared" si="269"/>
        <v>0</v>
      </c>
      <c r="R1036" s="11">
        <f t="shared" si="270"/>
        <v>0</v>
      </c>
    </row>
    <row r="1037" spans="1:18" x14ac:dyDescent="0.25">
      <c r="A1037" s="9">
        <f>IF(Lease!$H$4="Monthly",DATE(YEAR(Yearly!A1036),MONTH(Yearly!A1036)+1,DAY(Yearly!A1036)),IF(Lease!$H$4="Quarterly",DATE(YEAR(Yearly!A1036),MONTH(Yearly!A1036)+3,DAY(Yearly!A1036)),DATE(YEAR(Yearly!A1036)+1,MONTH(Yearly!A1036),DAY(Yearly!A1036))))</f>
        <v>418996</v>
      </c>
      <c r="B1037" s="9">
        <f t="shared" si="258"/>
        <v>418994</v>
      </c>
      <c r="C1037" s="9">
        <f t="shared" si="271"/>
        <v>419024</v>
      </c>
      <c r="D1037" s="3">
        <f t="shared" si="272"/>
        <v>31</v>
      </c>
      <c r="E1037" s="4">
        <f>Lease!K1047</f>
        <v>0</v>
      </c>
      <c r="F1037" s="3">
        <f t="shared" si="273"/>
        <v>0</v>
      </c>
      <c r="G1037" s="11">
        <f t="shared" si="259"/>
        <v>0</v>
      </c>
      <c r="H1037" s="11">
        <f t="shared" si="260"/>
        <v>0</v>
      </c>
      <c r="I1037" s="11">
        <f t="shared" si="261"/>
        <v>0</v>
      </c>
      <c r="J1037" s="11">
        <f t="shared" si="262"/>
        <v>0</v>
      </c>
      <c r="K1037" s="11">
        <f t="shared" si="263"/>
        <v>0</v>
      </c>
      <c r="L1037" s="11">
        <f t="shared" si="264"/>
        <v>0</v>
      </c>
      <c r="M1037" s="11">
        <f t="shared" si="265"/>
        <v>0</v>
      </c>
      <c r="N1037" s="11">
        <f t="shared" si="266"/>
        <v>0</v>
      </c>
      <c r="O1037" s="11">
        <f t="shared" si="267"/>
        <v>0</v>
      </c>
      <c r="P1037" s="11">
        <f t="shared" si="268"/>
        <v>0</v>
      </c>
      <c r="Q1037" s="11">
        <f t="shared" si="269"/>
        <v>0</v>
      </c>
      <c r="R1037" s="11">
        <f t="shared" si="270"/>
        <v>0</v>
      </c>
    </row>
    <row r="1038" spans="1:18" x14ac:dyDescent="0.25">
      <c r="A1038" s="9">
        <f>IF(Lease!$H$4="Monthly",DATE(YEAR(Yearly!A1037),MONTH(Yearly!A1037)+1,DAY(Yearly!A1037)),IF(Lease!$H$4="Quarterly",DATE(YEAR(Yearly!A1037),MONTH(Yearly!A1037)+3,DAY(Yearly!A1037)),DATE(YEAR(Yearly!A1037)+1,MONTH(Yearly!A1037),DAY(Yearly!A1037))))</f>
        <v>419362</v>
      </c>
      <c r="B1038" s="9">
        <f t="shared" si="258"/>
        <v>419360</v>
      </c>
      <c r="C1038" s="9">
        <f t="shared" si="271"/>
        <v>419390</v>
      </c>
      <c r="D1038" s="3">
        <f t="shared" si="272"/>
        <v>31</v>
      </c>
      <c r="E1038" s="4">
        <f>Lease!K1048</f>
        <v>0</v>
      </c>
      <c r="F1038" s="3">
        <f t="shared" si="273"/>
        <v>0</v>
      </c>
      <c r="G1038" s="11">
        <f t="shared" si="259"/>
        <v>0</v>
      </c>
      <c r="H1038" s="11">
        <f t="shared" si="260"/>
        <v>0</v>
      </c>
      <c r="I1038" s="11">
        <f t="shared" si="261"/>
        <v>0</v>
      </c>
      <c r="J1038" s="11">
        <f t="shared" si="262"/>
        <v>0</v>
      </c>
      <c r="K1038" s="11">
        <f t="shared" si="263"/>
        <v>0</v>
      </c>
      <c r="L1038" s="11">
        <f t="shared" si="264"/>
        <v>0</v>
      </c>
      <c r="M1038" s="11">
        <f t="shared" si="265"/>
        <v>0</v>
      </c>
      <c r="N1038" s="11">
        <f t="shared" si="266"/>
        <v>0</v>
      </c>
      <c r="O1038" s="11">
        <f t="shared" si="267"/>
        <v>0</v>
      </c>
      <c r="P1038" s="11">
        <f t="shared" si="268"/>
        <v>0</v>
      </c>
      <c r="Q1038" s="11">
        <f t="shared" si="269"/>
        <v>0</v>
      </c>
      <c r="R1038" s="11">
        <f t="shared" si="270"/>
        <v>0</v>
      </c>
    </row>
    <row r="1039" spans="1:18" x14ac:dyDescent="0.25">
      <c r="A1039" s="9">
        <f>IF(Lease!$H$4="Monthly",DATE(YEAR(Yearly!A1038),MONTH(Yearly!A1038)+1,DAY(Yearly!A1038)),IF(Lease!$H$4="Quarterly",DATE(YEAR(Yearly!A1038),MONTH(Yearly!A1038)+3,DAY(Yearly!A1038)),DATE(YEAR(Yearly!A1038)+1,MONTH(Yearly!A1038),DAY(Yearly!A1038))))</f>
        <v>419727</v>
      </c>
      <c r="B1039" s="9">
        <f t="shared" si="258"/>
        <v>419725</v>
      </c>
      <c r="C1039" s="9">
        <f t="shared" si="271"/>
        <v>419755</v>
      </c>
      <c r="D1039" s="3">
        <f t="shared" si="272"/>
        <v>31</v>
      </c>
      <c r="E1039" s="4">
        <f>Lease!K1049</f>
        <v>0</v>
      </c>
      <c r="F1039" s="3">
        <f t="shared" si="273"/>
        <v>0</v>
      </c>
      <c r="G1039" s="11">
        <f t="shared" si="259"/>
        <v>0</v>
      </c>
      <c r="H1039" s="11">
        <f t="shared" si="260"/>
        <v>0</v>
      </c>
      <c r="I1039" s="11">
        <f t="shared" si="261"/>
        <v>0</v>
      </c>
      <c r="J1039" s="11">
        <f t="shared" si="262"/>
        <v>0</v>
      </c>
      <c r="K1039" s="11">
        <f t="shared" si="263"/>
        <v>0</v>
      </c>
      <c r="L1039" s="11">
        <f t="shared" si="264"/>
        <v>0</v>
      </c>
      <c r="M1039" s="11">
        <f t="shared" si="265"/>
        <v>0</v>
      </c>
      <c r="N1039" s="11">
        <f t="shared" si="266"/>
        <v>0</v>
      </c>
      <c r="O1039" s="11">
        <f t="shared" si="267"/>
        <v>0</v>
      </c>
      <c r="P1039" s="11">
        <f t="shared" si="268"/>
        <v>0</v>
      </c>
      <c r="Q1039" s="11">
        <f t="shared" si="269"/>
        <v>0</v>
      </c>
      <c r="R1039" s="11">
        <f t="shared" si="270"/>
        <v>0</v>
      </c>
    </row>
    <row r="1040" spans="1:18" x14ac:dyDescent="0.25">
      <c r="A1040" s="9">
        <f>IF(Lease!$H$4="Monthly",DATE(YEAR(Yearly!A1039),MONTH(Yearly!A1039)+1,DAY(Yearly!A1039)),IF(Lease!$H$4="Quarterly",DATE(YEAR(Yearly!A1039),MONTH(Yearly!A1039)+3,DAY(Yearly!A1039)),DATE(YEAR(Yearly!A1039)+1,MONTH(Yearly!A1039),DAY(Yearly!A1039))))</f>
        <v>420092</v>
      </c>
      <c r="B1040" s="9">
        <f t="shared" si="258"/>
        <v>420090</v>
      </c>
      <c r="C1040" s="9">
        <f t="shared" si="271"/>
        <v>420120</v>
      </c>
      <c r="D1040" s="3">
        <f t="shared" si="272"/>
        <v>31</v>
      </c>
      <c r="E1040" s="4">
        <f>Lease!K1050</f>
        <v>0</v>
      </c>
      <c r="F1040" s="3">
        <f t="shared" si="273"/>
        <v>0</v>
      </c>
      <c r="G1040" s="11">
        <f t="shared" si="259"/>
        <v>0</v>
      </c>
      <c r="H1040" s="11">
        <f t="shared" si="260"/>
        <v>0</v>
      </c>
      <c r="I1040" s="11">
        <f t="shared" si="261"/>
        <v>0</v>
      </c>
      <c r="J1040" s="11">
        <f t="shared" si="262"/>
        <v>0</v>
      </c>
      <c r="K1040" s="11">
        <f t="shared" si="263"/>
        <v>0</v>
      </c>
      <c r="L1040" s="11">
        <f t="shared" si="264"/>
        <v>0</v>
      </c>
      <c r="M1040" s="11">
        <f t="shared" si="265"/>
        <v>0</v>
      </c>
      <c r="N1040" s="11">
        <f t="shared" si="266"/>
        <v>0</v>
      </c>
      <c r="O1040" s="11">
        <f t="shared" si="267"/>
        <v>0</v>
      </c>
      <c r="P1040" s="11">
        <f t="shared" si="268"/>
        <v>0</v>
      </c>
      <c r="Q1040" s="11">
        <f t="shared" si="269"/>
        <v>0</v>
      </c>
      <c r="R1040" s="11">
        <f t="shared" si="270"/>
        <v>0</v>
      </c>
    </row>
    <row r="1041" spans="1:18" x14ac:dyDescent="0.25">
      <c r="A1041" s="9">
        <f>IF(Lease!$H$4="Monthly",DATE(YEAR(Yearly!A1040),MONTH(Yearly!A1040)+1,DAY(Yearly!A1040)),IF(Lease!$H$4="Quarterly",DATE(YEAR(Yearly!A1040),MONTH(Yearly!A1040)+3,DAY(Yearly!A1040)),DATE(YEAR(Yearly!A1040)+1,MONTH(Yearly!A1040),DAY(Yearly!A1040))))</f>
        <v>420457</v>
      </c>
      <c r="B1041" s="9">
        <f t="shared" si="258"/>
        <v>420455</v>
      </c>
      <c r="C1041" s="9">
        <f t="shared" si="271"/>
        <v>420485</v>
      </c>
      <c r="D1041" s="3">
        <f t="shared" si="272"/>
        <v>31</v>
      </c>
      <c r="E1041" s="4">
        <f>Lease!K1051</f>
        <v>0</v>
      </c>
      <c r="F1041" s="3">
        <f t="shared" si="273"/>
        <v>0</v>
      </c>
      <c r="G1041" s="11">
        <f t="shared" si="259"/>
        <v>0</v>
      </c>
      <c r="H1041" s="11">
        <f t="shared" si="260"/>
        <v>0</v>
      </c>
      <c r="I1041" s="11">
        <f t="shared" si="261"/>
        <v>0</v>
      </c>
      <c r="J1041" s="11">
        <f t="shared" si="262"/>
        <v>0</v>
      </c>
      <c r="K1041" s="11">
        <f t="shared" si="263"/>
        <v>0</v>
      </c>
      <c r="L1041" s="11">
        <f t="shared" si="264"/>
        <v>0</v>
      </c>
      <c r="M1041" s="11">
        <f t="shared" si="265"/>
        <v>0</v>
      </c>
      <c r="N1041" s="11">
        <f t="shared" si="266"/>
        <v>0</v>
      </c>
      <c r="O1041" s="11">
        <f t="shared" si="267"/>
        <v>0</v>
      </c>
      <c r="P1041" s="11">
        <f t="shared" si="268"/>
        <v>0</v>
      </c>
      <c r="Q1041" s="11">
        <f t="shared" si="269"/>
        <v>0</v>
      </c>
      <c r="R1041" s="11">
        <f t="shared" si="270"/>
        <v>0</v>
      </c>
    </row>
    <row r="1042" spans="1:18" x14ac:dyDescent="0.25">
      <c r="A1042" s="9">
        <f>IF(Lease!$H$4="Monthly",DATE(YEAR(Yearly!A1041),MONTH(Yearly!A1041)+1,DAY(Yearly!A1041)),IF(Lease!$H$4="Quarterly",DATE(YEAR(Yearly!A1041),MONTH(Yearly!A1041)+3,DAY(Yearly!A1041)),DATE(YEAR(Yearly!A1041)+1,MONTH(Yearly!A1041),DAY(Yearly!A1041))))</f>
        <v>420823</v>
      </c>
      <c r="B1042" s="9">
        <f t="shared" si="258"/>
        <v>420821</v>
      </c>
      <c r="C1042" s="9">
        <f t="shared" si="271"/>
        <v>420851</v>
      </c>
      <c r="D1042" s="3">
        <f t="shared" si="272"/>
        <v>31</v>
      </c>
      <c r="E1042" s="4">
        <f>Lease!K1052</f>
        <v>0</v>
      </c>
      <c r="F1042" s="3">
        <f t="shared" si="273"/>
        <v>0</v>
      </c>
      <c r="G1042" s="11">
        <f t="shared" si="259"/>
        <v>0</v>
      </c>
      <c r="H1042" s="11">
        <f t="shared" si="260"/>
        <v>0</v>
      </c>
      <c r="I1042" s="11">
        <f t="shared" si="261"/>
        <v>0</v>
      </c>
      <c r="J1042" s="11">
        <f t="shared" si="262"/>
        <v>0</v>
      </c>
      <c r="K1042" s="11">
        <f t="shared" si="263"/>
        <v>0</v>
      </c>
      <c r="L1042" s="11">
        <f t="shared" si="264"/>
        <v>0</v>
      </c>
      <c r="M1042" s="11">
        <f t="shared" si="265"/>
        <v>0</v>
      </c>
      <c r="N1042" s="11">
        <f t="shared" si="266"/>
        <v>0</v>
      </c>
      <c r="O1042" s="11">
        <f t="shared" si="267"/>
        <v>0</v>
      </c>
      <c r="P1042" s="11">
        <f t="shared" si="268"/>
        <v>0</v>
      </c>
      <c r="Q1042" s="11">
        <f t="shared" si="269"/>
        <v>0</v>
      </c>
      <c r="R1042" s="11">
        <f t="shared" si="270"/>
        <v>0</v>
      </c>
    </row>
    <row r="1043" spans="1:18" x14ac:dyDescent="0.25">
      <c r="A1043" s="9">
        <f>IF(Lease!$H$4="Monthly",DATE(YEAR(Yearly!A1042),MONTH(Yearly!A1042)+1,DAY(Yearly!A1042)),IF(Lease!$H$4="Quarterly",DATE(YEAR(Yearly!A1042),MONTH(Yearly!A1042)+3,DAY(Yearly!A1042)),DATE(YEAR(Yearly!A1042)+1,MONTH(Yearly!A1042),DAY(Yearly!A1042))))</f>
        <v>421188</v>
      </c>
      <c r="B1043" s="9">
        <f t="shared" si="258"/>
        <v>421186</v>
      </c>
      <c r="C1043" s="9">
        <f t="shared" si="271"/>
        <v>421216</v>
      </c>
      <c r="D1043" s="3">
        <f t="shared" si="272"/>
        <v>31</v>
      </c>
      <c r="E1043" s="4">
        <f>Lease!K1053</f>
        <v>0</v>
      </c>
      <c r="F1043" s="3">
        <f t="shared" si="273"/>
        <v>0</v>
      </c>
      <c r="G1043" s="11">
        <f t="shared" si="259"/>
        <v>0</v>
      </c>
      <c r="H1043" s="11">
        <f t="shared" si="260"/>
        <v>0</v>
      </c>
      <c r="I1043" s="11">
        <f t="shared" si="261"/>
        <v>0</v>
      </c>
      <c r="J1043" s="11">
        <f t="shared" si="262"/>
        <v>0</v>
      </c>
      <c r="K1043" s="11">
        <f t="shared" si="263"/>
        <v>0</v>
      </c>
      <c r="L1043" s="11">
        <f t="shared" si="264"/>
        <v>0</v>
      </c>
      <c r="M1043" s="11">
        <f t="shared" si="265"/>
        <v>0</v>
      </c>
      <c r="N1043" s="11">
        <f t="shared" si="266"/>
        <v>0</v>
      </c>
      <c r="O1043" s="11">
        <f t="shared" si="267"/>
        <v>0</v>
      </c>
      <c r="P1043" s="11">
        <f t="shared" si="268"/>
        <v>0</v>
      </c>
      <c r="Q1043" s="11">
        <f t="shared" si="269"/>
        <v>0</v>
      </c>
      <c r="R1043" s="11">
        <f t="shared" si="270"/>
        <v>0</v>
      </c>
    </row>
    <row r="1044" spans="1:18" x14ac:dyDescent="0.25">
      <c r="A1044" s="9">
        <f>IF(Lease!$H$4="Monthly",DATE(YEAR(Yearly!A1043),MONTH(Yearly!A1043)+1,DAY(Yearly!A1043)),IF(Lease!$H$4="Quarterly",DATE(YEAR(Yearly!A1043),MONTH(Yearly!A1043)+3,DAY(Yearly!A1043)),DATE(YEAR(Yearly!A1043)+1,MONTH(Yearly!A1043),DAY(Yearly!A1043))))</f>
        <v>421553</v>
      </c>
      <c r="B1044" s="9">
        <f t="shared" si="258"/>
        <v>421551</v>
      </c>
      <c r="C1044" s="9">
        <f t="shared" si="271"/>
        <v>421581</v>
      </c>
      <c r="D1044" s="3">
        <f t="shared" si="272"/>
        <v>31</v>
      </c>
      <c r="E1044" s="4">
        <f>Lease!K1054</f>
        <v>0</v>
      </c>
      <c r="F1044" s="3">
        <f t="shared" si="273"/>
        <v>0</v>
      </c>
      <c r="G1044" s="11">
        <f t="shared" si="259"/>
        <v>0</v>
      </c>
      <c r="H1044" s="11">
        <f t="shared" si="260"/>
        <v>0</v>
      </c>
      <c r="I1044" s="11">
        <f t="shared" si="261"/>
        <v>0</v>
      </c>
      <c r="J1044" s="11">
        <f t="shared" si="262"/>
        <v>0</v>
      </c>
      <c r="K1044" s="11">
        <f t="shared" si="263"/>
        <v>0</v>
      </c>
      <c r="L1044" s="11">
        <f t="shared" si="264"/>
        <v>0</v>
      </c>
      <c r="M1044" s="11">
        <f t="shared" si="265"/>
        <v>0</v>
      </c>
      <c r="N1044" s="11">
        <f t="shared" si="266"/>
        <v>0</v>
      </c>
      <c r="O1044" s="11">
        <f t="shared" si="267"/>
        <v>0</v>
      </c>
      <c r="P1044" s="11">
        <f t="shared" si="268"/>
        <v>0</v>
      </c>
      <c r="Q1044" s="11">
        <f t="shared" si="269"/>
        <v>0</v>
      </c>
      <c r="R1044" s="11">
        <f t="shared" si="270"/>
        <v>0</v>
      </c>
    </row>
    <row r="1045" spans="1:18" x14ac:dyDescent="0.25">
      <c r="A1045" s="9">
        <f>IF(Lease!$H$4="Monthly",DATE(YEAR(Yearly!A1044),MONTH(Yearly!A1044)+1,DAY(Yearly!A1044)),IF(Lease!$H$4="Quarterly",DATE(YEAR(Yearly!A1044),MONTH(Yearly!A1044)+3,DAY(Yearly!A1044)),DATE(YEAR(Yearly!A1044)+1,MONTH(Yearly!A1044),DAY(Yearly!A1044))))</f>
        <v>421918</v>
      </c>
      <c r="B1045" s="9">
        <f t="shared" si="258"/>
        <v>421916</v>
      </c>
      <c r="C1045" s="9">
        <f t="shared" si="271"/>
        <v>421946</v>
      </c>
      <c r="D1045" s="3">
        <f t="shared" si="272"/>
        <v>31</v>
      </c>
      <c r="E1045" s="4">
        <f>Lease!K1055</f>
        <v>0</v>
      </c>
      <c r="F1045" s="3">
        <f t="shared" si="273"/>
        <v>0</v>
      </c>
      <c r="G1045" s="11">
        <f t="shared" si="259"/>
        <v>0</v>
      </c>
      <c r="H1045" s="11">
        <f t="shared" si="260"/>
        <v>0</v>
      </c>
      <c r="I1045" s="11">
        <f t="shared" si="261"/>
        <v>0</v>
      </c>
      <c r="J1045" s="11">
        <f t="shared" si="262"/>
        <v>0</v>
      </c>
      <c r="K1045" s="11">
        <f t="shared" si="263"/>
        <v>0</v>
      </c>
      <c r="L1045" s="11">
        <f t="shared" si="264"/>
        <v>0</v>
      </c>
      <c r="M1045" s="11">
        <f t="shared" si="265"/>
        <v>0</v>
      </c>
      <c r="N1045" s="11">
        <f t="shared" si="266"/>
        <v>0</v>
      </c>
      <c r="O1045" s="11">
        <f t="shared" si="267"/>
        <v>0</v>
      </c>
      <c r="P1045" s="11">
        <f t="shared" si="268"/>
        <v>0</v>
      </c>
      <c r="Q1045" s="11">
        <f t="shared" si="269"/>
        <v>0</v>
      </c>
      <c r="R1045" s="11">
        <f t="shared" si="270"/>
        <v>0</v>
      </c>
    </row>
    <row r="1046" spans="1:18" x14ac:dyDescent="0.25">
      <c r="A1046" s="9">
        <f>IF(Lease!$H$4="Monthly",DATE(YEAR(Yearly!A1045),MONTH(Yearly!A1045)+1,DAY(Yearly!A1045)),IF(Lease!$H$4="Quarterly",DATE(YEAR(Yearly!A1045),MONTH(Yearly!A1045)+3,DAY(Yearly!A1045)),DATE(YEAR(Yearly!A1045)+1,MONTH(Yearly!A1045),DAY(Yearly!A1045))))</f>
        <v>422284</v>
      </c>
      <c r="B1046" s="9">
        <f t="shared" si="258"/>
        <v>422282</v>
      </c>
      <c r="C1046" s="9">
        <f t="shared" si="271"/>
        <v>422312</v>
      </c>
      <c r="D1046" s="3">
        <f t="shared" si="272"/>
        <v>31</v>
      </c>
      <c r="E1046" s="4">
        <f>Lease!K1056</f>
        <v>0</v>
      </c>
      <c r="F1046" s="3">
        <f t="shared" si="273"/>
        <v>0</v>
      </c>
      <c r="G1046" s="11">
        <f t="shared" si="259"/>
        <v>0</v>
      </c>
      <c r="H1046" s="11">
        <f t="shared" si="260"/>
        <v>0</v>
      </c>
      <c r="I1046" s="11">
        <f t="shared" si="261"/>
        <v>0</v>
      </c>
      <c r="J1046" s="11">
        <f t="shared" si="262"/>
        <v>0</v>
      </c>
      <c r="K1046" s="11">
        <f t="shared" si="263"/>
        <v>0</v>
      </c>
      <c r="L1046" s="11">
        <f t="shared" si="264"/>
        <v>0</v>
      </c>
      <c r="M1046" s="11">
        <f t="shared" si="265"/>
        <v>0</v>
      </c>
      <c r="N1046" s="11">
        <f t="shared" si="266"/>
        <v>0</v>
      </c>
      <c r="O1046" s="11">
        <f t="shared" si="267"/>
        <v>0</v>
      </c>
      <c r="P1046" s="11">
        <f t="shared" si="268"/>
        <v>0</v>
      </c>
      <c r="Q1046" s="11">
        <f t="shared" si="269"/>
        <v>0</v>
      </c>
      <c r="R1046" s="11">
        <f t="shared" si="270"/>
        <v>0</v>
      </c>
    </row>
    <row r="1047" spans="1:18" x14ac:dyDescent="0.25">
      <c r="A1047" s="9">
        <f>IF(Lease!$H$4="Monthly",DATE(YEAR(Yearly!A1046),MONTH(Yearly!A1046)+1,DAY(Yearly!A1046)),IF(Lease!$H$4="Quarterly",DATE(YEAR(Yearly!A1046),MONTH(Yearly!A1046)+3,DAY(Yearly!A1046)),DATE(YEAR(Yearly!A1046)+1,MONTH(Yearly!A1046),DAY(Yearly!A1046))))</f>
        <v>422649</v>
      </c>
      <c r="B1047" s="9">
        <f t="shared" si="258"/>
        <v>422647</v>
      </c>
      <c r="C1047" s="9">
        <f t="shared" si="271"/>
        <v>422677</v>
      </c>
      <c r="D1047" s="3">
        <f t="shared" si="272"/>
        <v>31</v>
      </c>
      <c r="E1047" s="4">
        <f>Lease!K1057</f>
        <v>0</v>
      </c>
      <c r="F1047" s="3">
        <f t="shared" si="273"/>
        <v>0</v>
      </c>
      <c r="G1047" s="11">
        <f t="shared" si="259"/>
        <v>0</v>
      </c>
      <c r="H1047" s="11">
        <f t="shared" si="260"/>
        <v>0</v>
      </c>
      <c r="I1047" s="11">
        <f t="shared" si="261"/>
        <v>0</v>
      </c>
      <c r="J1047" s="11">
        <f t="shared" si="262"/>
        <v>0</v>
      </c>
      <c r="K1047" s="11">
        <f t="shared" si="263"/>
        <v>0</v>
      </c>
      <c r="L1047" s="11">
        <f t="shared" si="264"/>
        <v>0</v>
      </c>
      <c r="M1047" s="11">
        <f t="shared" si="265"/>
        <v>0</v>
      </c>
      <c r="N1047" s="11">
        <f t="shared" si="266"/>
        <v>0</v>
      </c>
      <c r="O1047" s="11">
        <f t="shared" si="267"/>
        <v>0</v>
      </c>
      <c r="P1047" s="11">
        <f t="shared" si="268"/>
        <v>0</v>
      </c>
      <c r="Q1047" s="11">
        <f t="shared" si="269"/>
        <v>0</v>
      </c>
      <c r="R1047" s="11">
        <f t="shared" si="270"/>
        <v>0</v>
      </c>
    </row>
    <row r="1048" spans="1:18" x14ac:dyDescent="0.25">
      <c r="A1048" s="9">
        <f>IF(Lease!$H$4="Monthly",DATE(YEAR(Yearly!A1047),MONTH(Yearly!A1047)+1,DAY(Yearly!A1047)),IF(Lease!$H$4="Quarterly",DATE(YEAR(Yearly!A1047),MONTH(Yearly!A1047)+3,DAY(Yearly!A1047)),DATE(YEAR(Yearly!A1047)+1,MONTH(Yearly!A1047),DAY(Yearly!A1047))))</f>
        <v>423014</v>
      </c>
      <c r="B1048" s="9">
        <f t="shared" si="258"/>
        <v>423012</v>
      </c>
      <c r="C1048" s="9">
        <f t="shared" si="271"/>
        <v>423042</v>
      </c>
      <c r="D1048" s="3">
        <f t="shared" si="272"/>
        <v>31</v>
      </c>
      <c r="E1048" s="4">
        <f>Lease!K1058</f>
        <v>0</v>
      </c>
      <c r="F1048" s="3">
        <f t="shared" si="273"/>
        <v>0</v>
      </c>
      <c r="G1048" s="11">
        <f t="shared" si="259"/>
        <v>0</v>
      </c>
      <c r="H1048" s="11">
        <f t="shared" si="260"/>
        <v>0</v>
      </c>
      <c r="I1048" s="11">
        <f t="shared" si="261"/>
        <v>0</v>
      </c>
      <c r="J1048" s="11">
        <f t="shared" si="262"/>
        <v>0</v>
      </c>
      <c r="K1048" s="11">
        <f t="shared" si="263"/>
        <v>0</v>
      </c>
      <c r="L1048" s="11">
        <f t="shared" si="264"/>
        <v>0</v>
      </c>
      <c r="M1048" s="11">
        <f t="shared" si="265"/>
        <v>0</v>
      </c>
      <c r="N1048" s="11">
        <f t="shared" si="266"/>
        <v>0</v>
      </c>
      <c r="O1048" s="11">
        <f t="shared" si="267"/>
        <v>0</v>
      </c>
      <c r="P1048" s="11">
        <f t="shared" si="268"/>
        <v>0</v>
      </c>
      <c r="Q1048" s="11">
        <f t="shared" si="269"/>
        <v>0</v>
      </c>
      <c r="R1048" s="11">
        <f t="shared" si="270"/>
        <v>0</v>
      </c>
    </row>
    <row r="1049" spans="1:18" x14ac:dyDescent="0.25">
      <c r="A1049" s="9">
        <f>IF(Lease!$H$4="Monthly",DATE(YEAR(Yearly!A1048),MONTH(Yearly!A1048)+1,DAY(Yearly!A1048)),IF(Lease!$H$4="Quarterly",DATE(YEAR(Yearly!A1048),MONTH(Yearly!A1048)+3,DAY(Yearly!A1048)),DATE(YEAR(Yearly!A1048)+1,MONTH(Yearly!A1048),DAY(Yearly!A1048))))</f>
        <v>423379</v>
      </c>
      <c r="B1049" s="9">
        <f t="shared" si="258"/>
        <v>423377</v>
      </c>
      <c r="C1049" s="9">
        <f t="shared" si="271"/>
        <v>423407</v>
      </c>
      <c r="D1049" s="3">
        <f t="shared" si="272"/>
        <v>31</v>
      </c>
      <c r="E1049" s="4">
        <f>Lease!K1059</f>
        <v>0</v>
      </c>
      <c r="F1049" s="3">
        <f t="shared" si="273"/>
        <v>0</v>
      </c>
      <c r="G1049" s="11">
        <f t="shared" si="259"/>
        <v>0</v>
      </c>
      <c r="H1049" s="11">
        <f t="shared" si="260"/>
        <v>0</v>
      </c>
      <c r="I1049" s="11">
        <f t="shared" si="261"/>
        <v>0</v>
      </c>
      <c r="J1049" s="11">
        <f t="shared" si="262"/>
        <v>0</v>
      </c>
      <c r="K1049" s="11">
        <f t="shared" si="263"/>
        <v>0</v>
      </c>
      <c r="L1049" s="11">
        <f t="shared" si="264"/>
        <v>0</v>
      </c>
      <c r="M1049" s="11">
        <f t="shared" si="265"/>
        <v>0</v>
      </c>
      <c r="N1049" s="11">
        <f t="shared" si="266"/>
        <v>0</v>
      </c>
      <c r="O1049" s="11">
        <f t="shared" si="267"/>
        <v>0</v>
      </c>
      <c r="P1049" s="11">
        <f t="shared" si="268"/>
        <v>0</v>
      </c>
      <c r="Q1049" s="11">
        <f t="shared" si="269"/>
        <v>0</v>
      </c>
      <c r="R1049" s="11">
        <f t="shared" si="270"/>
        <v>0</v>
      </c>
    </row>
    <row r="1050" spans="1:18" x14ac:dyDescent="0.25">
      <c r="A1050" s="9">
        <f>IF(Lease!$H$4="Monthly",DATE(YEAR(Yearly!A1049),MONTH(Yearly!A1049)+1,DAY(Yearly!A1049)),IF(Lease!$H$4="Quarterly",DATE(YEAR(Yearly!A1049),MONTH(Yearly!A1049)+3,DAY(Yearly!A1049)),DATE(YEAR(Yearly!A1049)+1,MONTH(Yearly!A1049),DAY(Yearly!A1049))))</f>
        <v>423745</v>
      </c>
      <c r="B1050" s="9">
        <f t="shared" si="258"/>
        <v>423743</v>
      </c>
      <c r="C1050" s="9">
        <f t="shared" si="271"/>
        <v>423773</v>
      </c>
      <c r="D1050" s="3">
        <f t="shared" si="272"/>
        <v>31</v>
      </c>
      <c r="E1050" s="4">
        <f>Lease!K1060</f>
        <v>0</v>
      </c>
      <c r="F1050" s="3">
        <f t="shared" si="273"/>
        <v>0</v>
      </c>
      <c r="G1050" s="11">
        <f t="shared" si="259"/>
        <v>0</v>
      </c>
      <c r="H1050" s="11">
        <f t="shared" si="260"/>
        <v>0</v>
      </c>
      <c r="I1050" s="11">
        <f t="shared" si="261"/>
        <v>0</v>
      </c>
      <c r="J1050" s="11">
        <f t="shared" si="262"/>
        <v>0</v>
      </c>
      <c r="K1050" s="11">
        <f t="shared" si="263"/>
        <v>0</v>
      </c>
      <c r="L1050" s="11">
        <f t="shared" si="264"/>
        <v>0</v>
      </c>
      <c r="M1050" s="11">
        <f t="shared" si="265"/>
        <v>0</v>
      </c>
      <c r="N1050" s="11">
        <f t="shared" si="266"/>
        <v>0</v>
      </c>
      <c r="O1050" s="11">
        <f t="shared" si="267"/>
        <v>0</v>
      </c>
      <c r="P1050" s="11">
        <f t="shared" si="268"/>
        <v>0</v>
      </c>
      <c r="Q1050" s="11">
        <f t="shared" si="269"/>
        <v>0</v>
      </c>
      <c r="R1050" s="11">
        <f t="shared" si="270"/>
        <v>0</v>
      </c>
    </row>
    <row r="1051" spans="1:18" x14ac:dyDescent="0.25">
      <c r="A1051" s="9">
        <f>IF(Lease!$H$4="Monthly",DATE(YEAR(Yearly!A1050),MONTH(Yearly!A1050)+1,DAY(Yearly!A1050)),IF(Lease!$H$4="Quarterly",DATE(YEAR(Yearly!A1050),MONTH(Yearly!A1050)+3,DAY(Yearly!A1050)),DATE(YEAR(Yearly!A1050)+1,MONTH(Yearly!A1050),DAY(Yearly!A1050))))</f>
        <v>424110</v>
      </c>
      <c r="B1051" s="9">
        <f t="shared" si="258"/>
        <v>424108</v>
      </c>
      <c r="C1051" s="9">
        <f t="shared" si="271"/>
        <v>424138</v>
      </c>
      <c r="D1051" s="3">
        <f t="shared" si="272"/>
        <v>31</v>
      </c>
      <c r="E1051" s="4">
        <f>Lease!K1061</f>
        <v>0</v>
      </c>
      <c r="F1051" s="3">
        <f t="shared" si="273"/>
        <v>0</v>
      </c>
      <c r="G1051" s="11">
        <f t="shared" si="259"/>
        <v>0</v>
      </c>
      <c r="H1051" s="11">
        <f t="shared" si="260"/>
        <v>0</v>
      </c>
      <c r="I1051" s="11">
        <f t="shared" si="261"/>
        <v>0</v>
      </c>
      <c r="J1051" s="11">
        <f t="shared" si="262"/>
        <v>0</v>
      </c>
      <c r="K1051" s="11">
        <f t="shared" si="263"/>
        <v>0</v>
      </c>
      <c r="L1051" s="11">
        <f t="shared" si="264"/>
        <v>0</v>
      </c>
      <c r="M1051" s="11">
        <f t="shared" si="265"/>
        <v>0</v>
      </c>
      <c r="N1051" s="11">
        <f t="shared" si="266"/>
        <v>0</v>
      </c>
      <c r="O1051" s="11">
        <f t="shared" si="267"/>
        <v>0</v>
      </c>
      <c r="P1051" s="11">
        <f t="shared" si="268"/>
        <v>0</v>
      </c>
      <c r="Q1051" s="11">
        <f t="shared" si="269"/>
        <v>0</v>
      </c>
      <c r="R1051" s="11">
        <f t="shared" si="270"/>
        <v>0</v>
      </c>
    </row>
    <row r="1052" spans="1:18" x14ac:dyDescent="0.25">
      <c r="A1052" s="9">
        <f>IF(Lease!$H$4="Monthly",DATE(YEAR(Yearly!A1051),MONTH(Yearly!A1051)+1,DAY(Yearly!A1051)),IF(Lease!$H$4="Quarterly",DATE(YEAR(Yearly!A1051),MONTH(Yearly!A1051)+3,DAY(Yearly!A1051)),DATE(YEAR(Yearly!A1051)+1,MONTH(Yearly!A1051),DAY(Yearly!A1051))))</f>
        <v>424475</v>
      </c>
      <c r="B1052" s="9">
        <f t="shared" si="258"/>
        <v>424473</v>
      </c>
      <c r="C1052" s="9">
        <f t="shared" si="271"/>
        <v>424503</v>
      </c>
      <c r="D1052" s="3">
        <f t="shared" si="272"/>
        <v>31</v>
      </c>
      <c r="E1052" s="4">
        <f>Lease!K1062</f>
        <v>0</v>
      </c>
      <c r="F1052" s="3">
        <f t="shared" si="273"/>
        <v>0</v>
      </c>
      <c r="G1052" s="11">
        <f t="shared" si="259"/>
        <v>0</v>
      </c>
      <c r="H1052" s="11">
        <f t="shared" si="260"/>
        <v>0</v>
      </c>
      <c r="I1052" s="11">
        <f t="shared" si="261"/>
        <v>0</v>
      </c>
      <c r="J1052" s="11">
        <f t="shared" si="262"/>
        <v>0</v>
      </c>
      <c r="K1052" s="11">
        <f t="shared" si="263"/>
        <v>0</v>
      </c>
      <c r="L1052" s="11">
        <f t="shared" si="264"/>
        <v>0</v>
      </c>
      <c r="M1052" s="11">
        <f t="shared" si="265"/>
        <v>0</v>
      </c>
      <c r="N1052" s="11">
        <f t="shared" si="266"/>
        <v>0</v>
      </c>
      <c r="O1052" s="11">
        <f t="shared" si="267"/>
        <v>0</v>
      </c>
      <c r="P1052" s="11">
        <f t="shared" si="268"/>
        <v>0</v>
      </c>
      <c r="Q1052" s="11">
        <f t="shared" si="269"/>
        <v>0</v>
      </c>
      <c r="R1052" s="11">
        <f t="shared" si="270"/>
        <v>0</v>
      </c>
    </row>
    <row r="1053" spans="1:18" x14ac:dyDescent="0.25">
      <c r="A1053" s="9">
        <f>IF(Lease!$H$4="Monthly",DATE(YEAR(Yearly!A1052),MONTH(Yearly!A1052)+1,DAY(Yearly!A1052)),IF(Lease!$H$4="Quarterly",DATE(YEAR(Yearly!A1052),MONTH(Yearly!A1052)+3,DAY(Yearly!A1052)),DATE(YEAR(Yearly!A1052)+1,MONTH(Yearly!A1052),DAY(Yearly!A1052))))</f>
        <v>424840</v>
      </c>
      <c r="B1053" s="9">
        <f t="shared" si="258"/>
        <v>424838</v>
      </c>
      <c r="C1053" s="9">
        <f t="shared" si="271"/>
        <v>424868</v>
      </c>
      <c r="D1053" s="3">
        <f t="shared" si="272"/>
        <v>31</v>
      </c>
      <c r="E1053" s="4">
        <f>Lease!K1063</f>
        <v>0</v>
      </c>
      <c r="F1053" s="3">
        <f t="shared" si="273"/>
        <v>0</v>
      </c>
      <c r="G1053" s="11">
        <f t="shared" si="259"/>
        <v>0</v>
      </c>
      <c r="H1053" s="11">
        <f t="shared" si="260"/>
        <v>0</v>
      </c>
      <c r="I1053" s="11">
        <f t="shared" si="261"/>
        <v>0</v>
      </c>
      <c r="J1053" s="11">
        <f t="shared" si="262"/>
        <v>0</v>
      </c>
      <c r="K1053" s="11">
        <f t="shared" si="263"/>
        <v>0</v>
      </c>
      <c r="L1053" s="11">
        <f t="shared" si="264"/>
        <v>0</v>
      </c>
      <c r="M1053" s="11">
        <f t="shared" si="265"/>
        <v>0</v>
      </c>
      <c r="N1053" s="11">
        <f t="shared" si="266"/>
        <v>0</v>
      </c>
      <c r="O1053" s="11">
        <f t="shared" si="267"/>
        <v>0</v>
      </c>
      <c r="P1053" s="11">
        <f t="shared" si="268"/>
        <v>0</v>
      </c>
      <c r="Q1053" s="11">
        <f t="shared" si="269"/>
        <v>0</v>
      </c>
      <c r="R1053" s="11">
        <f t="shared" si="270"/>
        <v>0</v>
      </c>
    </row>
    <row r="1054" spans="1:18" x14ac:dyDescent="0.25">
      <c r="A1054" s="9">
        <f>IF(Lease!$H$4="Monthly",DATE(YEAR(Yearly!A1053),MONTH(Yearly!A1053)+1,DAY(Yearly!A1053)),IF(Lease!$H$4="Quarterly",DATE(YEAR(Yearly!A1053),MONTH(Yearly!A1053)+3,DAY(Yearly!A1053)),DATE(YEAR(Yearly!A1053)+1,MONTH(Yearly!A1053),DAY(Yearly!A1053))))</f>
        <v>425206</v>
      </c>
      <c r="B1054" s="9">
        <f t="shared" si="258"/>
        <v>425204</v>
      </c>
      <c r="C1054" s="9">
        <f t="shared" si="271"/>
        <v>425234</v>
      </c>
      <c r="D1054" s="3">
        <f t="shared" si="272"/>
        <v>31</v>
      </c>
      <c r="E1054" s="4">
        <f>Lease!K1064</f>
        <v>0</v>
      </c>
      <c r="F1054" s="3">
        <f t="shared" si="273"/>
        <v>0</v>
      </c>
      <c r="G1054" s="11">
        <f t="shared" si="259"/>
        <v>0</v>
      </c>
      <c r="H1054" s="11">
        <f t="shared" si="260"/>
        <v>0</v>
      </c>
      <c r="I1054" s="11">
        <f t="shared" si="261"/>
        <v>0</v>
      </c>
      <c r="J1054" s="11">
        <f t="shared" si="262"/>
        <v>0</v>
      </c>
      <c r="K1054" s="11">
        <f t="shared" si="263"/>
        <v>0</v>
      </c>
      <c r="L1054" s="11">
        <f t="shared" si="264"/>
        <v>0</v>
      </c>
      <c r="M1054" s="11">
        <f t="shared" si="265"/>
        <v>0</v>
      </c>
      <c r="N1054" s="11">
        <f t="shared" si="266"/>
        <v>0</v>
      </c>
      <c r="O1054" s="11">
        <f t="shared" si="267"/>
        <v>0</v>
      </c>
      <c r="P1054" s="11">
        <f t="shared" si="268"/>
        <v>0</v>
      </c>
      <c r="Q1054" s="11">
        <f t="shared" si="269"/>
        <v>0</v>
      </c>
      <c r="R1054" s="11">
        <f t="shared" si="270"/>
        <v>0</v>
      </c>
    </row>
    <row r="1055" spans="1:18" x14ac:dyDescent="0.25">
      <c r="A1055" s="9">
        <f>IF(Lease!$H$4="Monthly",DATE(YEAR(Yearly!A1054),MONTH(Yearly!A1054)+1,DAY(Yearly!A1054)),IF(Lease!$H$4="Quarterly",DATE(YEAR(Yearly!A1054),MONTH(Yearly!A1054)+3,DAY(Yearly!A1054)),DATE(YEAR(Yearly!A1054)+1,MONTH(Yearly!A1054),DAY(Yearly!A1054))))</f>
        <v>425571</v>
      </c>
      <c r="B1055" s="9">
        <f t="shared" si="258"/>
        <v>425569</v>
      </c>
      <c r="C1055" s="9">
        <f t="shared" si="271"/>
        <v>425599</v>
      </c>
      <c r="D1055" s="3">
        <f t="shared" si="272"/>
        <v>31</v>
      </c>
      <c r="E1055" s="4">
        <f>Lease!K1065</f>
        <v>0</v>
      </c>
      <c r="F1055" s="3">
        <f t="shared" si="273"/>
        <v>0</v>
      </c>
      <c r="G1055" s="11">
        <f t="shared" si="259"/>
        <v>0</v>
      </c>
      <c r="H1055" s="11">
        <f t="shared" si="260"/>
        <v>0</v>
      </c>
      <c r="I1055" s="11">
        <f t="shared" si="261"/>
        <v>0</v>
      </c>
      <c r="J1055" s="11">
        <f t="shared" si="262"/>
        <v>0</v>
      </c>
      <c r="K1055" s="11">
        <f t="shared" si="263"/>
        <v>0</v>
      </c>
      <c r="L1055" s="11">
        <f t="shared" si="264"/>
        <v>0</v>
      </c>
      <c r="M1055" s="11">
        <f t="shared" si="265"/>
        <v>0</v>
      </c>
      <c r="N1055" s="11">
        <f t="shared" si="266"/>
        <v>0</v>
      </c>
      <c r="O1055" s="11">
        <f t="shared" si="267"/>
        <v>0</v>
      </c>
      <c r="P1055" s="11">
        <f t="shared" si="268"/>
        <v>0</v>
      </c>
      <c r="Q1055" s="11">
        <f t="shared" si="269"/>
        <v>0</v>
      </c>
      <c r="R1055" s="11">
        <f t="shared" si="270"/>
        <v>0</v>
      </c>
    </row>
    <row r="1056" spans="1:18" x14ac:dyDescent="0.25">
      <c r="A1056" s="9">
        <f>IF(Lease!$H$4="Monthly",DATE(YEAR(Yearly!A1055),MONTH(Yearly!A1055)+1,DAY(Yearly!A1055)),IF(Lease!$H$4="Quarterly",DATE(YEAR(Yearly!A1055),MONTH(Yearly!A1055)+3,DAY(Yearly!A1055)),DATE(YEAR(Yearly!A1055)+1,MONTH(Yearly!A1055),DAY(Yearly!A1055))))</f>
        <v>425936</v>
      </c>
      <c r="B1056" s="9">
        <f t="shared" si="258"/>
        <v>425934</v>
      </c>
      <c r="C1056" s="9">
        <f t="shared" si="271"/>
        <v>425964</v>
      </c>
      <c r="D1056" s="3">
        <f t="shared" si="272"/>
        <v>31</v>
      </c>
      <c r="E1056" s="4">
        <f>Lease!K1066</f>
        <v>0</v>
      </c>
      <c r="F1056" s="3">
        <f t="shared" si="273"/>
        <v>0</v>
      </c>
      <c r="G1056" s="11">
        <f t="shared" si="259"/>
        <v>0</v>
      </c>
      <c r="H1056" s="11">
        <f t="shared" si="260"/>
        <v>0</v>
      </c>
      <c r="I1056" s="11">
        <f t="shared" si="261"/>
        <v>0</v>
      </c>
      <c r="J1056" s="11">
        <f t="shared" si="262"/>
        <v>0</v>
      </c>
      <c r="K1056" s="11">
        <f t="shared" si="263"/>
        <v>0</v>
      </c>
      <c r="L1056" s="11">
        <f t="shared" si="264"/>
        <v>0</v>
      </c>
      <c r="M1056" s="11">
        <f t="shared" si="265"/>
        <v>0</v>
      </c>
      <c r="N1056" s="11">
        <f t="shared" si="266"/>
        <v>0</v>
      </c>
      <c r="O1056" s="11">
        <f t="shared" si="267"/>
        <v>0</v>
      </c>
      <c r="P1056" s="11">
        <f t="shared" si="268"/>
        <v>0</v>
      </c>
      <c r="Q1056" s="11">
        <f t="shared" si="269"/>
        <v>0</v>
      </c>
      <c r="R1056" s="11">
        <f t="shared" si="270"/>
        <v>0</v>
      </c>
    </row>
    <row r="1057" spans="1:18" x14ac:dyDescent="0.25">
      <c r="A1057" s="9">
        <f>IF(Lease!$H$4="Monthly",DATE(YEAR(Yearly!A1056),MONTH(Yearly!A1056)+1,DAY(Yearly!A1056)),IF(Lease!$H$4="Quarterly",DATE(YEAR(Yearly!A1056),MONTH(Yearly!A1056)+3,DAY(Yearly!A1056)),DATE(YEAR(Yearly!A1056)+1,MONTH(Yearly!A1056),DAY(Yearly!A1056))))</f>
        <v>426301</v>
      </c>
      <c r="B1057" s="9">
        <f t="shared" si="258"/>
        <v>426299</v>
      </c>
      <c r="C1057" s="9">
        <f t="shared" si="271"/>
        <v>426329</v>
      </c>
      <c r="D1057" s="3">
        <f t="shared" si="272"/>
        <v>31</v>
      </c>
      <c r="E1057" s="4">
        <f>Lease!K1067</f>
        <v>0</v>
      </c>
      <c r="F1057" s="3">
        <f t="shared" si="273"/>
        <v>0</v>
      </c>
      <c r="G1057" s="11">
        <f t="shared" si="259"/>
        <v>0</v>
      </c>
      <c r="H1057" s="11">
        <f t="shared" si="260"/>
        <v>0</v>
      </c>
      <c r="I1057" s="11">
        <f t="shared" si="261"/>
        <v>0</v>
      </c>
      <c r="J1057" s="11">
        <f t="shared" si="262"/>
        <v>0</v>
      </c>
      <c r="K1057" s="11">
        <f t="shared" si="263"/>
        <v>0</v>
      </c>
      <c r="L1057" s="11">
        <f t="shared" si="264"/>
        <v>0</v>
      </c>
      <c r="M1057" s="11">
        <f t="shared" si="265"/>
        <v>0</v>
      </c>
      <c r="N1057" s="11">
        <f t="shared" si="266"/>
        <v>0</v>
      </c>
      <c r="O1057" s="11">
        <f t="shared" si="267"/>
        <v>0</v>
      </c>
      <c r="P1057" s="11">
        <f t="shared" si="268"/>
        <v>0</v>
      </c>
      <c r="Q1057" s="11">
        <f t="shared" si="269"/>
        <v>0</v>
      </c>
      <c r="R1057" s="11">
        <f t="shared" si="270"/>
        <v>0</v>
      </c>
    </row>
    <row r="1058" spans="1:18" x14ac:dyDescent="0.25">
      <c r="A1058" s="9">
        <f>IF(Lease!$H$4="Monthly",DATE(YEAR(Yearly!A1057),MONTH(Yearly!A1057)+1,DAY(Yearly!A1057)),IF(Lease!$H$4="Quarterly",DATE(YEAR(Yearly!A1057),MONTH(Yearly!A1057)+3,DAY(Yearly!A1057)),DATE(YEAR(Yearly!A1057)+1,MONTH(Yearly!A1057),DAY(Yearly!A1057))))</f>
        <v>426667</v>
      </c>
      <c r="B1058" s="9">
        <f t="shared" si="258"/>
        <v>426665</v>
      </c>
      <c r="C1058" s="9">
        <f t="shared" si="271"/>
        <v>426695</v>
      </c>
      <c r="D1058" s="3">
        <f t="shared" si="272"/>
        <v>31</v>
      </c>
      <c r="E1058" s="4">
        <f>Lease!K1068</f>
        <v>0</v>
      </c>
      <c r="F1058" s="3">
        <f t="shared" si="273"/>
        <v>0</v>
      </c>
      <c r="G1058" s="11">
        <f t="shared" si="259"/>
        <v>0</v>
      </c>
      <c r="H1058" s="11">
        <f t="shared" si="260"/>
        <v>0</v>
      </c>
      <c r="I1058" s="11">
        <f t="shared" si="261"/>
        <v>0</v>
      </c>
      <c r="J1058" s="11">
        <f t="shared" si="262"/>
        <v>0</v>
      </c>
      <c r="K1058" s="11">
        <f t="shared" si="263"/>
        <v>0</v>
      </c>
      <c r="L1058" s="11">
        <f t="shared" si="264"/>
        <v>0</v>
      </c>
      <c r="M1058" s="11">
        <f t="shared" si="265"/>
        <v>0</v>
      </c>
      <c r="N1058" s="11">
        <f t="shared" si="266"/>
        <v>0</v>
      </c>
      <c r="O1058" s="11">
        <f t="shared" si="267"/>
        <v>0</v>
      </c>
      <c r="P1058" s="11">
        <f t="shared" si="268"/>
        <v>0</v>
      </c>
      <c r="Q1058" s="11">
        <f t="shared" si="269"/>
        <v>0</v>
      </c>
      <c r="R1058" s="11">
        <f t="shared" si="270"/>
        <v>0</v>
      </c>
    </row>
    <row r="1059" spans="1:18" x14ac:dyDescent="0.25">
      <c r="A1059" s="9">
        <f>IF(Lease!$H$4="Monthly",DATE(YEAR(Yearly!A1058),MONTH(Yearly!A1058)+1,DAY(Yearly!A1058)),IF(Lease!$H$4="Quarterly",DATE(YEAR(Yearly!A1058),MONTH(Yearly!A1058)+3,DAY(Yearly!A1058)),DATE(YEAR(Yearly!A1058)+1,MONTH(Yearly!A1058),DAY(Yearly!A1058))))</f>
        <v>427032</v>
      </c>
      <c r="B1059" s="9">
        <f t="shared" si="258"/>
        <v>427030</v>
      </c>
      <c r="C1059" s="9">
        <f t="shared" si="271"/>
        <v>427060</v>
      </c>
      <c r="D1059" s="3">
        <f t="shared" si="272"/>
        <v>31</v>
      </c>
      <c r="E1059" s="4">
        <f>Lease!K1069</f>
        <v>0</v>
      </c>
      <c r="F1059" s="3">
        <f t="shared" si="273"/>
        <v>0</v>
      </c>
      <c r="G1059" s="11">
        <f t="shared" si="259"/>
        <v>0</v>
      </c>
      <c r="H1059" s="11">
        <f t="shared" si="260"/>
        <v>0</v>
      </c>
      <c r="I1059" s="11">
        <f t="shared" si="261"/>
        <v>0</v>
      </c>
      <c r="J1059" s="11">
        <f t="shared" si="262"/>
        <v>0</v>
      </c>
      <c r="K1059" s="11">
        <f t="shared" si="263"/>
        <v>0</v>
      </c>
      <c r="L1059" s="11">
        <f t="shared" si="264"/>
        <v>0</v>
      </c>
      <c r="M1059" s="11">
        <f t="shared" si="265"/>
        <v>0</v>
      </c>
      <c r="N1059" s="11">
        <f t="shared" si="266"/>
        <v>0</v>
      </c>
      <c r="O1059" s="11">
        <f t="shared" si="267"/>
        <v>0</v>
      </c>
      <c r="P1059" s="11">
        <f t="shared" si="268"/>
        <v>0</v>
      </c>
      <c r="Q1059" s="11">
        <f t="shared" si="269"/>
        <v>0</v>
      </c>
      <c r="R1059" s="11">
        <f t="shared" si="270"/>
        <v>0</v>
      </c>
    </row>
    <row r="1060" spans="1:18" x14ac:dyDescent="0.25">
      <c r="A1060" s="9">
        <f>IF(Lease!$H$4="Monthly",DATE(YEAR(Yearly!A1059),MONTH(Yearly!A1059)+1,DAY(Yearly!A1059)),IF(Lease!$H$4="Quarterly",DATE(YEAR(Yearly!A1059),MONTH(Yearly!A1059)+3,DAY(Yearly!A1059)),DATE(YEAR(Yearly!A1059)+1,MONTH(Yearly!A1059),DAY(Yearly!A1059))))</f>
        <v>427397</v>
      </c>
      <c r="B1060" s="9">
        <f t="shared" si="258"/>
        <v>427395</v>
      </c>
      <c r="C1060" s="9">
        <f t="shared" si="271"/>
        <v>427425</v>
      </c>
      <c r="D1060" s="3">
        <f t="shared" si="272"/>
        <v>31</v>
      </c>
      <c r="E1060" s="4">
        <f>Lease!K1070</f>
        <v>0</v>
      </c>
      <c r="F1060" s="3">
        <f t="shared" si="273"/>
        <v>0</v>
      </c>
      <c r="G1060" s="11">
        <f t="shared" si="259"/>
        <v>0</v>
      </c>
      <c r="H1060" s="11">
        <f t="shared" si="260"/>
        <v>0</v>
      </c>
      <c r="I1060" s="11">
        <f t="shared" si="261"/>
        <v>0</v>
      </c>
      <c r="J1060" s="11">
        <f t="shared" si="262"/>
        <v>0</v>
      </c>
      <c r="K1060" s="11">
        <f t="shared" si="263"/>
        <v>0</v>
      </c>
      <c r="L1060" s="11">
        <f t="shared" si="264"/>
        <v>0</v>
      </c>
      <c r="M1060" s="11">
        <f t="shared" si="265"/>
        <v>0</v>
      </c>
      <c r="N1060" s="11">
        <f t="shared" si="266"/>
        <v>0</v>
      </c>
      <c r="O1060" s="11">
        <f t="shared" si="267"/>
        <v>0</v>
      </c>
      <c r="P1060" s="11">
        <f t="shared" si="268"/>
        <v>0</v>
      </c>
      <c r="Q1060" s="11">
        <f t="shared" si="269"/>
        <v>0</v>
      </c>
      <c r="R1060" s="11">
        <f t="shared" si="270"/>
        <v>0</v>
      </c>
    </row>
    <row r="1061" spans="1:18" x14ac:dyDescent="0.25">
      <c r="A1061" s="9">
        <f>IF(Lease!$H$4="Monthly",DATE(YEAR(Yearly!A1060),MONTH(Yearly!A1060)+1,DAY(Yearly!A1060)),IF(Lease!$H$4="Quarterly",DATE(YEAR(Yearly!A1060),MONTH(Yearly!A1060)+3,DAY(Yearly!A1060)),DATE(YEAR(Yearly!A1060)+1,MONTH(Yearly!A1060),DAY(Yearly!A1060))))</f>
        <v>427762</v>
      </c>
      <c r="B1061" s="9">
        <f t="shared" si="258"/>
        <v>427760</v>
      </c>
      <c r="C1061" s="9">
        <f t="shared" si="271"/>
        <v>427790</v>
      </c>
      <c r="D1061" s="3">
        <f t="shared" si="272"/>
        <v>31</v>
      </c>
      <c r="E1061" s="4">
        <f>Lease!K1071</f>
        <v>0</v>
      </c>
      <c r="F1061" s="3">
        <f t="shared" si="273"/>
        <v>0</v>
      </c>
      <c r="G1061" s="11">
        <f t="shared" si="259"/>
        <v>0</v>
      </c>
      <c r="H1061" s="11">
        <f t="shared" si="260"/>
        <v>0</v>
      </c>
      <c r="I1061" s="11">
        <f t="shared" si="261"/>
        <v>0</v>
      </c>
      <c r="J1061" s="11">
        <f t="shared" si="262"/>
        <v>0</v>
      </c>
      <c r="K1061" s="11">
        <f t="shared" si="263"/>
        <v>0</v>
      </c>
      <c r="L1061" s="11">
        <f t="shared" si="264"/>
        <v>0</v>
      </c>
      <c r="M1061" s="11">
        <f t="shared" si="265"/>
        <v>0</v>
      </c>
      <c r="N1061" s="11">
        <f t="shared" si="266"/>
        <v>0</v>
      </c>
      <c r="O1061" s="11">
        <f t="shared" si="267"/>
        <v>0</v>
      </c>
      <c r="P1061" s="11">
        <f t="shared" si="268"/>
        <v>0</v>
      </c>
      <c r="Q1061" s="11">
        <f t="shared" si="269"/>
        <v>0</v>
      </c>
      <c r="R1061" s="11">
        <f t="shared" si="270"/>
        <v>0</v>
      </c>
    </row>
    <row r="1062" spans="1:18" x14ac:dyDescent="0.25">
      <c r="A1062" s="9">
        <f>IF(Lease!$H$4="Monthly",DATE(YEAR(Yearly!A1061),MONTH(Yearly!A1061)+1,DAY(Yearly!A1061)),IF(Lease!$H$4="Quarterly",DATE(YEAR(Yearly!A1061),MONTH(Yearly!A1061)+3,DAY(Yearly!A1061)),DATE(YEAR(Yearly!A1061)+1,MONTH(Yearly!A1061),DAY(Yearly!A1061))))</f>
        <v>428128</v>
      </c>
      <c r="B1062" s="9">
        <f t="shared" si="258"/>
        <v>428126</v>
      </c>
      <c r="C1062" s="9">
        <f t="shared" si="271"/>
        <v>428156</v>
      </c>
      <c r="D1062" s="3">
        <f t="shared" si="272"/>
        <v>31</v>
      </c>
      <c r="E1062" s="4">
        <f>Lease!K1072</f>
        <v>0</v>
      </c>
      <c r="F1062" s="3">
        <f t="shared" si="273"/>
        <v>0</v>
      </c>
      <c r="G1062" s="11">
        <f t="shared" si="259"/>
        <v>0</v>
      </c>
      <c r="H1062" s="11">
        <f t="shared" si="260"/>
        <v>0</v>
      </c>
      <c r="I1062" s="11">
        <f t="shared" si="261"/>
        <v>0</v>
      </c>
      <c r="J1062" s="11">
        <f t="shared" si="262"/>
        <v>0</v>
      </c>
      <c r="K1062" s="11">
        <f t="shared" si="263"/>
        <v>0</v>
      </c>
      <c r="L1062" s="11">
        <f t="shared" si="264"/>
        <v>0</v>
      </c>
      <c r="M1062" s="11">
        <f t="shared" si="265"/>
        <v>0</v>
      </c>
      <c r="N1062" s="11">
        <f t="shared" si="266"/>
        <v>0</v>
      </c>
      <c r="O1062" s="11">
        <f t="shared" si="267"/>
        <v>0</v>
      </c>
      <c r="P1062" s="11">
        <f t="shared" si="268"/>
        <v>0</v>
      </c>
      <c r="Q1062" s="11">
        <f t="shared" si="269"/>
        <v>0</v>
      </c>
      <c r="R1062" s="11">
        <f t="shared" si="270"/>
        <v>0</v>
      </c>
    </row>
    <row r="1063" spans="1:18" x14ac:dyDescent="0.25">
      <c r="A1063" s="9">
        <f>IF(Lease!$H$4="Monthly",DATE(YEAR(Yearly!A1062),MONTH(Yearly!A1062)+1,DAY(Yearly!A1062)),IF(Lease!$H$4="Quarterly",DATE(YEAR(Yearly!A1062),MONTH(Yearly!A1062)+3,DAY(Yearly!A1062)),DATE(YEAR(Yearly!A1062)+1,MONTH(Yearly!A1062),DAY(Yearly!A1062))))</f>
        <v>428493</v>
      </c>
      <c r="B1063" s="9">
        <f t="shared" si="258"/>
        <v>428491</v>
      </c>
      <c r="C1063" s="9">
        <f t="shared" si="271"/>
        <v>428521</v>
      </c>
      <c r="D1063" s="3">
        <f t="shared" si="272"/>
        <v>31</v>
      </c>
      <c r="E1063" s="4">
        <f>Lease!K1073</f>
        <v>0</v>
      </c>
      <c r="F1063" s="3">
        <f t="shared" si="273"/>
        <v>0</v>
      </c>
      <c r="G1063" s="11">
        <f t="shared" si="259"/>
        <v>0</v>
      </c>
      <c r="H1063" s="11">
        <f t="shared" si="260"/>
        <v>0</v>
      </c>
      <c r="I1063" s="11">
        <f t="shared" si="261"/>
        <v>0</v>
      </c>
      <c r="J1063" s="11">
        <f t="shared" si="262"/>
        <v>0</v>
      </c>
      <c r="K1063" s="11">
        <f t="shared" si="263"/>
        <v>0</v>
      </c>
      <c r="L1063" s="11">
        <f t="shared" si="264"/>
        <v>0</v>
      </c>
      <c r="M1063" s="11">
        <f t="shared" si="265"/>
        <v>0</v>
      </c>
      <c r="N1063" s="11">
        <f t="shared" si="266"/>
        <v>0</v>
      </c>
      <c r="O1063" s="11">
        <f t="shared" si="267"/>
        <v>0</v>
      </c>
      <c r="P1063" s="11">
        <f t="shared" si="268"/>
        <v>0</v>
      </c>
      <c r="Q1063" s="11">
        <f t="shared" si="269"/>
        <v>0</v>
      </c>
      <c r="R1063" s="11">
        <f t="shared" si="270"/>
        <v>0</v>
      </c>
    </row>
    <row r="1064" spans="1:18" x14ac:dyDescent="0.25">
      <c r="A1064" s="9">
        <f>IF(Lease!$H$4="Monthly",DATE(YEAR(Yearly!A1063),MONTH(Yearly!A1063)+1,DAY(Yearly!A1063)),IF(Lease!$H$4="Quarterly",DATE(YEAR(Yearly!A1063),MONTH(Yearly!A1063)+3,DAY(Yearly!A1063)),DATE(YEAR(Yearly!A1063)+1,MONTH(Yearly!A1063),DAY(Yearly!A1063))))</f>
        <v>428858</v>
      </c>
      <c r="B1064" s="9">
        <f t="shared" si="258"/>
        <v>428856</v>
      </c>
      <c r="C1064" s="9">
        <f t="shared" si="271"/>
        <v>428886</v>
      </c>
      <c r="D1064" s="3">
        <f t="shared" si="272"/>
        <v>31</v>
      </c>
      <c r="E1064" s="4">
        <f>Lease!K1074</f>
        <v>0</v>
      </c>
      <c r="F1064" s="3">
        <f t="shared" si="273"/>
        <v>0</v>
      </c>
      <c r="G1064" s="11">
        <f t="shared" si="259"/>
        <v>0</v>
      </c>
      <c r="H1064" s="11">
        <f t="shared" si="260"/>
        <v>0</v>
      </c>
      <c r="I1064" s="11">
        <f t="shared" si="261"/>
        <v>0</v>
      </c>
      <c r="J1064" s="11">
        <f t="shared" si="262"/>
        <v>0</v>
      </c>
      <c r="K1064" s="11">
        <f t="shared" si="263"/>
        <v>0</v>
      </c>
      <c r="L1064" s="11">
        <f t="shared" si="264"/>
        <v>0</v>
      </c>
      <c r="M1064" s="11">
        <f t="shared" si="265"/>
        <v>0</v>
      </c>
      <c r="N1064" s="11">
        <f t="shared" si="266"/>
        <v>0</v>
      </c>
      <c r="O1064" s="11">
        <f t="shared" si="267"/>
        <v>0</v>
      </c>
      <c r="P1064" s="11">
        <f t="shared" si="268"/>
        <v>0</v>
      </c>
      <c r="Q1064" s="11">
        <f t="shared" si="269"/>
        <v>0</v>
      </c>
      <c r="R1064" s="11">
        <f t="shared" si="270"/>
        <v>0</v>
      </c>
    </row>
    <row r="1065" spans="1:18" x14ac:dyDescent="0.25">
      <c r="A1065" s="9">
        <f>IF(Lease!$H$4="Monthly",DATE(YEAR(Yearly!A1064),MONTH(Yearly!A1064)+1,DAY(Yearly!A1064)),IF(Lease!$H$4="Quarterly",DATE(YEAR(Yearly!A1064),MONTH(Yearly!A1064)+3,DAY(Yearly!A1064)),DATE(YEAR(Yearly!A1064)+1,MONTH(Yearly!A1064),DAY(Yearly!A1064))))</f>
        <v>429223</v>
      </c>
      <c r="B1065" s="9">
        <f t="shared" si="258"/>
        <v>429221</v>
      </c>
      <c r="C1065" s="9">
        <f t="shared" si="271"/>
        <v>429251</v>
      </c>
      <c r="D1065" s="3">
        <f t="shared" si="272"/>
        <v>31</v>
      </c>
      <c r="E1065" s="4">
        <f>Lease!K1075</f>
        <v>0</v>
      </c>
      <c r="F1065" s="3">
        <f t="shared" si="273"/>
        <v>0</v>
      </c>
      <c r="G1065" s="11">
        <f t="shared" si="259"/>
        <v>0</v>
      </c>
      <c r="H1065" s="11">
        <f t="shared" si="260"/>
        <v>0</v>
      </c>
      <c r="I1065" s="11">
        <f t="shared" si="261"/>
        <v>0</v>
      </c>
      <c r="J1065" s="11">
        <f t="shared" si="262"/>
        <v>0</v>
      </c>
      <c r="K1065" s="11">
        <f t="shared" si="263"/>
        <v>0</v>
      </c>
      <c r="L1065" s="11">
        <f t="shared" si="264"/>
        <v>0</v>
      </c>
      <c r="M1065" s="11">
        <f t="shared" si="265"/>
        <v>0</v>
      </c>
      <c r="N1065" s="11">
        <f t="shared" si="266"/>
        <v>0</v>
      </c>
      <c r="O1065" s="11">
        <f t="shared" si="267"/>
        <v>0</v>
      </c>
      <c r="P1065" s="11">
        <f t="shared" si="268"/>
        <v>0</v>
      </c>
      <c r="Q1065" s="11">
        <f t="shared" si="269"/>
        <v>0</v>
      </c>
      <c r="R1065" s="11">
        <f t="shared" si="270"/>
        <v>0</v>
      </c>
    </row>
    <row r="1066" spans="1:18" x14ac:dyDescent="0.25">
      <c r="A1066" s="9">
        <f>IF(Lease!$H$4="Monthly",DATE(YEAR(Yearly!A1065),MONTH(Yearly!A1065)+1,DAY(Yearly!A1065)),IF(Lease!$H$4="Quarterly",DATE(YEAR(Yearly!A1065),MONTH(Yearly!A1065)+3,DAY(Yearly!A1065)),DATE(YEAR(Yearly!A1065)+1,MONTH(Yearly!A1065),DAY(Yearly!A1065))))</f>
        <v>429589</v>
      </c>
      <c r="B1066" s="9">
        <f t="shared" si="258"/>
        <v>429587</v>
      </c>
      <c r="C1066" s="9">
        <f t="shared" si="271"/>
        <v>429617</v>
      </c>
      <c r="D1066" s="3">
        <f t="shared" si="272"/>
        <v>31</v>
      </c>
      <c r="E1066" s="4">
        <f>Lease!K1076</f>
        <v>0</v>
      </c>
      <c r="F1066" s="3">
        <f t="shared" si="273"/>
        <v>0</v>
      </c>
      <c r="G1066" s="11">
        <f t="shared" si="259"/>
        <v>0</v>
      </c>
      <c r="H1066" s="11">
        <f t="shared" si="260"/>
        <v>0</v>
      </c>
      <c r="I1066" s="11">
        <f t="shared" si="261"/>
        <v>0</v>
      </c>
      <c r="J1066" s="11">
        <f t="shared" si="262"/>
        <v>0</v>
      </c>
      <c r="K1066" s="11">
        <f t="shared" si="263"/>
        <v>0</v>
      </c>
      <c r="L1066" s="11">
        <f t="shared" si="264"/>
        <v>0</v>
      </c>
      <c r="M1066" s="11">
        <f t="shared" si="265"/>
        <v>0</v>
      </c>
      <c r="N1066" s="11">
        <f t="shared" si="266"/>
        <v>0</v>
      </c>
      <c r="O1066" s="11">
        <f t="shared" si="267"/>
        <v>0</v>
      </c>
      <c r="P1066" s="11">
        <f t="shared" si="268"/>
        <v>0</v>
      </c>
      <c r="Q1066" s="11">
        <f t="shared" si="269"/>
        <v>0</v>
      </c>
      <c r="R1066" s="11">
        <f t="shared" si="270"/>
        <v>0</v>
      </c>
    </row>
    <row r="1067" spans="1:18" x14ac:dyDescent="0.25">
      <c r="A1067" s="9">
        <f>IF(Lease!$H$4="Monthly",DATE(YEAR(Yearly!A1066),MONTH(Yearly!A1066)+1,DAY(Yearly!A1066)),IF(Lease!$H$4="Quarterly",DATE(YEAR(Yearly!A1066),MONTH(Yearly!A1066)+3,DAY(Yearly!A1066)),DATE(YEAR(Yearly!A1066)+1,MONTH(Yearly!A1066),DAY(Yearly!A1066))))</f>
        <v>429954</v>
      </c>
      <c r="B1067" s="9">
        <f t="shared" si="258"/>
        <v>429952</v>
      </c>
      <c r="C1067" s="9">
        <f t="shared" si="271"/>
        <v>429982</v>
      </c>
      <c r="D1067" s="3">
        <f t="shared" si="272"/>
        <v>31</v>
      </c>
      <c r="E1067" s="4">
        <f>Lease!K1077</f>
        <v>0</v>
      </c>
      <c r="F1067" s="3">
        <f t="shared" si="273"/>
        <v>0</v>
      </c>
      <c r="G1067" s="11">
        <f t="shared" si="259"/>
        <v>0</v>
      </c>
      <c r="H1067" s="11">
        <f t="shared" si="260"/>
        <v>0</v>
      </c>
      <c r="I1067" s="11">
        <f t="shared" si="261"/>
        <v>0</v>
      </c>
      <c r="J1067" s="11">
        <f t="shared" si="262"/>
        <v>0</v>
      </c>
      <c r="K1067" s="11">
        <f t="shared" si="263"/>
        <v>0</v>
      </c>
      <c r="L1067" s="11">
        <f t="shared" si="264"/>
        <v>0</v>
      </c>
      <c r="M1067" s="11">
        <f t="shared" si="265"/>
        <v>0</v>
      </c>
      <c r="N1067" s="11">
        <f t="shared" si="266"/>
        <v>0</v>
      </c>
      <c r="O1067" s="11">
        <f t="shared" si="267"/>
        <v>0</v>
      </c>
      <c r="P1067" s="11">
        <f t="shared" si="268"/>
        <v>0</v>
      </c>
      <c r="Q1067" s="11">
        <f t="shared" si="269"/>
        <v>0</v>
      </c>
      <c r="R1067" s="11">
        <f t="shared" si="270"/>
        <v>0</v>
      </c>
    </row>
    <row r="1068" spans="1:18" x14ac:dyDescent="0.25">
      <c r="A1068" s="9">
        <f>IF(Lease!$H$4="Monthly",DATE(YEAR(Yearly!A1067),MONTH(Yearly!A1067)+1,DAY(Yearly!A1067)),IF(Lease!$H$4="Quarterly",DATE(YEAR(Yearly!A1067),MONTH(Yearly!A1067)+3,DAY(Yearly!A1067)),DATE(YEAR(Yearly!A1067)+1,MONTH(Yearly!A1067),DAY(Yearly!A1067))))</f>
        <v>430319</v>
      </c>
      <c r="B1068" s="9">
        <f t="shared" si="258"/>
        <v>430317</v>
      </c>
      <c r="C1068" s="9">
        <f t="shared" si="271"/>
        <v>430347</v>
      </c>
      <c r="D1068" s="3">
        <f t="shared" si="272"/>
        <v>31</v>
      </c>
      <c r="E1068" s="4">
        <f>Lease!K1078</f>
        <v>0</v>
      </c>
      <c r="F1068" s="3">
        <f t="shared" si="273"/>
        <v>0</v>
      </c>
      <c r="G1068" s="11">
        <f t="shared" si="259"/>
        <v>0</v>
      </c>
      <c r="H1068" s="11">
        <f t="shared" si="260"/>
        <v>0</v>
      </c>
      <c r="I1068" s="11">
        <f t="shared" si="261"/>
        <v>0</v>
      </c>
      <c r="J1068" s="11">
        <f t="shared" si="262"/>
        <v>0</v>
      </c>
      <c r="K1068" s="11">
        <f t="shared" si="263"/>
        <v>0</v>
      </c>
      <c r="L1068" s="11">
        <f t="shared" si="264"/>
        <v>0</v>
      </c>
      <c r="M1068" s="11">
        <f t="shared" si="265"/>
        <v>0</v>
      </c>
      <c r="N1068" s="11">
        <f t="shared" si="266"/>
        <v>0</v>
      </c>
      <c r="O1068" s="11">
        <f t="shared" si="267"/>
        <v>0</v>
      </c>
      <c r="P1068" s="11">
        <f t="shared" si="268"/>
        <v>0</v>
      </c>
      <c r="Q1068" s="11">
        <f t="shared" si="269"/>
        <v>0</v>
      </c>
      <c r="R1068" s="11">
        <f t="shared" si="270"/>
        <v>0</v>
      </c>
    </row>
    <row r="1069" spans="1:18" x14ac:dyDescent="0.25">
      <c r="A1069" s="9">
        <f>IF(Lease!$H$4="Monthly",DATE(YEAR(Yearly!A1068),MONTH(Yearly!A1068)+1,DAY(Yearly!A1068)),IF(Lease!$H$4="Quarterly",DATE(YEAR(Yearly!A1068),MONTH(Yearly!A1068)+3,DAY(Yearly!A1068)),DATE(YEAR(Yearly!A1068)+1,MONTH(Yearly!A1068),DAY(Yearly!A1068))))</f>
        <v>430684</v>
      </c>
      <c r="B1069" s="9">
        <f t="shared" si="258"/>
        <v>430682</v>
      </c>
      <c r="C1069" s="9">
        <f t="shared" si="271"/>
        <v>430712</v>
      </c>
      <c r="D1069" s="3">
        <f t="shared" si="272"/>
        <v>31</v>
      </c>
      <c r="E1069" s="4">
        <f>Lease!K1079</f>
        <v>0</v>
      </c>
      <c r="F1069" s="3">
        <f t="shared" si="273"/>
        <v>0</v>
      </c>
      <c r="G1069" s="11">
        <f t="shared" si="259"/>
        <v>0</v>
      </c>
      <c r="H1069" s="11">
        <f t="shared" si="260"/>
        <v>0</v>
      </c>
      <c r="I1069" s="11">
        <f t="shared" si="261"/>
        <v>0</v>
      </c>
      <c r="J1069" s="11">
        <f t="shared" si="262"/>
        <v>0</v>
      </c>
      <c r="K1069" s="11">
        <f t="shared" si="263"/>
        <v>0</v>
      </c>
      <c r="L1069" s="11">
        <f t="shared" si="264"/>
        <v>0</v>
      </c>
      <c r="M1069" s="11">
        <f t="shared" si="265"/>
        <v>0</v>
      </c>
      <c r="N1069" s="11">
        <f t="shared" si="266"/>
        <v>0</v>
      </c>
      <c r="O1069" s="11">
        <f t="shared" si="267"/>
        <v>0</v>
      </c>
      <c r="P1069" s="11">
        <f t="shared" si="268"/>
        <v>0</v>
      </c>
      <c r="Q1069" s="11">
        <f t="shared" si="269"/>
        <v>0</v>
      </c>
      <c r="R1069" s="11">
        <f t="shared" si="270"/>
        <v>0</v>
      </c>
    </row>
    <row r="1070" spans="1:18" x14ac:dyDescent="0.25">
      <c r="A1070" s="9">
        <f>IF(Lease!$H$4="Monthly",DATE(YEAR(Yearly!A1069),MONTH(Yearly!A1069)+1,DAY(Yearly!A1069)),IF(Lease!$H$4="Quarterly",DATE(YEAR(Yearly!A1069),MONTH(Yearly!A1069)+3,DAY(Yearly!A1069)),DATE(YEAR(Yearly!A1069)+1,MONTH(Yearly!A1069),DAY(Yearly!A1069))))</f>
        <v>431050</v>
      </c>
      <c r="B1070" s="9">
        <f t="shared" si="258"/>
        <v>431048</v>
      </c>
      <c r="C1070" s="9">
        <f t="shared" si="271"/>
        <v>431078</v>
      </c>
      <c r="D1070" s="3">
        <f t="shared" si="272"/>
        <v>31</v>
      </c>
      <c r="E1070" s="4">
        <f>Lease!K1080</f>
        <v>0</v>
      </c>
      <c r="F1070" s="3">
        <f t="shared" si="273"/>
        <v>0</v>
      </c>
      <c r="G1070" s="11">
        <f t="shared" si="259"/>
        <v>0</v>
      </c>
      <c r="H1070" s="11">
        <f t="shared" si="260"/>
        <v>0</v>
      </c>
      <c r="I1070" s="11">
        <f t="shared" si="261"/>
        <v>0</v>
      </c>
      <c r="J1070" s="11">
        <f t="shared" si="262"/>
        <v>0</v>
      </c>
      <c r="K1070" s="11">
        <f t="shared" si="263"/>
        <v>0</v>
      </c>
      <c r="L1070" s="11">
        <f t="shared" si="264"/>
        <v>0</v>
      </c>
      <c r="M1070" s="11">
        <f t="shared" si="265"/>
        <v>0</v>
      </c>
      <c r="N1070" s="11">
        <f t="shared" si="266"/>
        <v>0</v>
      </c>
      <c r="O1070" s="11">
        <f t="shared" si="267"/>
        <v>0</v>
      </c>
      <c r="P1070" s="11">
        <f t="shared" si="268"/>
        <v>0</v>
      </c>
      <c r="Q1070" s="11">
        <f t="shared" si="269"/>
        <v>0</v>
      </c>
      <c r="R1070" s="11">
        <f t="shared" si="270"/>
        <v>0</v>
      </c>
    </row>
    <row r="1071" spans="1:18" x14ac:dyDescent="0.25">
      <c r="A1071" s="9">
        <f>IF(Lease!$H$4="Monthly",DATE(YEAR(Yearly!A1070),MONTH(Yearly!A1070)+1,DAY(Yearly!A1070)),IF(Lease!$H$4="Quarterly",DATE(YEAR(Yearly!A1070),MONTH(Yearly!A1070)+3,DAY(Yearly!A1070)),DATE(YEAR(Yearly!A1070)+1,MONTH(Yearly!A1070),DAY(Yearly!A1070))))</f>
        <v>431415</v>
      </c>
      <c r="B1071" s="9">
        <f t="shared" si="258"/>
        <v>431413</v>
      </c>
      <c r="C1071" s="9">
        <f t="shared" si="271"/>
        <v>431443</v>
      </c>
      <c r="D1071" s="3">
        <f t="shared" si="272"/>
        <v>31</v>
      </c>
      <c r="E1071" s="4">
        <f>Lease!K1081</f>
        <v>0</v>
      </c>
      <c r="F1071" s="3">
        <f t="shared" si="273"/>
        <v>0</v>
      </c>
      <c r="G1071" s="11">
        <f t="shared" si="259"/>
        <v>0</v>
      </c>
      <c r="H1071" s="11">
        <f t="shared" si="260"/>
        <v>0</v>
      </c>
      <c r="I1071" s="11">
        <f t="shared" si="261"/>
        <v>0</v>
      </c>
      <c r="J1071" s="11">
        <f t="shared" si="262"/>
        <v>0</v>
      </c>
      <c r="K1071" s="11">
        <f t="shared" si="263"/>
        <v>0</v>
      </c>
      <c r="L1071" s="11">
        <f t="shared" si="264"/>
        <v>0</v>
      </c>
      <c r="M1071" s="11">
        <f t="shared" si="265"/>
        <v>0</v>
      </c>
      <c r="N1071" s="11">
        <f t="shared" si="266"/>
        <v>0</v>
      </c>
      <c r="O1071" s="11">
        <f t="shared" si="267"/>
        <v>0</v>
      </c>
      <c r="P1071" s="11">
        <f t="shared" si="268"/>
        <v>0</v>
      </c>
      <c r="Q1071" s="11">
        <f t="shared" si="269"/>
        <v>0</v>
      </c>
      <c r="R1071" s="11">
        <f t="shared" si="270"/>
        <v>0</v>
      </c>
    </row>
    <row r="1072" spans="1:18" x14ac:dyDescent="0.25">
      <c r="A1072" s="9">
        <f>IF(Lease!$H$4="Monthly",DATE(YEAR(Yearly!A1071),MONTH(Yearly!A1071)+1,DAY(Yearly!A1071)),IF(Lease!$H$4="Quarterly",DATE(YEAR(Yearly!A1071),MONTH(Yearly!A1071)+3,DAY(Yearly!A1071)),DATE(YEAR(Yearly!A1071)+1,MONTH(Yearly!A1071),DAY(Yearly!A1071))))</f>
        <v>431780</v>
      </c>
      <c r="B1072" s="9">
        <f t="shared" si="258"/>
        <v>431778</v>
      </c>
      <c r="C1072" s="9">
        <f t="shared" si="271"/>
        <v>431808</v>
      </c>
      <c r="D1072" s="3">
        <f t="shared" si="272"/>
        <v>31</v>
      </c>
      <c r="E1072" s="4">
        <f>Lease!K1082</f>
        <v>0</v>
      </c>
      <c r="F1072" s="3">
        <f t="shared" si="273"/>
        <v>0</v>
      </c>
      <c r="G1072" s="11">
        <f t="shared" si="259"/>
        <v>0</v>
      </c>
      <c r="H1072" s="11">
        <f t="shared" si="260"/>
        <v>0</v>
      </c>
      <c r="I1072" s="11">
        <f t="shared" si="261"/>
        <v>0</v>
      </c>
      <c r="J1072" s="11">
        <f t="shared" si="262"/>
        <v>0</v>
      </c>
      <c r="K1072" s="11">
        <f t="shared" si="263"/>
        <v>0</v>
      </c>
      <c r="L1072" s="11">
        <f t="shared" si="264"/>
        <v>0</v>
      </c>
      <c r="M1072" s="11">
        <f t="shared" si="265"/>
        <v>0</v>
      </c>
      <c r="N1072" s="11">
        <f t="shared" si="266"/>
        <v>0</v>
      </c>
      <c r="O1072" s="11">
        <f t="shared" si="267"/>
        <v>0</v>
      </c>
      <c r="P1072" s="11">
        <f t="shared" si="268"/>
        <v>0</v>
      </c>
      <c r="Q1072" s="11">
        <f t="shared" si="269"/>
        <v>0</v>
      </c>
      <c r="R1072" s="11">
        <f t="shared" si="270"/>
        <v>0</v>
      </c>
    </row>
    <row r="1073" spans="1:18" x14ac:dyDescent="0.25">
      <c r="A1073" s="9">
        <f>IF(Lease!$H$4="Monthly",DATE(YEAR(Yearly!A1072),MONTH(Yearly!A1072)+1,DAY(Yearly!A1072)),IF(Lease!$H$4="Quarterly",DATE(YEAR(Yearly!A1072),MONTH(Yearly!A1072)+3,DAY(Yearly!A1072)),DATE(YEAR(Yearly!A1072)+1,MONTH(Yearly!A1072),DAY(Yearly!A1072))))</f>
        <v>432145</v>
      </c>
      <c r="B1073" s="9">
        <f t="shared" si="258"/>
        <v>432143</v>
      </c>
      <c r="C1073" s="9">
        <f t="shared" si="271"/>
        <v>432173</v>
      </c>
      <c r="D1073" s="3">
        <f t="shared" si="272"/>
        <v>31</v>
      </c>
      <c r="E1073" s="4">
        <f>Lease!K1083</f>
        <v>0</v>
      </c>
      <c r="F1073" s="3">
        <f t="shared" si="273"/>
        <v>0</v>
      </c>
      <c r="G1073" s="11">
        <f t="shared" si="259"/>
        <v>0</v>
      </c>
      <c r="H1073" s="11">
        <f t="shared" si="260"/>
        <v>0</v>
      </c>
      <c r="I1073" s="11">
        <f t="shared" si="261"/>
        <v>0</v>
      </c>
      <c r="J1073" s="11">
        <f t="shared" si="262"/>
        <v>0</v>
      </c>
      <c r="K1073" s="11">
        <f t="shared" si="263"/>
        <v>0</v>
      </c>
      <c r="L1073" s="11">
        <f t="shared" si="264"/>
        <v>0</v>
      </c>
      <c r="M1073" s="11">
        <f t="shared" si="265"/>
        <v>0</v>
      </c>
      <c r="N1073" s="11">
        <f t="shared" si="266"/>
        <v>0</v>
      </c>
      <c r="O1073" s="11">
        <f t="shared" si="267"/>
        <v>0</v>
      </c>
      <c r="P1073" s="11">
        <f t="shared" si="268"/>
        <v>0</v>
      </c>
      <c r="Q1073" s="11">
        <f t="shared" si="269"/>
        <v>0</v>
      </c>
      <c r="R1073" s="11">
        <f t="shared" si="270"/>
        <v>0</v>
      </c>
    </row>
    <row r="1074" spans="1:18" x14ac:dyDescent="0.25">
      <c r="A1074" s="9">
        <f>IF(Lease!$H$4="Monthly",DATE(YEAR(Yearly!A1073),MONTH(Yearly!A1073)+1,DAY(Yearly!A1073)),IF(Lease!$H$4="Quarterly",DATE(YEAR(Yearly!A1073),MONTH(Yearly!A1073)+3,DAY(Yearly!A1073)),DATE(YEAR(Yearly!A1073)+1,MONTH(Yearly!A1073),DAY(Yearly!A1073))))</f>
        <v>432511</v>
      </c>
      <c r="B1074" s="9">
        <f t="shared" si="258"/>
        <v>432509</v>
      </c>
      <c r="C1074" s="9">
        <f t="shared" si="271"/>
        <v>432539</v>
      </c>
      <c r="D1074" s="3">
        <f t="shared" si="272"/>
        <v>31</v>
      </c>
      <c r="E1074" s="4">
        <f>Lease!K1084</f>
        <v>0</v>
      </c>
      <c r="F1074" s="3">
        <f t="shared" si="273"/>
        <v>0</v>
      </c>
      <c r="G1074" s="11">
        <f t="shared" si="259"/>
        <v>0</v>
      </c>
      <c r="H1074" s="11">
        <f t="shared" si="260"/>
        <v>0</v>
      </c>
      <c r="I1074" s="11">
        <f t="shared" si="261"/>
        <v>0</v>
      </c>
      <c r="J1074" s="11">
        <f t="shared" si="262"/>
        <v>0</v>
      </c>
      <c r="K1074" s="11">
        <f t="shared" si="263"/>
        <v>0</v>
      </c>
      <c r="L1074" s="11">
        <f t="shared" si="264"/>
        <v>0</v>
      </c>
      <c r="M1074" s="11">
        <f t="shared" si="265"/>
        <v>0</v>
      </c>
      <c r="N1074" s="11">
        <f t="shared" si="266"/>
        <v>0</v>
      </c>
      <c r="O1074" s="11">
        <f t="shared" si="267"/>
        <v>0</v>
      </c>
      <c r="P1074" s="11">
        <f t="shared" si="268"/>
        <v>0</v>
      </c>
      <c r="Q1074" s="11">
        <f t="shared" si="269"/>
        <v>0</v>
      </c>
      <c r="R1074" s="11">
        <f t="shared" si="270"/>
        <v>0</v>
      </c>
    </row>
    <row r="1075" spans="1:18" x14ac:dyDescent="0.25">
      <c r="A1075" s="9">
        <f>IF(Lease!$H$4="Monthly",DATE(YEAR(Yearly!A1074),MONTH(Yearly!A1074)+1,DAY(Yearly!A1074)),IF(Lease!$H$4="Quarterly",DATE(YEAR(Yearly!A1074),MONTH(Yearly!A1074)+3,DAY(Yearly!A1074)),DATE(YEAR(Yearly!A1074)+1,MONTH(Yearly!A1074),DAY(Yearly!A1074))))</f>
        <v>432876</v>
      </c>
      <c r="B1075" s="9">
        <f t="shared" si="258"/>
        <v>432874</v>
      </c>
      <c r="C1075" s="9">
        <f t="shared" si="271"/>
        <v>432904</v>
      </c>
      <c r="D1075" s="3">
        <f t="shared" si="272"/>
        <v>31</v>
      </c>
      <c r="E1075" s="4">
        <f>Lease!K1085</f>
        <v>0</v>
      </c>
      <c r="F1075" s="3">
        <f t="shared" si="273"/>
        <v>0</v>
      </c>
      <c r="G1075" s="11">
        <f t="shared" si="259"/>
        <v>0</v>
      </c>
      <c r="H1075" s="11">
        <f t="shared" si="260"/>
        <v>0</v>
      </c>
      <c r="I1075" s="11">
        <f t="shared" si="261"/>
        <v>0</v>
      </c>
      <c r="J1075" s="11">
        <f t="shared" si="262"/>
        <v>0</v>
      </c>
      <c r="K1075" s="11">
        <f t="shared" si="263"/>
        <v>0</v>
      </c>
      <c r="L1075" s="11">
        <f t="shared" si="264"/>
        <v>0</v>
      </c>
      <c r="M1075" s="11">
        <f t="shared" si="265"/>
        <v>0</v>
      </c>
      <c r="N1075" s="11">
        <f t="shared" si="266"/>
        <v>0</v>
      </c>
      <c r="O1075" s="11">
        <f t="shared" si="267"/>
        <v>0</v>
      </c>
      <c r="P1075" s="11">
        <f t="shared" si="268"/>
        <v>0</v>
      </c>
      <c r="Q1075" s="11">
        <f t="shared" si="269"/>
        <v>0</v>
      </c>
      <c r="R1075" s="11">
        <f t="shared" si="270"/>
        <v>0</v>
      </c>
    </row>
    <row r="1076" spans="1:18" x14ac:dyDescent="0.25">
      <c r="A1076" s="9">
        <f>IF(Lease!$H$4="Monthly",DATE(YEAR(Yearly!A1075),MONTH(Yearly!A1075)+1,DAY(Yearly!A1075)),IF(Lease!$H$4="Quarterly",DATE(YEAR(Yearly!A1075),MONTH(Yearly!A1075)+3,DAY(Yearly!A1075)),DATE(YEAR(Yearly!A1075)+1,MONTH(Yearly!A1075),DAY(Yearly!A1075))))</f>
        <v>433241</v>
      </c>
      <c r="B1076" s="9">
        <f t="shared" si="258"/>
        <v>433239</v>
      </c>
      <c r="C1076" s="9">
        <f t="shared" si="271"/>
        <v>433269</v>
      </c>
      <c r="D1076" s="3">
        <f t="shared" si="272"/>
        <v>31</v>
      </c>
      <c r="E1076" s="4">
        <f>Lease!K1086</f>
        <v>0</v>
      </c>
      <c r="F1076" s="3">
        <f t="shared" si="273"/>
        <v>0</v>
      </c>
      <c r="G1076" s="11">
        <f t="shared" si="259"/>
        <v>0</v>
      </c>
      <c r="H1076" s="11">
        <f t="shared" si="260"/>
        <v>0</v>
      </c>
      <c r="I1076" s="11">
        <f t="shared" si="261"/>
        <v>0</v>
      </c>
      <c r="J1076" s="11">
        <f t="shared" si="262"/>
        <v>0</v>
      </c>
      <c r="K1076" s="11">
        <f t="shared" si="263"/>
        <v>0</v>
      </c>
      <c r="L1076" s="11">
        <f t="shared" si="264"/>
        <v>0</v>
      </c>
      <c r="M1076" s="11">
        <f t="shared" si="265"/>
        <v>0</v>
      </c>
      <c r="N1076" s="11">
        <f t="shared" si="266"/>
        <v>0</v>
      </c>
      <c r="O1076" s="11">
        <f t="shared" si="267"/>
        <v>0</v>
      </c>
      <c r="P1076" s="11">
        <f t="shared" si="268"/>
        <v>0</v>
      </c>
      <c r="Q1076" s="11">
        <f t="shared" si="269"/>
        <v>0</v>
      </c>
      <c r="R1076" s="11">
        <f t="shared" si="270"/>
        <v>0</v>
      </c>
    </row>
    <row r="1077" spans="1:18" x14ac:dyDescent="0.25">
      <c r="A1077" s="9">
        <f>IF(Lease!$H$4="Monthly",DATE(YEAR(Yearly!A1076),MONTH(Yearly!A1076)+1,DAY(Yearly!A1076)),IF(Lease!$H$4="Quarterly",DATE(YEAR(Yearly!A1076),MONTH(Yearly!A1076)+3,DAY(Yearly!A1076)),DATE(YEAR(Yearly!A1076)+1,MONTH(Yearly!A1076),DAY(Yearly!A1076))))</f>
        <v>433606</v>
      </c>
      <c r="B1077" s="9">
        <f t="shared" si="258"/>
        <v>433604</v>
      </c>
      <c r="C1077" s="9">
        <f t="shared" si="271"/>
        <v>433634</v>
      </c>
      <c r="D1077" s="3">
        <f t="shared" si="272"/>
        <v>31</v>
      </c>
      <c r="E1077" s="4">
        <f>Lease!K1087</f>
        <v>0</v>
      </c>
      <c r="F1077" s="3">
        <f t="shared" si="273"/>
        <v>0</v>
      </c>
      <c r="G1077" s="11">
        <f t="shared" si="259"/>
        <v>0</v>
      </c>
      <c r="H1077" s="11">
        <f t="shared" si="260"/>
        <v>0</v>
      </c>
      <c r="I1077" s="11">
        <f t="shared" si="261"/>
        <v>0</v>
      </c>
      <c r="J1077" s="11">
        <f t="shared" si="262"/>
        <v>0</v>
      </c>
      <c r="K1077" s="11">
        <f t="shared" si="263"/>
        <v>0</v>
      </c>
      <c r="L1077" s="11">
        <f t="shared" si="264"/>
        <v>0</v>
      </c>
      <c r="M1077" s="11">
        <f t="shared" si="265"/>
        <v>0</v>
      </c>
      <c r="N1077" s="11">
        <f t="shared" si="266"/>
        <v>0</v>
      </c>
      <c r="O1077" s="11">
        <f t="shared" si="267"/>
        <v>0</v>
      </c>
      <c r="P1077" s="11">
        <f t="shared" si="268"/>
        <v>0</v>
      </c>
      <c r="Q1077" s="11">
        <f t="shared" si="269"/>
        <v>0</v>
      </c>
      <c r="R1077" s="11">
        <f t="shared" si="270"/>
        <v>0</v>
      </c>
    </row>
    <row r="1078" spans="1:18" x14ac:dyDescent="0.25">
      <c r="A1078" s="9">
        <f>IF(Lease!$H$4="Monthly",DATE(YEAR(Yearly!A1077),MONTH(Yearly!A1077)+1,DAY(Yearly!A1077)),IF(Lease!$H$4="Quarterly",DATE(YEAR(Yearly!A1077),MONTH(Yearly!A1077)+3,DAY(Yearly!A1077)),DATE(YEAR(Yearly!A1077)+1,MONTH(Yearly!A1077),DAY(Yearly!A1077))))</f>
        <v>433972</v>
      </c>
      <c r="B1078" s="9">
        <f t="shared" si="258"/>
        <v>433970</v>
      </c>
      <c r="C1078" s="9">
        <f t="shared" si="271"/>
        <v>434000</v>
      </c>
      <c r="D1078" s="3">
        <f t="shared" si="272"/>
        <v>31</v>
      </c>
      <c r="E1078" s="4">
        <f>Lease!K1088</f>
        <v>0</v>
      </c>
      <c r="F1078" s="3">
        <f t="shared" si="273"/>
        <v>0</v>
      </c>
      <c r="G1078" s="11">
        <f t="shared" si="259"/>
        <v>0</v>
      </c>
      <c r="H1078" s="11">
        <f t="shared" si="260"/>
        <v>0</v>
      </c>
      <c r="I1078" s="11">
        <f t="shared" si="261"/>
        <v>0</v>
      </c>
      <c r="J1078" s="11">
        <f t="shared" si="262"/>
        <v>0</v>
      </c>
      <c r="K1078" s="11">
        <f t="shared" si="263"/>
        <v>0</v>
      </c>
      <c r="L1078" s="11">
        <f t="shared" si="264"/>
        <v>0</v>
      </c>
      <c r="M1078" s="11">
        <f t="shared" si="265"/>
        <v>0</v>
      </c>
      <c r="N1078" s="11">
        <f t="shared" si="266"/>
        <v>0</v>
      </c>
      <c r="O1078" s="11">
        <f t="shared" si="267"/>
        <v>0</v>
      </c>
      <c r="P1078" s="11">
        <f t="shared" si="268"/>
        <v>0</v>
      </c>
      <c r="Q1078" s="11">
        <f t="shared" si="269"/>
        <v>0</v>
      </c>
      <c r="R1078" s="11">
        <f t="shared" si="270"/>
        <v>0</v>
      </c>
    </row>
    <row r="1079" spans="1:18" x14ac:dyDescent="0.25">
      <c r="A1079" s="9">
        <f>IF(Lease!$H$4="Monthly",DATE(YEAR(Yearly!A1078),MONTH(Yearly!A1078)+1,DAY(Yearly!A1078)),IF(Lease!$H$4="Quarterly",DATE(YEAR(Yearly!A1078),MONTH(Yearly!A1078)+3,DAY(Yearly!A1078)),DATE(YEAR(Yearly!A1078)+1,MONTH(Yearly!A1078),DAY(Yearly!A1078))))</f>
        <v>434337</v>
      </c>
      <c r="B1079" s="9">
        <f t="shared" si="258"/>
        <v>434335</v>
      </c>
      <c r="C1079" s="9">
        <f t="shared" si="271"/>
        <v>434365</v>
      </c>
      <c r="D1079" s="3">
        <f t="shared" si="272"/>
        <v>31</v>
      </c>
      <c r="E1079" s="4">
        <f>Lease!K1089</f>
        <v>0</v>
      </c>
      <c r="F1079" s="3">
        <f t="shared" si="273"/>
        <v>0</v>
      </c>
      <c r="G1079" s="11">
        <f t="shared" si="259"/>
        <v>0</v>
      </c>
      <c r="H1079" s="11">
        <f t="shared" si="260"/>
        <v>0</v>
      </c>
      <c r="I1079" s="11">
        <f t="shared" si="261"/>
        <v>0</v>
      </c>
      <c r="J1079" s="11">
        <f t="shared" si="262"/>
        <v>0</v>
      </c>
      <c r="K1079" s="11">
        <f t="shared" si="263"/>
        <v>0</v>
      </c>
      <c r="L1079" s="11">
        <f t="shared" si="264"/>
        <v>0</v>
      </c>
      <c r="M1079" s="11">
        <f t="shared" si="265"/>
        <v>0</v>
      </c>
      <c r="N1079" s="11">
        <f t="shared" si="266"/>
        <v>0</v>
      </c>
      <c r="O1079" s="11">
        <f t="shared" si="267"/>
        <v>0</v>
      </c>
      <c r="P1079" s="11">
        <f t="shared" si="268"/>
        <v>0</v>
      </c>
      <c r="Q1079" s="11">
        <f t="shared" si="269"/>
        <v>0</v>
      </c>
      <c r="R1079" s="11">
        <f t="shared" si="270"/>
        <v>0</v>
      </c>
    </row>
    <row r="1080" spans="1:18" x14ac:dyDescent="0.25">
      <c r="A1080" s="9">
        <f>IF(Lease!$H$4="Monthly",DATE(YEAR(Yearly!A1079),MONTH(Yearly!A1079)+1,DAY(Yearly!A1079)),IF(Lease!$H$4="Quarterly",DATE(YEAR(Yearly!A1079),MONTH(Yearly!A1079)+3,DAY(Yearly!A1079)),DATE(YEAR(Yearly!A1079)+1,MONTH(Yearly!A1079),DAY(Yearly!A1079))))</f>
        <v>434702</v>
      </c>
      <c r="B1080" s="9">
        <f t="shared" si="258"/>
        <v>434700</v>
      </c>
      <c r="C1080" s="9">
        <f t="shared" si="271"/>
        <v>434730</v>
      </c>
      <c r="D1080" s="3">
        <f t="shared" si="272"/>
        <v>31</v>
      </c>
      <c r="E1080" s="4">
        <f>Lease!K1090</f>
        <v>0</v>
      </c>
      <c r="F1080" s="3">
        <f t="shared" si="273"/>
        <v>0</v>
      </c>
      <c r="G1080" s="11">
        <f t="shared" si="259"/>
        <v>0</v>
      </c>
      <c r="H1080" s="11">
        <f t="shared" si="260"/>
        <v>0</v>
      </c>
      <c r="I1080" s="11">
        <f t="shared" si="261"/>
        <v>0</v>
      </c>
      <c r="J1080" s="11">
        <f t="shared" si="262"/>
        <v>0</v>
      </c>
      <c r="K1080" s="11">
        <f t="shared" si="263"/>
        <v>0</v>
      </c>
      <c r="L1080" s="11">
        <f t="shared" si="264"/>
        <v>0</v>
      </c>
      <c r="M1080" s="11">
        <f t="shared" si="265"/>
        <v>0</v>
      </c>
      <c r="N1080" s="11">
        <f t="shared" si="266"/>
        <v>0</v>
      </c>
      <c r="O1080" s="11">
        <f t="shared" si="267"/>
        <v>0</v>
      </c>
      <c r="P1080" s="11">
        <f t="shared" si="268"/>
        <v>0</v>
      </c>
      <c r="Q1080" s="11">
        <f t="shared" si="269"/>
        <v>0</v>
      </c>
      <c r="R1080" s="11">
        <f t="shared" si="270"/>
        <v>0</v>
      </c>
    </row>
    <row r="1081" spans="1:18" x14ac:dyDescent="0.25">
      <c r="A1081" s="9">
        <f>IF(Lease!$H$4="Monthly",DATE(YEAR(Yearly!A1080),MONTH(Yearly!A1080)+1,DAY(Yearly!A1080)),IF(Lease!$H$4="Quarterly",DATE(YEAR(Yearly!A1080),MONTH(Yearly!A1080)+3,DAY(Yearly!A1080)),DATE(YEAR(Yearly!A1080)+1,MONTH(Yearly!A1080),DAY(Yearly!A1080))))</f>
        <v>435067</v>
      </c>
      <c r="B1081" s="9">
        <f t="shared" si="258"/>
        <v>435065</v>
      </c>
      <c r="C1081" s="9">
        <f t="shared" si="271"/>
        <v>435095</v>
      </c>
      <c r="D1081" s="3">
        <f t="shared" si="272"/>
        <v>31</v>
      </c>
      <c r="E1081" s="4">
        <f>Lease!K1091</f>
        <v>0</v>
      </c>
      <c r="F1081" s="3">
        <f t="shared" si="273"/>
        <v>0</v>
      </c>
      <c r="G1081" s="11">
        <f t="shared" si="259"/>
        <v>0</v>
      </c>
      <c r="H1081" s="11">
        <f t="shared" si="260"/>
        <v>0</v>
      </c>
      <c r="I1081" s="11">
        <f t="shared" si="261"/>
        <v>0</v>
      </c>
      <c r="J1081" s="11">
        <f t="shared" si="262"/>
        <v>0</v>
      </c>
      <c r="K1081" s="11">
        <f t="shared" si="263"/>
        <v>0</v>
      </c>
      <c r="L1081" s="11">
        <f t="shared" si="264"/>
        <v>0</v>
      </c>
      <c r="M1081" s="11">
        <f t="shared" si="265"/>
        <v>0</v>
      </c>
      <c r="N1081" s="11">
        <f t="shared" si="266"/>
        <v>0</v>
      </c>
      <c r="O1081" s="11">
        <f t="shared" si="267"/>
        <v>0</v>
      </c>
      <c r="P1081" s="11">
        <f t="shared" si="268"/>
        <v>0</v>
      </c>
      <c r="Q1081" s="11">
        <f t="shared" si="269"/>
        <v>0</v>
      </c>
      <c r="R1081" s="11">
        <f t="shared" si="270"/>
        <v>0</v>
      </c>
    </row>
    <row r="1082" spans="1:18" x14ac:dyDescent="0.25">
      <c r="A1082" s="9">
        <f>IF(Lease!$H$4="Monthly",DATE(YEAR(Yearly!A1081),MONTH(Yearly!A1081)+1,DAY(Yearly!A1081)),IF(Lease!$H$4="Quarterly",DATE(YEAR(Yearly!A1081),MONTH(Yearly!A1081)+3,DAY(Yearly!A1081)),DATE(YEAR(Yearly!A1081)+1,MONTH(Yearly!A1081),DAY(Yearly!A1081))))</f>
        <v>435433</v>
      </c>
      <c r="B1082" s="9">
        <f t="shared" si="258"/>
        <v>435431</v>
      </c>
      <c r="C1082" s="9">
        <f t="shared" si="271"/>
        <v>435461</v>
      </c>
      <c r="D1082" s="3">
        <f t="shared" si="272"/>
        <v>31</v>
      </c>
      <c r="E1082" s="4">
        <f>Lease!K1092</f>
        <v>0</v>
      </c>
      <c r="F1082" s="3">
        <f t="shared" si="273"/>
        <v>0</v>
      </c>
      <c r="G1082" s="11">
        <f t="shared" si="259"/>
        <v>0</v>
      </c>
      <c r="H1082" s="11">
        <f t="shared" si="260"/>
        <v>0</v>
      </c>
      <c r="I1082" s="11">
        <f t="shared" si="261"/>
        <v>0</v>
      </c>
      <c r="J1082" s="11">
        <f t="shared" si="262"/>
        <v>0</v>
      </c>
      <c r="K1082" s="11">
        <f t="shared" si="263"/>
        <v>0</v>
      </c>
      <c r="L1082" s="11">
        <f t="shared" si="264"/>
        <v>0</v>
      </c>
      <c r="M1082" s="11">
        <f t="shared" si="265"/>
        <v>0</v>
      </c>
      <c r="N1082" s="11">
        <f t="shared" si="266"/>
        <v>0</v>
      </c>
      <c r="O1082" s="11">
        <f t="shared" si="267"/>
        <v>0</v>
      </c>
      <c r="P1082" s="11">
        <f t="shared" si="268"/>
        <v>0</v>
      </c>
      <c r="Q1082" s="11">
        <f t="shared" si="269"/>
        <v>0</v>
      </c>
      <c r="R1082" s="11">
        <f t="shared" si="270"/>
        <v>0</v>
      </c>
    </row>
    <row r="1083" spans="1:18" x14ac:dyDescent="0.25">
      <c r="A1083" s="9">
        <f>IF(Lease!$H$4="Monthly",DATE(YEAR(Yearly!A1082),MONTH(Yearly!A1082)+1,DAY(Yearly!A1082)),IF(Lease!$H$4="Quarterly",DATE(YEAR(Yearly!A1082),MONTH(Yearly!A1082)+3,DAY(Yearly!A1082)),DATE(YEAR(Yearly!A1082)+1,MONTH(Yearly!A1082),DAY(Yearly!A1082))))</f>
        <v>435798</v>
      </c>
      <c r="B1083" s="9">
        <f t="shared" si="258"/>
        <v>435796</v>
      </c>
      <c r="C1083" s="9">
        <f t="shared" si="271"/>
        <v>435826</v>
      </c>
      <c r="D1083" s="3">
        <f t="shared" si="272"/>
        <v>31</v>
      </c>
      <c r="E1083" s="4">
        <f>Lease!K1093</f>
        <v>0</v>
      </c>
      <c r="F1083" s="3">
        <f t="shared" si="273"/>
        <v>0</v>
      </c>
      <c r="G1083" s="11">
        <f t="shared" si="259"/>
        <v>0</v>
      </c>
      <c r="H1083" s="11">
        <f t="shared" si="260"/>
        <v>0</v>
      </c>
      <c r="I1083" s="11">
        <f t="shared" si="261"/>
        <v>0</v>
      </c>
      <c r="J1083" s="11">
        <f t="shared" si="262"/>
        <v>0</v>
      </c>
      <c r="K1083" s="11">
        <f t="shared" si="263"/>
        <v>0</v>
      </c>
      <c r="L1083" s="11">
        <f t="shared" si="264"/>
        <v>0</v>
      </c>
      <c r="M1083" s="11">
        <f t="shared" si="265"/>
        <v>0</v>
      </c>
      <c r="N1083" s="11">
        <f t="shared" si="266"/>
        <v>0</v>
      </c>
      <c r="O1083" s="11">
        <f t="shared" si="267"/>
        <v>0</v>
      </c>
      <c r="P1083" s="11">
        <f t="shared" si="268"/>
        <v>0</v>
      </c>
      <c r="Q1083" s="11">
        <f t="shared" si="269"/>
        <v>0</v>
      </c>
      <c r="R1083" s="11">
        <f t="shared" si="270"/>
        <v>0</v>
      </c>
    </row>
    <row r="1084" spans="1:18" x14ac:dyDescent="0.25">
      <c r="A1084" s="9">
        <f>IF(Lease!$H$4="Monthly",DATE(YEAR(Yearly!A1083),MONTH(Yearly!A1083)+1,DAY(Yearly!A1083)),IF(Lease!$H$4="Quarterly",DATE(YEAR(Yearly!A1083),MONTH(Yearly!A1083)+3,DAY(Yearly!A1083)),DATE(YEAR(Yearly!A1083)+1,MONTH(Yearly!A1083),DAY(Yearly!A1083))))</f>
        <v>436163</v>
      </c>
      <c r="B1084" s="9">
        <f t="shared" si="258"/>
        <v>436161</v>
      </c>
      <c r="C1084" s="9">
        <f t="shared" si="271"/>
        <v>436191</v>
      </c>
      <c r="D1084" s="3">
        <f t="shared" si="272"/>
        <v>31</v>
      </c>
      <c r="E1084" s="4">
        <f>Lease!K1094</f>
        <v>0</v>
      </c>
      <c r="F1084" s="3">
        <f t="shared" si="273"/>
        <v>0</v>
      </c>
      <c r="G1084" s="11">
        <f t="shared" si="259"/>
        <v>0</v>
      </c>
      <c r="H1084" s="11">
        <f t="shared" si="260"/>
        <v>0</v>
      </c>
      <c r="I1084" s="11">
        <f t="shared" si="261"/>
        <v>0</v>
      </c>
      <c r="J1084" s="11">
        <f t="shared" si="262"/>
        <v>0</v>
      </c>
      <c r="K1084" s="11">
        <f t="shared" si="263"/>
        <v>0</v>
      </c>
      <c r="L1084" s="11">
        <f t="shared" si="264"/>
        <v>0</v>
      </c>
      <c r="M1084" s="11">
        <f t="shared" si="265"/>
        <v>0</v>
      </c>
      <c r="N1084" s="11">
        <f t="shared" si="266"/>
        <v>0</v>
      </c>
      <c r="O1084" s="11">
        <f t="shared" si="267"/>
        <v>0</v>
      </c>
      <c r="P1084" s="11">
        <f t="shared" si="268"/>
        <v>0</v>
      </c>
      <c r="Q1084" s="11">
        <f t="shared" si="269"/>
        <v>0</v>
      </c>
      <c r="R1084" s="11">
        <f t="shared" si="270"/>
        <v>0</v>
      </c>
    </row>
    <row r="1085" spans="1:18" x14ac:dyDescent="0.25">
      <c r="A1085" s="9">
        <f>IF(Lease!$H$4="Monthly",DATE(YEAR(Yearly!A1084),MONTH(Yearly!A1084)+1,DAY(Yearly!A1084)),IF(Lease!$H$4="Quarterly",DATE(YEAR(Yearly!A1084),MONTH(Yearly!A1084)+3,DAY(Yearly!A1084)),DATE(YEAR(Yearly!A1084)+1,MONTH(Yearly!A1084),DAY(Yearly!A1084))))</f>
        <v>436528</v>
      </c>
      <c r="B1085" s="9">
        <f t="shared" si="258"/>
        <v>436526</v>
      </c>
      <c r="C1085" s="9">
        <f t="shared" si="271"/>
        <v>436556</v>
      </c>
      <c r="D1085" s="3">
        <f t="shared" si="272"/>
        <v>31</v>
      </c>
      <c r="E1085" s="4">
        <f>Lease!K1095</f>
        <v>0</v>
      </c>
      <c r="F1085" s="3">
        <f t="shared" si="273"/>
        <v>0</v>
      </c>
      <c r="G1085" s="11">
        <f t="shared" si="259"/>
        <v>0</v>
      </c>
      <c r="H1085" s="11">
        <f t="shared" si="260"/>
        <v>0</v>
      </c>
      <c r="I1085" s="11">
        <f t="shared" si="261"/>
        <v>0</v>
      </c>
      <c r="J1085" s="11">
        <f t="shared" si="262"/>
        <v>0</v>
      </c>
      <c r="K1085" s="11">
        <f t="shared" si="263"/>
        <v>0</v>
      </c>
      <c r="L1085" s="11">
        <f t="shared" si="264"/>
        <v>0</v>
      </c>
      <c r="M1085" s="11">
        <f t="shared" si="265"/>
        <v>0</v>
      </c>
      <c r="N1085" s="11">
        <f t="shared" si="266"/>
        <v>0</v>
      </c>
      <c r="O1085" s="11">
        <f t="shared" si="267"/>
        <v>0</v>
      </c>
      <c r="P1085" s="11">
        <f t="shared" si="268"/>
        <v>0</v>
      </c>
      <c r="Q1085" s="11">
        <f t="shared" si="269"/>
        <v>0</v>
      </c>
      <c r="R1085" s="11">
        <f t="shared" si="270"/>
        <v>0</v>
      </c>
    </row>
    <row r="1086" spans="1:18" x14ac:dyDescent="0.25">
      <c r="A1086" s="9">
        <f>IF(Lease!$H$4="Monthly",DATE(YEAR(Yearly!A1085),MONTH(Yearly!A1085)+1,DAY(Yearly!A1085)),IF(Lease!$H$4="Quarterly",DATE(YEAR(Yearly!A1085),MONTH(Yearly!A1085)+3,DAY(Yearly!A1085)),DATE(YEAR(Yearly!A1085)+1,MONTH(Yearly!A1085),DAY(Yearly!A1085))))</f>
        <v>436894</v>
      </c>
      <c r="B1086" s="9">
        <f t="shared" si="258"/>
        <v>436892</v>
      </c>
      <c r="C1086" s="9">
        <f t="shared" si="271"/>
        <v>436922</v>
      </c>
      <c r="D1086" s="3">
        <f t="shared" si="272"/>
        <v>31</v>
      </c>
      <c r="E1086" s="4">
        <f>Lease!K1096</f>
        <v>0</v>
      </c>
      <c r="F1086" s="3">
        <f t="shared" si="273"/>
        <v>0</v>
      </c>
      <c r="G1086" s="11">
        <f t="shared" si="259"/>
        <v>0</v>
      </c>
      <c r="H1086" s="11">
        <f t="shared" si="260"/>
        <v>0</v>
      </c>
      <c r="I1086" s="11">
        <f t="shared" si="261"/>
        <v>0</v>
      </c>
      <c r="J1086" s="11">
        <f t="shared" si="262"/>
        <v>0</v>
      </c>
      <c r="K1086" s="11">
        <f t="shared" si="263"/>
        <v>0</v>
      </c>
      <c r="L1086" s="11">
        <f t="shared" si="264"/>
        <v>0</v>
      </c>
      <c r="M1086" s="11">
        <f t="shared" si="265"/>
        <v>0</v>
      </c>
      <c r="N1086" s="11">
        <f t="shared" si="266"/>
        <v>0</v>
      </c>
      <c r="O1086" s="11">
        <f t="shared" si="267"/>
        <v>0</v>
      </c>
      <c r="P1086" s="11">
        <f t="shared" si="268"/>
        <v>0</v>
      </c>
      <c r="Q1086" s="11">
        <f t="shared" si="269"/>
        <v>0</v>
      </c>
      <c r="R1086" s="11">
        <f t="shared" si="270"/>
        <v>0</v>
      </c>
    </row>
    <row r="1087" spans="1:18" x14ac:dyDescent="0.25">
      <c r="A1087" s="9">
        <f>IF(Lease!$H$4="Monthly",DATE(YEAR(Yearly!A1086),MONTH(Yearly!A1086)+1,DAY(Yearly!A1086)),IF(Lease!$H$4="Quarterly",DATE(YEAR(Yearly!A1086),MONTH(Yearly!A1086)+3,DAY(Yearly!A1086)),DATE(YEAR(Yearly!A1086)+1,MONTH(Yearly!A1086),DAY(Yearly!A1086))))</f>
        <v>437259</v>
      </c>
      <c r="B1087" s="9">
        <f t="shared" si="258"/>
        <v>437257</v>
      </c>
      <c r="C1087" s="9">
        <f t="shared" si="271"/>
        <v>437287</v>
      </c>
      <c r="D1087" s="3">
        <f t="shared" si="272"/>
        <v>31</v>
      </c>
      <c r="E1087" s="4">
        <f>Lease!K1097</f>
        <v>0</v>
      </c>
      <c r="F1087" s="3">
        <f t="shared" si="273"/>
        <v>0</v>
      </c>
      <c r="G1087" s="11">
        <f t="shared" si="259"/>
        <v>0</v>
      </c>
      <c r="H1087" s="11">
        <f t="shared" si="260"/>
        <v>0</v>
      </c>
      <c r="I1087" s="11">
        <f t="shared" si="261"/>
        <v>0</v>
      </c>
      <c r="J1087" s="11">
        <f t="shared" si="262"/>
        <v>0</v>
      </c>
      <c r="K1087" s="11">
        <f t="shared" si="263"/>
        <v>0</v>
      </c>
      <c r="L1087" s="11">
        <f t="shared" si="264"/>
        <v>0</v>
      </c>
      <c r="M1087" s="11">
        <f t="shared" si="265"/>
        <v>0</v>
      </c>
      <c r="N1087" s="11">
        <f t="shared" si="266"/>
        <v>0</v>
      </c>
      <c r="O1087" s="11">
        <f t="shared" si="267"/>
        <v>0</v>
      </c>
      <c r="P1087" s="11">
        <f t="shared" si="268"/>
        <v>0</v>
      </c>
      <c r="Q1087" s="11">
        <f t="shared" si="269"/>
        <v>0</v>
      </c>
      <c r="R1087" s="11">
        <f t="shared" si="270"/>
        <v>0</v>
      </c>
    </row>
    <row r="1088" spans="1:18" x14ac:dyDescent="0.25">
      <c r="A1088" s="9">
        <f>IF(Lease!$H$4="Monthly",DATE(YEAR(Yearly!A1087),MONTH(Yearly!A1087)+1,DAY(Yearly!A1087)),IF(Lease!$H$4="Quarterly",DATE(YEAR(Yearly!A1087),MONTH(Yearly!A1087)+3,DAY(Yearly!A1087)),DATE(YEAR(Yearly!A1087)+1,MONTH(Yearly!A1087),DAY(Yearly!A1087))))</f>
        <v>437624</v>
      </c>
      <c r="B1088" s="9">
        <f t="shared" si="258"/>
        <v>437622</v>
      </c>
      <c r="C1088" s="9">
        <f t="shared" si="271"/>
        <v>437652</v>
      </c>
      <c r="D1088" s="3">
        <f t="shared" si="272"/>
        <v>31</v>
      </c>
      <c r="E1088" s="4">
        <f>Lease!K1098</f>
        <v>0</v>
      </c>
      <c r="F1088" s="3">
        <f t="shared" si="273"/>
        <v>0</v>
      </c>
      <c r="G1088" s="11">
        <f t="shared" si="259"/>
        <v>0</v>
      </c>
      <c r="H1088" s="11">
        <f t="shared" si="260"/>
        <v>0</v>
      </c>
      <c r="I1088" s="11">
        <f t="shared" si="261"/>
        <v>0</v>
      </c>
      <c r="J1088" s="11">
        <f t="shared" si="262"/>
        <v>0</v>
      </c>
      <c r="K1088" s="11">
        <f t="shared" si="263"/>
        <v>0</v>
      </c>
      <c r="L1088" s="11">
        <f t="shared" si="264"/>
        <v>0</v>
      </c>
      <c r="M1088" s="11">
        <f t="shared" si="265"/>
        <v>0</v>
      </c>
      <c r="N1088" s="11">
        <f t="shared" si="266"/>
        <v>0</v>
      </c>
      <c r="O1088" s="11">
        <f t="shared" si="267"/>
        <v>0</v>
      </c>
      <c r="P1088" s="11">
        <f t="shared" si="268"/>
        <v>0</v>
      </c>
      <c r="Q1088" s="11">
        <f t="shared" si="269"/>
        <v>0</v>
      </c>
      <c r="R1088" s="11">
        <f t="shared" si="270"/>
        <v>0</v>
      </c>
    </row>
    <row r="1089" spans="1:18" x14ac:dyDescent="0.25">
      <c r="A1089" s="9">
        <f>IF(Lease!$H$4="Monthly",DATE(YEAR(Yearly!A1088),MONTH(Yearly!A1088)+1,DAY(Yearly!A1088)),IF(Lease!$H$4="Quarterly",DATE(YEAR(Yearly!A1088),MONTH(Yearly!A1088)+3,DAY(Yearly!A1088)),DATE(YEAR(Yearly!A1088)+1,MONTH(Yearly!A1088),DAY(Yearly!A1088))))</f>
        <v>437989</v>
      </c>
      <c r="B1089" s="9">
        <f t="shared" si="258"/>
        <v>437987</v>
      </c>
      <c r="C1089" s="9">
        <f t="shared" si="271"/>
        <v>438017</v>
      </c>
      <c r="D1089" s="3">
        <f t="shared" si="272"/>
        <v>31</v>
      </c>
      <c r="E1089" s="4">
        <f>Lease!K1099</f>
        <v>0</v>
      </c>
      <c r="F1089" s="3">
        <f t="shared" si="273"/>
        <v>0</v>
      </c>
      <c r="G1089" s="11">
        <f t="shared" si="259"/>
        <v>0</v>
      </c>
      <c r="H1089" s="11">
        <f t="shared" si="260"/>
        <v>0</v>
      </c>
      <c r="I1089" s="11">
        <f t="shared" si="261"/>
        <v>0</v>
      </c>
      <c r="J1089" s="11">
        <f t="shared" si="262"/>
        <v>0</v>
      </c>
      <c r="K1089" s="11">
        <f t="shared" si="263"/>
        <v>0</v>
      </c>
      <c r="L1089" s="11">
        <f t="shared" si="264"/>
        <v>0</v>
      </c>
      <c r="M1089" s="11">
        <f t="shared" si="265"/>
        <v>0</v>
      </c>
      <c r="N1089" s="11">
        <f t="shared" si="266"/>
        <v>0</v>
      </c>
      <c r="O1089" s="11">
        <f t="shared" si="267"/>
        <v>0</v>
      </c>
      <c r="P1089" s="11">
        <f t="shared" si="268"/>
        <v>0</v>
      </c>
      <c r="Q1089" s="11">
        <f t="shared" si="269"/>
        <v>0</v>
      </c>
      <c r="R1089" s="11">
        <f t="shared" si="270"/>
        <v>0</v>
      </c>
    </row>
    <row r="1090" spans="1:18" x14ac:dyDescent="0.25">
      <c r="A1090" s="9">
        <f>IF(Lease!$H$4="Monthly",DATE(YEAR(Yearly!A1089),MONTH(Yearly!A1089)+1,DAY(Yearly!A1089)),IF(Lease!$H$4="Quarterly",DATE(YEAR(Yearly!A1089),MONTH(Yearly!A1089)+3,DAY(Yearly!A1089)),DATE(YEAR(Yearly!A1089)+1,MONTH(Yearly!A1089),DAY(Yearly!A1089))))</f>
        <v>438354</v>
      </c>
      <c r="B1090" s="9">
        <f t="shared" si="258"/>
        <v>438352</v>
      </c>
      <c r="C1090" s="9">
        <f t="shared" si="271"/>
        <v>438382</v>
      </c>
      <c r="D1090" s="3">
        <f t="shared" si="272"/>
        <v>31</v>
      </c>
      <c r="E1090" s="4">
        <f>Lease!K1100</f>
        <v>0</v>
      </c>
      <c r="F1090" s="3">
        <f t="shared" si="273"/>
        <v>0</v>
      </c>
      <c r="G1090" s="11">
        <f t="shared" si="259"/>
        <v>0</v>
      </c>
      <c r="H1090" s="11">
        <f t="shared" si="260"/>
        <v>0</v>
      </c>
      <c r="I1090" s="11">
        <f t="shared" si="261"/>
        <v>0</v>
      </c>
      <c r="J1090" s="11">
        <f t="shared" si="262"/>
        <v>0</v>
      </c>
      <c r="K1090" s="11">
        <f t="shared" si="263"/>
        <v>0</v>
      </c>
      <c r="L1090" s="11">
        <f t="shared" si="264"/>
        <v>0</v>
      </c>
      <c r="M1090" s="11">
        <f t="shared" si="265"/>
        <v>0</v>
      </c>
      <c r="N1090" s="11">
        <f t="shared" si="266"/>
        <v>0</v>
      </c>
      <c r="O1090" s="11">
        <f t="shared" si="267"/>
        <v>0</v>
      </c>
      <c r="P1090" s="11">
        <f t="shared" si="268"/>
        <v>0</v>
      </c>
      <c r="Q1090" s="11">
        <f t="shared" si="269"/>
        <v>0</v>
      </c>
      <c r="R1090" s="11">
        <f t="shared" si="270"/>
        <v>0</v>
      </c>
    </row>
    <row r="1091" spans="1:18" x14ac:dyDescent="0.25">
      <c r="A1091" s="9">
        <f>IF(Lease!$H$4="Monthly",DATE(YEAR(Yearly!A1090),MONTH(Yearly!A1090)+1,DAY(Yearly!A1090)),IF(Lease!$H$4="Quarterly",DATE(YEAR(Yearly!A1090),MONTH(Yearly!A1090)+3,DAY(Yearly!A1090)),DATE(YEAR(Yearly!A1090)+1,MONTH(Yearly!A1090),DAY(Yearly!A1090))))</f>
        <v>438719</v>
      </c>
      <c r="B1091" s="9">
        <f t="shared" si="258"/>
        <v>438717</v>
      </c>
      <c r="C1091" s="9">
        <f t="shared" si="271"/>
        <v>438747</v>
      </c>
      <c r="D1091" s="3">
        <f t="shared" si="272"/>
        <v>31</v>
      </c>
      <c r="E1091" s="4">
        <f>Lease!K1101</f>
        <v>0</v>
      </c>
      <c r="F1091" s="3">
        <f t="shared" si="273"/>
        <v>0</v>
      </c>
      <c r="G1091" s="11">
        <f t="shared" si="259"/>
        <v>0</v>
      </c>
      <c r="H1091" s="11">
        <f t="shared" si="260"/>
        <v>0</v>
      </c>
      <c r="I1091" s="11">
        <f t="shared" si="261"/>
        <v>0</v>
      </c>
      <c r="J1091" s="11">
        <f t="shared" si="262"/>
        <v>0</v>
      </c>
      <c r="K1091" s="11">
        <f t="shared" si="263"/>
        <v>0</v>
      </c>
      <c r="L1091" s="11">
        <f t="shared" si="264"/>
        <v>0</v>
      </c>
      <c r="M1091" s="11">
        <f t="shared" si="265"/>
        <v>0</v>
      </c>
      <c r="N1091" s="11">
        <f t="shared" si="266"/>
        <v>0</v>
      </c>
      <c r="O1091" s="11">
        <f t="shared" si="267"/>
        <v>0</v>
      </c>
      <c r="P1091" s="11">
        <f t="shared" si="268"/>
        <v>0</v>
      </c>
      <c r="Q1091" s="11">
        <f t="shared" si="269"/>
        <v>0</v>
      </c>
      <c r="R1091" s="11">
        <f t="shared" si="270"/>
        <v>0</v>
      </c>
    </row>
    <row r="1092" spans="1:18" x14ac:dyDescent="0.25">
      <c r="A1092" s="9">
        <f>IF(Lease!$H$4="Monthly",DATE(YEAR(Yearly!A1091),MONTH(Yearly!A1091)+1,DAY(Yearly!A1091)),IF(Lease!$H$4="Quarterly",DATE(YEAR(Yearly!A1091),MONTH(Yearly!A1091)+3,DAY(Yearly!A1091)),DATE(YEAR(Yearly!A1091)+1,MONTH(Yearly!A1091),DAY(Yearly!A1091))))</f>
        <v>439084</v>
      </c>
      <c r="B1092" s="9">
        <f t="shared" si="258"/>
        <v>439082</v>
      </c>
      <c r="C1092" s="9">
        <f t="shared" si="271"/>
        <v>439112</v>
      </c>
      <c r="D1092" s="3">
        <f t="shared" si="272"/>
        <v>31</v>
      </c>
      <c r="E1092" s="4">
        <f>Lease!K1102</f>
        <v>0</v>
      </c>
      <c r="F1092" s="3">
        <f t="shared" si="273"/>
        <v>0</v>
      </c>
      <c r="G1092" s="11">
        <f t="shared" si="259"/>
        <v>0</v>
      </c>
      <c r="H1092" s="11">
        <f t="shared" si="260"/>
        <v>0</v>
      </c>
      <c r="I1092" s="11">
        <f t="shared" si="261"/>
        <v>0</v>
      </c>
      <c r="J1092" s="11">
        <f t="shared" si="262"/>
        <v>0</v>
      </c>
      <c r="K1092" s="11">
        <f t="shared" si="263"/>
        <v>0</v>
      </c>
      <c r="L1092" s="11">
        <f t="shared" si="264"/>
        <v>0</v>
      </c>
      <c r="M1092" s="11">
        <f t="shared" si="265"/>
        <v>0</v>
      </c>
      <c r="N1092" s="11">
        <f t="shared" si="266"/>
        <v>0</v>
      </c>
      <c r="O1092" s="11">
        <f t="shared" si="267"/>
        <v>0</v>
      </c>
      <c r="P1092" s="11">
        <f t="shared" si="268"/>
        <v>0</v>
      </c>
      <c r="Q1092" s="11">
        <f t="shared" si="269"/>
        <v>0</v>
      </c>
      <c r="R1092" s="11">
        <f t="shared" si="270"/>
        <v>0</v>
      </c>
    </row>
    <row r="1093" spans="1:18" x14ac:dyDescent="0.25">
      <c r="A1093" s="9">
        <f>IF(Lease!$H$4="Monthly",DATE(YEAR(Yearly!A1092),MONTH(Yearly!A1092)+1,DAY(Yearly!A1092)),IF(Lease!$H$4="Quarterly",DATE(YEAR(Yearly!A1092),MONTH(Yearly!A1092)+3,DAY(Yearly!A1092)),DATE(YEAR(Yearly!A1092)+1,MONTH(Yearly!A1092),DAY(Yearly!A1092))))</f>
        <v>439449</v>
      </c>
      <c r="B1093" s="9">
        <f t="shared" si="258"/>
        <v>439447</v>
      </c>
      <c r="C1093" s="9">
        <f t="shared" si="271"/>
        <v>439477</v>
      </c>
      <c r="D1093" s="3">
        <f t="shared" si="272"/>
        <v>31</v>
      </c>
      <c r="E1093" s="4">
        <f>Lease!K1103</f>
        <v>0</v>
      </c>
      <c r="F1093" s="3">
        <f t="shared" si="273"/>
        <v>0</v>
      </c>
      <c r="G1093" s="11">
        <f t="shared" si="259"/>
        <v>0</v>
      </c>
      <c r="H1093" s="11">
        <f t="shared" si="260"/>
        <v>0</v>
      </c>
      <c r="I1093" s="11">
        <f t="shared" si="261"/>
        <v>0</v>
      </c>
      <c r="J1093" s="11">
        <f t="shared" si="262"/>
        <v>0</v>
      </c>
      <c r="K1093" s="11">
        <f t="shared" si="263"/>
        <v>0</v>
      </c>
      <c r="L1093" s="11">
        <f t="shared" si="264"/>
        <v>0</v>
      </c>
      <c r="M1093" s="11">
        <f t="shared" si="265"/>
        <v>0</v>
      </c>
      <c r="N1093" s="11">
        <f t="shared" si="266"/>
        <v>0</v>
      </c>
      <c r="O1093" s="11">
        <f t="shared" si="267"/>
        <v>0</v>
      </c>
      <c r="P1093" s="11">
        <f t="shared" si="268"/>
        <v>0</v>
      </c>
      <c r="Q1093" s="11">
        <f t="shared" si="269"/>
        <v>0</v>
      </c>
      <c r="R1093" s="11">
        <f t="shared" si="270"/>
        <v>0</v>
      </c>
    </row>
    <row r="1094" spans="1:18" x14ac:dyDescent="0.25">
      <c r="A1094" s="9">
        <f>IF(Lease!$H$4="Monthly",DATE(YEAR(Yearly!A1093),MONTH(Yearly!A1093)+1,DAY(Yearly!A1093)),IF(Lease!$H$4="Quarterly",DATE(YEAR(Yearly!A1093),MONTH(Yearly!A1093)+3,DAY(Yearly!A1093)),DATE(YEAR(Yearly!A1093)+1,MONTH(Yearly!A1093),DAY(Yearly!A1093))))</f>
        <v>439815</v>
      </c>
      <c r="B1094" s="9">
        <f t="shared" ref="B1094:B1157" si="274">EOMONTH(A1094,-1)+1</f>
        <v>439813</v>
      </c>
      <c r="C1094" s="9">
        <f t="shared" si="271"/>
        <v>439843</v>
      </c>
      <c r="D1094" s="3">
        <f t="shared" si="272"/>
        <v>31</v>
      </c>
      <c r="E1094" s="4">
        <f>Lease!K1104</f>
        <v>0</v>
      </c>
      <c r="F1094" s="3">
        <f t="shared" si="273"/>
        <v>0</v>
      </c>
      <c r="G1094" s="11">
        <f t="shared" ref="G1094:G1157" si="275">$E1095/($A1095-$A1094+1)*((((EOMONTH(DATE(YEAR($A1094),MONTH($A1094)+G$4,DAY($A1094)),0)))-DATE(YEAR($A1094),MONTH(EOMONTH($A1094,-1)+G$4)+G$4,1))+1)</f>
        <v>0</v>
      </c>
      <c r="H1094" s="11">
        <f t="shared" ref="H1094:H1157" si="276">$E1095/($A1095-$A1094+1)*((((EOMONTH(DATE(YEAR($A1094),MONTH($A1094)+H$4,DAY($A1094)),0)))-DATE(YEAR($A1094),MONTH(EOMONTH($A1094,-1)+H$4)+H$4,1))+1)</f>
        <v>0</v>
      </c>
      <c r="I1094" s="11">
        <f t="shared" ref="I1094:I1157" si="277">$E1095/($A1095-$A1094+1)*((((EOMONTH(DATE(YEAR($A1094),MONTH($A1094)+I$4,DAY($A1094)),0)))-DATE(YEAR($A1094),MONTH(EOMONTH($A1094,-1)+I$4)+I$4,1))+1)</f>
        <v>0</v>
      </c>
      <c r="J1094" s="11">
        <f t="shared" ref="J1094:J1157" si="278">$E1095/($A1095-$A1094+1)*((((EOMONTH(DATE(YEAR($A1094),MONTH($A1094)+J$4,DAY($A1094)),0)))-DATE(YEAR($A1094),MONTH(EOMONTH($A1094,-1)+J$4)+J$4,1))+1)</f>
        <v>0</v>
      </c>
      <c r="K1094" s="11">
        <f t="shared" ref="K1094:K1157" si="279">$E1095/($A1095-$A1094+1)*((((EOMONTH(DATE(YEAR($A1094),MONTH($A1094)+K$4,DAY($A1094)),0)))-DATE(YEAR($A1094),MONTH(EOMONTH($A1094,-1)+K$4)+K$4,1))+1)</f>
        <v>0</v>
      </c>
      <c r="L1094" s="11">
        <f t="shared" ref="L1094:L1157" si="280">$E1095/($A1095-$A1094+1)*((((EOMONTH(DATE(YEAR($A1094),MONTH($A1094)+L$4,DAY($A1094)),0)))-DATE(YEAR($A1094),MONTH(EOMONTH($A1094,-1)+L$4)+L$4,1))+1)</f>
        <v>0</v>
      </c>
      <c r="M1094" s="11">
        <f t="shared" ref="M1094:M1157" si="281">$E1095/($A1095-$A1094+1)*((((EOMONTH(DATE(YEAR($A1094),MONTH($A1094)+M$4,DAY($A1094)),0)))-DATE(YEAR($A1094),MONTH(EOMONTH($A1094,-1)+M$4)+M$4,1))+1)</f>
        <v>0</v>
      </c>
      <c r="N1094" s="11">
        <f t="shared" ref="N1094:N1157" si="282">$E1095/($A1095-$A1094+1)*((((EOMONTH(DATE(YEAR($A1094),MONTH($A1094)+N$4,DAY($A1094)),0)))-DATE(YEAR($A1094),MONTH(EOMONTH($A1094,-1)+N$4)+N$4,1))+1)</f>
        <v>0</v>
      </c>
      <c r="O1094" s="11">
        <f t="shared" ref="O1094:O1157" si="283">$E1095/($A1095-$A1094+1)*((((EOMONTH(DATE(YEAR($A1094),MONTH($A1094)+O$4,DAY($A1094)),0)))-DATE(YEAR($A1094),MONTH(EOMONTH($A1094,-1)+O$4)+O$4,1))+1)</f>
        <v>0</v>
      </c>
      <c r="P1094" s="11">
        <f t="shared" ref="P1094:P1157" si="284">$E1095/($A1095-$A1094+1)*((((EOMONTH(DATE(YEAR($A1094),MONTH($A1094)+P$4,DAY($A1094)),0)))-DATE(YEAR($A1094),MONTH(EOMONTH($A1094,-1)+P$4)+P$4,1))+1)</f>
        <v>0</v>
      </c>
      <c r="Q1094" s="11">
        <f t="shared" ref="Q1094:Q1157" si="285">$E1095/($A1095-$A1094+1)*((((EOMONTH(DATE(YEAR($A1094),MONTH($A1094)+Q$4,DAY($A1094)),0)))-DATE(YEAR($A1094),MONTH(EOMONTH($A1094,-1)+Q$4)+Q$4,1))+1)</f>
        <v>0</v>
      </c>
      <c r="R1094" s="11">
        <f t="shared" ref="R1094:R1157" si="286">$E1095/($A1095-$A1094+1)*IF((((EOMONTH(DATE(YEAR($A1094),MONTH($A1094)+R$4,DAY($A1094)),0))))&lt;$A1094,$A1094-DATE(YEAR($A1094),MONTH(EOMONTH($A1094,-1)+R$4)+R$4,1)+1,$A1094-1-EOMONTH($A1094,-1)+1)</f>
        <v>0</v>
      </c>
    </row>
    <row r="1095" spans="1:18" x14ac:dyDescent="0.25">
      <c r="A1095" s="9">
        <f>IF(Lease!$H$4="Monthly",DATE(YEAR(Yearly!A1094),MONTH(Yearly!A1094)+1,DAY(Yearly!A1094)),IF(Lease!$H$4="Quarterly",DATE(YEAR(Yearly!A1094),MONTH(Yearly!A1094)+3,DAY(Yearly!A1094)),DATE(YEAR(Yearly!A1094)+1,MONTH(Yearly!A1094),DAY(Yearly!A1094))))</f>
        <v>440180</v>
      </c>
      <c r="B1095" s="9">
        <f t="shared" si="274"/>
        <v>440178</v>
      </c>
      <c r="C1095" s="9">
        <f t="shared" ref="C1095:C1158" si="287">EOMONTH(A1095,0)</f>
        <v>440208</v>
      </c>
      <c r="D1095" s="3">
        <f t="shared" ref="D1095:D1158" si="288">C1095-B1095+1</f>
        <v>31</v>
      </c>
      <c r="E1095" s="4">
        <f>Lease!K1105</f>
        <v>0</v>
      </c>
      <c r="F1095" s="3">
        <f t="shared" si="273"/>
        <v>0</v>
      </c>
      <c r="G1095" s="11">
        <f t="shared" si="275"/>
        <v>0</v>
      </c>
      <c r="H1095" s="11">
        <f t="shared" si="276"/>
        <v>0</v>
      </c>
      <c r="I1095" s="11">
        <f t="shared" si="277"/>
        <v>0</v>
      </c>
      <c r="J1095" s="11">
        <f t="shared" si="278"/>
        <v>0</v>
      </c>
      <c r="K1095" s="11">
        <f t="shared" si="279"/>
        <v>0</v>
      </c>
      <c r="L1095" s="11">
        <f t="shared" si="280"/>
        <v>0</v>
      </c>
      <c r="M1095" s="11">
        <f t="shared" si="281"/>
        <v>0</v>
      </c>
      <c r="N1095" s="11">
        <f t="shared" si="282"/>
        <v>0</v>
      </c>
      <c r="O1095" s="11">
        <f t="shared" si="283"/>
        <v>0</v>
      </c>
      <c r="P1095" s="11">
        <f t="shared" si="284"/>
        <v>0</v>
      </c>
      <c r="Q1095" s="11">
        <f t="shared" si="285"/>
        <v>0</v>
      </c>
      <c r="R1095" s="11">
        <f t="shared" si="286"/>
        <v>0</v>
      </c>
    </row>
    <row r="1096" spans="1:18" x14ac:dyDescent="0.25">
      <c r="A1096" s="9">
        <f>IF(Lease!$H$4="Monthly",DATE(YEAR(Yearly!A1095),MONTH(Yearly!A1095)+1,DAY(Yearly!A1095)),IF(Lease!$H$4="Quarterly",DATE(YEAR(Yearly!A1095),MONTH(Yearly!A1095)+3,DAY(Yearly!A1095)),DATE(YEAR(Yearly!A1095)+1,MONTH(Yearly!A1095),DAY(Yearly!A1095))))</f>
        <v>440545</v>
      </c>
      <c r="B1096" s="9">
        <f t="shared" si="274"/>
        <v>440543</v>
      </c>
      <c r="C1096" s="9">
        <f t="shared" si="287"/>
        <v>440573</v>
      </c>
      <c r="D1096" s="3">
        <f t="shared" si="288"/>
        <v>31</v>
      </c>
      <c r="E1096" s="4">
        <f>Lease!K1106</f>
        <v>0</v>
      </c>
      <c r="F1096" s="3">
        <f t="shared" ref="F1096:F1159" si="289">E1097/(A1097-A1096+1)*(EOMONTH(A1096,0)-A1096+1)+R1095</f>
        <v>0</v>
      </c>
      <c r="G1096" s="11">
        <f t="shared" si="275"/>
        <v>0</v>
      </c>
      <c r="H1096" s="11">
        <f t="shared" si="276"/>
        <v>0</v>
      </c>
      <c r="I1096" s="11">
        <f t="shared" si="277"/>
        <v>0</v>
      </c>
      <c r="J1096" s="11">
        <f t="shared" si="278"/>
        <v>0</v>
      </c>
      <c r="K1096" s="11">
        <f t="shared" si="279"/>
        <v>0</v>
      </c>
      <c r="L1096" s="11">
        <f t="shared" si="280"/>
        <v>0</v>
      </c>
      <c r="M1096" s="11">
        <f t="shared" si="281"/>
        <v>0</v>
      </c>
      <c r="N1096" s="11">
        <f t="shared" si="282"/>
        <v>0</v>
      </c>
      <c r="O1096" s="11">
        <f t="shared" si="283"/>
        <v>0</v>
      </c>
      <c r="P1096" s="11">
        <f t="shared" si="284"/>
        <v>0</v>
      </c>
      <c r="Q1096" s="11">
        <f t="shared" si="285"/>
        <v>0</v>
      </c>
      <c r="R1096" s="11">
        <f t="shared" si="286"/>
        <v>0</v>
      </c>
    </row>
    <row r="1097" spans="1:18" x14ac:dyDescent="0.25">
      <c r="A1097" s="9">
        <f>IF(Lease!$H$4="Monthly",DATE(YEAR(Yearly!A1096),MONTH(Yearly!A1096)+1,DAY(Yearly!A1096)),IF(Lease!$H$4="Quarterly",DATE(YEAR(Yearly!A1096),MONTH(Yearly!A1096)+3,DAY(Yearly!A1096)),DATE(YEAR(Yearly!A1096)+1,MONTH(Yearly!A1096),DAY(Yearly!A1096))))</f>
        <v>440910</v>
      </c>
      <c r="B1097" s="9">
        <f t="shared" si="274"/>
        <v>440908</v>
      </c>
      <c r="C1097" s="9">
        <f t="shared" si="287"/>
        <v>440938</v>
      </c>
      <c r="D1097" s="3">
        <f t="shared" si="288"/>
        <v>31</v>
      </c>
      <c r="E1097" s="4">
        <f>Lease!K1107</f>
        <v>0</v>
      </c>
      <c r="F1097" s="3">
        <f t="shared" si="289"/>
        <v>0</v>
      </c>
      <c r="G1097" s="11">
        <f t="shared" si="275"/>
        <v>0</v>
      </c>
      <c r="H1097" s="11">
        <f t="shared" si="276"/>
        <v>0</v>
      </c>
      <c r="I1097" s="11">
        <f t="shared" si="277"/>
        <v>0</v>
      </c>
      <c r="J1097" s="11">
        <f t="shared" si="278"/>
        <v>0</v>
      </c>
      <c r="K1097" s="11">
        <f t="shared" si="279"/>
        <v>0</v>
      </c>
      <c r="L1097" s="11">
        <f t="shared" si="280"/>
        <v>0</v>
      </c>
      <c r="M1097" s="11">
        <f t="shared" si="281"/>
        <v>0</v>
      </c>
      <c r="N1097" s="11">
        <f t="shared" si="282"/>
        <v>0</v>
      </c>
      <c r="O1097" s="11">
        <f t="shared" si="283"/>
        <v>0</v>
      </c>
      <c r="P1097" s="11">
        <f t="shared" si="284"/>
        <v>0</v>
      </c>
      <c r="Q1097" s="11">
        <f t="shared" si="285"/>
        <v>0</v>
      </c>
      <c r="R1097" s="11">
        <f t="shared" si="286"/>
        <v>0</v>
      </c>
    </row>
    <row r="1098" spans="1:18" x14ac:dyDescent="0.25">
      <c r="A1098" s="9">
        <f>IF(Lease!$H$4="Monthly",DATE(YEAR(Yearly!A1097),MONTH(Yearly!A1097)+1,DAY(Yearly!A1097)),IF(Lease!$H$4="Quarterly",DATE(YEAR(Yearly!A1097),MONTH(Yearly!A1097)+3,DAY(Yearly!A1097)),DATE(YEAR(Yearly!A1097)+1,MONTH(Yearly!A1097),DAY(Yearly!A1097))))</f>
        <v>441276</v>
      </c>
      <c r="B1098" s="9">
        <f t="shared" si="274"/>
        <v>441274</v>
      </c>
      <c r="C1098" s="9">
        <f t="shared" si="287"/>
        <v>441304</v>
      </c>
      <c r="D1098" s="3">
        <f t="shared" si="288"/>
        <v>31</v>
      </c>
      <c r="E1098" s="4">
        <f>Lease!K1108</f>
        <v>0</v>
      </c>
      <c r="F1098" s="3">
        <f t="shared" si="289"/>
        <v>0</v>
      </c>
      <c r="G1098" s="11">
        <f t="shared" si="275"/>
        <v>0</v>
      </c>
      <c r="H1098" s="11">
        <f t="shared" si="276"/>
        <v>0</v>
      </c>
      <c r="I1098" s="11">
        <f t="shared" si="277"/>
        <v>0</v>
      </c>
      <c r="J1098" s="11">
        <f t="shared" si="278"/>
        <v>0</v>
      </c>
      <c r="K1098" s="11">
        <f t="shared" si="279"/>
        <v>0</v>
      </c>
      <c r="L1098" s="11">
        <f t="shared" si="280"/>
        <v>0</v>
      </c>
      <c r="M1098" s="11">
        <f t="shared" si="281"/>
        <v>0</v>
      </c>
      <c r="N1098" s="11">
        <f t="shared" si="282"/>
        <v>0</v>
      </c>
      <c r="O1098" s="11">
        <f t="shared" si="283"/>
        <v>0</v>
      </c>
      <c r="P1098" s="11">
        <f t="shared" si="284"/>
        <v>0</v>
      </c>
      <c r="Q1098" s="11">
        <f t="shared" si="285"/>
        <v>0</v>
      </c>
      <c r="R1098" s="11">
        <f t="shared" si="286"/>
        <v>0</v>
      </c>
    </row>
    <row r="1099" spans="1:18" x14ac:dyDescent="0.25">
      <c r="A1099" s="9">
        <f>IF(Lease!$H$4="Monthly",DATE(YEAR(Yearly!A1098),MONTH(Yearly!A1098)+1,DAY(Yearly!A1098)),IF(Lease!$H$4="Quarterly",DATE(YEAR(Yearly!A1098),MONTH(Yearly!A1098)+3,DAY(Yearly!A1098)),DATE(YEAR(Yearly!A1098)+1,MONTH(Yearly!A1098),DAY(Yearly!A1098))))</f>
        <v>441641</v>
      </c>
      <c r="B1099" s="9">
        <f t="shared" si="274"/>
        <v>441639</v>
      </c>
      <c r="C1099" s="9">
        <f t="shared" si="287"/>
        <v>441669</v>
      </c>
      <c r="D1099" s="3">
        <f t="shared" si="288"/>
        <v>31</v>
      </c>
      <c r="E1099" s="4">
        <f>Lease!K1109</f>
        <v>0</v>
      </c>
      <c r="F1099" s="3">
        <f t="shared" si="289"/>
        <v>0</v>
      </c>
      <c r="G1099" s="11">
        <f t="shared" si="275"/>
        <v>0</v>
      </c>
      <c r="H1099" s="11">
        <f t="shared" si="276"/>
        <v>0</v>
      </c>
      <c r="I1099" s="11">
        <f t="shared" si="277"/>
        <v>0</v>
      </c>
      <c r="J1099" s="11">
        <f t="shared" si="278"/>
        <v>0</v>
      </c>
      <c r="K1099" s="11">
        <f t="shared" si="279"/>
        <v>0</v>
      </c>
      <c r="L1099" s="11">
        <f t="shared" si="280"/>
        <v>0</v>
      </c>
      <c r="M1099" s="11">
        <f t="shared" si="281"/>
        <v>0</v>
      </c>
      <c r="N1099" s="11">
        <f t="shared" si="282"/>
        <v>0</v>
      </c>
      <c r="O1099" s="11">
        <f t="shared" si="283"/>
        <v>0</v>
      </c>
      <c r="P1099" s="11">
        <f t="shared" si="284"/>
        <v>0</v>
      </c>
      <c r="Q1099" s="11">
        <f t="shared" si="285"/>
        <v>0</v>
      </c>
      <c r="R1099" s="11">
        <f t="shared" si="286"/>
        <v>0</v>
      </c>
    </row>
    <row r="1100" spans="1:18" x14ac:dyDescent="0.25">
      <c r="A1100" s="9">
        <f>IF(Lease!$H$4="Monthly",DATE(YEAR(Yearly!A1099),MONTH(Yearly!A1099)+1,DAY(Yearly!A1099)),IF(Lease!$H$4="Quarterly",DATE(YEAR(Yearly!A1099),MONTH(Yearly!A1099)+3,DAY(Yearly!A1099)),DATE(YEAR(Yearly!A1099)+1,MONTH(Yearly!A1099),DAY(Yearly!A1099))))</f>
        <v>442006</v>
      </c>
      <c r="B1100" s="9">
        <f t="shared" si="274"/>
        <v>442004</v>
      </c>
      <c r="C1100" s="9">
        <f t="shared" si="287"/>
        <v>442034</v>
      </c>
      <c r="D1100" s="3">
        <f t="shared" si="288"/>
        <v>31</v>
      </c>
      <c r="E1100" s="4">
        <f>Lease!K1110</f>
        <v>0</v>
      </c>
      <c r="F1100" s="3">
        <f t="shared" si="289"/>
        <v>0</v>
      </c>
      <c r="G1100" s="11">
        <f t="shared" si="275"/>
        <v>0</v>
      </c>
      <c r="H1100" s="11">
        <f t="shared" si="276"/>
        <v>0</v>
      </c>
      <c r="I1100" s="11">
        <f t="shared" si="277"/>
        <v>0</v>
      </c>
      <c r="J1100" s="11">
        <f t="shared" si="278"/>
        <v>0</v>
      </c>
      <c r="K1100" s="11">
        <f t="shared" si="279"/>
        <v>0</v>
      </c>
      <c r="L1100" s="11">
        <f t="shared" si="280"/>
        <v>0</v>
      </c>
      <c r="M1100" s="11">
        <f t="shared" si="281"/>
        <v>0</v>
      </c>
      <c r="N1100" s="11">
        <f t="shared" si="282"/>
        <v>0</v>
      </c>
      <c r="O1100" s="11">
        <f t="shared" si="283"/>
        <v>0</v>
      </c>
      <c r="P1100" s="11">
        <f t="shared" si="284"/>
        <v>0</v>
      </c>
      <c r="Q1100" s="11">
        <f t="shared" si="285"/>
        <v>0</v>
      </c>
      <c r="R1100" s="11">
        <f t="shared" si="286"/>
        <v>0</v>
      </c>
    </row>
    <row r="1101" spans="1:18" x14ac:dyDescent="0.25">
      <c r="A1101" s="9">
        <f>IF(Lease!$H$4="Monthly",DATE(YEAR(Yearly!A1100),MONTH(Yearly!A1100)+1,DAY(Yearly!A1100)),IF(Lease!$H$4="Quarterly",DATE(YEAR(Yearly!A1100),MONTH(Yearly!A1100)+3,DAY(Yearly!A1100)),DATE(YEAR(Yearly!A1100)+1,MONTH(Yearly!A1100),DAY(Yearly!A1100))))</f>
        <v>442371</v>
      </c>
      <c r="B1101" s="9">
        <f t="shared" si="274"/>
        <v>442369</v>
      </c>
      <c r="C1101" s="9">
        <f t="shared" si="287"/>
        <v>442399</v>
      </c>
      <c r="D1101" s="3">
        <f t="shared" si="288"/>
        <v>31</v>
      </c>
      <c r="E1101" s="4">
        <f>Lease!K1111</f>
        <v>0</v>
      </c>
      <c r="F1101" s="3">
        <f t="shared" si="289"/>
        <v>0</v>
      </c>
      <c r="G1101" s="11">
        <f t="shared" si="275"/>
        <v>0</v>
      </c>
      <c r="H1101" s="11">
        <f t="shared" si="276"/>
        <v>0</v>
      </c>
      <c r="I1101" s="11">
        <f t="shared" si="277"/>
        <v>0</v>
      </c>
      <c r="J1101" s="11">
        <f t="shared" si="278"/>
        <v>0</v>
      </c>
      <c r="K1101" s="11">
        <f t="shared" si="279"/>
        <v>0</v>
      </c>
      <c r="L1101" s="11">
        <f t="shared" si="280"/>
        <v>0</v>
      </c>
      <c r="M1101" s="11">
        <f t="shared" si="281"/>
        <v>0</v>
      </c>
      <c r="N1101" s="11">
        <f t="shared" si="282"/>
        <v>0</v>
      </c>
      <c r="O1101" s="11">
        <f t="shared" si="283"/>
        <v>0</v>
      </c>
      <c r="P1101" s="11">
        <f t="shared" si="284"/>
        <v>0</v>
      </c>
      <c r="Q1101" s="11">
        <f t="shared" si="285"/>
        <v>0</v>
      </c>
      <c r="R1101" s="11">
        <f t="shared" si="286"/>
        <v>0</v>
      </c>
    </row>
    <row r="1102" spans="1:18" x14ac:dyDescent="0.25">
      <c r="A1102" s="9">
        <f>IF(Lease!$H$4="Monthly",DATE(YEAR(Yearly!A1101),MONTH(Yearly!A1101)+1,DAY(Yearly!A1101)),IF(Lease!$H$4="Quarterly",DATE(YEAR(Yearly!A1101),MONTH(Yearly!A1101)+3,DAY(Yearly!A1101)),DATE(YEAR(Yearly!A1101)+1,MONTH(Yearly!A1101),DAY(Yearly!A1101))))</f>
        <v>442737</v>
      </c>
      <c r="B1102" s="9">
        <f t="shared" si="274"/>
        <v>442735</v>
      </c>
      <c r="C1102" s="9">
        <f t="shared" si="287"/>
        <v>442765</v>
      </c>
      <c r="D1102" s="3">
        <f t="shared" si="288"/>
        <v>31</v>
      </c>
      <c r="E1102" s="4">
        <f>Lease!K1112</f>
        <v>0</v>
      </c>
      <c r="F1102" s="3">
        <f t="shared" si="289"/>
        <v>0</v>
      </c>
      <c r="G1102" s="11">
        <f t="shared" si="275"/>
        <v>0</v>
      </c>
      <c r="H1102" s="11">
        <f t="shared" si="276"/>
        <v>0</v>
      </c>
      <c r="I1102" s="11">
        <f t="shared" si="277"/>
        <v>0</v>
      </c>
      <c r="J1102" s="11">
        <f t="shared" si="278"/>
        <v>0</v>
      </c>
      <c r="K1102" s="11">
        <f t="shared" si="279"/>
        <v>0</v>
      </c>
      <c r="L1102" s="11">
        <f t="shared" si="280"/>
        <v>0</v>
      </c>
      <c r="M1102" s="11">
        <f t="shared" si="281"/>
        <v>0</v>
      </c>
      <c r="N1102" s="11">
        <f t="shared" si="282"/>
        <v>0</v>
      </c>
      <c r="O1102" s="11">
        <f t="shared" si="283"/>
        <v>0</v>
      </c>
      <c r="P1102" s="11">
        <f t="shared" si="284"/>
        <v>0</v>
      </c>
      <c r="Q1102" s="11">
        <f t="shared" si="285"/>
        <v>0</v>
      </c>
      <c r="R1102" s="11">
        <f t="shared" si="286"/>
        <v>0</v>
      </c>
    </row>
    <row r="1103" spans="1:18" x14ac:dyDescent="0.25">
      <c r="A1103" s="9">
        <f>IF(Lease!$H$4="Monthly",DATE(YEAR(Yearly!A1102),MONTH(Yearly!A1102)+1,DAY(Yearly!A1102)),IF(Lease!$H$4="Quarterly",DATE(YEAR(Yearly!A1102),MONTH(Yearly!A1102)+3,DAY(Yearly!A1102)),DATE(YEAR(Yearly!A1102)+1,MONTH(Yearly!A1102),DAY(Yearly!A1102))))</f>
        <v>443102</v>
      </c>
      <c r="B1103" s="9">
        <f t="shared" si="274"/>
        <v>443100</v>
      </c>
      <c r="C1103" s="9">
        <f t="shared" si="287"/>
        <v>443130</v>
      </c>
      <c r="D1103" s="3">
        <f t="shared" si="288"/>
        <v>31</v>
      </c>
      <c r="E1103" s="4">
        <f>Lease!K1113</f>
        <v>0</v>
      </c>
      <c r="F1103" s="3">
        <f t="shared" si="289"/>
        <v>0</v>
      </c>
      <c r="G1103" s="11">
        <f t="shared" si="275"/>
        <v>0</v>
      </c>
      <c r="H1103" s="11">
        <f t="shared" si="276"/>
        <v>0</v>
      </c>
      <c r="I1103" s="11">
        <f t="shared" si="277"/>
        <v>0</v>
      </c>
      <c r="J1103" s="11">
        <f t="shared" si="278"/>
        <v>0</v>
      </c>
      <c r="K1103" s="11">
        <f t="shared" si="279"/>
        <v>0</v>
      </c>
      <c r="L1103" s="11">
        <f t="shared" si="280"/>
        <v>0</v>
      </c>
      <c r="M1103" s="11">
        <f t="shared" si="281"/>
        <v>0</v>
      </c>
      <c r="N1103" s="11">
        <f t="shared" si="282"/>
        <v>0</v>
      </c>
      <c r="O1103" s="11">
        <f t="shared" si="283"/>
        <v>0</v>
      </c>
      <c r="P1103" s="11">
        <f t="shared" si="284"/>
        <v>0</v>
      </c>
      <c r="Q1103" s="11">
        <f t="shared" si="285"/>
        <v>0</v>
      </c>
      <c r="R1103" s="11">
        <f t="shared" si="286"/>
        <v>0</v>
      </c>
    </row>
    <row r="1104" spans="1:18" x14ac:dyDescent="0.25">
      <c r="A1104" s="9">
        <f>IF(Lease!$H$4="Monthly",DATE(YEAR(Yearly!A1103),MONTH(Yearly!A1103)+1,DAY(Yearly!A1103)),IF(Lease!$H$4="Quarterly",DATE(YEAR(Yearly!A1103),MONTH(Yearly!A1103)+3,DAY(Yearly!A1103)),DATE(YEAR(Yearly!A1103)+1,MONTH(Yearly!A1103),DAY(Yearly!A1103))))</f>
        <v>443467</v>
      </c>
      <c r="B1104" s="9">
        <f t="shared" si="274"/>
        <v>443465</v>
      </c>
      <c r="C1104" s="9">
        <f t="shared" si="287"/>
        <v>443495</v>
      </c>
      <c r="D1104" s="3">
        <f t="shared" si="288"/>
        <v>31</v>
      </c>
      <c r="E1104" s="4">
        <f>Lease!K1114</f>
        <v>0</v>
      </c>
      <c r="F1104" s="3">
        <f t="shared" si="289"/>
        <v>0</v>
      </c>
      <c r="G1104" s="11">
        <f t="shared" si="275"/>
        <v>0</v>
      </c>
      <c r="H1104" s="11">
        <f t="shared" si="276"/>
        <v>0</v>
      </c>
      <c r="I1104" s="11">
        <f t="shared" si="277"/>
        <v>0</v>
      </c>
      <c r="J1104" s="11">
        <f t="shared" si="278"/>
        <v>0</v>
      </c>
      <c r="K1104" s="11">
        <f t="shared" si="279"/>
        <v>0</v>
      </c>
      <c r="L1104" s="11">
        <f t="shared" si="280"/>
        <v>0</v>
      </c>
      <c r="M1104" s="11">
        <f t="shared" si="281"/>
        <v>0</v>
      </c>
      <c r="N1104" s="11">
        <f t="shared" si="282"/>
        <v>0</v>
      </c>
      <c r="O1104" s="11">
        <f t="shared" si="283"/>
        <v>0</v>
      </c>
      <c r="P1104" s="11">
        <f t="shared" si="284"/>
        <v>0</v>
      </c>
      <c r="Q1104" s="11">
        <f t="shared" si="285"/>
        <v>0</v>
      </c>
      <c r="R1104" s="11">
        <f t="shared" si="286"/>
        <v>0</v>
      </c>
    </row>
    <row r="1105" spans="1:18" x14ac:dyDescent="0.25">
      <c r="A1105" s="9">
        <f>IF(Lease!$H$4="Monthly",DATE(YEAR(Yearly!A1104),MONTH(Yearly!A1104)+1,DAY(Yearly!A1104)),IF(Lease!$H$4="Quarterly",DATE(YEAR(Yearly!A1104),MONTH(Yearly!A1104)+3,DAY(Yearly!A1104)),DATE(YEAR(Yearly!A1104)+1,MONTH(Yearly!A1104),DAY(Yearly!A1104))))</f>
        <v>443832</v>
      </c>
      <c r="B1105" s="9">
        <f t="shared" si="274"/>
        <v>443830</v>
      </c>
      <c r="C1105" s="9">
        <f t="shared" si="287"/>
        <v>443860</v>
      </c>
      <c r="D1105" s="3">
        <f t="shared" si="288"/>
        <v>31</v>
      </c>
      <c r="E1105" s="4">
        <f>Lease!K1115</f>
        <v>0</v>
      </c>
      <c r="F1105" s="3">
        <f t="shared" si="289"/>
        <v>0</v>
      </c>
      <c r="G1105" s="11">
        <f t="shared" si="275"/>
        <v>0</v>
      </c>
      <c r="H1105" s="11">
        <f t="shared" si="276"/>
        <v>0</v>
      </c>
      <c r="I1105" s="11">
        <f t="shared" si="277"/>
        <v>0</v>
      </c>
      <c r="J1105" s="11">
        <f t="shared" si="278"/>
        <v>0</v>
      </c>
      <c r="K1105" s="11">
        <f t="shared" si="279"/>
        <v>0</v>
      </c>
      <c r="L1105" s="11">
        <f t="shared" si="280"/>
        <v>0</v>
      </c>
      <c r="M1105" s="11">
        <f t="shared" si="281"/>
        <v>0</v>
      </c>
      <c r="N1105" s="11">
        <f t="shared" si="282"/>
        <v>0</v>
      </c>
      <c r="O1105" s="11">
        <f t="shared" si="283"/>
        <v>0</v>
      </c>
      <c r="P1105" s="11">
        <f t="shared" si="284"/>
        <v>0</v>
      </c>
      <c r="Q1105" s="11">
        <f t="shared" si="285"/>
        <v>0</v>
      </c>
      <c r="R1105" s="11">
        <f t="shared" si="286"/>
        <v>0</v>
      </c>
    </row>
    <row r="1106" spans="1:18" x14ac:dyDescent="0.25">
      <c r="A1106" s="9">
        <f>IF(Lease!$H$4="Monthly",DATE(YEAR(Yearly!A1105),MONTH(Yearly!A1105)+1,DAY(Yearly!A1105)),IF(Lease!$H$4="Quarterly",DATE(YEAR(Yearly!A1105),MONTH(Yearly!A1105)+3,DAY(Yearly!A1105)),DATE(YEAR(Yearly!A1105)+1,MONTH(Yearly!A1105),DAY(Yearly!A1105))))</f>
        <v>444198</v>
      </c>
      <c r="B1106" s="9">
        <f t="shared" si="274"/>
        <v>444196</v>
      </c>
      <c r="C1106" s="9">
        <f t="shared" si="287"/>
        <v>444226</v>
      </c>
      <c r="D1106" s="3">
        <f t="shared" si="288"/>
        <v>31</v>
      </c>
      <c r="E1106" s="4">
        <f>Lease!K1116</f>
        <v>0</v>
      </c>
      <c r="F1106" s="3">
        <f t="shared" si="289"/>
        <v>0</v>
      </c>
      <c r="G1106" s="11">
        <f t="shared" si="275"/>
        <v>0</v>
      </c>
      <c r="H1106" s="11">
        <f t="shared" si="276"/>
        <v>0</v>
      </c>
      <c r="I1106" s="11">
        <f t="shared" si="277"/>
        <v>0</v>
      </c>
      <c r="J1106" s="11">
        <f t="shared" si="278"/>
        <v>0</v>
      </c>
      <c r="K1106" s="11">
        <f t="shared" si="279"/>
        <v>0</v>
      </c>
      <c r="L1106" s="11">
        <f t="shared" si="280"/>
        <v>0</v>
      </c>
      <c r="M1106" s="11">
        <f t="shared" si="281"/>
        <v>0</v>
      </c>
      <c r="N1106" s="11">
        <f t="shared" si="282"/>
        <v>0</v>
      </c>
      <c r="O1106" s="11">
        <f t="shared" si="283"/>
        <v>0</v>
      </c>
      <c r="P1106" s="11">
        <f t="shared" si="284"/>
        <v>0</v>
      </c>
      <c r="Q1106" s="11">
        <f t="shared" si="285"/>
        <v>0</v>
      </c>
      <c r="R1106" s="11">
        <f t="shared" si="286"/>
        <v>0</v>
      </c>
    </row>
    <row r="1107" spans="1:18" x14ac:dyDescent="0.25">
      <c r="A1107" s="9">
        <f>IF(Lease!$H$4="Monthly",DATE(YEAR(Yearly!A1106),MONTH(Yearly!A1106)+1,DAY(Yearly!A1106)),IF(Lease!$H$4="Quarterly",DATE(YEAR(Yearly!A1106),MONTH(Yearly!A1106)+3,DAY(Yearly!A1106)),DATE(YEAR(Yearly!A1106)+1,MONTH(Yearly!A1106),DAY(Yearly!A1106))))</f>
        <v>444563</v>
      </c>
      <c r="B1107" s="9">
        <f t="shared" si="274"/>
        <v>444561</v>
      </c>
      <c r="C1107" s="9">
        <f t="shared" si="287"/>
        <v>444591</v>
      </c>
      <c r="D1107" s="3">
        <f t="shared" si="288"/>
        <v>31</v>
      </c>
      <c r="E1107" s="4">
        <f>Lease!K1117</f>
        <v>0</v>
      </c>
      <c r="F1107" s="3">
        <f t="shared" si="289"/>
        <v>0</v>
      </c>
      <c r="G1107" s="11">
        <f t="shared" si="275"/>
        <v>0</v>
      </c>
      <c r="H1107" s="11">
        <f t="shared" si="276"/>
        <v>0</v>
      </c>
      <c r="I1107" s="11">
        <f t="shared" si="277"/>
        <v>0</v>
      </c>
      <c r="J1107" s="11">
        <f t="shared" si="278"/>
        <v>0</v>
      </c>
      <c r="K1107" s="11">
        <f t="shared" si="279"/>
        <v>0</v>
      </c>
      <c r="L1107" s="11">
        <f t="shared" si="280"/>
        <v>0</v>
      </c>
      <c r="M1107" s="11">
        <f t="shared" si="281"/>
        <v>0</v>
      </c>
      <c r="N1107" s="11">
        <f t="shared" si="282"/>
        <v>0</v>
      </c>
      <c r="O1107" s="11">
        <f t="shared" si="283"/>
        <v>0</v>
      </c>
      <c r="P1107" s="11">
        <f t="shared" si="284"/>
        <v>0</v>
      </c>
      <c r="Q1107" s="11">
        <f t="shared" si="285"/>
        <v>0</v>
      </c>
      <c r="R1107" s="11">
        <f t="shared" si="286"/>
        <v>0</v>
      </c>
    </row>
    <row r="1108" spans="1:18" x14ac:dyDescent="0.25">
      <c r="A1108" s="9">
        <f>IF(Lease!$H$4="Monthly",DATE(YEAR(Yearly!A1107),MONTH(Yearly!A1107)+1,DAY(Yearly!A1107)),IF(Lease!$H$4="Quarterly",DATE(YEAR(Yearly!A1107),MONTH(Yearly!A1107)+3,DAY(Yearly!A1107)),DATE(YEAR(Yearly!A1107)+1,MONTH(Yearly!A1107),DAY(Yearly!A1107))))</f>
        <v>444928</v>
      </c>
      <c r="B1108" s="9">
        <f t="shared" si="274"/>
        <v>444926</v>
      </c>
      <c r="C1108" s="9">
        <f t="shared" si="287"/>
        <v>444956</v>
      </c>
      <c r="D1108" s="3">
        <f t="shared" si="288"/>
        <v>31</v>
      </c>
      <c r="E1108" s="4">
        <f>Lease!K1118</f>
        <v>0</v>
      </c>
      <c r="F1108" s="3">
        <f t="shared" si="289"/>
        <v>0</v>
      </c>
      <c r="G1108" s="11">
        <f t="shared" si="275"/>
        <v>0</v>
      </c>
      <c r="H1108" s="11">
        <f t="shared" si="276"/>
        <v>0</v>
      </c>
      <c r="I1108" s="11">
        <f t="shared" si="277"/>
        <v>0</v>
      </c>
      <c r="J1108" s="11">
        <f t="shared" si="278"/>
        <v>0</v>
      </c>
      <c r="K1108" s="11">
        <f t="shared" si="279"/>
        <v>0</v>
      </c>
      <c r="L1108" s="11">
        <f t="shared" si="280"/>
        <v>0</v>
      </c>
      <c r="M1108" s="11">
        <f t="shared" si="281"/>
        <v>0</v>
      </c>
      <c r="N1108" s="11">
        <f t="shared" si="282"/>
        <v>0</v>
      </c>
      <c r="O1108" s="11">
        <f t="shared" si="283"/>
        <v>0</v>
      </c>
      <c r="P1108" s="11">
        <f t="shared" si="284"/>
        <v>0</v>
      </c>
      <c r="Q1108" s="11">
        <f t="shared" si="285"/>
        <v>0</v>
      </c>
      <c r="R1108" s="11">
        <f t="shared" si="286"/>
        <v>0</v>
      </c>
    </row>
    <row r="1109" spans="1:18" x14ac:dyDescent="0.25">
      <c r="A1109" s="9">
        <f>IF(Lease!$H$4="Monthly",DATE(YEAR(Yearly!A1108),MONTH(Yearly!A1108)+1,DAY(Yearly!A1108)),IF(Lease!$H$4="Quarterly",DATE(YEAR(Yearly!A1108),MONTH(Yearly!A1108)+3,DAY(Yearly!A1108)),DATE(YEAR(Yearly!A1108)+1,MONTH(Yearly!A1108),DAY(Yearly!A1108))))</f>
        <v>445293</v>
      </c>
      <c r="B1109" s="9">
        <f t="shared" si="274"/>
        <v>445291</v>
      </c>
      <c r="C1109" s="9">
        <f t="shared" si="287"/>
        <v>445321</v>
      </c>
      <c r="D1109" s="3">
        <f t="shared" si="288"/>
        <v>31</v>
      </c>
      <c r="E1109" s="4">
        <f>Lease!K1119</f>
        <v>0</v>
      </c>
      <c r="F1109" s="3">
        <f t="shared" si="289"/>
        <v>0</v>
      </c>
      <c r="G1109" s="11">
        <f t="shared" si="275"/>
        <v>0</v>
      </c>
      <c r="H1109" s="11">
        <f t="shared" si="276"/>
        <v>0</v>
      </c>
      <c r="I1109" s="11">
        <f t="shared" si="277"/>
        <v>0</v>
      </c>
      <c r="J1109" s="11">
        <f t="shared" si="278"/>
        <v>0</v>
      </c>
      <c r="K1109" s="11">
        <f t="shared" si="279"/>
        <v>0</v>
      </c>
      <c r="L1109" s="11">
        <f t="shared" si="280"/>
        <v>0</v>
      </c>
      <c r="M1109" s="11">
        <f t="shared" si="281"/>
        <v>0</v>
      </c>
      <c r="N1109" s="11">
        <f t="shared" si="282"/>
        <v>0</v>
      </c>
      <c r="O1109" s="11">
        <f t="shared" si="283"/>
        <v>0</v>
      </c>
      <c r="P1109" s="11">
        <f t="shared" si="284"/>
        <v>0</v>
      </c>
      <c r="Q1109" s="11">
        <f t="shared" si="285"/>
        <v>0</v>
      </c>
      <c r="R1109" s="11">
        <f t="shared" si="286"/>
        <v>0</v>
      </c>
    </row>
    <row r="1110" spans="1:18" x14ac:dyDescent="0.25">
      <c r="A1110" s="9">
        <f>IF(Lease!$H$4="Monthly",DATE(YEAR(Yearly!A1109),MONTH(Yearly!A1109)+1,DAY(Yearly!A1109)),IF(Lease!$H$4="Quarterly",DATE(YEAR(Yearly!A1109),MONTH(Yearly!A1109)+3,DAY(Yearly!A1109)),DATE(YEAR(Yearly!A1109)+1,MONTH(Yearly!A1109),DAY(Yearly!A1109))))</f>
        <v>445659</v>
      </c>
      <c r="B1110" s="9">
        <f t="shared" si="274"/>
        <v>445657</v>
      </c>
      <c r="C1110" s="9">
        <f t="shared" si="287"/>
        <v>445687</v>
      </c>
      <c r="D1110" s="3">
        <f t="shared" si="288"/>
        <v>31</v>
      </c>
      <c r="E1110" s="4">
        <f>Lease!K1120</f>
        <v>0</v>
      </c>
      <c r="F1110" s="3">
        <f t="shared" si="289"/>
        <v>0</v>
      </c>
      <c r="G1110" s="11">
        <f t="shared" si="275"/>
        <v>0</v>
      </c>
      <c r="H1110" s="11">
        <f t="shared" si="276"/>
        <v>0</v>
      </c>
      <c r="I1110" s="11">
        <f t="shared" si="277"/>
        <v>0</v>
      </c>
      <c r="J1110" s="11">
        <f t="shared" si="278"/>
        <v>0</v>
      </c>
      <c r="K1110" s="11">
        <f t="shared" si="279"/>
        <v>0</v>
      </c>
      <c r="L1110" s="11">
        <f t="shared" si="280"/>
        <v>0</v>
      </c>
      <c r="M1110" s="11">
        <f t="shared" si="281"/>
        <v>0</v>
      </c>
      <c r="N1110" s="11">
        <f t="shared" si="282"/>
        <v>0</v>
      </c>
      <c r="O1110" s="11">
        <f t="shared" si="283"/>
        <v>0</v>
      </c>
      <c r="P1110" s="11">
        <f t="shared" si="284"/>
        <v>0</v>
      </c>
      <c r="Q1110" s="11">
        <f t="shared" si="285"/>
        <v>0</v>
      </c>
      <c r="R1110" s="11">
        <f t="shared" si="286"/>
        <v>0</v>
      </c>
    </row>
    <row r="1111" spans="1:18" x14ac:dyDescent="0.25">
      <c r="A1111" s="9">
        <f>IF(Lease!$H$4="Monthly",DATE(YEAR(Yearly!A1110),MONTH(Yearly!A1110)+1,DAY(Yearly!A1110)),IF(Lease!$H$4="Quarterly",DATE(YEAR(Yearly!A1110),MONTH(Yearly!A1110)+3,DAY(Yearly!A1110)),DATE(YEAR(Yearly!A1110)+1,MONTH(Yearly!A1110),DAY(Yearly!A1110))))</f>
        <v>446024</v>
      </c>
      <c r="B1111" s="9">
        <f t="shared" si="274"/>
        <v>446022</v>
      </c>
      <c r="C1111" s="9">
        <f t="shared" si="287"/>
        <v>446052</v>
      </c>
      <c r="D1111" s="3">
        <f t="shared" si="288"/>
        <v>31</v>
      </c>
      <c r="E1111" s="4">
        <f>Lease!K1121</f>
        <v>0</v>
      </c>
      <c r="F1111" s="3">
        <f t="shared" si="289"/>
        <v>0</v>
      </c>
      <c r="G1111" s="11">
        <f t="shared" si="275"/>
        <v>0</v>
      </c>
      <c r="H1111" s="11">
        <f t="shared" si="276"/>
        <v>0</v>
      </c>
      <c r="I1111" s="11">
        <f t="shared" si="277"/>
        <v>0</v>
      </c>
      <c r="J1111" s="11">
        <f t="shared" si="278"/>
        <v>0</v>
      </c>
      <c r="K1111" s="11">
        <f t="shared" si="279"/>
        <v>0</v>
      </c>
      <c r="L1111" s="11">
        <f t="shared" si="280"/>
        <v>0</v>
      </c>
      <c r="M1111" s="11">
        <f t="shared" si="281"/>
        <v>0</v>
      </c>
      <c r="N1111" s="11">
        <f t="shared" si="282"/>
        <v>0</v>
      </c>
      <c r="O1111" s="11">
        <f t="shared" si="283"/>
        <v>0</v>
      </c>
      <c r="P1111" s="11">
        <f t="shared" si="284"/>
        <v>0</v>
      </c>
      <c r="Q1111" s="11">
        <f t="shared" si="285"/>
        <v>0</v>
      </c>
      <c r="R1111" s="11">
        <f t="shared" si="286"/>
        <v>0</v>
      </c>
    </row>
    <row r="1112" spans="1:18" x14ac:dyDescent="0.25">
      <c r="A1112" s="9">
        <f>IF(Lease!$H$4="Monthly",DATE(YEAR(Yearly!A1111),MONTH(Yearly!A1111)+1,DAY(Yearly!A1111)),IF(Lease!$H$4="Quarterly",DATE(YEAR(Yearly!A1111),MONTH(Yearly!A1111)+3,DAY(Yearly!A1111)),DATE(YEAR(Yearly!A1111)+1,MONTH(Yearly!A1111),DAY(Yearly!A1111))))</f>
        <v>446389</v>
      </c>
      <c r="B1112" s="9">
        <f t="shared" si="274"/>
        <v>446387</v>
      </c>
      <c r="C1112" s="9">
        <f t="shared" si="287"/>
        <v>446417</v>
      </c>
      <c r="D1112" s="3">
        <f t="shared" si="288"/>
        <v>31</v>
      </c>
      <c r="E1112" s="4">
        <f>Lease!K1122</f>
        <v>0</v>
      </c>
      <c r="F1112" s="3">
        <f t="shared" si="289"/>
        <v>0</v>
      </c>
      <c r="G1112" s="11">
        <f t="shared" si="275"/>
        <v>0</v>
      </c>
      <c r="H1112" s="11">
        <f t="shared" si="276"/>
        <v>0</v>
      </c>
      <c r="I1112" s="11">
        <f t="shared" si="277"/>
        <v>0</v>
      </c>
      <c r="J1112" s="11">
        <f t="shared" si="278"/>
        <v>0</v>
      </c>
      <c r="K1112" s="11">
        <f t="shared" si="279"/>
        <v>0</v>
      </c>
      <c r="L1112" s="11">
        <f t="shared" si="280"/>
        <v>0</v>
      </c>
      <c r="M1112" s="11">
        <f t="shared" si="281"/>
        <v>0</v>
      </c>
      <c r="N1112" s="11">
        <f t="shared" si="282"/>
        <v>0</v>
      </c>
      <c r="O1112" s="11">
        <f t="shared" si="283"/>
        <v>0</v>
      </c>
      <c r="P1112" s="11">
        <f t="shared" si="284"/>
        <v>0</v>
      </c>
      <c r="Q1112" s="11">
        <f t="shared" si="285"/>
        <v>0</v>
      </c>
      <c r="R1112" s="11">
        <f t="shared" si="286"/>
        <v>0</v>
      </c>
    </row>
    <row r="1113" spans="1:18" x14ac:dyDescent="0.25">
      <c r="A1113" s="9">
        <f>IF(Lease!$H$4="Monthly",DATE(YEAR(Yearly!A1112),MONTH(Yearly!A1112)+1,DAY(Yearly!A1112)),IF(Lease!$H$4="Quarterly",DATE(YEAR(Yearly!A1112),MONTH(Yearly!A1112)+3,DAY(Yearly!A1112)),DATE(YEAR(Yearly!A1112)+1,MONTH(Yearly!A1112),DAY(Yearly!A1112))))</f>
        <v>446754</v>
      </c>
      <c r="B1113" s="9">
        <f t="shared" si="274"/>
        <v>446752</v>
      </c>
      <c r="C1113" s="9">
        <f t="shared" si="287"/>
        <v>446782</v>
      </c>
      <c r="D1113" s="3">
        <f t="shared" si="288"/>
        <v>31</v>
      </c>
      <c r="E1113" s="4">
        <f>Lease!K1123</f>
        <v>0</v>
      </c>
      <c r="F1113" s="3">
        <f t="shared" si="289"/>
        <v>0</v>
      </c>
      <c r="G1113" s="11">
        <f t="shared" si="275"/>
        <v>0</v>
      </c>
      <c r="H1113" s="11">
        <f t="shared" si="276"/>
        <v>0</v>
      </c>
      <c r="I1113" s="11">
        <f t="shared" si="277"/>
        <v>0</v>
      </c>
      <c r="J1113" s="11">
        <f t="shared" si="278"/>
        <v>0</v>
      </c>
      <c r="K1113" s="11">
        <f t="shared" si="279"/>
        <v>0</v>
      </c>
      <c r="L1113" s="11">
        <f t="shared" si="280"/>
        <v>0</v>
      </c>
      <c r="M1113" s="11">
        <f t="shared" si="281"/>
        <v>0</v>
      </c>
      <c r="N1113" s="11">
        <f t="shared" si="282"/>
        <v>0</v>
      </c>
      <c r="O1113" s="11">
        <f t="shared" si="283"/>
        <v>0</v>
      </c>
      <c r="P1113" s="11">
        <f t="shared" si="284"/>
        <v>0</v>
      </c>
      <c r="Q1113" s="11">
        <f t="shared" si="285"/>
        <v>0</v>
      </c>
      <c r="R1113" s="11">
        <f t="shared" si="286"/>
        <v>0</v>
      </c>
    </row>
    <row r="1114" spans="1:18" x14ac:dyDescent="0.25">
      <c r="A1114" s="9">
        <f>IF(Lease!$H$4="Monthly",DATE(YEAR(Yearly!A1113),MONTH(Yearly!A1113)+1,DAY(Yearly!A1113)),IF(Lease!$H$4="Quarterly",DATE(YEAR(Yearly!A1113),MONTH(Yearly!A1113)+3,DAY(Yearly!A1113)),DATE(YEAR(Yearly!A1113)+1,MONTH(Yearly!A1113),DAY(Yearly!A1113))))</f>
        <v>447120</v>
      </c>
      <c r="B1114" s="9">
        <f t="shared" si="274"/>
        <v>447118</v>
      </c>
      <c r="C1114" s="9">
        <f t="shared" si="287"/>
        <v>447148</v>
      </c>
      <c r="D1114" s="3">
        <f t="shared" si="288"/>
        <v>31</v>
      </c>
      <c r="E1114" s="4">
        <f>Lease!K1124</f>
        <v>0</v>
      </c>
      <c r="F1114" s="3">
        <f t="shared" si="289"/>
        <v>0</v>
      </c>
      <c r="G1114" s="11">
        <f t="shared" si="275"/>
        <v>0</v>
      </c>
      <c r="H1114" s="11">
        <f t="shared" si="276"/>
        <v>0</v>
      </c>
      <c r="I1114" s="11">
        <f t="shared" si="277"/>
        <v>0</v>
      </c>
      <c r="J1114" s="11">
        <f t="shared" si="278"/>
        <v>0</v>
      </c>
      <c r="K1114" s="11">
        <f t="shared" si="279"/>
        <v>0</v>
      </c>
      <c r="L1114" s="11">
        <f t="shared" si="280"/>
        <v>0</v>
      </c>
      <c r="M1114" s="11">
        <f t="shared" si="281"/>
        <v>0</v>
      </c>
      <c r="N1114" s="11">
        <f t="shared" si="282"/>
        <v>0</v>
      </c>
      <c r="O1114" s="11">
        <f t="shared" si="283"/>
        <v>0</v>
      </c>
      <c r="P1114" s="11">
        <f t="shared" si="284"/>
        <v>0</v>
      </c>
      <c r="Q1114" s="11">
        <f t="shared" si="285"/>
        <v>0</v>
      </c>
      <c r="R1114" s="11">
        <f t="shared" si="286"/>
        <v>0</v>
      </c>
    </row>
    <row r="1115" spans="1:18" x14ac:dyDescent="0.25">
      <c r="A1115" s="9">
        <f>IF(Lease!$H$4="Monthly",DATE(YEAR(Yearly!A1114),MONTH(Yearly!A1114)+1,DAY(Yearly!A1114)),IF(Lease!$H$4="Quarterly",DATE(YEAR(Yearly!A1114),MONTH(Yearly!A1114)+3,DAY(Yearly!A1114)),DATE(YEAR(Yearly!A1114)+1,MONTH(Yearly!A1114),DAY(Yearly!A1114))))</f>
        <v>447485</v>
      </c>
      <c r="B1115" s="9">
        <f t="shared" si="274"/>
        <v>447483</v>
      </c>
      <c r="C1115" s="9">
        <f t="shared" si="287"/>
        <v>447513</v>
      </c>
      <c r="D1115" s="3">
        <f t="shared" si="288"/>
        <v>31</v>
      </c>
      <c r="E1115" s="4">
        <f>Lease!K1125</f>
        <v>0</v>
      </c>
      <c r="F1115" s="3">
        <f t="shared" si="289"/>
        <v>0</v>
      </c>
      <c r="G1115" s="11">
        <f t="shared" si="275"/>
        <v>0</v>
      </c>
      <c r="H1115" s="11">
        <f t="shared" si="276"/>
        <v>0</v>
      </c>
      <c r="I1115" s="11">
        <f t="shared" si="277"/>
        <v>0</v>
      </c>
      <c r="J1115" s="11">
        <f t="shared" si="278"/>
        <v>0</v>
      </c>
      <c r="K1115" s="11">
        <f t="shared" si="279"/>
        <v>0</v>
      </c>
      <c r="L1115" s="11">
        <f t="shared" si="280"/>
        <v>0</v>
      </c>
      <c r="M1115" s="11">
        <f t="shared" si="281"/>
        <v>0</v>
      </c>
      <c r="N1115" s="11">
        <f t="shared" si="282"/>
        <v>0</v>
      </c>
      <c r="O1115" s="11">
        <f t="shared" si="283"/>
        <v>0</v>
      </c>
      <c r="P1115" s="11">
        <f t="shared" si="284"/>
        <v>0</v>
      </c>
      <c r="Q1115" s="11">
        <f t="shared" si="285"/>
        <v>0</v>
      </c>
      <c r="R1115" s="11">
        <f t="shared" si="286"/>
        <v>0</v>
      </c>
    </row>
    <row r="1116" spans="1:18" x14ac:dyDescent="0.25">
      <c r="A1116" s="9">
        <f>IF(Lease!$H$4="Monthly",DATE(YEAR(Yearly!A1115),MONTH(Yearly!A1115)+1,DAY(Yearly!A1115)),IF(Lease!$H$4="Quarterly",DATE(YEAR(Yearly!A1115),MONTH(Yearly!A1115)+3,DAY(Yearly!A1115)),DATE(YEAR(Yearly!A1115)+1,MONTH(Yearly!A1115),DAY(Yearly!A1115))))</f>
        <v>447850</v>
      </c>
      <c r="B1116" s="9">
        <f t="shared" si="274"/>
        <v>447848</v>
      </c>
      <c r="C1116" s="9">
        <f t="shared" si="287"/>
        <v>447878</v>
      </c>
      <c r="D1116" s="3">
        <f t="shared" si="288"/>
        <v>31</v>
      </c>
      <c r="E1116" s="4">
        <f>Lease!K1126</f>
        <v>0</v>
      </c>
      <c r="F1116" s="3">
        <f t="shared" si="289"/>
        <v>0</v>
      </c>
      <c r="G1116" s="11">
        <f t="shared" si="275"/>
        <v>0</v>
      </c>
      <c r="H1116" s="11">
        <f t="shared" si="276"/>
        <v>0</v>
      </c>
      <c r="I1116" s="11">
        <f t="shared" si="277"/>
        <v>0</v>
      </c>
      <c r="J1116" s="11">
        <f t="shared" si="278"/>
        <v>0</v>
      </c>
      <c r="K1116" s="11">
        <f t="shared" si="279"/>
        <v>0</v>
      </c>
      <c r="L1116" s="11">
        <f t="shared" si="280"/>
        <v>0</v>
      </c>
      <c r="M1116" s="11">
        <f t="shared" si="281"/>
        <v>0</v>
      </c>
      <c r="N1116" s="11">
        <f t="shared" si="282"/>
        <v>0</v>
      </c>
      <c r="O1116" s="11">
        <f t="shared" si="283"/>
        <v>0</v>
      </c>
      <c r="P1116" s="11">
        <f t="shared" si="284"/>
        <v>0</v>
      </c>
      <c r="Q1116" s="11">
        <f t="shared" si="285"/>
        <v>0</v>
      </c>
      <c r="R1116" s="11">
        <f t="shared" si="286"/>
        <v>0</v>
      </c>
    </row>
    <row r="1117" spans="1:18" x14ac:dyDescent="0.25">
      <c r="A1117" s="9">
        <f>IF(Lease!$H$4="Monthly",DATE(YEAR(Yearly!A1116),MONTH(Yearly!A1116)+1,DAY(Yearly!A1116)),IF(Lease!$H$4="Quarterly",DATE(YEAR(Yearly!A1116),MONTH(Yearly!A1116)+3,DAY(Yearly!A1116)),DATE(YEAR(Yearly!A1116)+1,MONTH(Yearly!A1116),DAY(Yearly!A1116))))</f>
        <v>448215</v>
      </c>
      <c r="B1117" s="9">
        <f t="shared" si="274"/>
        <v>448213</v>
      </c>
      <c r="C1117" s="9">
        <f t="shared" si="287"/>
        <v>448243</v>
      </c>
      <c r="D1117" s="3">
        <f t="shared" si="288"/>
        <v>31</v>
      </c>
      <c r="E1117" s="4">
        <f>Lease!K1127</f>
        <v>0</v>
      </c>
      <c r="F1117" s="3">
        <f t="shared" si="289"/>
        <v>0</v>
      </c>
      <c r="G1117" s="11">
        <f t="shared" si="275"/>
        <v>0</v>
      </c>
      <c r="H1117" s="11">
        <f t="shared" si="276"/>
        <v>0</v>
      </c>
      <c r="I1117" s="11">
        <f t="shared" si="277"/>
        <v>0</v>
      </c>
      <c r="J1117" s="11">
        <f t="shared" si="278"/>
        <v>0</v>
      </c>
      <c r="K1117" s="11">
        <f t="shared" si="279"/>
        <v>0</v>
      </c>
      <c r="L1117" s="11">
        <f t="shared" si="280"/>
        <v>0</v>
      </c>
      <c r="M1117" s="11">
        <f t="shared" si="281"/>
        <v>0</v>
      </c>
      <c r="N1117" s="11">
        <f t="shared" si="282"/>
        <v>0</v>
      </c>
      <c r="O1117" s="11">
        <f t="shared" si="283"/>
        <v>0</v>
      </c>
      <c r="P1117" s="11">
        <f t="shared" si="284"/>
        <v>0</v>
      </c>
      <c r="Q1117" s="11">
        <f t="shared" si="285"/>
        <v>0</v>
      </c>
      <c r="R1117" s="11">
        <f t="shared" si="286"/>
        <v>0</v>
      </c>
    </row>
    <row r="1118" spans="1:18" x14ac:dyDescent="0.25">
      <c r="A1118" s="9">
        <f>IF(Lease!$H$4="Monthly",DATE(YEAR(Yearly!A1117),MONTH(Yearly!A1117)+1,DAY(Yearly!A1117)),IF(Lease!$H$4="Quarterly",DATE(YEAR(Yearly!A1117),MONTH(Yearly!A1117)+3,DAY(Yearly!A1117)),DATE(YEAR(Yearly!A1117)+1,MONTH(Yearly!A1117),DAY(Yearly!A1117))))</f>
        <v>448581</v>
      </c>
      <c r="B1118" s="9">
        <f t="shared" si="274"/>
        <v>448579</v>
      </c>
      <c r="C1118" s="9">
        <f t="shared" si="287"/>
        <v>448609</v>
      </c>
      <c r="D1118" s="3">
        <f t="shared" si="288"/>
        <v>31</v>
      </c>
      <c r="E1118" s="4">
        <f>Lease!K1128</f>
        <v>0</v>
      </c>
      <c r="F1118" s="3">
        <f t="shared" si="289"/>
        <v>0</v>
      </c>
      <c r="G1118" s="11">
        <f t="shared" si="275"/>
        <v>0</v>
      </c>
      <c r="H1118" s="11">
        <f t="shared" si="276"/>
        <v>0</v>
      </c>
      <c r="I1118" s="11">
        <f t="shared" si="277"/>
        <v>0</v>
      </c>
      <c r="J1118" s="11">
        <f t="shared" si="278"/>
        <v>0</v>
      </c>
      <c r="K1118" s="11">
        <f t="shared" si="279"/>
        <v>0</v>
      </c>
      <c r="L1118" s="11">
        <f t="shared" si="280"/>
        <v>0</v>
      </c>
      <c r="M1118" s="11">
        <f t="shared" si="281"/>
        <v>0</v>
      </c>
      <c r="N1118" s="11">
        <f t="shared" si="282"/>
        <v>0</v>
      </c>
      <c r="O1118" s="11">
        <f t="shared" si="283"/>
        <v>0</v>
      </c>
      <c r="P1118" s="11">
        <f t="shared" si="284"/>
        <v>0</v>
      </c>
      <c r="Q1118" s="11">
        <f t="shared" si="285"/>
        <v>0</v>
      </c>
      <c r="R1118" s="11">
        <f t="shared" si="286"/>
        <v>0</v>
      </c>
    </row>
    <row r="1119" spans="1:18" x14ac:dyDescent="0.25">
      <c r="A1119" s="9">
        <f>IF(Lease!$H$4="Monthly",DATE(YEAR(Yearly!A1118),MONTH(Yearly!A1118)+1,DAY(Yearly!A1118)),IF(Lease!$H$4="Quarterly",DATE(YEAR(Yearly!A1118),MONTH(Yearly!A1118)+3,DAY(Yearly!A1118)),DATE(YEAR(Yearly!A1118)+1,MONTH(Yearly!A1118),DAY(Yearly!A1118))))</f>
        <v>448946</v>
      </c>
      <c r="B1119" s="9">
        <f t="shared" si="274"/>
        <v>448944</v>
      </c>
      <c r="C1119" s="9">
        <f t="shared" si="287"/>
        <v>448974</v>
      </c>
      <c r="D1119" s="3">
        <f t="shared" si="288"/>
        <v>31</v>
      </c>
      <c r="E1119" s="4">
        <f>Lease!K1129</f>
        <v>0</v>
      </c>
      <c r="F1119" s="3">
        <f t="shared" si="289"/>
        <v>0</v>
      </c>
      <c r="G1119" s="11">
        <f t="shared" si="275"/>
        <v>0</v>
      </c>
      <c r="H1119" s="11">
        <f t="shared" si="276"/>
        <v>0</v>
      </c>
      <c r="I1119" s="11">
        <f t="shared" si="277"/>
        <v>0</v>
      </c>
      <c r="J1119" s="11">
        <f t="shared" si="278"/>
        <v>0</v>
      </c>
      <c r="K1119" s="11">
        <f t="shared" si="279"/>
        <v>0</v>
      </c>
      <c r="L1119" s="11">
        <f t="shared" si="280"/>
        <v>0</v>
      </c>
      <c r="M1119" s="11">
        <f t="shared" si="281"/>
        <v>0</v>
      </c>
      <c r="N1119" s="11">
        <f t="shared" si="282"/>
        <v>0</v>
      </c>
      <c r="O1119" s="11">
        <f t="shared" si="283"/>
        <v>0</v>
      </c>
      <c r="P1119" s="11">
        <f t="shared" si="284"/>
        <v>0</v>
      </c>
      <c r="Q1119" s="11">
        <f t="shared" si="285"/>
        <v>0</v>
      </c>
      <c r="R1119" s="11">
        <f t="shared" si="286"/>
        <v>0</v>
      </c>
    </row>
    <row r="1120" spans="1:18" x14ac:dyDescent="0.25">
      <c r="A1120" s="9">
        <f>IF(Lease!$H$4="Monthly",DATE(YEAR(Yearly!A1119),MONTH(Yearly!A1119)+1,DAY(Yearly!A1119)),IF(Lease!$H$4="Quarterly",DATE(YEAR(Yearly!A1119),MONTH(Yearly!A1119)+3,DAY(Yearly!A1119)),DATE(YEAR(Yearly!A1119)+1,MONTH(Yearly!A1119),DAY(Yearly!A1119))))</f>
        <v>449311</v>
      </c>
      <c r="B1120" s="9">
        <f t="shared" si="274"/>
        <v>449309</v>
      </c>
      <c r="C1120" s="9">
        <f t="shared" si="287"/>
        <v>449339</v>
      </c>
      <c r="D1120" s="3">
        <f t="shared" si="288"/>
        <v>31</v>
      </c>
      <c r="E1120" s="4">
        <f>Lease!K1130</f>
        <v>0</v>
      </c>
      <c r="F1120" s="3">
        <f t="shared" si="289"/>
        <v>0</v>
      </c>
      <c r="G1120" s="11">
        <f t="shared" si="275"/>
        <v>0</v>
      </c>
      <c r="H1120" s="11">
        <f t="shared" si="276"/>
        <v>0</v>
      </c>
      <c r="I1120" s="11">
        <f t="shared" si="277"/>
        <v>0</v>
      </c>
      <c r="J1120" s="11">
        <f t="shared" si="278"/>
        <v>0</v>
      </c>
      <c r="K1120" s="11">
        <f t="shared" si="279"/>
        <v>0</v>
      </c>
      <c r="L1120" s="11">
        <f t="shared" si="280"/>
        <v>0</v>
      </c>
      <c r="M1120" s="11">
        <f t="shared" si="281"/>
        <v>0</v>
      </c>
      <c r="N1120" s="11">
        <f t="shared" si="282"/>
        <v>0</v>
      </c>
      <c r="O1120" s="11">
        <f t="shared" si="283"/>
        <v>0</v>
      </c>
      <c r="P1120" s="11">
        <f t="shared" si="284"/>
        <v>0</v>
      </c>
      <c r="Q1120" s="11">
        <f t="shared" si="285"/>
        <v>0</v>
      </c>
      <c r="R1120" s="11">
        <f t="shared" si="286"/>
        <v>0</v>
      </c>
    </row>
    <row r="1121" spans="1:18" x14ac:dyDescent="0.25">
      <c r="A1121" s="9">
        <f>IF(Lease!$H$4="Monthly",DATE(YEAR(Yearly!A1120),MONTH(Yearly!A1120)+1,DAY(Yearly!A1120)),IF(Lease!$H$4="Quarterly",DATE(YEAR(Yearly!A1120),MONTH(Yearly!A1120)+3,DAY(Yearly!A1120)),DATE(YEAR(Yearly!A1120)+1,MONTH(Yearly!A1120),DAY(Yearly!A1120))))</f>
        <v>449676</v>
      </c>
      <c r="B1121" s="9">
        <f t="shared" si="274"/>
        <v>449674</v>
      </c>
      <c r="C1121" s="9">
        <f t="shared" si="287"/>
        <v>449704</v>
      </c>
      <c r="D1121" s="3">
        <f t="shared" si="288"/>
        <v>31</v>
      </c>
      <c r="E1121" s="4">
        <f>Lease!K1131</f>
        <v>0</v>
      </c>
      <c r="F1121" s="3">
        <f t="shared" si="289"/>
        <v>0</v>
      </c>
      <c r="G1121" s="11">
        <f t="shared" si="275"/>
        <v>0</v>
      </c>
      <c r="H1121" s="11">
        <f t="shared" si="276"/>
        <v>0</v>
      </c>
      <c r="I1121" s="11">
        <f t="shared" si="277"/>
        <v>0</v>
      </c>
      <c r="J1121" s="11">
        <f t="shared" si="278"/>
        <v>0</v>
      </c>
      <c r="K1121" s="11">
        <f t="shared" si="279"/>
        <v>0</v>
      </c>
      <c r="L1121" s="11">
        <f t="shared" si="280"/>
        <v>0</v>
      </c>
      <c r="M1121" s="11">
        <f t="shared" si="281"/>
        <v>0</v>
      </c>
      <c r="N1121" s="11">
        <f t="shared" si="282"/>
        <v>0</v>
      </c>
      <c r="O1121" s="11">
        <f t="shared" si="283"/>
        <v>0</v>
      </c>
      <c r="P1121" s="11">
        <f t="shared" si="284"/>
        <v>0</v>
      </c>
      <c r="Q1121" s="11">
        <f t="shared" si="285"/>
        <v>0</v>
      </c>
      <c r="R1121" s="11">
        <f t="shared" si="286"/>
        <v>0</v>
      </c>
    </row>
    <row r="1122" spans="1:18" x14ac:dyDescent="0.25">
      <c r="A1122" s="9">
        <f>IF(Lease!$H$4="Monthly",DATE(YEAR(Yearly!A1121),MONTH(Yearly!A1121)+1,DAY(Yearly!A1121)),IF(Lease!$H$4="Quarterly",DATE(YEAR(Yearly!A1121),MONTH(Yearly!A1121)+3,DAY(Yearly!A1121)),DATE(YEAR(Yearly!A1121)+1,MONTH(Yearly!A1121),DAY(Yearly!A1121))))</f>
        <v>450042</v>
      </c>
      <c r="B1122" s="9">
        <f t="shared" si="274"/>
        <v>450040</v>
      </c>
      <c r="C1122" s="9">
        <f t="shared" si="287"/>
        <v>450070</v>
      </c>
      <c r="D1122" s="3">
        <f t="shared" si="288"/>
        <v>31</v>
      </c>
      <c r="E1122" s="4">
        <f>Lease!K1132</f>
        <v>0</v>
      </c>
      <c r="F1122" s="3">
        <f t="shared" si="289"/>
        <v>0</v>
      </c>
      <c r="G1122" s="11">
        <f t="shared" si="275"/>
        <v>0</v>
      </c>
      <c r="H1122" s="11">
        <f t="shared" si="276"/>
        <v>0</v>
      </c>
      <c r="I1122" s="11">
        <f t="shared" si="277"/>
        <v>0</v>
      </c>
      <c r="J1122" s="11">
        <f t="shared" si="278"/>
        <v>0</v>
      </c>
      <c r="K1122" s="11">
        <f t="shared" si="279"/>
        <v>0</v>
      </c>
      <c r="L1122" s="11">
        <f t="shared" si="280"/>
        <v>0</v>
      </c>
      <c r="M1122" s="11">
        <f t="shared" si="281"/>
        <v>0</v>
      </c>
      <c r="N1122" s="11">
        <f t="shared" si="282"/>
        <v>0</v>
      </c>
      <c r="O1122" s="11">
        <f t="shared" si="283"/>
        <v>0</v>
      </c>
      <c r="P1122" s="11">
        <f t="shared" si="284"/>
        <v>0</v>
      </c>
      <c r="Q1122" s="11">
        <f t="shared" si="285"/>
        <v>0</v>
      </c>
      <c r="R1122" s="11">
        <f t="shared" si="286"/>
        <v>0</v>
      </c>
    </row>
    <row r="1123" spans="1:18" x14ac:dyDescent="0.25">
      <c r="A1123" s="9">
        <f>IF(Lease!$H$4="Monthly",DATE(YEAR(Yearly!A1122),MONTH(Yearly!A1122)+1,DAY(Yearly!A1122)),IF(Lease!$H$4="Quarterly",DATE(YEAR(Yearly!A1122),MONTH(Yearly!A1122)+3,DAY(Yearly!A1122)),DATE(YEAR(Yearly!A1122)+1,MONTH(Yearly!A1122),DAY(Yearly!A1122))))</f>
        <v>450407</v>
      </c>
      <c r="B1123" s="9">
        <f t="shared" si="274"/>
        <v>450405</v>
      </c>
      <c r="C1123" s="9">
        <f t="shared" si="287"/>
        <v>450435</v>
      </c>
      <c r="D1123" s="3">
        <f t="shared" si="288"/>
        <v>31</v>
      </c>
      <c r="E1123" s="4">
        <f>Lease!K1133</f>
        <v>0</v>
      </c>
      <c r="F1123" s="3">
        <f t="shared" si="289"/>
        <v>0</v>
      </c>
      <c r="G1123" s="11">
        <f t="shared" si="275"/>
        <v>0</v>
      </c>
      <c r="H1123" s="11">
        <f t="shared" si="276"/>
        <v>0</v>
      </c>
      <c r="I1123" s="11">
        <f t="shared" si="277"/>
        <v>0</v>
      </c>
      <c r="J1123" s="11">
        <f t="shared" si="278"/>
        <v>0</v>
      </c>
      <c r="K1123" s="11">
        <f t="shared" si="279"/>
        <v>0</v>
      </c>
      <c r="L1123" s="11">
        <f t="shared" si="280"/>
        <v>0</v>
      </c>
      <c r="M1123" s="11">
        <f t="shared" si="281"/>
        <v>0</v>
      </c>
      <c r="N1123" s="11">
        <f t="shared" si="282"/>
        <v>0</v>
      </c>
      <c r="O1123" s="11">
        <f t="shared" si="283"/>
        <v>0</v>
      </c>
      <c r="P1123" s="11">
        <f t="shared" si="284"/>
        <v>0</v>
      </c>
      <c r="Q1123" s="11">
        <f t="shared" si="285"/>
        <v>0</v>
      </c>
      <c r="R1123" s="11">
        <f t="shared" si="286"/>
        <v>0</v>
      </c>
    </row>
    <row r="1124" spans="1:18" x14ac:dyDescent="0.25">
      <c r="A1124" s="9">
        <f>IF(Lease!$H$4="Monthly",DATE(YEAR(Yearly!A1123),MONTH(Yearly!A1123)+1,DAY(Yearly!A1123)),IF(Lease!$H$4="Quarterly",DATE(YEAR(Yearly!A1123),MONTH(Yearly!A1123)+3,DAY(Yearly!A1123)),DATE(YEAR(Yearly!A1123)+1,MONTH(Yearly!A1123),DAY(Yearly!A1123))))</f>
        <v>450772</v>
      </c>
      <c r="B1124" s="9">
        <f t="shared" si="274"/>
        <v>450770</v>
      </c>
      <c r="C1124" s="9">
        <f t="shared" si="287"/>
        <v>450800</v>
      </c>
      <c r="D1124" s="3">
        <f t="shared" si="288"/>
        <v>31</v>
      </c>
      <c r="E1124" s="4">
        <f>Lease!K1134</f>
        <v>0</v>
      </c>
      <c r="F1124" s="3">
        <f t="shared" si="289"/>
        <v>0</v>
      </c>
      <c r="G1124" s="11">
        <f t="shared" si="275"/>
        <v>0</v>
      </c>
      <c r="H1124" s="11">
        <f t="shared" si="276"/>
        <v>0</v>
      </c>
      <c r="I1124" s="11">
        <f t="shared" si="277"/>
        <v>0</v>
      </c>
      <c r="J1124" s="11">
        <f t="shared" si="278"/>
        <v>0</v>
      </c>
      <c r="K1124" s="11">
        <f t="shared" si="279"/>
        <v>0</v>
      </c>
      <c r="L1124" s="11">
        <f t="shared" si="280"/>
        <v>0</v>
      </c>
      <c r="M1124" s="11">
        <f t="shared" si="281"/>
        <v>0</v>
      </c>
      <c r="N1124" s="11">
        <f t="shared" si="282"/>
        <v>0</v>
      </c>
      <c r="O1124" s="11">
        <f t="shared" si="283"/>
        <v>0</v>
      </c>
      <c r="P1124" s="11">
        <f t="shared" si="284"/>
        <v>0</v>
      </c>
      <c r="Q1124" s="11">
        <f t="shared" si="285"/>
        <v>0</v>
      </c>
      <c r="R1124" s="11">
        <f t="shared" si="286"/>
        <v>0</v>
      </c>
    </row>
    <row r="1125" spans="1:18" x14ac:dyDescent="0.25">
      <c r="A1125" s="9">
        <f>IF(Lease!$H$4="Monthly",DATE(YEAR(Yearly!A1124),MONTH(Yearly!A1124)+1,DAY(Yearly!A1124)),IF(Lease!$H$4="Quarterly",DATE(YEAR(Yearly!A1124),MONTH(Yearly!A1124)+3,DAY(Yearly!A1124)),DATE(YEAR(Yearly!A1124)+1,MONTH(Yearly!A1124),DAY(Yearly!A1124))))</f>
        <v>451137</v>
      </c>
      <c r="B1125" s="9">
        <f t="shared" si="274"/>
        <v>451135</v>
      </c>
      <c r="C1125" s="9">
        <f t="shared" si="287"/>
        <v>451165</v>
      </c>
      <c r="D1125" s="3">
        <f t="shared" si="288"/>
        <v>31</v>
      </c>
      <c r="E1125" s="4">
        <f>Lease!K1135</f>
        <v>0</v>
      </c>
      <c r="F1125" s="3">
        <f t="shared" si="289"/>
        <v>0</v>
      </c>
      <c r="G1125" s="11">
        <f t="shared" si="275"/>
        <v>0</v>
      </c>
      <c r="H1125" s="11">
        <f t="shared" si="276"/>
        <v>0</v>
      </c>
      <c r="I1125" s="11">
        <f t="shared" si="277"/>
        <v>0</v>
      </c>
      <c r="J1125" s="11">
        <f t="shared" si="278"/>
        <v>0</v>
      </c>
      <c r="K1125" s="11">
        <f t="shared" si="279"/>
        <v>0</v>
      </c>
      <c r="L1125" s="11">
        <f t="shared" si="280"/>
        <v>0</v>
      </c>
      <c r="M1125" s="11">
        <f t="shared" si="281"/>
        <v>0</v>
      </c>
      <c r="N1125" s="11">
        <f t="shared" si="282"/>
        <v>0</v>
      </c>
      <c r="O1125" s="11">
        <f t="shared" si="283"/>
        <v>0</v>
      </c>
      <c r="P1125" s="11">
        <f t="shared" si="284"/>
        <v>0</v>
      </c>
      <c r="Q1125" s="11">
        <f t="shared" si="285"/>
        <v>0</v>
      </c>
      <c r="R1125" s="11">
        <f t="shared" si="286"/>
        <v>0</v>
      </c>
    </row>
    <row r="1126" spans="1:18" x14ac:dyDescent="0.25">
      <c r="A1126" s="9">
        <f>IF(Lease!$H$4="Monthly",DATE(YEAR(Yearly!A1125),MONTH(Yearly!A1125)+1,DAY(Yearly!A1125)),IF(Lease!$H$4="Quarterly",DATE(YEAR(Yearly!A1125),MONTH(Yearly!A1125)+3,DAY(Yearly!A1125)),DATE(YEAR(Yearly!A1125)+1,MONTH(Yearly!A1125),DAY(Yearly!A1125))))</f>
        <v>451503</v>
      </c>
      <c r="B1126" s="9">
        <f t="shared" si="274"/>
        <v>451501</v>
      </c>
      <c r="C1126" s="9">
        <f t="shared" si="287"/>
        <v>451531</v>
      </c>
      <c r="D1126" s="3">
        <f t="shared" si="288"/>
        <v>31</v>
      </c>
      <c r="E1126" s="4">
        <f>Lease!K1136</f>
        <v>0</v>
      </c>
      <c r="F1126" s="3">
        <f t="shared" si="289"/>
        <v>0</v>
      </c>
      <c r="G1126" s="11">
        <f t="shared" si="275"/>
        <v>0</v>
      </c>
      <c r="H1126" s="11">
        <f t="shared" si="276"/>
        <v>0</v>
      </c>
      <c r="I1126" s="11">
        <f t="shared" si="277"/>
        <v>0</v>
      </c>
      <c r="J1126" s="11">
        <f t="shared" si="278"/>
        <v>0</v>
      </c>
      <c r="K1126" s="11">
        <f t="shared" si="279"/>
        <v>0</v>
      </c>
      <c r="L1126" s="11">
        <f t="shared" si="280"/>
        <v>0</v>
      </c>
      <c r="M1126" s="11">
        <f t="shared" si="281"/>
        <v>0</v>
      </c>
      <c r="N1126" s="11">
        <f t="shared" si="282"/>
        <v>0</v>
      </c>
      <c r="O1126" s="11">
        <f t="shared" si="283"/>
        <v>0</v>
      </c>
      <c r="P1126" s="11">
        <f t="shared" si="284"/>
        <v>0</v>
      </c>
      <c r="Q1126" s="11">
        <f t="shared" si="285"/>
        <v>0</v>
      </c>
      <c r="R1126" s="11">
        <f t="shared" si="286"/>
        <v>0</v>
      </c>
    </row>
    <row r="1127" spans="1:18" x14ac:dyDescent="0.25">
      <c r="A1127" s="9">
        <f>IF(Lease!$H$4="Monthly",DATE(YEAR(Yearly!A1126),MONTH(Yearly!A1126)+1,DAY(Yearly!A1126)),IF(Lease!$H$4="Quarterly",DATE(YEAR(Yearly!A1126),MONTH(Yearly!A1126)+3,DAY(Yearly!A1126)),DATE(YEAR(Yearly!A1126)+1,MONTH(Yearly!A1126),DAY(Yearly!A1126))))</f>
        <v>451868</v>
      </c>
      <c r="B1127" s="9">
        <f t="shared" si="274"/>
        <v>451866</v>
      </c>
      <c r="C1127" s="9">
        <f t="shared" si="287"/>
        <v>451896</v>
      </c>
      <c r="D1127" s="3">
        <f t="shared" si="288"/>
        <v>31</v>
      </c>
      <c r="E1127" s="4">
        <f>Lease!K1137</f>
        <v>0</v>
      </c>
      <c r="F1127" s="3">
        <f t="shared" si="289"/>
        <v>0</v>
      </c>
      <c r="G1127" s="11">
        <f t="shared" si="275"/>
        <v>0</v>
      </c>
      <c r="H1127" s="11">
        <f t="shared" si="276"/>
        <v>0</v>
      </c>
      <c r="I1127" s="11">
        <f t="shared" si="277"/>
        <v>0</v>
      </c>
      <c r="J1127" s="11">
        <f t="shared" si="278"/>
        <v>0</v>
      </c>
      <c r="K1127" s="11">
        <f t="shared" si="279"/>
        <v>0</v>
      </c>
      <c r="L1127" s="11">
        <f t="shared" si="280"/>
        <v>0</v>
      </c>
      <c r="M1127" s="11">
        <f t="shared" si="281"/>
        <v>0</v>
      </c>
      <c r="N1127" s="11">
        <f t="shared" si="282"/>
        <v>0</v>
      </c>
      <c r="O1127" s="11">
        <f t="shared" si="283"/>
        <v>0</v>
      </c>
      <c r="P1127" s="11">
        <f t="shared" si="284"/>
        <v>0</v>
      </c>
      <c r="Q1127" s="11">
        <f t="shared" si="285"/>
        <v>0</v>
      </c>
      <c r="R1127" s="11">
        <f t="shared" si="286"/>
        <v>0</v>
      </c>
    </row>
    <row r="1128" spans="1:18" x14ac:dyDescent="0.25">
      <c r="A1128" s="9">
        <f>IF(Lease!$H$4="Monthly",DATE(YEAR(Yearly!A1127),MONTH(Yearly!A1127)+1,DAY(Yearly!A1127)),IF(Lease!$H$4="Quarterly",DATE(YEAR(Yearly!A1127),MONTH(Yearly!A1127)+3,DAY(Yearly!A1127)),DATE(YEAR(Yearly!A1127)+1,MONTH(Yearly!A1127),DAY(Yearly!A1127))))</f>
        <v>452233</v>
      </c>
      <c r="B1128" s="9">
        <f t="shared" si="274"/>
        <v>452231</v>
      </c>
      <c r="C1128" s="9">
        <f t="shared" si="287"/>
        <v>452261</v>
      </c>
      <c r="D1128" s="3">
        <f t="shared" si="288"/>
        <v>31</v>
      </c>
      <c r="E1128" s="4">
        <f>Lease!K1138</f>
        <v>0</v>
      </c>
      <c r="F1128" s="3">
        <f t="shared" si="289"/>
        <v>0</v>
      </c>
      <c r="G1128" s="11">
        <f t="shared" si="275"/>
        <v>0</v>
      </c>
      <c r="H1128" s="11">
        <f t="shared" si="276"/>
        <v>0</v>
      </c>
      <c r="I1128" s="11">
        <f t="shared" si="277"/>
        <v>0</v>
      </c>
      <c r="J1128" s="11">
        <f t="shared" si="278"/>
        <v>0</v>
      </c>
      <c r="K1128" s="11">
        <f t="shared" si="279"/>
        <v>0</v>
      </c>
      <c r="L1128" s="11">
        <f t="shared" si="280"/>
        <v>0</v>
      </c>
      <c r="M1128" s="11">
        <f t="shared" si="281"/>
        <v>0</v>
      </c>
      <c r="N1128" s="11">
        <f t="shared" si="282"/>
        <v>0</v>
      </c>
      <c r="O1128" s="11">
        <f t="shared" si="283"/>
        <v>0</v>
      </c>
      <c r="P1128" s="11">
        <f t="shared" si="284"/>
        <v>0</v>
      </c>
      <c r="Q1128" s="11">
        <f t="shared" si="285"/>
        <v>0</v>
      </c>
      <c r="R1128" s="11">
        <f t="shared" si="286"/>
        <v>0</v>
      </c>
    </row>
    <row r="1129" spans="1:18" x14ac:dyDescent="0.25">
      <c r="A1129" s="9">
        <f>IF(Lease!$H$4="Monthly",DATE(YEAR(Yearly!A1128),MONTH(Yearly!A1128)+1,DAY(Yearly!A1128)),IF(Lease!$H$4="Quarterly",DATE(YEAR(Yearly!A1128),MONTH(Yearly!A1128)+3,DAY(Yearly!A1128)),DATE(YEAR(Yearly!A1128)+1,MONTH(Yearly!A1128),DAY(Yearly!A1128))))</f>
        <v>452598</v>
      </c>
      <c r="B1129" s="9">
        <f t="shared" si="274"/>
        <v>452596</v>
      </c>
      <c r="C1129" s="9">
        <f t="shared" si="287"/>
        <v>452626</v>
      </c>
      <c r="D1129" s="3">
        <f t="shared" si="288"/>
        <v>31</v>
      </c>
      <c r="E1129" s="4">
        <f>Lease!K1139</f>
        <v>0</v>
      </c>
      <c r="F1129" s="3">
        <f t="shared" si="289"/>
        <v>0</v>
      </c>
      <c r="G1129" s="11">
        <f t="shared" si="275"/>
        <v>0</v>
      </c>
      <c r="H1129" s="11">
        <f t="shared" si="276"/>
        <v>0</v>
      </c>
      <c r="I1129" s="11">
        <f t="shared" si="277"/>
        <v>0</v>
      </c>
      <c r="J1129" s="11">
        <f t="shared" si="278"/>
        <v>0</v>
      </c>
      <c r="K1129" s="11">
        <f t="shared" si="279"/>
        <v>0</v>
      </c>
      <c r="L1129" s="11">
        <f t="shared" si="280"/>
        <v>0</v>
      </c>
      <c r="M1129" s="11">
        <f t="shared" si="281"/>
        <v>0</v>
      </c>
      <c r="N1129" s="11">
        <f t="shared" si="282"/>
        <v>0</v>
      </c>
      <c r="O1129" s="11">
        <f t="shared" si="283"/>
        <v>0</v>
      </c>
      <c r="P1129" s="11">
        <f t="shared" si="284"/>
        <v>0</v>
      </c>
      <c r="Q1129" s="11">
        <f t="shared" si="285"/>
        <v>0</v>
      </c>
      <c r="R1129" s="11">
        <f t="shared" si="286"/>
        <v>0</v>
      </c>
    </row>
    <row r="1130" spans="1:18" x14ac:dyDescent="0.25">
      <c r="A1130" s="9">
        <f>IF(Lease!$H$4="Monthly",DATE(YEAR(Yearly!A1129),MONTH(Yearly!A1129)+1,DAY(Yearly!A1129)),IF(Lease!$H$4="Quarterly",DATE(YEAR(Yearly!A1129),MONTH(Yearly!A1129)+3,DAY(Yearly!A1129)),DATE(YEAR(Yearly!A1129)+1,MONTH(Yearly!A1129),DAY(Yearly!A1129))))</f>
        <v>452964</v>
      </c>
      <c r="B1130" s="9">
        <f t="shared" si="274"/>
        <v>452962</v>
      </c>
      <c r="C1130" s="9">
        <f t="shared" si="287"/>
        <v>452992</v>
      </c>
      <c r="D1130" s="3">
        <f t="shared" si="288"/>
        <v>31</v>
      </c>
      <c r="E1130" s="4">
        <f>Lease!K1140</f>
        <v>0</v>
      </c>
      <c r="F1130" s="3">
        <f t="shared" si="289"/>
        <v>0</v>
      </c>
      <c r="G1130" s="11">
        <f t="shared" si="275"/>
        <v>0</v>
      </c>
      <c r="H1130" s="11">
        <f t="shared" si="276"/>
        <v>0</v>
      </c>
      <c r="I1130" s="11">
        <f t="shared" si="277"/>
        <v>0</v>
      </c>
      <c r="J1130" s="11">
        <f t="shared" si="278"/>
        <v>0</v>
      </c>
      <c r="K1130" s="11">
        <f t="shared" si="279"/>
        <v>0</v>
      </c>
      <c r="L1130" s="11">
        <f t="shared" si="280"/>
        <v>0</v>
      </c>
      <c r="M1130" s="11">
        <f t="shared" si="281"/>
        <v>0</v>
      </c>
      <c r="N1130" s="11">
        <f t="shared" si="282"/>
        <v>0</v>
      </c>
      <c r="O1130" s="11">
        <f t="shared" si="283"/>
        <v>0</v>
      </c>
      <c r="P1130" s="11">
        <f t="shared" si="284"/>
        <v>0</v>
      </c>
      <c r="Q1130" s="11">
        <f t="shared" si="285"/>
        <v>0</v>
      </c>
      <c r="R1130" s="11">
        <f t="shared" si="286"/>
        <v>0</v>
      </c>
    </row>
    <row r="1131" spans="1:18" x14ac:dyDescent="0.25">
      <c r="A1131" s="9">
        <f>IF(Lease!$H$4="Monthly",DATE(YEAR(Yearly!A1130),MONTH(Yearly!A1130)+1,DAY(Yearly!A1130)),IF(Lease!$H$4="Quarterly",DATE(YEAR(Yearly!A1130),MONTH(Yearly!A1130)+3,DAY(Yearly!A1130)),DATE(YEAR(Yearly!A1130)+1,MONTH(Yearly!A1130),DAY(Yearly!A1130))))</f>
        <v>453329</v>
      </c>
      <c r="B1131" s="9">
        <f t="shared" si="274"/>
        <v>453327</v>
      </c>
      <c r="C1131" s="9">
        <f t="shared" si="287"/>
        <v>453357</v>
      </c>
      <c r="D1131" s="3">
        <f t="shared" si="288"/>
        <v>31</v>
      </c>
      <c r="E1131" s="4">
        <f>Lease!K1141</f>
        <v>0</v>
      </c>
      <c r="F1131" s="3">
        <f t="shared" si="289"/>
        <v>0</v>
      </c>
      <c r="G1131" s="11">
        <f t="shared" si="275"/>
        <v>0</v>
      </c>
      <c r="H1131" s="11">
        <f t="shared" si="276"/>
        <v>0</v>
      </c>
      <c r="I1131" s="11">
        <f t="shared" si="277"/>
        <v>0</v>
      </c>
      <c r="J1131" s="11">
        <f t="shared" si="278"/>
        <v>0</v>
      </c>
      <c r="K1131" s="11">
        <f t="shared" si="279"/>
        <v>0</v>
      </c>
      <c r="L1131" s="11">
        <f t="shared" si="280"/>
        <v>0</v>
      </c>
      <c r="M1131" s="11">
        <f t="shared" si="281"/>
        <v>0</v>
      </c>
      <c r="N1131" s="11">
        <f t="shared" si="282"/>
        <v>0</v>
      </c>
      <c r="O1131" s="11">
        <f t="shared" si="283"/>
        <v>0</v>
      </c>
      <c r="P1131" s="11">
        <f t="shared" si="284"/>
        <v>0</v>
      </c>
      <c r="Q1131" s="11">
        <f t="shared" si="285"/>
        <v>0</v>
      </c>
      <c r="R1131" s="11">
        <f t="shared" si="286"/>
        <v>0</v>
      </c>
    </row>
    <row r="1132" spans="1:18" x14ac:dyDescent="0.25">
      <c r="A1132" s="9">
        <f>IF(Lease!$H$4="Monthly",DATE(YEAR(Yearly!A1131),MONTH(Yearly!A1131)+1,DAY(Yearly!A1131)),IF(Lease!$H$4="Quarterly",DATE(YEAR(Yearly!A1131),MONTH(Yearly!A1131)+3,DAY(Yearly!A1131)),DATE(YEAR(Yearly!A1131)+1,MONTH(Yearly!A1131),DAY(Yearly!A1131))))</f>
        <v>453694</v>
      </c>
      <c r="B1132" s="9">
        <f t="shared" si="274"/>
        <v>453692</v>
      </c>
      <c r="C1132" s="9">
        <f t="shared" si="287"/>
        <v>453722</v>
      </c>
      <c r="D1132" s="3">
        <f t="shared" si="288"/>
        <v>31</v>
      </c>
      <c r="E1132" s="4">
        <f>Lease!K1142</f>
        <v>0</v>
      </c>
      <c r="F1132" s="3">
        <f t="shared" si="289"/>
        <v>0</v>
      </c>
      <c r="G1132" s="11">
        <f t="shared" si="275"/>
        <v>0</v>
      </c>
      <c r="H1132" s="11">
        <f t="shared" si="276"/>
        <v>0</v>
      </c>
      <c r="I1132" s="11">
        <f t="shared" si="277"/>
        <v>0</v>
      </c>
      <c r="J1132" s="11">
        <f t="shared" si="278"/>
        <v>0</v>
      </c>
      <c r="K1132" s="11">
        <f t="shared" si="279"/>
        <v>0</v>
      </c>
      <c r="L1132" s="11">
        <f t="shared" si="280"/>
        <v>0</v>
      </c>
      <c r="M1132" s="11">
        <f t="shared" si="281"/>
        <v>0</v>
      </c>
      <c r="N1132" s="11">
        <f t="shared" si="282"/>
        <v>0</v>
      </c>
      <c r="O1132" s="11">
        <f t="shared" si="283"/>
        <v>0</v>
      </c>
      <c r="P1132" s="11">
        <f t="shared" si="284"/>
        <v>0</v>
      </c>
      <c r="Q1132" s="11">
        <f t="shared" si="285"/>
        <v>0</v>
      </c>
      <c r="R1132" s="11">
        <f t="shared" si="286"/>
        <v>0</v>
      </c>
    </row>
    <row r="1133" spans="1:18" x14ac:dyDescent="0.25">
      <c r="A1133" s="9">
        <f>IF(Lease!$H$4="Monthly",DATE(YEAR(Yearly!A1132),MONTH(Yearly!A1132)+1,DAY(Yearly!A1132)),IF(Lease!$H$4="Quarterly",DATE(YEAR(Yearly!A1132),MONTH(Yearly!A1132)+3,DAY(Yearly!A1132)),DATE(YEAR(Yearly!A1132)+1,MONTH(Yearly!A1132),DAY(Yearly!A1132))))</f>
        <v>454059</v>
      </c>
      <c r="B1133" s="9">
        <f t="shared" si="274"/>
        <v>454057</v>
      </c>
      <c r="C1133" s="9">
        <f t="shared" si="287"/>
        <v>454087</v>
      </c>
      <c r="D1133" s="3">
        <f t="shared" si="288"/>
        <v>31</v>
      </c>
      <c r="E1133" s="4">
        <f>Lease!K1143</f>
        <v>0</v>
      </c>
      <c r="F1133" s="3">
        <f t="shared" si="289"/>
        <v>0</v>
      </c>
      <c r="G1133" s="11">
        <f t="shared" si="275"/>
        <v>0</v>
      </c>
      <c r="H1133" s="11">
        <f t="shared" si="276"/>
        <v>0</v>
      </c>
      <c r="I1133" s="11">
        <f t="shared" si="277"/>
        <v>0</v>
      </c>
      <c r="J1133" s="11">
        <f t="shared" si="278"/>
        <v>0</v>
      </c>
      <c r="K1133" s="11">
        <f t="shared" si="279"/>
        <v>0</v>
      </c>
      <c r="L1133" s="11">
        <f t="shared" si="280"/>
        <v>0</v>
      </c>
      <c r="M1133" s="11">
        <f t="shared" si="281"/>
        <v>0</v>
      </c>
      <c r="N1133" s="11">
        <f t="shared" si="282"/>
        <v>0</v>
      </c>
      <c r="O1133" s="11">
        <f t="shared" si="283"/>
        <v>0</v>
      </c>
      <c r="P1133" s="11">
        <f t="shared" si="284"/>
        <v>0</v>
      </c>
      <c r="Q1133" s="11">
        <f t="shared" si="285"/>
        <v>0</v>
      </c>
      <c r="R1133" s="11">
        <f t="shared" si="286"/>
        <v>0</v>
      </c>
    </row>
    <row r="1134" spans="1:18" x14ac:dyDescent="0.25">
      <c r="A1134" s="9">
        <f>IF(Lease!$H$4="Monthly",DATE(YEAR(Yearly!A1133),MONTH(Yearly!A1133)+1,DAY(Yearly!A1133)),IF(Lease!$H$4="Quarterly",DATE(YEAR(Yearly!A1133),MONTH(Yearly!A1133)+3,DAY(Yearly!A1133)),DATE(YEAR(Yearly!A1133)+1,MONTH(Yearly!A1133),DAY(Yearly!A1133))))</f>
        <v>454425</v>
      </c>
      <c r="B1134" s="9">
        <f t="shared" si="274"/>
        <v>454423</v>
      </c>
      <c r="C1134" s="9">
        <f t="shared" si="287"/>
        <v>454453</v>
      </c>
      <c r="D1134" s="3">
        <f t="shared" si="288"/>
        <v>31</v>
      </c>
      <c r="E1134" s="4">
        <f>Lease!K1144</f>
        <v>0</v>
      </c>
      <c r="F1134" s="3">
        <f t="shared" si="289"/>
        <v>0</v>
      </c>
      <c r="G1134" s="11">
        <f t="shared" si="275"/>
        <v>0</v>
      </c>
      <c r="H1134" s="11">
        <f t="shared" si="276"/>
        <v>0</v>
      </c>
      <c r="I1134" s="11">
        <f t="shared" si="277"/>
        <v>0</v>
      </c>
      <c r="J1134" s="11">
        <f t="shared" si="278"/>
        <v>0</v>
      </c>
      <c r="K1134" s="11">
        <f t="shared" si="279"/>
        <v>0</v>
      </c>
      <c r="L1134" s="11">
        <f t="shared" si="280"/>
        <v>0</v>
      </c>
      <c r="M1134" s="11">
        <f t="shared" si="281"/>
        <v>0</v>
      </c>
      <c r="N1134" s="11">
        <f t="shared" si="282"/>
        <v>0</v>
      </c>
      <c r="O1134" s="11">
        <f t="shared" si="283"/>
        <v>0</v>
      </c>
      <c r="P1134" s="11">
        <f t="shared" si="284"/>
        <v>0</v>
      </c>
      <c r="Q1134" s="11">
        <f t="shared" si="285"/>
        <v>0</v>
      </c>
      <c r="R1134" s="11">
        <f t="shared" si="286"/>
        <v>0</v>
      </c>
    </row>
    <row r="1135" spans="1:18" x14ac:dyDescent="0.25">
      <c r="A1135" s="9">
        <f>IF(Lease!$H$4="Monthly",DATE(YEAR(Yearly!A1134),MONTH(Yearly!A1134)+1,DAY(Yearly!A1134)),IF(Lease!$H$4="Quarterly",DATE(YEAR(Yearly!A1134),MONTH(Yearly!A1134)+3,DAY(Yearly!A1134)),DATE(YEAR(Yearly!A1134)+1,MONTH(Yearly!A1134),DAY(Yearly!A1134))))</f>
        <v>454790</v>
      </c>
      <c r="B1135" s="9">
        <f t="shared" si="274"/>
        <v>454788</v>
      </c>
      <c r="C1135" s="9">
        <f t="shared" si="287"/>
        <v>454818</v>
      </c>
      <c r="D1135" s="3">
        <f t="shared" si="288"/>
        <v>31</v>
      </c>
      <c r="E1135" s="4">
        <f>Lease!K1145</f>
        <v>0</v>
      </c>
      <c r="F1135" s="3">
        <f t="shared" si="289"/>
        <v>0</v>
      </c>
      <c r="G1135" s="11">
        <f t="shared" si="275"/>
        <v>0</v>
      </c>
      <c r="H1135" s="11">
        <f t="shared" si="276"/>
        <v>0</v>
      </c>
      <c r="I1135" s="11">
        <f t="shared" si="277"/>
        <v>0</v>
      </c>
      <c r="J1135" s="11">
        <f t="shared" si="278"/>
        <v>0</v>
      </c>
      <c r="K1135" s="11">
        <f t="shared" si="279"/>
        <v>0</v>
      </c>
      <c r="L1135" s="11">
        <f t="shared" si="280"/>
        <v>0</v>
      </c>
      <c r="M1135" s="11">
        <f t="shared" si="281"/>
        <v>0</v>
      </c>
      <c r="N1135" s="11">
        <f t="shared" si="282"/>
        <v>0</v>
      </c>
      <c r="O1135" s="11">
        <f t="shared" si="283"/>
        <v>0</v>
      </c>
      <c r="P1135" s="11">
        <f t="shared" si="284"/>
        <v>0</v>
      </c>
      <c r="Q1135" s="11">
        <f t="shared" si="285"/>
        <v>0</v>
      </c>
      <c r="R1135" s="11">
        <f t="shared" si="286"/>
        <v>0</v>
      </c>
    </row>
    <row r="1136" spans="1:18" x14ac:dyDescent="0.25">
      <c r="A1136" s="9">
        <f>IF(Lease!$H$4="Monthly",DATE(YEAR(Yearly!A1135),MONTH(Yearly!A1135)+1,DAY(Yearly!A1135)),IF(Lease!$H$4="Quarterly",DATE(YEAR(Yearly!A1135),MONTH(Yearly!A1135)+3,DAY(Yearly!A1135)),DATE(YEAR(Yearly!A1135)+1,MONTH(Yearly!A1135),DAY(Yearly!A1135))))</f>
        <v>455155</v>
      </c>
      <c r="B1136" s="9">
        <f t="shared" si="274"/>
        <v>455153</v>
      </c>
      <c r="C1136" s="9">
        <f t="shared" si="287"/>
        <v>455183</v>
      </c>
      <c r="D1136" s="3">
        <f t="shared" si="288"/>
        <v>31</v>
      </c>
      <c r="E1136" s="4">
        <f>Lease!K1146</f>
        <v>0</v>
      </c>
      <c r="F1136" s="3">
        <f t="shared" si="289"/>
        <v>0</v>
      </c>
      <c r="G1136" s="11">
        <f t="shared" si="275"/>
        <v>0</v>
      </c>
      <c r="H1136" s="11">
        <f t="shared" si="276"/>
        <v>0</v>
      </c>
      <c r="I1136" s="11">
        <f t="shared" si="277"/>
        <v>0</v>
      </c>
      <c r="J1136" s="11">
        <f t="shared" si="278"/>
        <v>0</v>
      </c>
      <c r="K1136" s="11">
        <f t="shared" si="279"/>
        <v>0</v>
      </c>
      <c r="L1136" s="11">
        <f t="shared" si="280"/>
        <v>0</v>
      </c>
      <c r="M1136" s="11">
        <f t="shared" si="281"/>
        <v>0</v>
      </c>
      <c r="N1136" s="11">
        <f t="shared" si="282"/>
        <v>0</v>
      </c>
      <c r="O1136" s="11">
        <f t="shared" si="283"/>
        <v>0</v>
      </c>
      <c r="P1136" s="11">
        <f t="shared" si="284"/>
        <v>0</v>
      </c>
      <c r="Q1136" s="11">
        <f t="shared" si="285"/>
        <v>0</v>
      </c>
      <c r="R1136" s="11">
        <f t="shared" si="286"/>
        <v>0</v>
      </c>
    </row>
    <row r="1137" spans="1:18" x14ac:dyDescent="0.25">
      <c r="A1137" s="9">
        <f>IF(Lease!$H$4="Monthly",DATE(YEAR(Yearly!A1136),MONTH(Yearly!A1136)+1,DAY(Yearly!A1136)),IF(Lease!$H$4="Quarterly",DATE(YEAR(Yearly!A1136),MONTH(Yearly!A1136)+3,DAY(Yearly!A1136)),DATE(YEAR(Yearly!A1136)+1,MONTH(Yearly!A1136),DAY(Yearly!A1136))))</f>
        <v>455520</v>
      </c>
      <c r="B1137" s="9">
        <f t="shared" si="274"/>
        <v>455518</v>
      </c>
      <c r="C1137" s="9">
        <f t="shared" si="287"/>
        <v>455548</v>
      </c>
      <c r="D1137" s="3">
        <f t="shared" si="288"/>
        <v>31</v>
      </c>
      <c r="E1137" s="4">
        <f>Lease!K1147</f>
        <v>0</v>
      </c>
      <c r="F1137" s="3">
        <f t="shared" si="289"/>
        <v>0</v>
      </c>
      <c r="G1137" s="11">
        <f t="shared" si="275"/>
        <v>0</v>
      </c>
      <c r="H1137" s="11">
        <f t="shared" si="276"/>
        <v>0</v>
      </c>
      <c r="I1137" s="11">
        <f t="shared" si="277"/>
        <v>0</v>
      </c>
      <c r="J1137" s="11">
        <f t="shared" si="278"/>
        <v>0</v>
      </c>
      <c r="K1137" s="11">
        <f t="shared" si="279"/>
        <v>0</v>
      </c>
      <c r="L1137" s="11">
        <f t="shared" si="280"/>
        <v>0</v>
      </c>
      <c r="M1137" s="11">
        <f t="shared" si="281"/>
        <v>0</v>
      </c>
      <c r="N1137" s="11">
        <f t="shared" si="282"/>
        <v>0</v>
      </c>
      <c r="O1137" s="11">
        <f t="shared" si="283"/>
        <v>0</v>
      </c>
      <c r="P1137" s="11">
        <f t="shared" si="284"/>
        <v>0</v>
      </c>
      <c r="Q1137" s="11">
        <f t="shared" si="285"/>
        <v>0</v>
      </c>
      <c r="R1137" s="11">
        <f t="shared" si="286"/>
        <v>0</v>
      </c>
    </row>
    <row r="1138" spans="1:18" x14ac:dyDescent="0.25">
      <c r="A1138" s="9">
        <f>IF(Lease!$H$4="Monthly",DATE(YEAR(Yearly!A1137),MONTH(Yearly!A1137)+1,DAY(Yearly!A1137)),IF(Lease!$H$4="Quarterly",DATE(YEAR(Yearly!A1137),MONTH(Yearly!A1137)+3,DAY(Yearly!A1137)),DATE(YEAR(Yearly!A1137)+1,MONTH(Yearly!A1137),DAY(Yearly!A1137))))</f>
        <v>455886</v>
      </c>
      <c r="B1138" s="9">
        <f t="shared" si="274"/>
        <v>455884</v>
      </c>
      <c r="C1138" s="9">
        <f t="shared" si="287"/>
        <v>455914</v>
      </c>
      <c r="D1138" s="3">
        <f t="shared" si="288"/>
        <v>31</v>
      </c>
      <c r="E1138" s="4">
        <f>Lease!K1148</f>
        <v>0</v>
      </c>
      <c r="F1138" s="3">
        <f t="shared" si="289"/>
        <v>0</v>
      </c>
      <c r="G1138" s="11">
        <f t="shared" si="275"/>
        <v>0</v>
      </c>
      <c r="H1138" s="11">
        <f t="shared" si="276"/>
        <v>0</v>
      </c>
      <c r="I1138" s="11">
        <f t="shared" si="277"/>
        <v>0</v>
      </c>
      <c r="J1138" s="11">
        <f t="shared" si="278"/>
        <v>0</v>
      </c>
      <c r="K1138" s="11">
        <f t="shared" si="279"/>
        <v>0</v>
      </c>
      <c r="L1138" s="11">
        <f t="shared" si="280"/>
        <v>0</v>
      </c>
      <c r="M1138" s="11">
        <f t="shared" si="281"/>
        <v>0</v>
      </c>
      <c r="N1138" s="11">
        <f t="shared" si="282"/>
        <v>0</v>
      </c>
      <c r="O1138" s="11">
        <f t="shared" si="283"/>
        <v>0</v>
      </c>
      <c r="P1138" s="11">
        <f t="shared" si="284"/>
        <v>0</v>
      </c>
      <c r="Q1138" s="11">
        <f t="shared" si="285"/>
        <v>0</v>
      </c>
      <c r="R1138" s="11">
        <f t="shared" si="286"/>
        <v>0</v>
      </c>
    </row>
    <row r="1139" spans="1:18" x14ac:dyDescent="0.25">
      <c r="A1139" s="9">
        <f>IF(Lease!$H$4="Monthly",DATE(YEAR(Yearly!A1138),MONTH(Yearly!A1138)+1,DAY(Yearly!A1138)),IF(Lease!$H$4="Quarterly",DATE(YEAR(Yearly!A1138),MONTH(Yearly!A1138)+3,DAY(Yearly!A1138)),DATE(YEAR(Yearly!A1138)+1,MONTH(Yearly!A1138),DAY(Yearly!A1138))))</f>
        <v>456251</v>
      </c>
      <c r="B1139" s="9">
        <f t="shared" si="274"/>
        <v>456249</v>
      </c>
      <c r="C1139" s="9">
        <f t="shared" si="287"/>
        <v>456279</v>
      </c>
      <c r="D1139" s="3">
        <f t="shared" si="288"/>
        <v>31</v>
      </c>
      <c r="E1139" s="4">
        <f>Lease!K1149</f>
        <v>0</v>
      </c>
      <c r="F1139" s="3">
        <f t="shared" si="289"/>
        <v>0</v>
      </c>
      <c r="G1139" s="11">
        <f t="shared" si="275"/>
        <v>0</v>
      </c>
      <c r="H1139" s="11">
        <f t="shared" si="276"/>
        <v>0</v>
      </c>
      <c r="I1139" s="11">
        <f t="shared" si="277"/>
        <v>0</v>
      </c>
      <c r="J1139" s="11">
        <f t="shared" si="278"/>
        <v>0</v>
      </c>
      <c r="K1139" s="11">
        <f t="shared" si="279"/>
        <v>0</v>
      </c>
      <c r="L1139" s="11">
        <f t="shared" si="280"/>
        <v>0</v>
      </c>
      <c r="M1139" s="11">
        <f t="shared" si="281"/>
        <v>0</v>
      </c>
      <c r="N1139" s="11">
        <f t="shared" si="282"/>
        <v>0</v>
      </c>
      <c r="O1139" s="11">
        <f t="shared" si="283"/>
        <v>0</v>
      </c>
      <c r="P1139" s="11">
        <f t="shared" si="284"/>
        <v>0</v>
      </c>
      <c r="Q1139" s="11">
        <f t="shared" si="285"/>
        <v>0</v>
      </c>
      <c r="R1139" s="11">
        <f t="shared" si="286"/>
        <v>0</v>
      </c>
    </row>
    <row r="1140" spans="1:18" x14ac:dyDescent="0.25">
      <c r="A1140" s="9">
        <f>IF(Lease!$H$4="Monthly",DATE(YEAR(Yearly!A1139),MONTH(Yearly!A1139)+1,DAY(Yearly!A1139)),IF(Lease!$H$4="Quarterly",DATE(YEAR(Yearly!A1139),MONTH(Yearly!A1139)+3,DAY(Yearly!A1139)),DATE(YEAR(Yearly!A1139)+1,MONTH(Yearly!A1139),DAY(Yearly!A1139))))</f>
        <v>456616</v>
      </c>
      <c r="B1140" s="9">
        <f t="shared" si="274"/>
        <v>456614</v>
      </c>
      <c r="C1140" s="9">
        <f t="shared" si="287"/>
        <v>456644</v>
      </c>
      <c r="D1140" s="3">
        <f t="shared" si="288"/>
        <v>31</v>
      </c>
      <c r="E1140" s="4">
        <f>Lease!K1150</f>
        <v>0</v>
      </c>
      <c r="F1140" s="3">
        <f t="shared" si="289"/>
        <v>0</v>
      </c>
      <c r="G1140" s="11">
        <f t="shared" si="275"/>
        <v>0</v>
      </c>
      <c r="H1140" s="11">
        <f t="shared" si="276"/>
        <v>0</v>
      </c>
      <c r="I1140" s="11">
        <f t="shared" si="277"/>
        <v>0</v>
      </c>
      <c r="J1140" s="11">
        <f t="shared" si="278"/>
        <v>0</v>
      </c>
      <c r="K1140" s="11">
        <f t="shared" si="279"/>
        <v>0</v>
      </c>
      <c r="L1140" s="11">
        <f t="shared" si="280"/>
        <v>0</v>
      </c>
      <c r="M1140" s="11">
        <f t="shared" si="281"/>
        <v>0</v>
      </c>
      <c r="N1140" s="11">
        <f t="shared" si="282"/>
        <v>0</v>
      </c>
      <c r="O1140" s="11">
        <f t="shared" si="283"/>
        <v>0</v>
      </c>
      <c r="P1140" s="11">
        <f t="shared" si="284"/>
        <v>0</v>
      </c>
      <c r="Q1140" s="11">
        <f t="shared" si="285"/>
        <v>0</v>
      </c>
      <c r="R1140" s="11">
        <f t="shared" si="286"/>
        <v>0</v>
      </c>
    </row>
    <row r="1141" spans="1:18" x14ac:dyDescent="0.25">
      <c r="A1141" s="9">
        <f>IF(Lease!$H$4="Monthly",DATE(YEAR(Yearly!A1140),MONTH(Yearly!A1140)+1,DAY(Yearly!A1140)),IF(Lease!$H$4="Quarterly",DATE(YEAR(Yearly!A1140),MONTH(Yearly!A1140)+3,DAY(Yearly!A1140)),DATE(YEAR(Yearly!A1140)+1,MONTH(Yearly!A1140),DAY(Yearly!A1140))))</f>
        <v>456981</v>
      </c>
      <c r="B1141" s="9">
        <f t="shared" si="274"/>
        <v>456979</v>
      </c>
      <c r="C1141" s="9">
        <f t="shared" si="287"/>
        <v>457009</v>
      </c>
      <c r="D1141" s="3">
        <f t="shared" si="288"/>
        <v>31</v>
      </c>
      <c r="E1141" s="4">
        <f>Lease!K1151</f>
        <v>0</v>
      </c>
      <c r="F1141" s="3">
        <f t="shared" si="289"/>
        <v>0</v>
      </c>
      <c r="G1141" s="11">
        <f t="shared" si="275"/>
        <v>0</v>
      </c>
      <c r="H1141" s="11">
        <f t="shared" si="276"/>
        <v>0</v>
      </c>
      <c r="I1141" s="11">
        <f t="shared" si="277"/>
        <v>0</v>
      </c>
      <c r="J1141" s="11">
        <f t="shared" si="278"/>
        <v>0</v>
      </c>
      <c r="K1141" s="11">
        <f t="shared" si="279"/>
        <v>0</v>
      </c>
      <c r="L1141" s="11">
        <f t="shared" si="280"/>
        <v>0</v>
      </c>
      <c r="M1141" s="11">
        <f t="shared" si="281"/>
        <v>0</v>
      </c>
      <c r="N1141" s="11">
        <f t="shared" si="282"/>
        <v>0</v>
      </c>
      <c r="O1141" s="11">
        <f t="shared" si="283"/>
        <v>0</v>
      </c>
      <c r="P1141" s="11">
        <f t="shared" si="284"/>
        <v>0</v>
      </c>
      <c r="Q1141" s="11">
        <f t="shared" si="285"/>
        <v>0</v>
      </c>
      <c r="R1141" s="11">
        <f t="shared" si="286"/>
        <v>0</v>
      </c>
    </row>
    <row r="1142" spans="1:18" x14ac:dyDescent="0.25">
      <c r="A1142" s="9">
        <f>IF(Lease!$H$4="Monthly",DATE(YEAR(Yearly!A1141),MONTH(Yearly!A1141)+1,DAY(Yearly!A1141)),IF(Lease!$H$4="Quarterly",DATE(YEAR(Yearly!A1141),MONTH(Yearly!A1141)+3,DAY(Yearly!A1141)),DATE(YEAR(Yearly!A1141)+1,MONTH(Yearly!A1141),DAY(Yearly!A1141))))</f>
        <v>457347</v>
      </c>
      <c r="B1142" s="9">
        <f t="shared" si="274"/>
        <v>457345</v>
      </c>
      <c r="C1142" s="9">
        <f t="shared" si="287"/>
        <v>457375</v>
      </c>
      <c r="D1142" s="3">
        <f t="shared" si="288"/>
        <v>31</v>
      </c>
      <c r="E1142" s="4">
        <f>Lease!K1152</f>
        <v>0</v>
      </c>
      <c r="F1142" s="3">
        <f t="shared" si="289"/>
        <v>0</v>
      </c>
      <c r="G1142" s="11">
        <f t="shared" si="275"/>
        <v>0</v>
      </c>
      <c r="H1142" s="11">
        <f t="shared" si="276"/>
        <v>0</v>
      </c>
      <c r="I1142" s="11">
        <f t="shared" si="277"/>
        <v>0</v>
      </c>
      <c r="J1142" s="11">
        <f t="shared" si="278"/>
        <v>0</v>
      </c>
      <c r="K1142" s="11">
        <f t="shared" si="279"/>
        <v>0</v>
      </c>
      <c r="L1142" s="11">
        <f t="shared" si="280"/>
        <v>0</v>
      </c>
      <c r="M1142" s="11">
        <f t="shared" si="281"/>
        <v>0</v>
      </c>
      <c r="N1142" s="11">
        <f t="shared" si="282"/>
        <v>0</v>
      </c>
      <c r="O1142" s="11">
        <f t="shared" si="283"/>
        <v>0</v>
      </c>
      <c r="P1142" s="11">
        <f t="shared" si="284"/>
        <v>0</v>
      </c>
      <c r="Q1142" s="11">
        <f t="shared" si="285"/>
        <v>0</v>
      </c>
      <c r="R1142" s="11">
        <f t="shared" si="286"/>
        <v>0</v>
      </c>
    </row>
    <row r="1143" spans="1:18" x14ac:dyDescent="0.25">
      <c r="A1143" s="9">
        <f>IF(Lease!$H$4="Monthly",DATE(YEAR(Yearly!A1142),MONTH(Yearly!A1142)+1,DAY(Yearly!A1142)),IF(Lease!$H$4="Quarterly",DATE(YEAR(Yearly!A1142),MONTH(Yearly!A1142)+3,DAY(Yearly!A1142)),DATE(YEAR(Yearly!A1142)+1,MONTH(Yearly!A1142),DAY(Yearly!A1142))))</f>
        <v>457712</v>
      </c>
      <c r="B1143" s="9">
        <f t="shared" si="274"/>
        <v>457710</v>
      </c>
      <c r="C1143" s="9">
        <f t="shared" si="287"/>
        <v>457740</v>
      </c>
      <c r="D1143" s="3">
        <f t="shared" si="288"/>
        <v>31</v>
      </c>
      <c r="E1143" s="4">
        <f>Lease!K1153</f>
        <v>0</v>
      </c>
      <c r="F1143" s="3">
        <f t="shared" si="289"/>
        <v>0</v>
      </c>
      <c r="G1143" s="11">
        <f t="shared" si="275"/>
        <v>0</v>
      </c>
      <c r="H1143" s="11">
        <f t="shared" si="276"/>
        <v>0</v>
      </c>
      <c r="I1143" s="11">
        <f t="shared" si="277"/>
        <v>0</v>
      </c>
      <c r="J1143" s="11">
        <f t="shared" si="278"/>
        <v>0</v>
      </c>
      <c r="K1143" s="11">
        <f t="shared" si="279"/>
        <v>0</v>
      </c>
      <c r="L1143" s="11">
        <f t="shared" si="280"/>
        <v>0</v>
      </c>
      <c r="M1143" s="11">
        <f t="shared" si="281"/>
        <v>0</v>
      </c>
      <c r="N1143" s="11">
        <f t="shared" si="282"/>
        <v>0</v>
      </c>
      <c r="O1143" s="11">
        <f t="shared" si="283"/>
        <v>0</v>
      </c>
      <c r="P1143" s="11">
        <f t="shared" si="284"/>
        <v>0</v>
      </c>
      <c r="Q1143" s="11">
        <f t="shared" si="285"/>
        <v>0</v>
      </c>
      <c r="R1143" s="11">
        <f t="shared" si="286"/>
        <v>0</v>
      </c>
    </row>
    <row r="1144" spans="1:18" x14ac:dyDescent="0.25">
      <c r="A1144" s="9">
        <f>IF(Lease!$H$4="Monthly",DATE(YEAR(Yearly!A1143),MONTH(Yearly!A1143)+1,DAY(Yearly!A1143)),IF(Lease!$H$4="Quarterly",DATE(YEAR(Yearly!A1143),MONTH(Yearly!A1143)+3,DAY(Yearly!A1143)),DATE(YEAR(Yearly!A1143)+1,MONTH(Yearly!A1143),DAY(Yearly!A1143))))</f>
        <v>458077</v>
      </c>
      <c r="B1144" s="9">
        <f t="shared" si="274"/>
        <v>458075</v>
      </c>
      <c r="C1144" s="9">
        <f t="shared" si="287"/>
        <v>458105</v>
      </c>
      <c r="D1144" s="3">
        <f t="shared" si="288"/>
        <v>31</v>
      </c>
      <c r="E1144" s="4">
        <f>Lease!K1154</f>
        <v>0</v>
      </c>
      <c r="F1144" s="3">
        <f t="shared" si="289"/>
        <v>0</v>
      </c>
      <c r="G1144" s="11">
        <f t="shared" si="275"/>
        <v>0</v>
      </c>
      <c r="H1144" s="11">
        <f t="shared" si="276"/>
        <v>0</v>
      </c>
      <c r="I1144" s="11">
        <f t="shared" si="277"/>
        <v>0</v>
      </c>
      <c r="J1144" s="11">
        <f t="shared" si="278"/>
        <v>0</v>
      </c>
      <c r="K1144" s="11">
        <f t="shared" si="279"/>
        <v>0</v>
      </c>
      <c r="L1144" s="11">
        <f t="shared" si="280"/>
        <v>0</v>
      </c>
      <c r="M1144" s="11">
        <f t="shared" si="281"/>
        <v>0</v>
      </c>
      <c r="N1144" s="11">
        <f t="shared" si="282"/>
        <v>0</v>
      </c>
      <c r="O1144" s="11">
        <f t="shared" si="283"/>
        <v>0</v>
      </c>
      <c r="P1144" s="11">
        <f t="shared" si="284"/>
        <v>0</v>
      </c>
      <c r="Q1144" s="11">
        <f t="shared" si="285"/>
        <v>0</v>
      </c>
      <c r="R1144" s="11">
        <f t="shared" si="286"/>
        <v>0</v>
      </c>
    </row>
    <row r="1145" spans="1:18" x14ac:dyDescent="0.25">
      <c r="A1145" s="9">
        <f>IF(Lease!$H$4="Monthly",DATE(YEAR(Yearly!A1144),MONTH(Yearly!A1144)+1,DAY(Yearly!A1144)),IF(Lease!$H$4="Quarterly",DATE(YEAR(Yearly!A1144),MONTH(Yearly!A1144)+3,DAY(Yearly!A1144)),DATE(YEAR(Yearly!A1144)+1,MONTH(Yearly!A1144),DAY(Yearly!A1144))))</f>
        <v>458442</v>
      </c>
      <c r="B1145" s="9">
        <f t="shared" si="274"/>
        <v>458440</v>
      </c>
      <c r="C1145" s="9">
        <f t="shared" si="287"/>
        <v>458470</v>
      </c>
      <c r="D1145" s="3">
        <f t="shared" si="288"/>
        <v>31</v>
      </c>
      <c r="E1145" s="4">
        <f>Lease!K1155</f>
        <v>0</v>
      </c>
      <c r="F1145" s="3">
        <f t="shared" si="289"/>
        <v>0</v>
      </c>
      <c r="G1145" s="11">
        <f t="shared" si="275"/>
        <v>0</v>
      </c>
      <c r="H1145" s="11">
        <f t="shared" si="276"/>
        <v>0</v>
      </c>
      <c r="I1145" s="11">
        <f t="shared" si="277"/>
        <v>0</v>
      </c>
      <c r="J1145" s="11">
        <f t="shared" si="278"/>
        <v>0</v>
      </c>
      <c r="K1145" s="11">
        <f t="shared" si="279"/>
        <v>0</v>
      </c>
      <c r="L1145" s="11">
        <f t="shared" si="280"/>
        <v>0</v>
      </c>
      <c r="M1145" s="11">
        <f t="shared" si="281"/>
        <v>0</v>
      </c>
      <c r="N1145" s="11">
        <f t="shared" si="282"/>
        <v>0</v>
      </c>
      <c r="O1145" s="11">
        <f t="shared" si="283"/>
        <v>0</v>
      </c>
      <c r="P1145" s="11">
        <f t="shared" si="284"/>
        <v>0</v>
      </c>
      <c r="Q1145" s="11">
        <f t="shared" si="285"/>
        <v>0</v>
      </c>
      <c r="R1145" s="11">
        <f t="shared" si="286"/>
        <v>0</v>
      </c>
    </row>
    <row r="1146" spans="1:18" x14ac:dyDescent="0.25">
      <c r="A1146" s="9">
        <f>IF(Lease!$H$4="Monthly",DATE(YEAR(Yearly!A1145),MONTH(Yearly!A1145)+1,DAY(Yearly!A1145)),IF(Lease!$H$4="Quarterly",DATE(YEAR(Yearly!A1145),MONTH(Yearly!A1145)+3,DAY(Yearly!A1145)),DATE(YEAR(Yearly!A1145)+1,MONTH(Yearly!A1145),DAY(Yearly!A1145))))</f>
        <v>458808</v>
      </c>
      <c r="B1146" s="9">
        <f t="shared" si="274"/>
        <v>458806</v>
      </c>
      <c r="C1146" s="9">
        <f t="shared" si="287"/>
        <v>458836</v>
      </c>
      <c r="D1146" s="3">
        <f t="shared" si="288"/>
        <v>31</v>
      </c>
      <c r="E1146" s="4">
        <f>Lease!K1156</f>
        <v>0</v>
      </c>
      <c r="F1146" s="3">
        <f t="shared" si="289"/>
        <v>0</v>
      </c>
      <c r="G1146" s="11">
        <f t="shared" si="275"/>
        <v>0</v>
      </c>
      <c r="H1146" s="11">
        <f t="shared" si="276"/>
        <v>0</v>
      </c>
      <c r="I1146" s="11">
        <f t="shared" si="277"/>
        <v>0</v>
      </c>
      <c r="J1146" s="11">
        <f t="shared" si="278"/>
        <v>0</v>
      </c>
      <c r="K1146" s="11">
        <f t="shared" si="279"/>
        <v>0</v>
      </c>
      <c r="L1146" s="11">
        <f t="shared" si="280"/>
        <v>0</v>
      </c>
      <c r="M1146" s="11">
        <f t="shared" si="281"/>
        <v>0</v>
      </c>
      <c r="N1146" s="11">
        <f t="shared" si="282"/>
        <v>0</v>
      </c>
      <c r="O1146" s="11">
        <f t="shared" si="283"/>
        <v>0</v>
      </c>
      <c r="P1146" s="11">
        <f t="shared" si="284"/>
        <v>0</v>
      </c>
      <c r="Q1146" s="11">
        <f t="shared" si="285"/>
        <v>0</v>
      </c>
      <c r="R1146" s="11">
        <f t="shared" si="286"/>
        <v>0</v>
      </c>
    </row>
    <row r="1147" spans="1:18" x14ac:dyDescent="0.25">
      <c r="A1147" s="9">
        <f>IF(Lease!$H$4="Monthly",DATE(YEAR(Yearly!A1146),MONTH(Yearly!A1146)+1,DAY(Yearly!A1146)),IF(Lease!$H$4="Quarterly",DATE(YEAR(Yearly!A1146),MONTH(Yearly!A1146)+3,DAY(Yearly!A1146)),DATE(YEAR(Yearly!A1146)+1,MONTH(Yearly!A1146),DAY(Yearly!A1146))))</f>
        <v>459173</v>
      </c>
      <c r="B1147" s="9">
        <f t="shared" si="274"/>
        <v>459171</v>
      </c>
      <c r="C1147" s="9">
        <f t="shared" si="287"/>
        <v>459201</v>
      </c>
      <c r="D1147" s="3">
        <f t="shared" si="288"/>
        <v>31</v>
      </c>
      <c r="E1147" s="4">
        <f>Lease!K1157</f>
        <v>0</v>
      </c>
      <c r="F1147" s="3">
        <f t="shared" si="289"/>
        <v>0</v>
      </c>
      <c r="G1147" s="11">
        <f t="shared" si="275"/>
        <v>0</v>
      </c>
      <c r="H1147" s="11">
        <f t="shared" si="276"/>
        <v>0</v>
      </c>
      <c r="I1147" s="11">
        <f t="shared" si="277"/>
        <v>0</v>
      </c>
      <c r="J1147" s="11">
        <f t="shared" si="278"/>
        <v>0</v>
      </c>
      <c r="K1147" s="11">
        <f t="shared" si="279"/>
        <v>0</v>
      </c>
      <c r="L1147" s="11">
        <f t="shared" si="280"/>
        <v>0</v>
      </c>
      <c r="M1147" s="11">
        <f t="shared" si="281"/>
        <v>0</v>
      </c>
      <c r="N1147" s="11">
        <f t="shared" si="282"/>
        <v>0</v>
      </c>
      <c r="O1147" s="11">
        <f t="shared" si="283"/>
        <v>0</v>
      </c>
      <c r="P1147" s="11">
        <f t="shared" si="284"/>
        <v>0</v>
      </c>
      <c r="Q1147" s="11">
        <f t="shared" si="285"/>
        <v>0</v>
      </c>
      <c r="R1147" s="11">
        <f t="shared" si="286"/>
        <v>0</v>
      </c>
    </row>
    <row r="1148" spans="1:18" x14ac:dyDescent="0.25">
      <c r="A1148" s="9">
        <f>IF(Lease!$H$4="Monthly",DATE(YEAR(Yearly!A1147),MONTH(Yearly!A1147)+1,DAY(Yearly!A1147)),IF(Lease!$H$4="Quarterly",DATE(YEAR(Yearly!A1147),MONTH(Yearly!A1147)+3,DAY(Yearly!A1147)),DATE(YEAR(Yearly!A1147)+1,MONTH(Yearly!A1147),DAY(Yearly!A1147))))</f>
        <v>459538</v>
      </c>
      <c r="B1148" s="9">
        <f t="shared" si="274"/>
        <v>459536</v>
      </c>
      <c r="C1148" s="9">
        <f t="shared" si="287"/>
        <v>459566</v>
      </c>
      <c r="D1148" s="3">
        <f t="shared" si="288"/>
        <v>31</v>
      </c>
      <c r="E1148" s="4">
        <f>Lease!K1158</f>
        <v>0</v>
      </c>
      <c r="F1148" s="3">
        <f t="shared" si="289"/>
        <v>0</v>
      </c>
      <c r="G1148" s="11">
        <f t="shared" si="275"/>
        <v>0</v>
      </c>
      <c r="H1148" s="11">
        <f t="shared" si="276"/>
        <v>0</v>
      </c>
      <c r="I1148" s="11">
        <f t="shared" si="277"/>
        <v>0</v>
      </c>
      <c r="J1148" s="11">
        <f t="shared" si="278"/>
        <v>0</v>
      </c>
      <c r="K1148" s="11">
        <f t="shared" si="279"/>
        <v>0</v>
      </c>
      <c r="L1148" s="11">
        <f t="shared" si="280"/>
        <v>0</v>
      </c>
      <c r="M1148" s="11">
        <f t="shared" si="281"/>
        <v>0</v>
      </c>
      <c r="N1148" s="11">
        <f t="shared" si="282"/>
        <v>0</v>
      </c>
      <c r="O1148" s="11">
        <f t="shared" si="283"/>
        <v>0</v>
      </c>
      <c r="P1148" s="11">
        <f t="shared" si="284"/>
        <v>0</v>
      </c>
      <c r="Q1148" s="11">
        <f t="shared" si="285"/>
        <v>0</v>
      </c>
      <c r="R1148" s="11">
        <f t="shared" si="286"/>
        <v>0</v>
      </c>
    </row>
    <row r="1149" spans="1:18" x14ac:dyDescent="0.25">
      <c r="A1149" s="9">
        <f>IF(Lease!$H$4="Monthly",DATE(YEAR(Yearly!A1148),MONTH(Yearly!A1148)+1,DAY(Yearly!A1148)),IF(Lease!$H$4="Quarterly",DATE(YEAR(Yearly!A1148),MONTH(Yearly!A1148)+3,DAY(Yearly!A1148)),DATE(YEAR(Yearly!A1148)+1,MONTH(Yearly!A1148),DAY(Yearly!A1148))))</f>
        <v>459903</v>
      </c>
      <c r="B1149" s="9">
        <f t="shared" si="274"/>
        <v>459901</v>
      </c>
      <c r="C1149" s="9">
        <f t="shared" si="287"/>
        <v>459931</v>
      </c>
      <c r="D1149" s="3">
        <f t="shared" si="288"/>
        <v>31</v>
      </c>
      <c r="E1149" s="4">
        <f>Lease!K1159</f>
        <v>0</v>
      </c>
      <c r="F1149" s="3">
        <f t="shared" si="289"/>
        <v>0</v>
      </c>
      <c r="G1149" s="11">
        <f t="shared" si="275"/>
        <v>0</v>
      </c>
      <c r="H1149" s="11">
        <f t="shared" si="276"/>
        <v>0</v>
      </c>
      <c r="I1149" s="11">
        <f t="shared" si="277"/>
        <v>0</v>
      </c>
      <c r="J1149" s="11">
        <f t="shared" si="278"/>
        <v>0</v>
      </c>
      <c r="K1149" s="11">
        <f t="shared" si="279"/>
        <v>0</v>
      </c>
      <c r="L1149" s="11">
        <f t="shared" si="280"/>
        <v>0</v>
      </c>
      <c r="M1149" s="11">
        <f t="shared" si="281"/>
        <v>0</v>
      </c>
      <c r="N1149" s="11">
        <f t="shared" si="282"/>
        <v>0</v>
      </c>
      <c r="O1149" s="11">
        <f t="shared" si="283"/>
        <v>0</v>
      </c>
      <c r="P1149" s="11">
        <f t="shared" si="284"/>
        <v>0</v>
      </c>
      <c r="Q1149" s="11">
        <f t="shared" si="285"/>
        <v>0</v>
      </c>
      <c r="R1149" s="11">
        <f t="shared" si="286"/>
        <v>0</v>
      </c>
    </row>
    <row r="1150" spans="1:18" x14ac:dyDescent="0.25">
      <c r="A1150" s="9">
        <f>IF(Lease!$H$4="Monthly",DATE(YEAR(Yearly!A1149),MONTH(Yearly!A1149)+1,DAY(Yearly!A1149)),IF(Lease!$H$4="Quarterly",DATE(YEAR(Yearly!A1149),MONTH(Yearly!A1149)+3,DAY(Yearly!A1149)),DATE(YEAR(Yearly!A1149)+1,MONTH(Yearly!A1149),DAY(Yearly!A1149))))</f>
        <v>460269</v>
      </c>
      <c r="B1150" s="9">
        <f t="shared" si="274"/>
        <v>460267</v>
      </c>
      <c r="C1150" s="9">
        <f t="shared" si="287"/>
        <v>460297</v>
      </c>
      <c r="D1150" s="3">
        <f t="shared" si="288"/>
        <v>31</v>
      </c>
      <c r="E1150" s="4">
        <f>Lease!K1160</f>
        <v>0</v>
      </c>
      <c r="F1150" s="3">
        <f t="shared" si="289"/>
        <v>0</v>
      </c>
      <c r="G1150" s="11">
        <f t="shared" si="275"/>
        <v>0</v>
      </c>
      <c r="H1150" s="11">
        <f t="shared" si="276"/>
        <v>0</v>
      </c>
      <c r="I1150" s="11">
        <f t="shared" si="277"/>
        <v>0</v>
      </c>
      <c r="J1150" s="11">
        <f t="shared" si="278"/>
        <v>0</v>
      </c>
      <c r="K1150" s="11">
        <f t="shared" si="279"/>
        <v>0</v>
      </c>
      <c r="L1150" s="11">
        <f t="shared" si="280"/>
        <v>0</v>
      </c>
      <c r="M1150" s="11">
        <f t="shared" si="281"/>
        <v>0</v>
      </c>
      <c r="N1150" s="11">
        <f t="shared" si="282"/>
        <v>0</v>
      </c>
      <c r="O1150" s="11">
        <f t="shared" si="283"/>
        <v>0</v>
      </c>
      <c r="P1150" s="11">
        <f t="shared" si="284"/>
        <v>0</v>
      </c>
      <c r="Q1150" s="11">
        <f t="shared" si="285"/>
        <v>0</v>
      </c>
      <c r="R1150" s="11">
        <f t="shared" si="286"/>
        <v>0</v>
      </c>
    </row>
    <row r="1151" spans="1:18" x14ac:dyDescent="0.25">
      <c r="A1151" s="9">
        <f>IF(Lease!$H$4="Monthly",DATE(YEAR(Yearly!A1150),MONTH(Yearly!A1150)+1,DAY(Yearly!A1150)),IF(Lease!$H$4="Quarterly",DATE(YEAR(Yearly!A1150),MONTH(Yearly!A1150)+3,DAY(Yearly!A1150)),DATE(YEAR(Yearly!A1150)+1,MONTH(Yearly!A1150),DAY(Yearly!A1150))))</f>
        <v>460634</v>
      </c>
      <c r="B1151" s="9">
        <f t="shared" si="274"/>
        <v>460632</v>
      </c>
      <c r="C1151" s="9">
        <f t="shared" si="287"/>
        <v>460662</v>
      </c>
      <c r="D1151" s="3">
        <f t="shared" si="288"/>
        <v>31</v>
      </c>
      <c r="E1151" s="4">
        <f>Lease!K1161</f>
        <v>0</v>
      </c>
      <c r="F1151" s="3">
        <f t="shared" si="289"/>
        <v>0</v>
      </c>
      <c r="G1151" s="11">
        <f t="shared" si="275"/>
        <v>0</v>
      </c>
      <c r="H1151" s="11">
        <f t="shared" si="276"/>
        <v>0</v>
      </c>
      <c r="I1151" s="11">
        <f t="shared" si="277"/>
        <v>0</v>
      </c>
      <c r="J1151" s="11">
        <f t="shared" si="278"/>
        <v>0</v>
      </c>
      <c r="K1151" s="11">
        <f t="shared" si="279"/>
        <v>0</v>
      </c>
      <c r="L1151" s="11">
        <f t="shared" si="280"/>
        <v>0</v>
      </c>
      <c r="M1151" s="11">
        <f t="shared" si="281"/>
        <v>0</v>
      </c>
      <c r="N1151" s="11">
        <f t="shared" si="282"/>
        <v>0</v>
      </c>
      <c r="O1151" s="11">
        <f t="shared" si="283"/>
        <v>0</v>
      </c>
      <c r="P1151" s="11">
        <f t="shared" si="284"/>
        <v>0</v>
      </c>
      <c r="Q1151" s="11">
        <f t="shared" si="285"/>
        <v>0</v>
      </c>
      <c r="R1151" s="11">
        <f t="shared" si="286"/>
        <v>0</v>
      </c>
    </row>
    <row r="1152" spans="1:18" x14ac:dyDescent="0.25">
      <c r="A1152" s="9">
        <f>IF(Lease!$H$4="Monthly",DATE(YEAR(Yearly!A1151),MONTH(Yearly!A1151)+1,DAY(Yearly!A1151)),IF(Lease!$H$4="Quarterly",DATE(YEAR(Yearly!A1151),MONTH(Yearly!A1151)+3,DAY(Yearly!A1151)),DATE(YEAR(Yearly!A1151)+1,MONTH(Yearly!A1151),DAY(Yearly!A1151))))</f>
        <v>460999</v>
      </c>
      <c r="B1152" s="9">
        <f t="shared" si="274"/>
        <v>460997</v>
      </c>
      <c r="C1152" s="9">
        <f t="shared" si="287"/>
        <v>461027</v>
      </c>
      <c r="D1152" s="3">
        <f t="shared" si="288"/>
        <v>31</v>
      </c>
      <c r="E1152" s="4">
        <f>Lease!K1162</f>
        <v>0</v>
      </c>
      <c r="F1152" s="3">
        <f t="shared" si="289"/>
        <v>0</v>
      </c>
      <c r="G1152" s="11">
        <f t="shared" si="275"/>
        <v>0</v>
      </c>
      <c r="H1152" s="11">
        <f t="shared" si="276"/>
        <v>0</v>
      </c>
      <c r="I1152" s="11">
        <f t="shared" si="277"/>
        <v>0</v>
      </c>
      <c r="J1152" s="11">
        <f t="shared" si="278"/>
        <v>0</v>
      </c>
      <c r="K1152" s="11">
        <f t="shared" si="279"/>
        <v>0</v>
      </c>
      <c r="L1152" s="11">
        <f t="shared" si="280"/>
        <v>0</v>
      </c>
      <c r="M1152" s="11">
        <f t="shared" si="281"/>
        <v>0</v>
      </c>
      <c r="N1152" s="11">
        <f t="shared" si="282"/>
        <v>0</v>
      </c>
      <c r="O1152" s="11">
        <f t="shared" si="283"/>
        <v>0</v>
      </c>
      <c r="P1152" s="11">
        <f t="shared" si="284"/>
        <v>0</v>
      </c>
      <c r="Q1152" s="11">
        <f t="shared" si="285"/>
        <v>0</v>
      </c>
      <c r="R1152" s="11">
        <f t="shared" si="286"/>
        <v>0</v>
      </c>
    </row>
    <row r="1153" spans="1:18" x14ac:dyDescent="0.25">
      <c r="A1153" s="9">
        <f>IF(Lease!$H$4="Monthly",DATE(YEAR(Yearly!A1152),MONTH(Yearly!A1152)+1,DAY(Yearly!A1152)),IF(Lease!$H$4="Quarterly",DATE(YEAR(Yearly!A1152),MONTH(Yearly!A1152)+3,DAY(Yearly!A1152)),DATE(YEAR(Yearly!A1152)+1,MONTH(Yearly!A1152),DAY(Yearly!A1152))))</f>
        <v>461364</v>
      </c>
      <c r="B1153" s="9">
        <f t="shared" si="274"/>
        <v>461362</v>
      </c>
      <c r="C1153" s="9">
        <f t="shared" si="287"/>
        <v>461392</v>
      </c>
      <c r="D1153" s="3">
        <f t="shared" si="288"/>
        <v>31</v>
      </c>
      <c r="E1153" s="4">
        <f>Lease!K1163</f>
        <v>0</v>
      </c>
      <c r="F1153" s="3">
        <f t="shared" si="289"/>
        <v>0</v>
      </c>
      <c r="G1153" s="11">
        <f t="shared" si="275"/>
        <v>0</v>
      </c>
      <c r="H1153" s="11">
        <f t="shared" si="276"/>
        <v>0</v>
      </c>
      <c r="I1153" s="11">
        <f t="shared" si="277"/>
        <v>0</v>
      </c>
      <c r="J1153" s="11">
        <f t="shared" si="278"/>
        <v>0</v>
      </c>
      <c r="K1153" s="11">
        <f t="shared" si="279"/>
        <v>0</v>
      </c>
      <c r="L1153" s="11">
        <f t="shared" si="280"/>
        <v>0</v>
      </c>
      <c r="M1153" s="11">
        <f t="shared" si="281"/>
        <v>0</v>
      </c>
      <c r="N1153" s="11">
        <f t="shared" si="282"/>
        <v>0</v>
      </c>
      <c r="O1153" s="11">
        <f t="shared" si="283"/>
        <v>0</v>
      </c>
      <c r="P1153" s="11">
        <f t="shared" si="284"/>
        <v>0</v>
      </c>
      <c r="Q1153" s="11">
        <f t="shared" si="285"/>
        <v>0</v>
      </c>
      <c r="R1153" s="11">
        <f t="shared" si="286"/>
        <v>0</v>
      </c>
    </row>
    <row r="1154" spans="1:18" x14ac:dyDescent="0.25">
      <c r="A1154" s="9">
        <f>IF(Lease!$H$4="Monthly",DATE(YEAR(Yearly!A1153),MONTH(Yearly!A1153)+1,DAY(Yearly!A1153)),IF(Lease!$H$4="Quarterly",DATE(YEAR(Yearly!A1153),MONTH(Yearly!A1153)+3,DAY(Yearly!A1153)),DATE(YEAR(Yearly!A1153)+1,MONTH(Yearly!A1153),DAY(Yearly!A1153))))</f>
        <v>461730</v>
      </c>
      <c r="B1154" s="9">
        <f t="shared" si="274"/>
        <v>461728</v>
      </c>
      <c r="C1154" s="9">
        <f t="shared" si="287"/>
        <v>461758</v>
      </c>
      <c r="D1154" s="3">
        <f t="shared" si="288"/>
        <v>31</v>
      </c>
      <c r="E1154" s="4">
        <f>Lease!K1164</f>
        <v>0</v>
      </c>
      <c r="F1154" s="3">
        <f t="shared" si="289"/>
        <v>0</v>
      </c>
      <c r="G1154" s="11">
        <f t="shared" si="275"/>
        <v>0</v>
      </c>
      <c r="H1154" s="11">
        <f t="shared" si="276"/>
        <v>0</v>
      </c>
      <c r="I1154" s="11">
        <f t="shared" si="277"/>
        <v>0</v>
      </c>
      <c r="J1154" s="11">
        <f t="shared" si="278"/>
        <v>0</v>
      </c>
      <c r="K1154" s="11">
        <f t="shared" si="279"/>
        <v>0</v>
      </c>
      <c r="L1154" s="11">
        <f t="shared" si="280"/>
        <v>0</v>
      </c>
      <c r="M1154" s="11">
        <f t="shared" si="281"/>
        <v>0</v>
      </c>
      <c r="N1154" s="11">
        <f t="shared" si="282"/>
        <v>0</v>
      </c>
      <c r="O1154" s="11">
        <f t="shared" si="283"/>
        <v>0</v>
      </c>
      <c r="P1154" s="11">
        <f t="shared" si="284"/>
        <v>0</v>
      </c>
      <c r="Q1154" s="11">
        <f t="shared" si="285"/>
        <v>0</v>
      </c>
      <c r="R1154" s="11">
        <f t="shared" si="286"/>
        <v>0</v>
      </c>
    </row>
    <row r="1155" spans="1:18" x14ac:dyDescent="0.25">
      <c r="A1155" s="9">
        <f>IF(Lease!$H$4="Monthly",DATE(YEAR(Yearly!A1154),MONTH(Yearly!A1154)+1,DAY(Yearly!A1154)),IF(Lease!$H$4="Quarterly",DATE(YEAR(Yearly!A1154),MONTH(Yearly!A1154)+3,DAY(Yearly!A1154)),DATE(YEAR(Yearly!A1154)+1,MONTH(Yearly!A1154),DAY(Yearly!A1154))))</f>
        <v>462095</v>
      </c>
      <c r="B1155" s="9">
        <f t="shared" si="274"/>
        <v>462093</v>
      </c>
      <c r="C1155" s="9">
        <f t="shared" si="287"/>
        <v>462123</v>
      </c>
      <c r="D1155" s="3">
        <f t="shared" si="288"/>
        <v>31</v>
      </c>
      <c r="E1155" s="4">
        <f>Lease!K1165</f>
        <v>0</v>
      </c>
      <c r="F1155" s="3">
        <f t="shared" si="289"/>
        <v>0</v>
      </c>
      <c r="G1155" s="11">
        <f t="shared" si="275"/>
        <v>0</v>
      </c>
      <c r="H1155" s="11">
        <f t="shared" si="276"/>
        <v>0</v>
      </c>
      <c r="I1155" s="11">
        <f t="shared" si="277"/>
        <v>0</v>
      </c>
      <c r="J1155" s="11">
        <f t="shared" si="278"/>
        <v>0</v>
      </c>
      <c r="K1155" s="11">
        <f t="shared" si="279"/>
        <v>0</v>
      </c>
      <c r="L1155" s="11">
        <f t="shared" si="280"/>
        <v>0</v>
      </c>
      <c r="M1155" s="11">
        <f t="shared" si="281"/>
        <v>0</v>
      </c>
      <c r="N1155" s="11">
        <f t="shared" si="282"/>
        <v>0</v>
      </c>
      <c r="O1155" s="11">
        <f t="shared" si="283"/>
        <v>0</v>
      </c>
      <c r="P1155" s="11">
        <f t="shared" si="284"/>
        <v>0</v>
      </c>
      <c r="Q1155" s="11">
        <f t="shared" si="285"/>
        <v>0</v>
      </c>
      <c r="R1155" s="11">
        <f t="shared" si="286"/>
        <v>0</v>
      </c>
    </row>
    <row r="1156" spans="1:18" x14ac:dyDescent="0.25">
      <c r="A1156" s="9">
        <f>IF(Lease!$H$4="Monthly",DATE(YEAR(Yearly!A1155),MONTH(Yearly!A1155)+1,DAY(Yearly!A1155)),IF(Lease!$H$4="Quarterly",DATE(YEAR(Yearly!A1155),MONTH(Yearly!A1155)+3,DAY(Yearly!A1155)),DATE(YEAR(Yearly!A1155)+1,MONTH(Yearly!A1155),DAY(Yearly!A1155))))</f>
        <v>462460</v>
      </c>
      <c r="B1156" s="9">
        <f t="shared" si="274"/>
        <v>462458</v>
      </c>
      <c r="C1156" s="9">
        <f t="shared" si="287"/>
        <v>462488</v>
      </c>
      <c r="D1156" s="3">
        <f t="shared" si="288"/>
        <v>31</v>
      </c>
      <c r="E1156" s="4">
        <f>Lease!K1166</f>
        <v>0</v>
      </c>
      <c r="F1156" s="3">
        <f t="shared" si="289"/>
        <v>0</v>
      </c>
      <c r="G1156" s="11">
        <f t="shared" si="275"/>
        <v>0</v>
      </c>
      <c r="H1156" s="11">
        <f t="shared" si="276"/>
        <v>0</v>
      </c>
      <c r="I1156" s="11">
        <f t="shared" si="277"/>
        <v>0</v>
      </c>
      <c r="J1156" s="11">
        <f t="shared" si="278"/>
        <v>0</v>
      </c>
      <c r="K1156" s="11">
        <f t="shared" si="279"/>
        <v>0</v>
      </c>
      <c r="L1156" s="11">
        <f t="shared" si="280"/>
        <v>0</v>
      </c>
      <c r="M1156" s="11">
        <f t="shared" si="281"/>
        <v>0</v>
      </c>
      <c r="N1156" s="11">
        <f t="shared" si="282"/>
        <v>0</v>
      </c>
      <c r="O1156" s="11">
        <f t="shared" si="283"/>
        <v>0</v>
      </c>
      <c r="P1156" s="11">
        <f t="shared" si="284"/>
        <v>0</v>
      </c>
      <c r="Q1156" s="11">
        <f t="shared" si="285"/>
        <v>0</v>
      </c>
      <c r="R1156" s="11">
        <f t="shared" si="286"/>
        <v>0</v>
      </c>
    </row>
    <row r="1157" spans="1:18" x14ac:dyDescent="0.25">
      <c r="A1157" s="9">
        <f>IF(Lease!$H$4="Monthly",DATE(YEAR(Yearly!A1156),MONTH(Yearly!A1156)+1,DAY(Yearly!A1156)),IF(Lease!$H$4="Quarterly",DATE(YEAR(Yearly!A1156),MONTH(Yearly!A1156)+3,DAY(Yearly!A1156)),DATE(YEAR(Yearly!A1156)+1,MONTH(Yearly!A1156),DAY(Yearly!A1156))))</f>
        <v>462825</v>
      </c>
      <c r="B1157" s="9">
        <f t="shared" si="274"/>
        <v>462823</v>
      </c>
      <c r="C1157" s="9">
        <f t="shared" si="287"/>
        <v>462853</v>
      </c>
      <c r="D1157" s="3">
        <f t="shared" si="288"/>
        <v>31</v>
      </c>
      <c r="E1157" s="4">
        <f>Lease!K1167</f>
        <v>0</v>
      </c>
      <c r="F1157" s="3">
        <f t="shared" si="289"/>
        <v>0</v>
      </c>
      <c r="G1157" s="11">
        <f t="shared" si="275"/>
        <v>0</v>
      </c>
      <c r="H1157" s="11">
        <f t="shared" si="276"/>
        <v>0</v>
      </c>
      <c r="I1157" s="11">
        <f t="shared" si="277"/>
        <v>0</v>
      </c>
      <c r="J1157" s="11">
        <f t="shared" si="278"/>
        <v>0</v>
      </c>
      <c r="K1157" s="11">
        <f t="shared" si="279"/>
        <v>0</v>
      </c>
      <c r="L1157" s="11">
        <f t="shared" si="280"/>
        <v>0</v>
      </c>
      <c r="M1157" s="11">
        <f t="shared" si="281"/>
        <v>0</v>
      </c>
      <c r="N1157" s="11">
        <f t="shared" si="282"/>
        <v>0</v>
      </c>
      <c r="O1157" s="11">
        <f t="shared" si="283"/>
        <v>0</v>
      </c>
      <c r="P1157" s="11">
        <f t="shared" si="284"/>
        <v>0</v>
      </c>
      <c r="Q1157" s="11">
        <f t="shared" si="285"/>
        <v>0</v>
      </c>
      <c r="R1157" s="11">
        <f t="shared" si="286"/>
        <v>0</v>
      </c>
    </row>
    <row r="1158" spans="1:18" x14ac:dyDescent="0.25">
      <c r="A1158" s="9">
        <f>IF(Lease!$H$4="Monthly",DATE(YEAR(Yearly!A1157),MONTH(Yearly!A1157)+1,DAY(Yearly!A1157)),IF(Lease!$H$4="Quarterly",DATE(YEAR(Yearly!A1157),MONTH(Yearly!A1157)+3,DAY(Yearly!A1157)),DATE(YEAR(Yearly!A1157)+1,MONTH(Yearly!A1157),DAY(Yearly!A1157))))</f>
        <v>463191</v>
      </c>
      <c r="B1158" s="9">
        <f t="shared" ref="B1158:B1205" si="290">EOMONTH(A1158,-1)+1</f>
        <v>463189</v>
      </c>
      <c r="C1158" s="9">
        <f t="shared" si="287"/>
        <v>463219</v>
      </c>
      <c r="D1158" s="3">
        <f t="shared" si="288"/>
        <v>31</v>
      </c>
      <c r="E1158" s="4">
        <f>Lease!K1168</f>
        <v>0</v>
      </c>
      <c r="F1158" s="3">
        <f t="shared" si="289"/>
        <v>0</v>
      </c>
      <c r="G1158" s="11">
        <f t="shared" ref="G1158:G1205" si="291">$E1159/($A1159-$A1158+1)*((((EOMONTH(DATE(YEAR($A1158),MONTH($A1158)+G$4,DAY($A1158)),0)))-DATE(YEAR($A1158),MONTH(EOMONTH($A1158,-1)+G$4)+G$4,1))+1)</f>
        <v>0</v>
      </c>
      <c r="H1158" s="11">
        <f t="shared" ref="H1158:H1205" si="292">$E1159/($A1159-$A1158+1)*((((EOMONTH(DATE(YEAR($A1158),MONTH($A1158)+H$4,DAY($A1158)),0)))-DATE(YEAR($A1158),MONTH(EOMONTH($A1158,-1)+H$4)+H$4,1))+1)</f>
        <v>0</v>
      </c>
      <c r="I1158" s="11">
        <f t="shared" ref="I1158:I1205" si="293">$E1159/($A1159-$A1158+1)*((((EOMONTH(DATE(YEAR($A1158),MONTH($A1158)+I$4,DAY($A1158)),0)))-DATE(YEAR($A1158),MONTH(EOMONTH($A1158,-1)+I$4)+I$4,1))+1)</f>
        <v>0</v>
      </c>
      <c r="J1158" s="11">
        <f t="shared" ref="J1158:J1205" si="294">$E1159/($A1159-$A1158+1)*((((EOMONTH(DATE(YEAR($A1158),MONTH($A1158)+J$4,DAY($A1158)),0)))-DATE(YEAR($A1158),MONTH(EOMONTH($A1158,-1)+J$4)+J$4,1))+1)</f>
        <v>0</v>
      </c>
      <c r="K1158" s="11">
        <f t="shared" ref="K1158:K1205" si="295">$E1159/($A1159-$A1158+1)*((((EOMONTH(DATE(YEAR($A1158),MONTH($A1158)+K$4,DAY($A1158)),0)))-DATE(YEAR($A1158),MONTH(EOMONTH($A1158,-1)+K$4)+K$4,1))+1)</f>
        <v>0</v>
      </c>
      <c r="L1158" s="11">
        <f t="shared" ref="L1158:L1205" si="296">$E1159/($A1159-$A1158+1)*((((EOMONTH(DATE(YEAR($A1158),MONTH($A1158)+L$4,DAY($A1158)),0)))-DATE(YEAR($A1158),MONTH(EOMONTH($A1158,-1)+L$4)+L$4,1))+1)</f>
        <v>0</v>
      </c>
      <c r="M1158" s="11">
        <f t="shared" ref="M1158:M1205" si="297">$E1159/($A1159-$A1158+1)*((((EOMONTH(DATE(YEAR($A1158),MONTH($A1158)+M$4,DAY($A1158)),0)))-DATE(YEAR($A1158),MONTH(EOMONTH($A1158,-1)+M$4)+M$4,1))+1)</f>
        <v>0</v>
      </c>
      <c r="N1158" s="11">
        <f t="shared" ref="N1158:N1205" si="298">$E1159/($A1159-$A1158+1)*((((EOMONTH(DATE(YEAR($A1158),MONTH($A1158)+N$4,DAY($A1158)),0)))-DATE(YEAR($A1158),MONTH(EOMONTH($A1158,-1)+N$4)+N$4,1))+1)</f>
        <v>0</v>
      </c>
      <c r="O1158" s="11">
        <f t="shared" ref="O1158:O1205" si="299">$E1159/($A1159-$A1158+1)*((((EOMONTH(DATE(YEAR($A1158),MONTH($A1158)+O$4,DAY($A1158)),0)))-DATE(YEAR($A1158),MONTH(EOMONTH($A1158,-1)+O$4)+O$4,1))+1)</f>
        <v>0</v>
      </c>
      <c r="P1158" s="11">
        <f t="shared" ref="P1158:P1205" si="300">$E1159/($A1159-$A1158+1)*((((EOMONTH(DATE(YEAR($A1158),MONTH($A1158)+P$4,DAY($A1158)),0)))-DATE(YEAR($A1158),MONTH(EOMONTH($A1158,-1)+P$4)+P$4,1))+1)</f>
        <v>0</v>
      </c>
      <c r="Q1158" s="11">
        <f t="shared" ref="Q1158:Q1205" si="301">$E1159/($A1159-$A1158+1)*((((EOMONTH(DATE(YEAR($A1158),MONTH($A1158)+Q$4,DAY($A1158)),0)))-DATE(YEAR($A1158),MONTH(EOMONTH($A1158,-1)+Q$4)+Q$4,1))+1)</f>
        <v>0</v>
      </c>
      <c r="R1158" s="11">
        <f t="shared" ref="R1158:R1205" si="302">$E1159/($A1159-$A1158+1)*IF((((EOMONTH(DATE(YEAR($A1158),MONTH($A1158)+R$4,DAY($A1158)),0))))&lt;$A1158,$A1158-DATE(YEAR($A1158),MONTH(EOMONTH($A1158,-1)+R$4)+R$4,1)+1,$A1158-1-EOMONTH($A1158,-1)+1)</f>
        <v>0</v>
      </c>
    </row>
    <row r="1159" spans="1:18" x14ac:dyDescent="0.25">
      <c r="A1159" s="9">
        <f>IF(Lease!$H$4="Monthly",DATE(YEAR(Yearly!A1158),MONTH(Yearly!A1158)+1,DAY(Yearly!A1158)),IF(Lease!$H$4="Quarterly",DATE(YEAR(Yearly!A1158),MONTH(Yearly!A1158)+3,DAY(Yearly!A1158)),DATE(YEAR(Yearly!A1158)+1,MONTH(Yearly!A1158),DAY(Yearly!A1158))))</f>
        <v>463556</v>
      </c>
      <c r="B1159" s="9">
        <f t="shared" si="290"/>
        <v>463554</v>
      </c>
      <c r="C1159" s="9">
        <f t="shared" ref="C1159:C1205" si="303">EOMONTH(A1159,0)</f>
        <v>463584</v>
      </c>
      <c r="D1159" s="3">
        <f t="shared" ref="D1159:D1205" si="304">C1159-B1159+1</f>
        <v>31</v>
      </c>
      <c r="E1159" s="4">
        <f>Lease!K1169</f>
        <v>0</v>
      </c>
      <c r="F1159" s="3">
        <f t="shared" si="289"/>
        <v>0</v>
      </c>
      <c r="G1159" s="11">
        <f t="shared" si="291"/>
        <v>0</v>
      </c>
      <c r="H1159" s="11">
        <f t="shared" si="292"/>
        <v>0</v>
      </c>
      <c r="I1159" s="11">
        <f t="shared" si="293"/>
        <v>0</v>
      </c>
      <c r="J1159" s="11">
        <f t="shared" si="294"/>
        <v>0</v>
      </c>
      <c r="K1159" s="11">
        <f t="shared" si="295"/>
        <v>0</v>
      </c>
      <c r="L1159" s="11">
        <f t="shared" si="296"/>
        <v>0</v>
      </c>
      <c r="M1159" s="11">
        <f t="shared" si="297"/>
        <v>0</v>
      </c>
      <c r="N1159" s="11">
        <f t="shared" si="298"/>
        <v>0</v>
      </c>
      <c r="O1159" s="11">
        <f t="shared" si="299"/>
        <v>0</v>
      </c>
      <c r="P1159" s="11">
        <f t="shared" si="300"/>
        <v>0</v>
      </c>
      <c r="Q1159" s="11">
        <f t="shared" si="301"/>
        <v>0</v>
      </c>
      <c r="R1159" s="11">
        <f t="shared" si="302"/>
        <v>0</v>
      </c>
    </row>
    <row r="1160" spans="1:18" x14ac:dyDescent="0.25">
      <c r="A1160" s="9">
        <f>IF(Lease!$H$4="Monthly",DATE(YEAR(Yearly!A1159),MONTH(Yearly!A1159)+1,DAY(Yearly!A1159)),IF(Lease!$H$4="Quarterly",DATE(YEAR(Yearly!A1159),MONTH(Yearly!A1159)+3,DAY(Yearly!A1159)),DATE(YEAR(Yearly!A1159)+1,MONTH(Yearly!A1159),DAY(Yearly!A1159))))</f>
        <v>463921</v>
      </c>
      <c r="B1160" s="9">
        <f t="shared" si="290"/>
        <v>463919</v>
      </c>
      <c r="C1160" s="9">
        <f t="shared" si="303"/>
        <v>463949</v>
      </c>
      <c r="D1160" s="3">
        <f t="shared" si="304"/>
        <v>31</v>
      </c>
      <c r="E1160" s="4">
        <f>Lease!K1170</f>
        <v>0</v>
      </c>
      <c r="F1160" s="3">
        <f t="shared" ref="F1160:F1204" si="305">E1161/(A1161-A1160+1)*(EOMONTH(A1160,0)-A1160+1)+R1159</f>
        <v>0</v>
      </c>
      <c r="G1160" s="11">
        <f t="shared" si="291"/>
        <v>0</v>
      </c>
      <c r="H1160" s="11">
        <f t="shared" si="292"/>
        <v>0</v>
      </c>
      <c r="I1160" s="11">
        <f t="shared" si="293"/>
        <v>0</v>
      </c>
      <c r="J1160" s="11">
        <f t="shared" si="294"/>
        <v>0</v>
      </c>
      <c r="K1160" s="11">
        <f t="shared" si="295"/>
        <v>0</v>
      </c>
      <c r="L1160" s="11">
        <f t="shared" si="296"/>
        <v>0</v>
      </c>
      <c r="M1160" s="11">
        <f t="shared" si="297"/>
        <v>0</v>
      </c>
      <c r="N1160" s="11">
        <f t="shared" si="298"/>
        <v>0</v>
      </c>
      <c r="O1160" s="11">
        <f t="shared" si="299"/>
        <v>0</v>
      </c>
      <c r="P1160" s="11">
        <f t="shared" si="300"/>
        <v>0</v>
      </c>
      <c r="Q1160" s="11">
        <f t="shared" si="301"/>
        <v>0</v>
      </c>
      <c r="R1160" s="11">
        <f t="shared" si="302"/>
        <v>0</v>
      </c>
    </row>
    <row r="1161" spans="1:18" x14ac:dyDescent="0.25">
      <c r="A1161" s="9">
        <f>IF(Lease!$H$4="Monthly",DATE(YEAR(Yearly!A1160),MONTH(Yearly!A1160)+1,DAY(Yearly!A1160)),IF(Lease!$H$4="Quarterly",DATE(YEAR(Yearly!A1160),MONTH(Yearly!A1160)+3,DAY(Yearly!A1160)),DATE(YEAR(Yearly!A1160)+1,MONTH(Yearly!A1160),DAY(Yearly!A1160))))</f>
        <v>464286</v>
      </c>
      <c r="B1161" s="9">
        <f t="shared" si="290"/>
        <v>464284</v>
      </c>
      <c r="C1161" s="9">
        <f t="shared" si="303"/>
        <v>464314</v>
      </c>
      <c r="D1161" s="3">
        <f t="shared" si="304"/>
        <v>31</v>
      </c>
      <c r="E1161" s="4">
        <f>Lease!K1171</f>
        <v>0</v>
      </c>
      <c r="F1161" s="3">
        <f t="shared" si="305"/>
        <v>0</v>
      </c>
      <c r="G1161" s="11">
        <f t="shared" si="291"/>
        <v>0</v>
      </c>
      <c r="H1161" s="11">
        <f t="shared" si="292"/>
        <v>0</v>
      </c>
      <c r="I1161" s="11">
        <f t="shared" si="293"/>
        <v>0</v>
      </c>
      <c r="J1161" s="11">
        <f t="shared" si="294"/>
        <v>0</v>
      </c>
      <c r="K1161" s="11">
        <f t="shared" si="295"/>
        <v>0</v>
      </c>
      <c r="L1161" s="11">
        <f t="shared" si="296"/>
        <v>0</v>
      </c>
      <c r="M1161" s="11">
        <f t="shared" si="297"/>
        <v>0</v>
      </c>
      <c r="N1161" s="11">
        <f t="shared" si="298"/>
        <v>0</v>
      </c>
      <c r="O1161" s="11">
        <f t="shared" si="299"/>
        <v>0</v>
      </c>
      <c r="P1161" s="11">
        <f t="shared" si="300"/>
        <v>0</v>
      </c>
      <c r="Q1161" s="11">
        <f t="shared" si="301"/>
        <v>0</v>
      </c>
      <c r="R1161" s="11">
        <f t="shared" si="302"/>
        <v>0</v>
      </c>
    </row>
    <row r="1162" spans="1:18" x14ac:dyDescent="0.25">
      <c r="A1162" s="9">
        <f>IF(Lease!$H$4="Monthly",DATE(YEAR(Yearly!A1161),MONTH(Yearly!A1161)+1,DAY(Yearly!A1161)),IF(Lease!$H$4="Quarterly",DATE(YEAR(Yearly!A1161),MONTH(Yearly!A1161)+3,DAY(Yearly!A1161)),DATE(YEAR(Yearly!A1161)+1,MONTH(Yearly!A1161),DAY(Yearly!A1161))))</f>
        <v>464652</v>
      </c>
      <c r="B1162" s="9">
        <f t="shared" si="290"/>
        <v>464650</v>
      </c>
      <c r="C1162" s="9">
        <f t="shared" si="303"/>
        <v>464680</v>
      </c>
      <c r="D1162" s="3">
        <f t="shared" si="304"/>
        <v>31</v>
      </c>
      <c r="E1162" s="4">
        <f>Lease!K1172</f>
        <v>0</v>
      </c>
      <c r="F1162" s="3">
        <f t="shared" si="305"/>
        <v>0</v>
      </c>
      <c r="G1162" s="11">
        <f t="shared" si="291"/>
        <v>0</v>
      </c>
      <c r="H1162" s="11">
        <f t="shared" si="292"/>
        <v>0</v>
      </c>
      <c r="I1162" s="11">
        <f t="shared" si="293"/>
        <v>0</v>
      </c>
      <c r="J1162" s="11">
        <f t="shared" si="294"/>
        <v>0</v>
      </c>
      <c r="K1162" s="11">
        <f t="shared" si="295"/>
        <v>0</v>
      </c>
      <c r="L1162" s="11">
        <f t="shared" si="296"/>
        <v>0</v>
      </c>
      <c r="M1162" s="11">
        <f t="shared" si="297"/>
        <v>0</v>
      </c>
      <c r="N1162" s="11">
        <f t="shared" si="298"/>
        <v>0</v>
      </c>
      <c r="O1162" s="11">
        <f t="shared" si="299"/>
        <v>0</v>
      </c>
      <c r="P1162" s="11">
        <f t="shared" si="300"/>
        <v>0</v>
      </c>
      <c r="Q1162" s="11">
        <f t="shared" si="301"/>
        <v>0</v>
      </c>
      <c r="R1162" s="11">
        <f t="shared" si="302"/>
        <v>0</v>
      </c>
    </row>
    <row r="1163" spans="1:18" x14ac:dyDescent="0.25">
      <c r="A1163" s="9">
        <f>IF(Lease!$H$4="Monthly",DATE(YEAR(Yearly!A1162),MONTH(Yearly!A1162)+1,DAY(Yearly!A1162)),IF(Lease!$H$4="Quarterly",DATE(YEAR(Yearly!A1162),MONTH(Yearly!A1162)+3,DAY(Yearly!A1162)),DATE(YEAR(Yearly!A1162)+1,MONTH(Yearly!A1162),DAY(Yearly!A1162))))</f>
        <v>465017</v>
      </c>
      <c r="B1163" s="9">
        <f t="shared" si="290"/>
        <v>465015</v>
      </c>
      <c r="C1163" s="9">
        <f t="shared" si="303"/>
        <v>465045</v>
      </c>
      <c r="D1163" s="3">
        <f t="shared" si="304"/>
        <v>31</v>
      </c>
      <c r="E1163" s="4">
        <f>Lease!K1173</f>
        <v>0</v>
      </c>
      <c r="F1163" s="3">
        <f t="shared" si="305"/>
        <v>0</v>
      </c>
      <c r="G1163" s="11">
        <f t="shared" si="291"/>
        <v>0</v>
      </c>
      <c r="H1163" s="11">
        <f t="shared" si="292"/>
        <v>0</v>
      </c>
      <c r="I1163" s="11">
        <f t="shared" si="293"/>
        <v>0</v>
      </c>
      <c r="J1163" s="11">
        <f t="shared" si="294"/>
        <v>0</v>
      </c>
      <c r="K1163" s="11">
        <f t="shared" si="295"/>
        <v>0</v>
      </c>
      <c r="L1163" s="11">
        <f t="shared" si="296"/>
        <v>0</v>
      </c>
      <c r="M1163" s="11">
        <f t="shared" si="297"/>
        <v>0</v>
      </c>
      <c r="N1163" s="11">
        <f t="shared" si="298"/>
        <v>0</v>
      </c>
      <c r="O1163" s="11">
        <f t="shared" si="299"/>
        <v>0</v>
      </c>
      <c r="P1163" s="11">
        <f t="shared" si="300"/>
        <v>0</v>
      </c>
      <c r="Q1163" s="11">
        <f t="shared" si="301"/>
        <v>0</v>
      </c>
      <c r="R1163" s="11">
        <f t="shared" si="302"/>
        <v>0</v>
      </c>
    </row>
    <row r="1164" spans="1:18" x14ac:dyDescent="0.25">
      <c r="A1164" s="9">
        <f>IF(Lease!$H$4="Monthly",DATE(YEAR(Yearly!A1163),MONTH(Yearly!A1163)+1,DAY(Yearly!A1163)),IF(Lease!$H$4="Quarterly",DATE(YEAR(Yearly!A1163),MONTH(Yearly!A1163)+3,DAY(Yearly!A1163)),DATE(YEAR(Yearly!A1163)+1,MONTH(Yearly!A1163),DAY(Yearly!A1163))))</f>
        <v>465382</v>
      </c>
      <c r="B1164" s="9">
        <f t="shared" si="290"/>
        <v>465380</v>
      </c>
      <c r="C1164" s="9">
        <f t="shared" si="303"/>
        <v>465410</v>
      </c>
      <c r="D1164" s="3">
        <f t="shared" si="304"/>
        <v>31</v>
      </c>
      <c r="E1164" s="4">
        <f>Lease!K1174</f>
        <v>0</v>
      </c>
      <c r="F1164" s="3">
        <f t="shared" si="305"/>
        <v>0</v>
      </c>
      <c r="G1164" s="11">
        <f t="shared" si="291"/>
        <v>0</v>
      </c>
      <c r="H1164" s="11">
        <f t="shared" si="292"/>
        <v>0</v>
      </c>
      <c r="I1164" s="11">
        <f t="shared" si="293"/>
        <v>0</v>
      </c>
      <c r="J1164" s="11">
        <f t="shared" si="294"/>
        <v>0</v>
      </c>
      <c r="K1164" s="11">
        <f t="shared" si="295"/>
        <v>0</v>
      </c>
      <c r="L1164" s="11">
        <f t="shared" si="296"/>
        <v>0</v>
      </c>
      <c r="M1164" s="11">
        <f t="shared" si="297"/>
        <v>0</v>
      </c>
      <c r="N1164" s="11">
        <f t="shared" si="298"/>
        <v>0</v>
      </c>
      <c r="O1164" s="11">
        <f t="shared" si="299"/>
        <v>0</v>
      </c>
      <c r="P1164" s="11">
        <f t="shared" si="300"/>
        <v>0</v>
      </c>
      <c r="Q1164" s="11">
        <f t="shared" si="301"/>
        <v>0</v>
      </c>
      <c r="R1164" s="11">
        <f t="shared" si="302"/>
        <v>0</v>
      </c>
    </row>
    <row r="1165" spans="1:18" x14ac:dyDescent="0.25">
      <c r="A1165" s="9">
        <f>IF(Lease!$H$4="Monthly",DATE(YEAR(Yearly!A1164),MONTH(Yearly!A1164)+1,DAY(Yearly!A1164)),IF(Lease!$H$4="Quarterly",DATE(YEAR(Yearly!A1164),MONTH(Yearly!A1164)+3,DAY(Yearly!A1164)),DATE(YEAR(Yearly!A1164)+1,MONTH(Yearly!A1164),DAY(Yearly!A1164))))</f>
        <v>465747</v>
      </c>
      <c r="B1165" s="9">
        <f t="shared" si="290"/>
        <v>465745</v>
      </c>
      <c r="C1165" s="9">
        <f t="shared" si="303"/>
        <v>465775</v>
      </c>
      <c r="D1165" s="3">
        <f t="shared" si="304"/>
        <v>31</v>
      </c>
      <c r="E1165" s="4">
        <f>Lease!K1175</f>
        <v>0</v>
      </c>
      <c r="F1165" s="3">
        <f t="shared" si="305"/>
        <v>0</v>
      </c>
      <c r="G1165" s="11">
        <f t="shared" si="291"/>
        <v>0</v>
      </c>
      <c r="H1165" s="11">
        <f t="shared" si="292"/>
        <v>0</v>
      </c>
      <c r="I1165" s="11">
        <f t="shared" si="293"/>
        <v>0</v>
      </c>
      <c r="J1165" s="11">
        <f t="shared" si="294"/>
        <v>0</v>
      </c>
      <c r="K1165" s="11">
        <f t="shared" si="295"/>
        <v>0</v>
      </c>
      <c r="L1165" s="11">
        <f t="shared" si="296"/>
        <v>0</v>
      </c>
      <c r="M1165" s="11">
        <f t="shared" si="297"/>
        <v>0</v>
      </c>
      <c r="N1165" s="11">
        <f t="shared" si="298"/>
        <v>0</v>
      </c>
      <c r="O1165" s="11">
        <f t="shared" si="299"/>
        <v>0</v>
      </c>
      <c r="P1165" s="11">
        <f t="shared" si="300"/>
        <v>0</v>
      </c>
      <c r="Q1165" s="11">
        <f t="shared" si="301"/>
        <v>0</v>
      </c>
      <c r="R1165" s="11">
        <f t="shared" si="302"/>
        <v>0</v>
      </c>
    </row>
    <row r="1166" spans="1:18" x14ac:dyDescent="0.25">
      <c r="A1166" s="9">
        <f>IF(Lease!$H$4="Monthly",DATE(YEAR(Yearly!A1165),MONTH(Yearly!A1165)+1,DAY(Yearly!A1165)),IF(Lease!$H$4="Quarterly",DATE(YEAR(Yearly!A1165),MONTH(Yearly!A1165)+3,DAY(Yearly!A1165)),DATE(YEAR(Yearly!A1165)+1,MONTH(Yearly!A1165),DAY(Yearly!A1165))))</f>
        <v>466113</v>
      </c>
      <c r="B1166" s="9">
        <f t="shared" si="290"/>
        <v>466111</v>
      </c>
      <c r="C1166" s="9">
        <f t="shared" si="303"/>
        <v>466141</v>
      </c>
      <c r="D1166" s="3">
        <f t="shared" si="304"/>
        <v>31</v>
      </c>
      <c r="E1166" s="4">
        <f>Lease!K1176</f>
        <v>0</v>
      </c>
      <c r="F1166" s="3">
        <f t="shared" si="305"/>
        <v>0</v>
      </c>
      <c r="G1166" s="11">
        <f t="shared" si="291"/>
        <v>0</v>
      </c>
      <c r="H1166" s="11">
        <f t="shared" si="292"/>
        <v>0</v>
      </c>
      <c r="I1166" s="11">
        <f t="shared" si="293"/>
        <v>0</v>
      </c>
      <c r="J1166" s="11">
        <f t="shared" si="294"/>
        <v>0</v>
      </c>
      <c r="K1166" s="11">
        <f t="shared" si="295"/>
        <v>0</v>
      </c>
      <c r="L1166" s="11">
        <f t="shared" si="296"/>
        <v>0</v>
      </c>
      <c r="M1166" s="11">
        <f t="shared" si="297"/>
        <v>0</v>
      </c>
      <c r="N1166" s="11">
        <f t="shared" si="298"/>
        <v>0</v>
      </c>
      <c r="O1166" s="11">
        <f t="shared" si="299"/>
        <v>0</v>
      </c>
      <c r="P1166" s="11">
        <f t="shared" si="300"/>
        <v>0</v>
      </c>
      <c r="Q1166" s="11">
        <f t="shared" si="301"/>
        <v>0</v>
      </c>
      <c r="R1166" s="11">
        <f t="shared" si="302"/>
        <v>0</v>
      </c>
    </row>
    <row r="1167" spans="1:18" x14ac:dyDescent="0.25">
      <c r="A1167" s="9">
        <f>IF(Lease!$H$4="Monthly",DATE(YEAR(Yearly!A1166),MONTH(Yearly!A1166)+1,DAY(Yearly!A1166)),IF(Lease!$H$4="Quarterly",DATE(YEAR(Yearly!A1166),MONTH(Yearly!A1166)+3,DAY(Yearly!A1166)),DATE(YEAR(Yearly!A1166)+1,MONTH(Yearly!A1166),DAY(Yearly!A1166))))</f>
        <v>466478</v>
      </c>
      <c r="B1167" s="9">
        <f t="shared" si="290"/>
        <v>466476</v>
      </c>
      <c r="C1167" s="9">
        <f t="shared" si="303"/>
        <v>466506</v>
      </c>
      <c r="D1167" s="3">
        <f t="shared" si="304"/>
        <v>31</v>
      </c>
      <c r="E1167" s="4">
        <f>Lease!K1177</f>
        <v>0</v>
      </c>
      <c r="F1167" s="3">
        <f t="shared" si="305"/>
        <v>0</v>
      </c>
      <c r="G1167" s="11">
        <f t="shared" si="291"/>
        <v>0</v>
      </c>
      <c r="H1167" s="11">
        <f t="shared" si="292"/>
        <v>0</v>
      </c>
      <c r="I1167" s="11">
        <f t="shared" si="293"/>
        <v>0</v>
      </c>
      <c r="J1167" s="11">
        <f t="shared" si="294"/>
        <v>0</v>
      </c>
      <c r="K1167" s="11">
        <f t="shared" si="295"/>
        <v>0</v>
      </c>
      <c r="L1167" s="11">
        <f t="shared" si="296"/>
        <v>0</v>
      </c>
      <c r="M1167" s="11">
        <f t="shared" si="297"/>
        <v>0</v>
      </c>
      <c r="N1167" s="11">
        <f t="shared" si="298"/>
        <v>0</v>
      </c>
      <c r="O1167" s="11">
        <f t="shared" si="299"/>
        <v>0</v>
      </c>
      <c r="P1167" s="11">
        <f t="shared" si="300"/>
        <v>0</v>
      </c>
      <c r="Q1167" s="11">
        <f t="shared" si="301"/>
        <v>0</v>
      </c>
      <c r="R1167" s="11">
        <f t="shared" si="302"/>
        <v>0</v>
      </c>
    </row>
    <row r="1168" spans="1:18" x14ac:dyDescent="0.25">
      <c r="A1168" s="9">
        <f>IF(Lease!$H$4="Monthly",DATE(YEAR(Yearly!A1167),MONTH(Yearly!A1167)+1,DAY(Yearly!A1167)),IF(Lease!$H$4="Quarterly",DATE(YEAR(Yearly!A1167),MONTH(Yearly!A1167)+3,DAY(Yearly!A1167)),DATE(YEAR(Yearly!A1167)+1,MONTH(Yearly!A1167),DAY(Yearly!A1167))))</f>
        <v>466843</v>
      </c>
      <c r="B1168" s="9">
        <f t="shared" si="290"/>
        <v>466841</v>
      </c>
      <c r="C1168" s="9">
        <f t="shared" si="303"/>
        <v>466871</v>
      </c>
      <c r="D1168" s="3">
        <f t="shared" si="304"/>
        <v>31</v>
      </c>
      <c r="E1168" s="4">
        <f>Lease!K1178</f>
        <v>0</v>
      </c>
      <c r="F1168" s="3">
        <f t="shared" si="305"/>
        <v>0</v>
      </c>
      <c r="G1168" s="11">
        <f t="shared" si="291"/>
        <v>0</v>
      </c>
      <c r="H1168" s="11">
        <f t="shared" si="292"/>
        <v>0</v>
      </c>
      <c r="I1168" s="11">
        <f t="shared" si="293"/>
        <v>0</v>
      </c>
      <c r="J1168" s="11">
        <f t="shared" si="294"/>
        <v>0</v>
      </c>
      <c r="K1168" s="11">
        <f t="shared" si="295"/>
        <v>0</v>
      </c>
      <c r="L1168" s="11">
        <f t="shared" si="296"/>
        <v>0</v>
      </c>
      <c r="M1168" s="11">
        <f t="shared" si="297"/>
        <v>0</v>
      </c>
      <c r="N1168" s="11">
        <f t="shared" si="298"/>
        <v>0</v>
      </c>
      <c r="O1168" s="11">
        <f t="shared" si="299"/>
        <v>0</v>
      </c>
      <c r="P1168" s="11">
        <f t="shared" si="300"/>
        <v>0</v>
      </c>
      <c r="Q1168" s="11">
        <f t="shared" si="301"/>
        <v>0</v>
      </c>
      <c r="R1168" s="11">
        <f t="shared" si="302"/>
        <v>0</v>
      </c>
    </row>
    <row r="1169" spans="1:18" x14ac:dyDescent="0.25">
      <c r="A1169" s="9">
        <f>IF(Lease!$H$4="Monthly",DATE(YEAR(Yearly!A1168),MONTH(Yearly!A1168)+1,DAY(Yearly!A1168)),IF(Lease!$H$4="Quarterly",DATE(YEAR(Yearly!A1168),MONTH(Yearly!A1168)+3,DAY(Yearly!A1168)),DATE(YEAR(Yearly!A1168)+1,MONTH(Yearly!A1168),DAY(Yearly!A1168))))</f>
        <v>467208</v>
      </c>
      <c r="B1169" s="9">
        <f t="shared" si="290"/>
        <v>467206</v>
      </c>
      <c r="C1169" s="9">
        <f t="shared" si="303"/>
        <v>467236</v>
      </c>
      <c r="D1169" s="3">
        <f t="shared" si="304"/>
        <v>31</v>
      </c>
      <c r="E1169" s="4">
        <f>Lease!K1179</f>
        <v>0</v>
      </c>
      <c r="F1169" s="3">
        <f t="shared" si="305"/>
        <v>0</v>
      </c>
      <c r="G1169" s="11">
        <f t="shared" si="291"/>
        <v>0</v>
      </c>
      <c r="H1169" s="11">
        <f t="shared" si="292"/>
        <v>0</v>
      </c>
      <c r="I1169" s="11">
        <f t="shared" si="293"/>
        <v>0</v>
      </c>
      <c r="J1169" s="11">
        <f t="shared" si="294"/>
        <v>0</v>
      </c>
      <c r="K1169" s="11">
        <f t="shared" si="295"/>
        <v>0</v>
      </c>
      <c r="L1169" s="11">
        <f t="shared" si="296"/>
        <v>0</v>
      </c>
      <c r="M1169" s="11">
        <f t="shared" si="297"/>
        <v>0</v>
      </c>
      <c r="N1169" s="11">
        <f t="shared" si="298"/>
        <v>0</v>
      </c>
      <c r="O1169" s="11">
        <f t="shared" si="299"/>
        <v>0</v>
      </c>
      <c r="P1169" s="11">
        <f t="shared" si="300"/>
        <v>0</v>
      </c>
      <c r="Q1169" s="11">
        <f t="shared" si="301"/>
        <v>0</v>
      </c>
      <c r="R1169" s="11">
        <f t="shared" si="302"/>
        <v>0</v>
      </c>
    </row>
    <row r="1170" spans="1:18" x14ac:dyDescent="0.25">
      <c r="A1170" s="9">
        <f>IF(Lease!$H$4="Monthly",DATE(YEAR(Yearly!A1169),MONTH(Yearly!A1169)+1,DAY(Yearly!A1169)),IF(Lease!$H$4="Quarterly",DATE(YEAR(Yearly!A1169),MONTH(Yearly!A1169)+3,DAY(Yearly!A1169)),DATE(YEAR(Yearly!A1169)+1,MONTH(Yearly!A1169),DAY(Yearly!A1169))))</f>
        <v>467574</v>
      </c>
      <c r="B1170" s="9">
        <f t="shared" si="290"/>
        <v>467572</v>
      </c>
      <c r="C1170" s="9">
        <f t="shared" si="303"/>
        <v>467602</v>
      </c>
      <c r="D1170" s="3">
        <f t="shared" si="304"/>
        <v>31</v>
      </c>
      <c r="E1170" s="4">
        <f>Lease!K1180</f>
        <v>0</v>
      </c>
      <c r="F1170" s="3">
        <f t="shared" si="305"/>
        <v>0</v>
      </c>
      <c r="G1170" s="11">
        <f t="shared" si="291"/>
        <v>0</v>
      </c>
      <c r="H1170" s="11">
        <f t="shared" si="292"/>
        <v>0</v>
      </c>
      <c r="I1170" s="11">
        <f t="shared" si="293"/>
        <v>0</v>
      </c>
      <c r="J1170" s="11">
        <f t="shared" si="294"/>
        <v>0</v>
      </c>
      <c r="K1170" s="11">
        <f t="shared" si="295"/>
        <v>0</v>
      </c>
      <c r="L1170" s="11">
        <f t="shared" si="296"/>
        <v>0</v>
      </c>
      <c r="M1170" s="11">
        <f t="shared" si="297"/>
        <v>0</v>
      </c>
      <c r="N1170" s="11">
        <f t="shared" si="298"/>
        <v>0</v>
      </c>
      <c r="O1170" s="11">
        <f t="shared" si="299"/>
        <v>0</v>
      </c>
      <c r="P1170" s="11">
        <f t="shared" si="300"/>
        <v>0</v>
      </c>
      <c r="Q1170" s="11">
        <f t="shared" si="301"/>
        <v>0</v>
      </c>
      <c r="R1170" s="11">
        <f t="shared" si="302"/>
        <v>0</v>
      </c>
    </row>
    <row r="1171" spans="1:18" x14ac:dyDescent="0.25">
      <c r="A1171" s="9">
        <f>IF(Lease!$H$4="Monthly",DATE(YEAR(Yearly!A1170),MONTH(Yearly!A1170)+1,DAY(Yearly!A1170)),IF(Lease!$H$4="Quarterly",DATE(YEAR(Yearly!A1170),MONTH(Yearly!A1170)+3,DAY(Yearly!A1170)),DATE(YEAR(Yearly!A1170)+1,MONTH(Yearly!A1170),DAY(Yearly!A1170))))</f>
        <v>467939</v>
      </c>
      <c r="B1171" s="9">
        <f t="shared" si="290"/>
        <v>467937</v>
      </c>
      <c r="C1171" s="9">
        <f t="shared" si="303"/>
        <v>467967</v>
      </c>
      <c r="D1171" s="3">
        <f t="shared" si="304"/>
        <v>31</v>
      </c>
      <c r="E1171" s="4">
        <f>Lease!K1181</f>
        <v>0</v>
      </c>
      <c r="F1171" s="3">
        <f t="shared" si="305"/>
        <v>0</v>
      </c>
      <c r="G1171" s="11">
        <f t="shared" si="291"/>
        <v>0</v>
      </c>
      <c r="H1171" s="11">
        <f t="shared" si="292"/>
        <v>0</v>
      </c>
      <c r="I1171" s="11">
        <f t="shared" si="293"/>
        <v>0</v>
      </c>
      <c r="J1171" s="11">
        <f t="shared" si="294"/>
        <v>0</v>
      </c>
      <c r="K1171" s="11">
        <f t="shared" si="295"/>
        <v>0</v>
      </c>
      <c r="L1171" s="11">
        <f t="shared" si="296"/>
        <v>0</v>
      </c>
      <c r="M1171" s="11">
        <f t="shared" si="297"/>
        <v>0</v>
      </c>
      <c r="N1171" s="11">
        <f t="shared" si="298"/>
        <v>0</v>
      </c>
      <c r="O1171" s="11">
        <f t="shared" si="299"/>
        <v>0</v>
      </c>
      <c r="P1171" s="11">
        <f t="shared" si="300"/>
        <v>0</v>
      </c>
      <c r="Q1171" s="11">
        <f t="shared" si="301"/>
        <v>0</v>
      </c>
      <c r="R1171" s="11">
        <f t="shared" si="302"/>
        <v>0</v>
      </c>
    </row>
    <row r="1172" spans="1:18" x14ac:dyDescent="0.25">
      <c r="A1172" s="9">
        <f>IF(Lease!$H$4="Monthly",DATE(YEAR(Yearly!A1171),MONTH(Yearly!A1171)+1,DAY(Yearly!A1171)),IF(Lease!$H$4="Quarterly",DATE(YEAR(Yearly!A1171),MONTH(Yearly!A1171)+3,DAY(Yearly!A1171)),DATE(YEAR(Yearly!A1171)+1,MONTH(Yearly!A1171),DAY(Yearly!A1171))))</f>
        <v>468304</v>
      </c>
      <c r="B1172" s="9">
        <f t="shared" si="290"/>
        <v>468302</v>
      </c>
      <c r="C1172" s="9">
        <f t="shared" si="303"/>
        <v>468332</v>
      </c>
      <c r="D1172" s="3">
        <f t="shared" si="304"/>
        <v>31</v>
      </c>
      <c r="E1172" s="4">
        <f>Lease!K1182</f>
        <v>0</v>
      </c>
      <c r="F1172" s="3">
        <f t="shared" si="305"/>
        <v>0</v>
      </c>
      <c r="G1172" s="11">
        <f t="shared" si="291"/>
        <v>0</v>
      </c>
      <c r="H1172" s="11">
        <f t="shared" si="292"/>
        <v>0</v>
      </c>
      <c r="I1172" s="11">
        <f t="shared" si="293"/>
        <v>0</v>
      </c>
      <c r="J1172" s="11">
        <f t="shared" si="294"/>
        <v>0</v>
      </c>
      <c r="K1172" s="11">
        <f t="shared" si="295"/>
        <v>0</v>
      </c>
      <c r="L1172" s="11">
        <f t="shared" si="296"/>
        <v>0</v>
      </c>
      <c r="M1172" s="11">
        <f t="shared" si="297"/>
        <v>0</v>
      </c>
      <c r="N1172" s="11">
        <f t="shared" si="298"/>
        <v>0</v>
      </c>
      <c r="O1172" s="11">
        <f t="shared" si="299"/>
        <v>0</v>
      </c>
      <c r="P1172" s="11">
        <f t="shared" si="300"/>
        <v>0</v>
      </c>
      <c r="Q1172" s="11">
        <f t="shared" si="301"/>
        <v>0</v>
      </c>
      <c r="R1172" s="11">
        <f t="shared" si="302"/>
        <v>0</v>
      </c>
    </row>
    <row r="1173" spans="1:18" x14ac:dyDescent="0.25">
      <c r="A1173" s="9">
        <f>IF(Lease!$H$4="Monthly",DATE(YEAR(Yearly!A1172),MONTH(Yearly!A1172)+1,DAY(Yearly!A1172)),IF(Lease!$H$4="Quarterly",DATE(YEAR(Yearly!A1172),MONTH(Yearly!A1172)+3,DAY(Yearly!A1172)),DATE(YEAR(Yearly!A1172)+1,MONTH(Yearly!A1172),DAY(Yearly!A1172))))</f>
        <v>468669</v>
      </c>
      <c r="B1173" s="9">
        <f t="shared" si="290"/>
        <v>468667</v>
      </c>
      <c r="C1173" s="9">
        <f t="shared" si="303"/>
        <v>468697</v>
      </c>
      <c r="D1173" s="3">
        <f t="shared" si="304"/>
        <v>31</v>
      </c>
      <c r="E1173" s="4">
        <f>Lease!K1183</f>
        <v>0</v>
      </c>
      <c r="F1173" s="3">
        <f t="shared" si="305"/>
        <v>0</v>
      </c>
      <c r="G1173" s="11">
        <f t="shared" si="291"/>
        <v>0</v>
      </c>
      <c r="H1173" s="11">
        <f t="shared" si="292"/>
        <v>0</v>
      </c>
      <c r="I1173" s="11">
        <f t="shared" si="293"/>
        <v>0</v>
      </c>
      <c r="J1173" s="11">
        <f t="shared" si="294"/>
        <v>0</v>
      </c>
      <c r="K1173" s="11">
        <f t="shared" si="295"/>
        <v>0</v>
      </c>
      <c r="L1173" s="11">
        <f t="shared" si="296"/>
        <v>0</v>
      </c>
      <c r="M1173" s="11">
        <f t="shared" si="297"/>
        <v>0</v>
      </c>
      <c r="N1173" s="11">
        <f t="shared" si="298"/>
        <v>0</v>
      </c>
      <c r="O1173" s="11">
        <f t="shared" si="299"/>
        <v>0</v>
      </c>
      <c r="P1173" s="11">
        <f t="shared" si="300"/>
        <v>0</v>
      </c>
      <c r="Q1173" s="11">
        <f t="shared" si="301"/>
        <v>0</v>
      </c>
      <c r="R1173" s="11">
        <f t="shared" si="302"/>
        <v>0</v>
      </c>
    </row>
    <row r="1174" spans="1:18" x14ac:dyDescent="0.25">
      <c r="A1174" s="9">
        <f>IF(Lease!$H$4="Monthly",DATE(YEAR(Yearly!A1173),MONTH(Yearly!A1173)+1,DAY(Yearly!A1173)),IF(Lease!$H$4="Quarterly",DATE(YEAR(Yearly!A1173),MONTH(Yearly!A1173)+3,DAY(Yearly!A1173)),DATE(YEAR(Yearly!A1173)+1,MONTH(Yearly!A1173),DAY(Yearly!A1173))))</f>
        <v>469035</v>
      </c>
      <c r="B1174" s="9">
        <f t="shared" si="290"/>
        <v>469033</v>
      </c>
      <c r="C1174" s="9">
        <f t="shared" si="303"/>
        <v>469063</v>
      </c>
      <c r="D1174" s="3">
        <f t="shared" si="304"/>
        <v>31</v>
      </c>
      <c r="E1174" s="4">
        <f>Lease!K1184</f>
        <v>0</v>
      </c>
      <c r="F1174" s="3">
        <f t="shared" si="305"/>
        <v>0</v>
      </c>
      <c r="G1174" s="11">
        <f t="shared" si="291"/>
        <v>0</v>
      </c>
      <c r="H1174" s="11">
        <f t="shared" si="292"/>
        <v>0</v>
      </c>
      <c r="I1174" s="11">
        <f t="shared" si="293"/>
        <v>0</v>
      </c>
      <c r="J1174" s="11">
        <f t="shared" si="294"/>
        <v>0</v>
      </c>
      <c r="K1174" s="11">
        <f t="shared" si="295"/>
        <v>0</v>
      </c>
      <c r="L1174" s="11">
        <f t="shared" si="296"/>
        <v>0</v>
      </c>
      <c r="M1174" s="11">
        <f t="shared" si="297"/>
        <v>0</v>
      </c>
      <c r="N1174" s="11">
        <f t="shared" si="298"/>
        <v>0</v>
      </c>
      <c r="O1174" s="11">
        <f t="shared" si="299"/>
        <v>0</v>
      </c>
      <c r="P1174" s="11">
        <f t="shared" si="300"/>
        <v>0</v>
      </c>
      <c r="Q1174" s="11">
        <f t="shared" si="301"/>
        <v>0</v>
      </c>
      <c r="R1174" s="11">
        <f t="shared" si="302"/>
        <v>0</v>
      </c>
    </row>
    <row r="1175" spans="1:18" x14ac:dyDescent="0.25">
      <c r="A1175" s="9">
        <f>IF(Lease!$H$4="Monthly",DATE(YEAR(Yearly!A1174),MONTH(Yearly!A1174)+1,DAY(Yearly!A1174)),IF(Lease!$H$4="Quarterly",DATE(YEAR(Yearly!A1174),MONTH(Yearly!A1174)+3,DAY(Yearly!A1174)),DATE(YEAR(Yearly!A1174)+1,MONTH(Yearly!A1174),DAY(Yearly!A1174))))</f>
        <v>469400</v>
      </c>
      <c r="B1175" s="9">
        <f t="shared" si="290"/>
        <v>469398</v>
      </c>
      <c r="C1175" s="9">
        <f t="shared" si="303"/>
        <v>469428</v>
      </c>
      <c r="D1175" s="3">
        <f t="shared" si="304"/>
        <v>31</v>
      </c>
      <c r="E1175" s="4">
        <f>Lease!K1185</f>
        <v>0</v>
      </c>
      <c r="F1175" s="3">
        <f t="shared" si="305"/>
        <v>0</v>
      </c>
      <c r="G1175" s="11">
        <f t="shared" si="291"/>
        <v>0</v>
      </c>
      <c r="H1175" s="11">
        <f t="shared" si="292"/>
        <v>0</v>
      </c>
      <c r="I1175" s="11">
        <f t="shared" si="293"/>
        <v>0</v>
      </c>
      <c r="J1175" s="11">
        <f t="shared" si="294"/>
        <v>0</v>
      </c>
      <c r="K1175" s="11">
        <f t="shared" si="295"/>
        <v>0</v>
      </c>
      <c r="L1175" s="11">
        <f t="shared" si="296"/>
        <v>0</v>
      </c>
      <c r="M1175" s="11">
        <f t="shared" si="297"/>
        <v>0</v>
      </c>
      <c r="N1175" s="11">
        <f t="shared" si="298"/>
        <v>0</v>
      </c>
      <c r="O1175" s="11">
        <f t="shared" si="299"/>
        <v>0</v>
      </c>
      <c r="P1175" s="11">
        <f t="shared" si="300"/>
        <v>0</v>
      </c>
      <c r="Q1175" s="11">
        <f t="shared" si="301"/>
        <v>0</v>
      </c>
      <c r="R1175" s="11">
        <f t="shared" si="302"/>
        <v>0</v>
      </c>
    </row>
    <row r="1176" spans="1:18" x14ac:dyDescent="0.25">
      <c r="A1176" s="9">
        <f>IF(Lease!$H$4="Monthly",DATE(YEAR(Yearly!A1175),MONTH(Yearly!A1175)+1,DAY(Yearly!A1175)),IF(Lease!$H$4="Quarterly",DATE(YEAR(Yearly!A1175),MONTH(Yearly!A1175)+3,DAY(Yearly!A1175)),DATE(YEAR(Yearly!A1175)+1,MONTH(Yearly!A1175),DAY(Yearly!A1175))))</f>
        <v>469765</v>
      </c>
      <c r="B1176" s="9">
        <f t="shared" si="290"/>
        <v>469763</v>
      </c>
      <c r="C1176" s="9">
        <f t="shared" si="303"/>
        <v>469793</v>
      </c>
      <c r="D1176" s="3">
        <f t="shared" si="304"/>
        <v>31</v>
      </c>
      <c r="E1176" s="4">
        <f>Lease!K1186</f>
        <v>0</v>
      </c>
      <c r="F1176" s="3">
        <f t="shared" si="305"/>
        <v>0</v>
      </c>
      <c r="G1176" s="11">
        <f t="shared" si="291"/>
        <v>0</v>
      </c>
      <c r="H1176" s="11">
        <f t="shared" si="292"/>
        <v>0</v>
      </c>
      <c r="I1176" s="11">
        <f t="shared" si="293"/>
        <v>0</v>
      </c>
      <c r="J1176" s="11">
        <f t="shared" si="294"/>
        <v>0</v>
      </c>
      <c r="K1176" s="11">
        <f t="shared" si="295"/>
        <v>0</v>
      </c>
      <c r="L1176" s="11">
        <f t="shared" si="296"/>
        <v>0</v>
      </c>
      <c r="M1176" s="11">
        <f t="shared" si="297"/>
        <v>0</v>
      </c>
      <c r="N1176" s="11">
        <f t="shared" si="298"/>
        <v>0</v>
      </c>
      <c r="O1176" s="11">
        <f t="shared" si="299"/>
        <v>0</v>
      </c>
      <c r="P1176" s="11">
        <f t="shared" si="300"/>
        <v>0</v>
      </c>
      <c r="Q1176" s="11">
        <f t="shared" si="301"/>
        <v>0</v>
      </c>
      <c r="R1176" s="11">
        <f t="shared" si="302"/>
        <v>0</v>
      </c>
    </row>
    <row r="1177" spans="1:18" x14ac:dyDescent="0.25">
      <c r="A1177" s="9">
        <f>IF(Lease!$H$4="Monthly",DATE(YEAR(Yearly!A1176),MONTH(Yearly!A1176)+1,DAY(Yearly!A1176)),IF(Lease!$H$4="Quarterly",DATE(YEAR(Yearly!A1176),MONTH(Yearly!A1176)+3,DAY(Yearly!A1176)),DATE(YEAR(Yearly!A1176)+1,MONTH(Yearly!A1176),DAY(Yearly!A1176))))</f>
        <v>470130</v>
      </c>
      <c r="B1177" s="9">
        <f t="shared" si="290"/>
        <v>470128</v>
      </c>
      <c r="C1177" s="9">
        <f t="shared" si="303"/>
        <v>470158</v>
      </c>
      <c r="D1177" s="3">
        <f t="shared" si="304"/>
        <v>31</v>
      </c>
      <c r="E1177" s="4">
        <f>Lease!K1187</f>
        <v>0</v>
      </c>
      <c r="F1177" s="3">
        <f t="shared" si="305"/>
        <v>0</v>
      </c>
      <c r="G1177" s="11">
        <f t="shared" si="291"/>
        <v>0</v>
      </c>
      <c r="H1177" s="11">
        <f t="shared" si="292"/>
        <v>0</v>
      </c>
      <c r="I1177" s="11">
        <f t="shared" si="293"/>
        <v>0</v>
      </c>
      <c r="J1177" s="11">
        <f t="shared" si="294"/>
        <v>0</v>
      </c>
      <c r="K1177" s="11">
        <f t="shared" si="295"/>
        <v>0</v>
      </c>
      <c r="L1177" s="11">
        <f t="shared" si="296"/>
        <v>0</v>
      </c>
      <c r="M1177" s="11">
        <f t="shared" si="297"/>
        <v>0</v>
      </c>
      <c r="N1177" s="11">
        <f t="shared" si="298"/>
        <v>0</v>
      </c>
      <c r="O1177" s="11">
        <f t="shared" si="299"/>
        <v>0</v>
      </c>
      <c r="P1177" s="11">
        <f t="shared" si="300"/>
        <v>0</v>
      </c>
      <c r="Q1177" s="11">
        <f t="shared" si="301"/>
        <v>0</v>
      </c>
      <c r="R1177" s="11">
        <f t="shared" si="302"/>
        <v>0</v>
      </c>
    </row>
    <row r="1178" spans="1:18" x14ac:dyDescent="0.25">
      <c r="A1178" s="9">
        <f>IF(Lease!$H$4="Monthly",DATE(YEAR(Yearly!A1177),MONTH(Yearly!A1177)+1,DAY(Yearly!A1177)),IF(Lease!$H$4="Quarterly",DATE(YEAR(Yearly!A1177),MONTH(Yearly!A1177)+3,DAY(Yearly!A1177)),DATE(YEAR(Yearly!A1177)+1,MONTH(Yearly!A1177),DAY(Yearly!A1177))))</f>
        <v>470496</v>
      </c>
      <c r="B1178" s="9">
        <f t="shared" si="290"/>
        <v>470494</v>
      </c>
      <c r="C1178" s="9">
        <f t="shared" si="303"/>
        <v>470524</v>
      </c>
      <c r="D1178" s="3">
        <f t="shared" si="304"/>
        <v>31</v>
      </c>
      <c r="E1178" s="4">
        <f>Lease!K1188</f>
        <v>0</v>
      </c>
      <c r="F1178" s="3">
        <f t="shared" si="305"/>
        <v>0</v>
      </c>
      <c r="G1178" s="11">
        <f t="shared" si="291"/>
        <v>0</v>
      </c>
      <c r="H1178" s="11">
        <f t="shared" si="292"/>
        <v>0</v>
      </c>
      <c r="I1178" s="11">
        <f t="shared" si="293"/>
        <v>0</v>
      </c>
      <c r="J1178" s="11">
        <f t="shared" si="294"/>
        <v>0</v>
      </c>
      <c r="K1178" s="11">
        <f t="shared" si="295"/>
        <v>0</v>
      </c>
      <c r="L1178" s="11">
        <f t="shared" si="296"/>
        <v>0</v>
      </c>
      <c r="M1178" s="11">
        <f t="shared" si="297"/>
        <v>0</v>
      </c>
      <c r="N1178" s="11">
        <f t="shared" si="298"/>
        <v>0</v>
      </c>
      <c r="O1178" s="11">
        <f t="shared" si="299"/>
        <v>0</v>
      </c>
      <c r="P1178" s="11">
        <f t="shared" si="300"/>
        <v>0</v>
      </c>
      <c r="Q1178" s="11">
        <f t="shared" si="301"/>
        <v>0</v>
      </c>
      <c r="R1178" s="11">
        <f t="shared" si="302"/>
        <v>0</v>
      </c>
    </row>
    <row r="1179" spans="1:18" x14ac:dyDescent="0.25">
      <c r="A1179" s="9">
        <f>IF(Lease!$H$4="Monthly",DATE(YEAR(Yearly!A1178),MONTH(Yearly!A1178)+1,DAY(Yearly!A1178)),IF(Lease!$H$4="Quarterly",DATE(YEAR(Yearly!A1178),MONTH(Yearly!A1178)+3,DAY(Yearly!A1178)),DATE(YEAR(Yearly!A1178)+1,MONTH(Yearly!A1178),DAY(Yearly!A1178))))</f>
        <v>470861</v>
      </c>
      <c r="B1179" s="9">
        <f t="shared" si="290"/>
        <v>470859</v>
      </c>
      <c r="C1179" s="9">
        <f t="shared" si="303"/>
        <v>470889</v>
      </c>
      <c r="D1179" s="3">
        <f t="shared" si="304"/>
        <v>31</v>
      </c>
      <c r="E1179" s="4">
        <f>Lease!K1189</f>
        <v>0</v>
      </c>
      <c r="F1179" s="3">
        <f t="shared" si="305"/>
        <v>0</v>
      </c>
      <c r="G1179" s="11">
        <f t="shared" si="291"/>
        <v>0</v>
      </c>
      <c r="H1179" s="11">
        <f t="shared" si="292"/>
        <v>0</v>
      </c>
      <c r="I1179" s="11">
        <f t="shared" si="293"/>
        <v>0</v>
      </c>
      <c r="J1179" s="11">
        <f t="shared" si="294"/>
        <v>0</v>
      </c>
      <c r="K1179" s="11">
        <f t="shared" si="295"/>
        <v>0</v>
      </c>
      <c r="L1179" s="11">
        <f t="shared" si="296"/>
        <v>0</v>
      </c>
      <c r="M1179" s="11">
        <f t="shared" si="297"/>
        <v>0</v>
      </c>
      <c r="N1179" s="11">
        <f t="shared" si="298"/>
        <v>0</v>
      </c>
      <c r="O1179" s="11">
        <f t="shared" si="299"/>
        <v>0</v>
      </c>
      <c r="P1179" s="11">
        <f t="shared" si="300"/>
        <v>0</v>
      </c>
      <c r="Q1179" s="11">
        <f t="shared" si="301"/>
        <v>0</v>
      </c>
      <c r="R1179" s="11">
        <f t="shared" si="302"/>
        <v>0</v>
      </c>
    </row>
    <row r="1180" spans="1:18" x14ac:dyDescent="0.25">
      <c r="A1180" s="9">
        <f>IF(Lease!$H$4="Monthly",DATE(YEAR(Yearly!A1179),MONTH(Yearly!A1179)+1,DAY(Yearly!A1179)),IF(Lease!$H$4="Quarterly",DATE(YEAR(Yearly!A1179),MONTH(Yearly!A1179)+3,DAY(Yearly!A1179)),DATE(YEAR(Yearly!A1179)+1,MONTH(Yearly!A1179),DAY(Yearly!A1179))))</f>
        <v>471226</v>
      </c>
      <c r="B1180" s="9">
        <f t="shared" si="290"/>
        <v>471224</v>
      </c>
      <c r="C1180" s="9">
        <f t="shared" si="303"/>
        <v>471254</v>
      </c>
      <c r="D1180" s="3">
        <f t="shared" si="304"/>
        <v>31</v>
      </c>
      <c r="E1180" s="4">
        <f>Lease!K1190</f>
        <v>0</v>
      </c>
      <c r="F1180" s="3">
        <f t="shared" si="305"/>
        <v>0</v>
      </c>
      <c r="G1180" s="11">
        <f t="shared" si="291"/>
        <v>0</v>
      </c>
      <c r="H1180" s="11">
        <f t="shared" si="292"/>
        <v>0</v>
      </c>
      <c r="I1180" s="11">
        <f t="shared" si="293"/>
        <v>0</v>
      </c>
      <c r="J1180" s="11">
        <f t="shared" si="294"/>
        <v>0</v>
      </c>
      <c r="K1180" s="11">
        <f t="shared" si="295"/>
        <v>0</v>
      </c>
      <c r="L1180" s="11">
        <f t="shared" si="296"/>
        <v>0</v>
      </c>
      <c r="M1180" s="11">
        <f t="shared" si="297"/>
        <v>0</v>
      </c>
      <c r="N1180" s="11">
        <f t="shared" si="298"/>
        <v>0</v>
      </c>
      <c r="O1180" s="11">
        <f t="shared" si="299"/>
        <v>0</v>
      </c>
      <c r="P1180" s="11">
        <f t="shared" si="300"/>
        <v>0</v>
      </c>
      <c r="Q1180" s="11">
        <f t="shared" si="301"/>
        <v>0</v>
      </c>
      <c r="R1180" s="11">
        <f t="shared" si="302"/>
        <v>0</v>
      </c>
    </row>
    <row r="1181" spans="1:18" x14ac:dyDescent="0.25">
      <c r="A1181" s="9">
        <f>IF(Lease!$H$4="Monthly",DATE(YEAR(Yearly!A1180),MONTH(Yearly!A1180)+1,DAY(Yearly!A1180)),IF(Lease!$H$4="Quarterly",DATE(YEAR(Yearly!A1180),MONTH(Yearly!A1180)+3,DAY(Yearly!A1180)),DATE(YEAR(Yearly!A1180)+1,MONTH(Yearly!A1180),DAY(Yearly!A1180))))</f>
        <v>471591</v>
      </c>
      <c r="B1181" s="9">
        <f t="shared" si="290"/>
        <v>471589</v>
      </c>
      <c r="C1181" s="9">
        <f t="shared" si="303"/>
        <v>471619</v>
      </c>
      <c r="D1181" s="3">
        <f t="shared" si="304"/>
        <v>31</v>
      </c>
      <c r="E1181" s="4">
        <f>Lease!K1191</f>
        <v>0</v>
      </c>
      <c r="F1181" s="3">
        <f t="shared" si="305"/>
        <v>0</v>
      </c>
      <c r="G1181" s="11">
        <f t="shared" si="291"/>
        <v>0</v>
      </c>
      <c r="H1181" s="11">
        <f t="shared" si="292"/>
        <v>0</v>
      </c>
      <c r="I1181" s="11">
        <f t="shared" si="293"/>
        <v>0</v>
      </c>
      <c r="J1181" s="11">
        <f t="shared" si="294"/>
        <v>0</v>
      </c>
      <c r="K1181" s="11">
        <f t="shared" si="295"/>
        <v>0</v>
      </c>
      <c r="L1181" s="11">
        <f t="shared" si="296"/>
        <v>0</v>
      </c>
      <c r="M1181" s="11">
        <f t="shared" si="297"/>
        <v>0</v>
      </c>
      <c r="N1181" s="11">
        <f t="shared" si="298"/>
        <v>0</v>
      </c>
      <c r="O1181" s="11">
        <f t="shared" si="299"/>
        <v>0</v>
      </c>
      <c r="P1181" s="11">
        <f t="shared" si="300"/>
        <v>0</v>
      </c>
      <c r="Q1181" s="11">
        <f t="shared" si="301"/>
        <v>0</v>
      </c>
      <c r="R1181" s="11">
        <f t="shared" si="302"/>
        <v>0</v>
      </c>
    </row>
    <row r="1182" spans="1:18" x14ac:dyDescent="0.25">
      <c r="A1182" s="9">
        <f>IF(Lease!$H$4="Monthly",DATE(YEAR(Yearly!A1181),MONTH(Yearly!A1181)+1,DAY(Yearly!A1181)),IF(Lease!$H$4="Quarterly",DATE(YEAR(Yearly!A1181),MONTH(Yearly!A1181)+3,DAY(Yearly!A1181)),DATE(YEAR(Yearly!A1181)+1,MONTH(Yearly!A1181),DAY(Yearly!A1181))))</f>
        <v>471957</v>
      </c>
      <c r="B1182" s="9">
        <f t="shared" si="290"/>
        <v>471955</v>
      </c>
      <c r="C1182" s="9">
        <f t="shared" si="303"/>
        <v>471985</v>
      </c>
      <c r="D1182" s="3">
        <f t="shared" si="304"/>
        <v>31</v>
      </c>
      <c r="E1182" s="4">
        <f>Lease!K1192</f>
        <v>0</v>
      </c>
      <c r="F1182" s="3">
        <f t="shared" si="305"/>
        <v>0</v>
      </c>
      <c r="G1182" s="11">
        <f t="shared" si="291"/>
        <v>0</v>
      </c>
      <c r="H1182" s="11">
        <f t="shared" si="292"/>
        <v>0</v>
      </c>
      <c r="I1182" s="11">
        <f t="shared" si="293"/>
        <v>0</v>
      </c>
      <c r="J1182" s="11">
        <f t="shared" si="294"/>
        <v>0</v>
      </c>
      <c r="K1182" s="11">
        <f t="shared" si="295"/>
        <v>0</v>
      </c>
      <c r="L1182" s="11">
        <f t="shared" si="296"/>
        <v>0</v>
      </c>
      <c r="M1182" s="11">
        <f t="shared" si="297"/>
        <v>0</v>
      </c>
      <c r="N1182" s="11">
        <f t="shared" si="298"/>
        <v>0</v>
      </c>
      <c r="O1182" s="11">
        <f t="shared" si="299"/>
        <v>0</v>
      </c>
      <c r="P1182" s="11">
        <f t="shared" si="300"/>
        <v>0</v>
      </c>
      <c r="Q1182" s="11">
        <f t="shared" si="301"/>
        <v>0</v>
      </c>
      <c r="R1182" s="11">
        <f t="shared" si="302"/>
        <v>0</v>
      </c>
    </row>
    <row r="1183" spans="1:18" x14ac:dyDescent="0.25">
      <c r="A1183" s="9">
        <f>IF(Lease!$H$4="Monthly",DATE(YEAR(Yearly!A1182),MONTH(Yearly!A1182)+1,DAY(Yearly!A1182)),IF(Lease!$H$4="Quarterly",DATE(YEAR(Yearly!A1182),MONTH(Yearly!A1182)+3,DAY(Yearly!A1182)),DATE(YEAR(Yearly!A1182)+1,MONTH(Yearly!A1182),DAY(Yearly!A1182))))</f>
        <v>472322</v>
      </c>
      <c r="B1183" s="9">
        <f t="shared" si="290"/>
        <v>472320</v>
      </c>
      <c r="C1183" s="9">
        <f t="shared" si="303"/>
        <v>472350</v>
      </c>
      <c r="D1183" s="3">
        <f t="shared" si="304"/>
        <v>31</v>
      </c>
      <c r="E1183" s="4">
        <f>Lease!K1193</f>
        <v>0</v>
      </c>
      <c r="F1183" s="3">
        <f t="shared" si="305"/>
        <v>0</v>
      </c>
      <c r="G1183" s="11">
        <f t="shared" si="291"/>
        <v>0</v>
      </c>
      <c r="H1183" s="11">
        <f t="shared" si="292"/>
        <v>0</v>
      </c>
      <c r="I1183" s="11">
        <f t="shared" si="293"/>
        <v>0</v>
      </c>
      <c r="J1183" s="11">
        <f t="shared" si="294"/>
        <v>0</v>
      </c>
      <c r="K1183" s="11">
        <f t="shared" si="295"/>
        <v>0</v>
      </c>
      <c r="L1183" s="11">
        <f t="shared" si="296"/>
        <v>0</v>
      </c>
      <c r="M1183" s="11">
        <f t="shared" si="297"/>
        <v>0</v>
      </c>
      <c r="N1183" s="11">
        <f t="shared" si="298"/>
        <v>0</v>
      </c>
      <c r="O1183" s="11">
        <f t="shared" si="299"/>
        <v>0</v>
      </c>
      <c r="P1183" s="11">
        <f t="shared" si="300"/>
        <v>0</v>
      </c>
      <c r="Q1183" s="11">
        <f t="shared" si="301"/>
        <v>0</v>
      </c>
      <c r="R1183" s="11">
        <f t="shared" si="302"/>
        <v>0</v>
      </c>
    </row>
    <row r="1184" spans="1:18" x14ac:dyDescent="0.25">
      <c r="A1184" s="9">
        <f>IF(Lease!$H$4="Monthly",DATE(YEAR(Yearly!A1183),MONTH(Yearly!A1183)+1,DAY(Yearly!A1183)),IF(Lease!$H$4="Quarterly",DATE(YEAR(Yearly!A1183),MONTH(Yearly!A1183)+3,DAY(Yearly!A1183)),DATE(YEAR(Yearly!A1183)+1,MONTH(Yearly!A1183),DAY(Yearly!A1183))))</f>
        <v>472687</v>
      </c>
      <c r="B1184" s="9">
        <f t="shared" si="290"/>
        <v>472685</v>
      </c>
      <c r="C1184" s="9">
        <f t="shared" si="303"/>
        <v>472715</v>
      </c>
      <c r="D1184" s="3">
        <f t="shared" si="304"/>
        <v>31</v>
      </c>
      <c r="E1184" s="4">
        <f>Lease!K1194</f>
        <v>0</v>
      </c>
      <c r="F1184" s="3">
        <f t="shared" si="305"/>
        <v>0</v>
      </c>
      <c r="G1184" s="11">
        <f t="shared" si="291"/>
        <v>0</v>
      </c>
      <c r="H1184" s="11">
        <f t="shared" si="292"/>
        <v>0</v>
      </c>
      <c r="I1184" s="11">
        <f t="shared" si="293"/>
        <v>0</v>
      </c>
      <c r="J1184" s="11">
        <f t="shared" si="294"/>
        <v>0</v>
      </c>
      <c r="K1184" s="11">
        <f t="shared" si="295"/>
        <v>0</v>
      </c>
      <c r="L1184" s="11">
        <f t="shared" si="296"/>
        <v>0</v>
      </c>
      <c r="M1184" s="11">
        <f t="shared" si="297"/>
        <v>0</v>
      </c>
      <c r="N1184" s="11">
        <f t="shared" si="298"/>
        <v>0</v>
      </c>
      <c r="O1184" s="11">
        <f t="shared" si="299"/>
        <v>0</v>
      </c>
      <c r="P1184" s="11">
        <f t="shared" si="300"/>
        <v>0</v>
      </c>
      <c r="Q1184" s="11">
        <f t="shared" si="301"/>
        <v>0</v>
      </c>
      <c r="R1184" s="11">
        <f t="shared" si="302"/>
        <v>0</v>
      </c>
    </row>
    <row r="1185" spans="1:18" x14ac:dyDescent="0.25">
      <c r="A1185" s="9">
        <f>IF(Lease!$H$4="Monthly",DATE(YEAR(Yearly!A1184),MONTH(Yearly!A1184)+1,DAY(Yearly!A1184)),IF(Lease!$H$4="Quarterly",DATE(YEAR(Yearly!A1184),MONTH(Yearly!A1184)+3,DAY(Yearly!A1184)),DATE(YEAR(Yearly!A1184)+1,MONTH(Yearly!A1184),DAY(Yearly!A1184))))</f>
        <v>473052</v>
      </c>
      <c r="B1185" s="9">
        <f t="shared" si="290"/>
        <v>473050</v>
      </c>
      <c r="C1185" s="9">
        <f t="shared" si="303"/>
        <v>473080</v>
      </c>
      <c r="D1185" s="3">
        <f t="shared" si="304"/>
        <v>31</v>
      </c>
      <c r="E1185" s="4">
        <f>Lease!K1195</f>
        <v>0</v>
      </c>
      <c r="F1185" s="3">
        <f t="shared" si="305"/>
        <v>0</v>
      </c>
      <c r="G1185" s="11">
        <f t="shared" si="291"/>
        <v>0</v>
      </c>
      <c r="H1185" s="11">
        <f t="shared" si="292"/>
        <v>0</v>
      </c>
      <c r="I1185" s="11">
        <f t="shared" si="293"/>
        <v>0</v>
      </c>
      <c r="J1185" s="11">
        <f t="shared" si="294"/>
        <v>0</v>
      </c>
      <c r="K1185" s="11">
        <f t="shared" si="295"/>
        <v>0</v>
      </c>
      <c r="L1185" s="11">
        <f t="shared" si="296"/>
        <v>0</v>
      </c>
      <c r="M1185" s="11">
        <f t="shared" si="297"/>
        <v>0</v>
      </c>
      <c r="N1185" s="11">
        <f t="shared" si="298"/>
        <v>0</v>
      </c>
      <c r="O1185" s="11">
        <f t="shared" si="299"/>
        <v>0</v>
      </c>
      <c r="P1185" s="11">
        <f t="shared" si="300"/>
        <v>0</v>
      </c>
      <c r="Q1185" s="11">
        <f t="shared" si="301"/>
        <v>0</v>
      </c>
      <c r="R1185" s="11">
        <f t="shared" si="302"/>
        <v>0</v>
      </c>
    </row>
    <row r="1186" spans="1:18" x14ac:dyDescent="0.25">
      <c r="A1186" s="9">
        <f>IF(Lease!$H$4="Monthly",DATE(YEAR(Yearly!A1185),MONTH(Yearly!A1185)+1,DAY(Yearly!A1185)),IF(Lease!$H$4="Quarterly",DATE(YEAR(Yearly!A1185),MONTH(Yearly!A1185)+3,DAY(Yearly!A1185)),DATE(YEAR(Yearly!A1185)+1,MONTH(Yearly!A1185),DAY(Yearly!A1185))))</f>
        <v>473418</v>
      </c>
      <c r="B1186" s="9">
        <f t="shared" si="290"/>
        <v>473416</v>
      </c>
      <c r="C1186" s="9">
        <f t="shared" si="303"/>
        <v>473446</v>
      </c>
      <c r="D1186" s="3">
        <f t="shared" si="304"/>
        <v>31</v>
      </c>
      <c r="E1186" s="4">
        <f>Lease!K1196</f>
        <v>0</v>
      </c>
      <c r="F1186" s="3">
        <f t="shared" si="305"/>
        <v>0</v>
      </c>
      <c r="G1186" s="11">
        <f t="shared" si="291"/>
        <v>0</v>
      </c>
      <c r="H1186" s="11">
        <f t="shared" si="292"/>
        <v>0</v>
      </c>
      <c r="I1186" s="11">
        <f t="shared" si="293"/>
        <v>0</v>
      </c>
      <c r="J1186" s="11">
        <f t="shared" si="294"/>
        <v>0</v>
      </c>
      <c r="K1186" s="11">
        <f t="shared" si="295"/>
        <v>0</v>
      </c>
      <c r="L1186" s="11">
        <f t="shared" si="296"/>
        <v>0</v>
      </c>
      <c r="M1186" s="11">
        <f t="shared" si="297"/>
        <v>0</v>
      </c>
      <c r="N1186" s="11">
        <f t="shared" si="298"/>
        <v>0</v>
      </c>
      <c r="O1186" s="11">
        <f t="shared" si="299"/>
        <v>0</v>
      </c>
      <c r="P1186" s="11">
        <f t="shared" si="300"/>
        <v>0</v>
      </c>
      <c r="Q1186" s="11">
        <f t="shared" si="301"/>
        <v>0</v>
      </c>
      <c r="R1186" s="11">
        <f t="shared" si="302"/>
        <v>0</v>
      </c>
    </row>
    <row r="1187" spans="1:18" x14ac:dyDescent="0.25">
      <c r="A1187" s="9">
        <f>IF(Lease!$H$4="Monthly",DATE(YEAR(Yearly!A1186),MONTH(Yearly!A1186)+1,DAY(Yearly!A1186)),IF(Lease!$H$4="Quarterly",DATE(YEAR(Yearly!A1186),MONTH(Yearly!A1186)+3,DAY(Yearly!A1186)),DATE(YEAR(Yearly!A1186)+1,MONTH(Yearly!A1186),DAY(Yearly!A1186))))</f>
        <v>473783</v>
      </c>
      <c r="B1187" s="9">
        <f t="shared" si="290"/>
        <v>473781</v>
      </c>
      <c r="C1187" s="9">
        <f t="shared" si="303"/>
        <v>473811</v>
      </c>
      <c r="D1187" s="3">
        <f t="shared" si="304"/>
        <v>31</v>
      </c>
      <c r="E1187" s="4">
        <f>Lease!K1197</f>
        <v>0</v>
      </c>
      <c r="F1187" s="3">
        <f t="shared" si="305"/>
        <v>0</v>
      </c>
      <c r="G1187" s="11">
        <f t="shared" si="291"/>
        <v>0</v>
      </c>
      <c r="H1187" s="11">
        <f t="shared" si="292"/>
        <v>0</v>
      </c>
      <c r="I1187" s="11">
        <f t="shared" si="293"/>
        <v>0</v>
      </c>
      <c r="J1187" s="11">
        <f t="shared" si="294"/>
        <v>0</v>
      </c>
      <c r="K1187" s="11">
        <f t="shared" si="295"/>
        <v>0</v>
      </c>
      <c r="L1187" s="11">
        <f t="shared" si="296"/>
        <v>0</v>
      </c>
      <c r="M1187" s="11">
        <f t="shared" si="297"/>
        <v>0</v>
      </c>
      <c r="N1187" s="11">
        <f t="shared" si="298"/>
        <v>0</v>
      </c>
      <c r="O1187" s="11">
        <f t="shared" si="299"/>
        <v>0</v>
      </c>
      <c r="P1187" s="11">
        <f t="shared" si="300"/>
        <v>0</v>
      </c>
      <c r="Q1187" s="11">
        <f t="shared" si="301"/>
        <v>0</v>
      </c>
      <c r="R1187" s="11">
        <f t="shared" si="302"/>
        <v>0</v>
      </c>
    </row>
    <row r="1188" spans="1:18" x14ac:dyDescent="0.25">
      <c r="A1188" s="9">
        <f>IF(Lease!$H$4="Monthly",DATE(YEAR(Yearly!A1187),MONTH(Yearly!A1187)+1,DAY(Yearly!A1187)),IF(Lease!$H$4="Quarterly",DATE(YEAR(Yearly!A1187),MONTH(Yearly!A1187)+3,DAY(Yearly!A1187)),DATE(YEAR(Yearly!A1187)+1,MONTH(Yearly!A1187),DAY(Yearly!A1187))))</f>
        <v>474148</v>
      </c>
      <c r="B1188" s="9">
        <f t="shared" si="290"/>
        <v>474146</v>
      </c>
      <c r="C1188" s="9">
        <f t="shared" si="303"/>
        <v>474176</v>
      </c>
      <c r="D1188" s="3">
        <f t="shared" si="304"/>
        <v>31</v>
      </c>
      <c r="E1188" s="4">
        <f>Lease!K1198</f>
        <v>0</v>
      </c>
      <c r="F1188" s="3">
        <f t="shared" si="305"/>
        <v>0</v>
      </c>
      <c r="G1188" s="11">
        <f t="shared" si="291"/>
        <v>0</v>
      </c>
      <c r="H1188" s="11">
        <f t="shared" si="292"/>
        <v>0</v>
      </c>
      <c r="I1188" s="11">
        <f t="shared" si="293"/>
        <v>0</v>
      </c>
      <c r="J1188" s="11">
        <f t="shared" si="294"/>
        <v>0</v>
      </c>
      <c r="K1188" s="11">
        <f t="shared" si="295"/>
        <v>0</v>
      </c>
      <c r="L1188" s="11">
        <f t="shared" si="296"/>
        <v>0</v>
      </c>
      <c r="M1188" s="11">
        <f t="shared" si="297"/>
        <v>0</v>
      </c>
      <c r="N1188" s="11">
        <f t="shared" si="298"/>
        <v>0</v>
      </c>
      <c r="O1188" s="11">
        <f t="shared" si="299"/>
        <v>0</v>
      </c>
      <c r="P1188" s="11">
        <f t="shared" si="300"/>
        <v>0</v>
      </c>
      <c r="Q1188" s="11">
        <f t="shared" si="301"/>
        <v>0</v>
      </c>
      <c r="R1188" s="11">
        <f t="shared" si="302"/>
        <v>0</v>
      </c>
    </row>
    <row r="1189" spans="1:18" x14ac:dyDescent="0.25">
      <c r="A1189" s="9">
        <f>IF(Lease!$H$4="Monthly",DATE(YEAR(Yearly!A1188),MONTH(Yearly!A1188)+1,DAY(Yearly!A1188)),IF(Lease!$H$4="Quarterly",DATE(YEAR(Yearly!A1188),MONTH(Yearly!A1188)+3,DAY(Yearly!A1188)),DATE(YEAR(Yearly!A1188)+1,MONTH(Yearly!A1188),DAY(Yearly!A1188))))</f>
        <v>474513</v>
      </c>
      <c r="B1189" s="9">
        <f t="shared" si="290"/>
        <v>474511</v>
      </c>
      <c r="C1189" s="9">
        <f t="shared" si="303"/>
        <v>474541</v>
      </c>
      <c r="D1189" s="3">
        <f t="shared" si="304"/>
        <v>31</v>
      </c>
      <c r="E1189" s="4">
        <f>Lease!K1199</f>
        <v>0</v>
      </c>
      <c r="F1189" s="3">
        <f t="shared" si="305"/>
        <v>0</v>
      </c>
      <c r="G1189" s="11">
        <f t="shared" si="291"/>
        <v>0</v>
      </c>
      <c r="H1189" s="11">
        <f t="shared" si="292"/>
        <v>0</v>
      </c>
      <c r="I1189" s="11">
        <f t="shared" si="293"/>
        <v>0</v>
      </c>
      <c r="J1189" s="11">
        <f t="shared" si="294"/>
        <v>0</v>
      </c>
      <c r="K1189" s="11">
        <f t="shared" si="295"/>
        <v>0</v>
      </c>
      <c r="L1189" s="11">
        <f t="shared" si="296"/>
        <v>0</v>
      </c>
      <c r="M1189" s="11">
        <f t="shared" si="297"/>
        <v>0</v>
      </c>
      <c r="N1189" s="11">
        <f t="shared" si="298"/>
        <v>0</v>
      </c>
      <c r="O1189" s="11">
        <f t="shared" si="299"/>
        <v>0</v>
      </c>
      <c r="P1189" s="11">
        <f t="shared" si="300"/>
        <v>0</v>
      </c>
      <c r="Q1189" s="11">
        <f t="shared" si="301"/>
        <v>0</v>
      </c>
      <c r="R1189" s="11">
        <f t="shared" si="302"/>
        <v>0</v>
      </c>
    </row>
    <row r="1190" spans="1:18" x14ac:dyDescent="0.25">
      <c r="A1190" s="9">
        <f>IF(Lease!$H$4="Monthly",DATE(YEAR(Yearly!A1189),MONTH(Yearly!A1189)+1,DAY(Yearly!A1189)),IF(Lease!$H$4="Quarterly",DATE(YEAR(Yearly!A1189),MONTH(Yearly!A1189)+3,DAY(Yearly!A1189)),DATE(YEAR(Yearly!A1189)+1,MONTH(Yearly!A1189),DAY(Yearly!A1189))))</f>
        <v>474879</v>
      </c>
      <c r="B1190" s="9">
        <f t="shared" si="290"/>
        <v>474877</v>
      </c>
      <c r="C1190" s="9">
        <f t="shared" si="303"/>
        <v>474907</v>
      </c>
      <c r="D1190" s="3">
        <f t="shared" si="304"/>
        <v>31</v>
      </c>
      <c r="E1190" s="4">
        <f>Lease!K1200</f>
        <v>0</v>
      </c>
      <c r="F1190" s="3">
        <f t="shared" si="305"/>
        <v>0</v>
      </c>
      <c r="G1190" s="11">
        <f t="shared" si="291"/>
        <v>0</v>
      </c>
      <c r="H1190" s="11">
        <f t="shared" si="292"/>
        <v>0</v>
      </c>
      <c r="I1190" s="11">
        <f t="shared" si="293"/>
        <v>0</v>
      </c>
      <c r="J1190" s="11">
        <f t="shared" si="294"/>
        <v>0</v>
      </c>
      <c r="K1190" s="11">
        <f t="shared" si="295"/>
        <v>0</v>
      </c>
      <c r="L1190" s="11">
        <f t="shared" si="296"/>
        <v>0</v>
      </c>
      <c r="M1190" s="11">
        <f t="shared" si="297"/>
        <v>0</v>
      </c>
      <c r="N1190" s="11">
        <f t="shared" si="298"/>
        <v>0</v>
      </c>
      <c r="O1190" s="11">
        <f t="shared" si="299"/>
        <v>0</v>
      </c>
      <c r="P1190" s="11">
        <f t="shared" si="300"/>
        <v>0</v>
      </c>
      <c r="Q1190" s="11">
        <f t="shared" si="301"/>
        <v>0</v>
      </c>
      <c r="R1190" s="11">
        <f t="shared" si="302"/>
        <v>0</v>
      </c>
    </row>
    <row r="1191" spans="1:18" x14ac:dyDescent="0.25">
      <c r="A1191" s="9">
        <f>IF(Lease!$H$4="Monthly",DATE(YEAR(Yearly!A1190),MONTH(Yearly!A1190)+1,DAY(Yearly!A1190)),IF(Lease!$H$4="Quarterly",DATE(YEAR(Yearly!A1190),MONTH(Yearly!A1190)+3,DAY(Yearly!A1190)),DATE(YEAR(Yearly!A1190)+1,MONTH(Yearly!A1190),DAY(Yearly!A1190))))</f>
        <v>475244</v>
      </c>
      <c r="B1191" s="9">
        <f t="shared" si="290"/>
        <v>475242</v>
      </c>
      <c r="C1191" s="9">
        <f t="shared" si="303"/>
        <v>475272</v>
      </c>
      <c r="D1191" s="3">
        <f t="shared" si="304"/>
        <v>31</v>
      </c>
      <c r="E1191" s="4">
        <f>Lease!K1201</f>
        <v>0</v>
      </c>
      <c r="F1191" s="3">
        <f t="shared" si="305"/>
        <v>0</v>
      </c>
      <c r="G1191" s="11">
        <f t="shared" si="291"/>
        <v>0</v>
      </c>
      <c r="H1191" s="11">
        <f t="shared" si="292"/>
        <v>0</v>
      </c>
      <c r="I1191" s="11">
        <f t="shared" si="293"/>
        <v>0</v>
      </c>
      <c r="J1191" s="11">
        <f t="shared" si="294"/>
        <v>0</v>
      </c>
      <c r="K1191" s="11">
        <f t="shared" si="295"/>
        <v>0</v>
      </c>
      <c r="L1191" s="11">
        <f t="shared" si="296"/>
        <v>0</v>
      </c>
      <c r="M1191" s="11">
        <f t="shared" si="297"/>
        <v>0</v>
      </c>
      <c r="N1191" s="11">
        <f t="shared" si="298"/>
        <v>0</v>
      </c>
      <c r="O1191" s="11">
        <f t="shared" si="299"/>
        <v>0</v>
      </c>
      <c r="P1191" s="11">
        <f t="shared" si="300"/>
        <v>0</v>
      </c>
      <c r="Q1191" s="11">
        <f t="shared" si="301"/>
        <v>0</v>
      </c>
      <c r="R1191" s="11">
        <f t="shared" si="302"/>
        <v>0</v>
      </c>
    </row>
    <row r="1192" spans="1:18" x14ac:dyDescent="0.25">
      <c r="A1192" s="9">
        <f>IF(Lease!$H$4="Monthly",DATE(YEAR(Yearly!A1191),MONTH(Yearly!A1191)+1,DAY(Yearly!A1191)),IF(Lease!$H$4="Quarterly",DATE(YEAR(Yearly!A1191),MONTH(Yearly!A1191)+3,DAY(Yearly!A1191)),DATE(YEAR(Yearly!A1191)+1,MONTH(Yearly!A1191),DAY(Yearly!A1191))))</f>
        <v>475609</v>
      </c>
      <c r="B1192" s="9">
        <f t="shared" si="290"/>
        <v>475607</v>
      </c>
      <c r="C1192" s="9">
        <f t="shared" si="303"/>
        <v>475637</v>
      </c>
      <c r="D1192" s="3">
        <f t="shared" si="304"/>
        <v>31</v>
      </c>
      <c r="E1192" s="4">
        <f>Lease!K1202</f>
        <v>0</v>
      </c>
      <c r="F1192" s="3">
        <f t="shared" si="305"/>
        <v>0</v>
      </c>
      <c r="G1192" s="11">
        <f t="shared" si="291"/>
        <v>0</v>
      </c>
      <c r="H1192" s="11">
        <f t="shared" si="292"/>
        <v>0</v>
      </c>
      <c r="I1192" s="11">
        <f t="shared" si="293"/>
        <v>0</v>
      </c>
      <c r="J1192" s="11">
        <f t="shared" si="294"/>
        <v>0</v>
      </c>
      <c r="K1192" s="11">
        <f t="shared" si="295"/>
        <v>0</v>
      </c>
      <c r="L1192" s="11">
        <f t="shared" si="296"/>
        <v>0</v>
      </c>
      <c r="M1192" s="11">
        <f t="shared" si="297"/>
        <v>0</v>
      </c>
      <c r="N1192" s="11">
        <f t="shared" si="298"/>
        <v>0</v>
      </c>
      <c r="O1192" s="11">
        <f t="shared" si="299"/>
        <v>0</v>
      </c>
      <c r="P1192" s="11">
        <f t="shared" si="300"/>
        <v>0</v>
      </c>
      <c r="Q1192" s="11">
        <f t="shared" si="301"/>
        <v>0</v>
      </c>
      <c r="R1192" s="11">
        <f t="shared" si="302"/>
        <v>0</v>
      </c>
    </row>
    <row r="1193" spans="1:18" x14ac:dyDescent="0.25">
      <c r="A1193" s="9">
        <f>IF(Lease!$H$4="Monthly",DATE(YEAR(Yearly!A1192),MONTH(Yearly!A1192)+1,DAY(Yearly!A1192)),IF(Lease!$H$4="Quarterly",DATE(YEAR(Yearly!A1192),MONTH(Yearly!A1192)+3,DAY(Yearly!A1192)),DATE(YEAR(Yearly!A1192)+1,MONTH(Yearly!A1192),DAY(Yearly!A1192))))</f>
        <v>475974</v>
      </c>
      <c r="B1193" s="9">
        <f t="shared" si="290"/>
        <v>475972</v>
      </c>
      <c r="C1193" s="9">
        <f t="shared" si="303"/>
        <v>476002</v>
      </c>
      <c r="D1193" s="3">
        <f t="shared" si="304"/>
        <v>31</v>
      </c>
      <c r="E1193" s="4">
        <f>Lease!K1203</f>
        <v>0</v>
      </c>
      <c r="F1193" s="3">
        <f t="shared" si="305"/>
        <v>0</v>
      </c>
      <c r="G1193" s="11">
        <f t="shared" si="291"/>
        <v>0</v>
      </c>
      <c r="H1193" s="11">
        <f t="shared" si="292"/>
        <v>0</v>
      </c>
      <c r="I1193" s="11">
        <f t="shared" si="293"/>
        <v>0</v>
      </c>
      <c r="J1193" s="11">
        <f t="shared" si="294"/>
        <v>0</v>
      </c>
      <c r="K1193" s="11">
        <f t="shared" si="295"/>
        <v>0</v>
      </c>
      <c r="L1193" s="11">
        <f t="shared" si="296"/>
        <v>0</v>
      </c>
      <c r="M1193" s="11">
        <f t="shared" si="297"/>
        <v>0</v>
      </c>
      <c r="N1193" s="11">
        <f t="shared" si="298"/>
        <v>0</v>
      </c>
      <c r="O1193" s="11">
        <f t="shared" si="299"/>
        <v>0</v>
      </c>
      <c r="P1193" s="11">
        <f t="shared" si="300"/>
        <v>0</v>
      </c>
      <c r="Q1193" s="11">
        <f t="shared" si="301"/>
        <v>0</v>
      </c>
      <c r="R1193" s="11">
        <f t="shared" si="302"/>
        <v>0</v>
      </c>
    </row>
    <row r="1194" spans="1:18" x14ac:dyDescent="0.25">
      <c r="A1194" s="9">
        <f>IF(Lease!$H$4="Monthly",DATE(YEAR(Yearly!A1193),MONTH(Yearly!A1193)+1,DAY(Yearly!A1193)),IF(Lease!$H$4="Quarterly",DATE(YEAR(Yearly!A1193),MONTH(Yearly!A1193)+3,DAY(Yearly!A1193)),DATE(YEAR(Yearly!A1193)+1,MONTH(Yearly!A1193),DAY(Yearly!A1193))))</f>
        <v>476340</v>
      </c>
      <c r="B1194" s="9">
        <f t="shared" si="290"/>
        <v>476338</v>
      </c>
      <c r="C1194" s="9">
        <f t="shared" si="303"/>
        <v>476368</v>
      </c>
      <c r="D1194" s="3">
        <f t="shared" si="304"/>
        <v>31</v>
      </c>
      <c r="E1194" s="4">
        <f>Lease!K1204</f>
        <v>0</v>
      </c>
      <c r="F1194" s="3">
        <f t="shared" si="305"/>
        <v>0</v>
      </c>
      <c r="G1194" s="11">
        <f t="shared" si="291"/>
        <v>0</v>
      </c>
      <c r="H1194" s="11">
        <f t="shared" si="292"/>
        <v>0</v>
      </c>
      <c r="I1194" s="11">
        <f t="shared" si="293"/>
        <v>0</v>
      </c>
      <c r="J1194" s="11">
        <f t="shared" si="294"/>
        <v>0</v>
      </c>
      <c r="K1194" s="11">
        <f t="shared" si="295"/>
        <v>0</v>
      </c>
      <c r="L1194" s="11">
        <f t="shared" si="296"/>
        <v>0</v>
      </c>
      <c r="M1194" s="11">
        <f t="shared" si="297"/>
        <v>0</v>
      </c>
      <c r="N1194" s="11">
        <f t="shared" si="298"/>
        <v>0</v>
      </c>
      <c r="O1194" s="11">
        <f t="shared" si="299"/>
        <v>0</v>
      </c>
      <c r="P1194" s="11">
        <f t="shared" si="300"/>
        <v>0</v>
      </c>
      <c r="Q1194" s="11">
        <f t="shared" si="301"/>
        <v>0</v>
      </c>
      <c r="R1194" s="11">
        <f t="shared" si="302"/>
        <v>0</v>
      </c>
    </row>
    <row r="1195" spans="1:18" x14ac:dyDescent="0.25">
      <c r="A1195" s="9">
        <f>IF(Lease!$H$4="Monthly",DATE(YEAR(Yearly!A1194),MONTH(Yearly!A1194)+1,DAY(Yearly!A1194)),IF(Lease!$H$4="Quarterly",DATE(YEAR(Yearly!A1194),MONTH(Yearly!A1194)+3,DAY(Yearly!A1194)),DATE(YEAR(Yearly!A1194)+1,MONTH(Yearly!A1194),DAY(Yearly!A1194))))</f>
        <v>476705</v>
      </c>
      <c r="B1195" s="9">
        <f t="shared" si="290"/>
        <v>476703</v>
      </c>
      <c r="C1195" s="9">
        <f t="shared" si="303"/>
        <v>476733</v>
      </c>
      <c r="D1195" s="3">
        <f t="shared" si="304"/>
        <v>31</v>
      </c>
      <c r="E1195" s="4">
        <f>Lease!K1205</f>
        <v>0</v>
      </c>
      <c r="F1195" s="3">
        <f t="shared" si="305"/>
        <v>0</v>
      </c>
      <c r="G1195" s="11">
        <f t="shared" si="291"/>
        <v>0</v>
      </c>
      <c r="H1195" s="11">
        <f t="shared" si="292"/>
        <v>0</v>
      </c>
      <c r="I1195" s="11">
        <f t="shared" si="293"/>
        <v>0</v>
      </c>
      <c r="J1195" s="11">
        <f t="shared" si="294"/>
        <v>0</v>
      </c>
      <c r="K1195" s="11">
        <f t="shared" si="295"/>
        <v>0</v>
      </c>
      <c r="L1195" s="11">
        <f t="shared" si="296"/>
        <v>0</v>
      </c>
      <c r="M1195" s="11">
        <f t="shared" si="297"/>
        <v>0</v>
      </c>
      <c r="N1195" s="11">
        <f t="shared" si="298"/>
        <v>0</v>
      </c>
      <c r="O1195" s="11">
        <f t="shared" si="299"/>
        <v>0</v>
      </c>
      <c r="P1195" s="11">
        <f t="shared" si="300"/>
        <v>0</v>
      </c>
      <c r="Q1195" s="11">
        <f t="shared" si="301"/>
        <v>0</v>
      </c>
      <c r="R1195" s="11">
        <f t="shared" si="302"/>
        <v>0</v>
      </c>
    </row>
    <row r="1196" spans="1:18" x14ac:dyDescent="0.25">
      <c r="A1196" s="9">
        <f>IF(Lease!$H$4="Monthly",DATE(YEAR(Yearly!A1195),MONTH(Yearly!A1195)+1,DAY(Yearly!A1195)),IF(Lease!$H$4="Quarterly",DATE(YEAR(Yearly!A1195),MONTH(Yearly!A1195)+3,DAY(Yearly!A1195)),DATE(YEAR(Yearly!A1195)+1,MONTH(Yearly!A1195),DAY(Yearly!A1195))))</f>
        <v>477070</v>
      </c>
      <c r="B1196" s="9">
        <f t="shared" si="290"/>
        <v>477068</v>
      </c>
      <c r="C1196" s="9">
        <f t="shared" si="303"/>
        <v>477098</v>
      </c>
      <c r="D1196" s="3">
        <f t="shared" si="304"/>
        <v>31</v>
      </c>
      <c r="E1196" s="4">
        <f>Lease!K1206</f>
        <v>0</v>
      </c>
      <c r="F1196" s="3">
        <f t="shared" si="305"/>
        <v>0</v>
      </c>
      <c r="G1196" s="11">
        <f t="shared" si="291"/>
        <v>0</v>
      </c>
      <c r="H1196" s="11">
        <f t="shared" si="292"/>
        <v>0</v>
      </c>
      <c r="I1196" s="11">
        <f t="shared" si="293"/>
        <v>0</v>
      </c>
      <c r="J1196" s="11">
        <f t="shared" si="294"/>
        <v>0</v>
      </c>
      <c r="K1196" s="11">
        <f t="shared" si="295"/>
        <v>0</v>
      </c>
      <c r="L1196" s="11">
        <f t="shared" si="296"/>
        <v>0</v>
      </c>
      <c r="M1196" s="11">
        <f t="shared" si="297"/>
        <v>0</v>
      </c>
      <c r="N1196" s="11">
        <f t="shared" si="298"/>
        <v>0</v>
      </c>
      <c r="O1196" s="11">
        <f t="shared" si="299"/>
        <v>0</v>
      </c>
      <c r="P1196" s="11">
        <f t="shared" si="300"/>
        <v>0</v>
      </c>
      <c r="Q1196" s="11">
        <f t="shared" si="301"/>
        <v>0</v>
      </c>
      <c r="R1196" s="11">
        <f t="shared" si="302"/>
        <v>0</v>
      </c>
    </row>
    <row r="1197" spans="1:18" x14ac:dyDescent="0.25">
      <c r="A1197" s="9">
        <f>IF(Lease!$H$4="Monthly",DATE(YEAR(Yearly!A1196),MONTH(Yearly!A1196)+1,DAY(Yearly!A1196)),IF(Lease!$H$4="Quarterly",DATE(YEAR(Yearly!A1196),MONTH(Yearly!A1196)+3,DAY(Yearly!A1196)),DATE(YEAR(Yearly!A1196)+1,MONTH(Yearly!A1196),DAY(Yearly!A1196))))</f>
        <v>477435</v>
      </c>
      <c r="B1197" s="9">
        <f t="shared" si="290"/>
        <v>477433</v>
      </c>
      <c r="C1197" s="9">
        <f t="shared" si="303"/>
        <v>477463</v>
      </c>
      <c r="D1197" s="3">
        <f t="shared" si="304"/>
        <v>31</v>
      </c>
      <c r="E1197" s="4">
        <f>Lease!K1207</f>
        <v>0</v>
      </c>
      <c r="F1197" s="3">
        <f t="shared" si="305"/>
        <v>0</v>
      </c>
      <c r="G1197" s="11">
        <f t="shared" si="291"/>
        <v>0</v>
      </c>
      <c r="H1197" s="11">
        <f t="shared" si="292"/>
        <v>0</v>
      </c>
      <c r="I1197" s="11">
        <f t="shared" si="293"/>
        <v>0</v>
      </c>
      <c r="J1197" s="11">
        <f t="shared" si="294"/>
        <v>0</v>
      </c>
      <c r="K1197" s="11">
        <f t="shared" si="295"/>
        <v>0</v>
      </c>
      <c r="L1197" s="11">
        <f t="shared" si="296"/>
        <v>0</v>
      </c>
      <c r="M1197" s="11">
        <f t="shared" si="297"/>
        <v>0</v>
      </c>
      <c r="N1197" s="11">
        <f t="shared" si="298"/>
        <v>0</v>
      </c>
      <c r="O1197" s="11">
        <f t="shared" si="299"/>
        <v>0</v>
      </c>
      <c r="P1197" s="11">
        <f t="shared" si="300"/>
        <v>0</v>
      </c>
      <c r="Q1197" s="11">
        <f t="shared" si="301"/>
        <v>0</v>
      </c>
      <c r="R1197" s="11">
        <f t="shared" si="302"/>
        <v>0</v>
      </c>
    </row>
    <row r="1198" spans="1:18" x14ac:dyDescent="0.25">
      <c r="A1198" s="9">
        <f>IF(Lease!$H$4="Monthly",DATE(YEAR(Yearly!A1197),MONTH(Yearly!A1197)+1,DAY(Yearly!A1197)),IF(Lease!$H$4="Quarterly",DATE(YEAR(Yearly!A1197),MONTH(Yearly!A1197)+3,DAY(Yearly!A1197)),DATE(YEAR(Yearly!A1197)+1,MONTH(Yearly!A1197),DAY(Yearly!A1197))))</f>
        <v>477801</v>
      </c>
      <c r="B1198" s="9">
        <f t="shared" si="290"/>
        <v>477799</v>
      </c>
      <c r="C1198" s="9">
        <f t="shared" si="303"/>
        <v>477829</v>
      </c>
      <c r="D1198" s="3">
        <f t="shared" si="304"/>
        <v>31</v>
      </c>
      <c r="E1198" s="4">
        <f>Lease!K1208</f>
        <v>0</v>
      </c>
      <c r="F1198" s="3">
        <f t="shared" si="305"/>
        <v>0</v>
      </c>
      <c r="G1198" s="11">
        <f t="shared" si="291"/>
        <v>0</v>
      </c>
      <c r="H1198" s="11">
        <f t="shared" si="292"/>
        <v>0</v>
      </c>
      <c r="I1198" s="11">
        <f t="shared" si="293"/>
        <v>0</v>
      </c>
      <c r="J1198" s="11">
        <f t="shared" si="294"/>
        <v>0</v>
      </c>
      <c r="K1198" s="11">
        <f t="shared" si="295"/>
        <v>0</v>
      </c>
      <c r="L1198" s="11">
        <f t="shared" si="296"/>
        <v>0</v>
      </c>
      <c r="M1198" s="11">
        <f t="shared" si="297"/>
        <v>0</v>
      </c>
      <c r="N1198" s="11">
        <f t="shared" si="298"/>
        <v>0</v>
      </c>
      <c r="O1198" s="11">
        <f t="shared" si="299"/>
        <v>0</v>
      </c>
      <c r="P1198" s="11">
        <f t="shared" si="300"/>
        <v>0</v>
      </c>
      <c r="Q1198" s="11">
        <f t="shared" si="301"/>
        <v>0</v>
      </c>
      <c r="R1198" s="11">
        <f t="shared" si="302"/>
        <v>0</v>
      </c>
    </row>
    <row r="1199" spans="1:18" x14ac:dyDescent="0.25">
      <c r="A1199" s="9">
        <f>IF(Lease!$H$4="Monthly",DATE(YEAR(Yearly!A1198),MONTH(Yearly!A1198)+1,DAY(Yearly!A1198)),IF(Lease!$H$4="Quarterly",DATE(YEAR(Yearly!A1198),MONTH(Yearly!A1198)+3,DAY(Yearly!A1198)),DATE(YEAR(Yearly!A1198)+1,MONTH(Yearly!A1198),DAY(Yearly!A1198))))</f>
        <v>478166</v>
      </c>
      <c r="B1199" s="9">
        <f t="shared" si="290"/>
        <v>478164</v>
      </c>
      <c r="C1199" s="9">
        <f t="shared" si="303"/>
        <v>478194</v>
      </c>
      <c r="D1199" s="3">
        <f t="shared" si="304"/>
        <v>31</v>
      </c>
      <c r="E1199" s="4">
        <f>Lease!K1209</f>
        <v>0</v>
      </c>
      <c r="F1199" s="3">
        <f t="shared" si="305"/>
        <v>0</v>
      </c>
      <c r="G1199" s="11">
        <f t="shared" si="291"/>
        <v>0</v>
      </c>
      <c r="H1199" s="11">
        <f t="shared" si="292"/>
        <v>0</v>
      </c>
      <c r="I1199" s="11">
        <f t="shared" si="293"/>
        <v>0</v>
      </c>
      <c r="J1199" s="11">
        <f t="shared" si="294"/>
        <v>0</v>
      </c>
      <c r="K1199" s="11">
        <f t="shared" si="295"/>
        <v>0</v>
      </c>
      <c r="L1199" s="11">
        <f t="shared" si="296"/>
        <v>0</v>
      </c>
      <c r="M1199" s="11">
        <f t="shared" si="297"/>
        <v>0</v>
      </c>
      <c r="N1199" s="11">
        <f t="shared" si="298"/>
        <v>0</v>
      </c>
      <c r="O1199" s="11">
        <f t="shared" si="299"/>
        <v>0</v>
      </c>
      <c r="P1199" s="11">
        <f t="shared" si="300"/>
        <v>0</v>
      </c>
      <c r="Q1199" s="11">
        <f t="shared" si="301"/>
        <v>0</v>
      </c>
      <c r="R1199" s="11">
        <f t="shared" si="302"/>
        <v>0</v>
      </c>
    </row>
    <row r="1200" spans="1:18" x14ac:dyDescent="0.25">
      <c r="A1200" s="9">
        <f>IF(Lease!$H$4="Monthly",DATE(YEAR(Yearly!A1199),MONTH(Yearly!A1199)+1,DAY(Yearly!A1199)),IF(Lease!$H$4="Quarterly",DATE(YEAR(Yearly!A1199),MONTH(Yearly!A1199)+3,DAY(Yearly!A1199)),DATE(YEAR(Yearly!A1199)+1,MONTH(Yearly!A1199),DAY(Yearly!A1199))))</f>
        <v>478531</v>
      </c>
      <c r="B1200" s="9">
        <f t="shared" si="290"/>
        <v>478529</v>
      </c>
      <c r="C1200" s="9">
        <f t="shared" si="303"/>
        <v>478559</v>
      </c>
      <c r="D1200" s="3">
        <f t="shared" si="304"/>
        <v>31</v>
      </c>
      <c r="E1200" s="4">
        <f>Lease!K1210</f>
        <v>0</v>
      </c>
      <c r="F1200" s="3">
        <f t="shared" si="305"/>
        <v>0</v>
      </c>
      <c r="G1200" s="11">
        <f t="shared" si="291"/>
        <v>0</v>
      </c>
      <c r="H1200" s="11">
        <f t="shared" si="292"/>
        <v>0</v>
      </c>
      <c r="I1200" s="11">
        <f t="shared" si="293"/>
        <v>0</v>
      </c>
      <c r="J1200" s="11">
        <f t="shared" si="294"/>
        <v>0</v>
      </c>
      <c r="K1200" s="11">
        <f t="shared" si="295"/>
        <v>0</v>
      </c>
      <c r="L1200" s="11">
        <f t="shared" si="296"/>
        <v>0</v>
      </c>
      <c r="M1200" s="11">
        <f t="shared" si="297"/>
        <v>0</v>
      </c>
      <c r="N1200" s="11">
        <f t="shared" si="298"/>
        <v>0</v>
      </c>
      <c r="O1200" s="11">
        <f t="shared" si="299"/>
        <v>0</v>
      </c>
      <c r="P1200" s="11">
        <f t="shared" si="300"/>
        <v>0</v>
      </c>
      <c r="Q1200" s="11">
        <f t="shared" si="301"/>
        <v>0</v>
      </c>
      <c r="R1200" s="11">
        <f t="shared" si="302"/>
        <v>0</v>
      </c>
    </row>
    <row r="1201" spans="1:18" x14ac:dyDescent="0.25">
      <c r="A1201" s="9">
        <f>IF(Lease!$H$4="Monthly",DATE(YEAR(Yearly!A1200),MONTH(Yearly!A1200)+1,DAY(Yearly!A1200)),IF(Lease!$H$4="Quarterly",DATE(YEAR(Yearly!A1200),MONTH(Yearly!A1200)+3,DAY(Yearly!A1200)),DATE(YEAR(Yearly!A1200)+1,MONTH(Yearly!A1200),DAY(Yearly!A1200))))</f>
        <v>478896</v>
      </c>
      <c r="B1201" s="9">
        <f t="shared" si="290"/>
        <v>478894</v>
      </c>
      <c r="C1201" s="9">
        <f t="shared" si="303"/>
        <v>478924</v>
      </c>
      <c r="D1201" s="3">
        <f t="shared" si="304"/>
        <v>31</v>
      </c>
      <c r="E1201" s="4">
        <f>Lease!K1211</f>
        <v>0</v>
      </c>
      <c r="F1201" s="3">
        <f t="shared" si="305"/>
        <v>0</v>
      </c>
      <c r="G1201" s="11">
        <f t="shared" si="291"/>
        <v>0</v>
      </c>
      <c r="H1201" s="11">
        <f t="shared" si="292"/>
        <v>0</v>
      </c>
      <c r="I1201" s="11">
        <f t="shared" si="293"/>
        <v>0</v>
      </c>
      <c r="J1201" s="11">
        <f t="shared" si="294"/>
        <v>0</v>
      </c>
      <c r="K1201" s="11">
        <f t="shared" si="295"/>
        <v>0</v>
      </c>
      <c r="L1201" s="11">
        <f t="shared" si="296"/>
        <v>0</v>
      </c>
      <c r="M1201" s="11">
        <f t="shared" si="297"/>
        <v>0</v>
      </c>
      <c r="N1201" s="11">
        <f t="shared" si="298"/>
        <v>0</v>
      </c>
      <c r="O1201" s="11">
        <f t="shared" si="299"/>
        <v>0</v>
      </c>
      <c r="P1201" s="11">
        <f t="shared" si="300"/>
        <v>0</v>
      </c>
      <c r="Q1201" s="11">
        <f t="shared" si="301"/>
        <v>0</v>
      </c>
      <c r="R1201" s="11">
        <f t="shared" si="302"/>
        <v>0</v>
      </c>
    </row>
    <row r="1202" spans="1:18" x14ac:dyDescent="0.25">
      <c r="A1202" s="9">
        <f>IF(Lease!$H$4="Monthly",DATE(YEAR(Yearly!A1201),MONTH(Yearly!A1201)+1,DAY(Yearly!A1201)),IF(Lease!$H$4="Quarterly",DATE(YEAR(Yearly!A1201),MONTH(Yearly!A1201)+3,DAY(Yearly!A1201)),DATE(YEAR(Yearly!A1201)+1,MONTH(Yearly!A1201),DAY(Yearly!A1201))))</f>
        <v>479262</v>
      </c>
      <c r="B1202" s="9">
        <f t="shared" si="290"/>
        <v>479260</v>
      </c>
      <c r="C1202" s="9">
        <f t="shared" si="303"/>
        <v>479290</v>
      </c>
      <c r="D1202" s="3">
        <f t="shared" si="304"/>
        <v>31</v>
      </c>
      <c r="E1202" s="4">
        <f>Lease!K1212</f>
        <v>0</v>
      </c>
      <c r="F1202" s="3">
        <f t="shared" si="305"/>
        <v>0</v>
      </c>
      <c r="G1202" s="11">
        <f t="shared" si="291"/>
        <v>0</v>
      </c>
      <c r="H1202" s="11">
        <f t="shared" si="292"/>
        <v>0</v>
      </c>
      <c r="I1202" s="11">
        <f t="shared" si="293"/>
        <v>0</v>
      </c>
      <c r="J1202" s="11">
        <f t="shared" si="294"/>
        <v>0</v>
      </c>
      <c r="K1202" s="11">
        <f t="shared" si="295"/>
        <v>0</v>
      </c>
      <c r="L1202" s="11">
        <f t="shared" si="296"/>
        <v>0</v>
      </c>
      <c r="M1202" s="11">
        <f t="shared" si="297"/>
        <v>0</v>
      </c>
      <c r="N1202" s="11">
        <f t="shared" si="298"/>
        <v>0</v>
      </c>
      <c r="O1202" s="11">
        <f t="shared" si="299"/>
        <v>0</v>
      </c>
      <c r="P1202" s="11">
        <f t="shared" si="300"/>
        <v>0</v>
      </c>
      <c r="Q1202" s="11">
        <f t="shared" si="301"/>
        <v>0</v>
      </c>
      <c r="R1202" s="11">
        <f t="shared" si="302"/>
        <v>0</v>
      </c>
    </row>
    <row r="1203" spans="1:18" x14ac:dyDescent="0.25">
      <c r="A1203" s="9">
        <f>IF(Lease!$H$4="Monthly",DATE(YEAR(Yearly!A1202),MONTH(Yearly!A1202)+1,DAY(Yearly!A1202)),IF(Lease!$H$4="Quarterly",DATE(YEAR(Yearly!A1202),MONTH(Yearly!A1202)+3,DAY(Yearly!A1202)),DATE(YEAR(Yearly!A1202)+1,MONTH(Yearly!A1202),DAY(Yearly!A1202))))</f>
        <v>479627</v>
      </c>
      <c r="B1203" s="9">
        <f t="shared" si="290"/>
        <v>479625</v>
      </c>
      <c r="C1203" s="9">
        <f t="shared" si="303"/>
        <v>479655</v>
      </c>
      <c r="D1203" s="3">
        <f t="shared" si="304"/>
        <v>31</v>
      </c>
      <c r="E1203" s="4">
        <f>Lease!K1213</f>
        <v>0</v>
      </c>
      <c r="F1203" s="3">
        <f t="shared" si="305"/>
        <v>0</v>
      </c>
      <c r="G1203" s="11">
        <f t="shared" si="291"/>
        <v>0</v>
      </c>
      <c r="H1203" s="11">
        <f t="shared" si="292"/>
        <v>0</v>
      </c>
      <c r="I1203" s="11">
        <f t="shared" si="293"/>
        <v>0</v>
      </c>
      <c r="J1203" s="11">
        <f t="shared" si="294"/>
        <v>0</v>
      </c>
      <c r="K1203" s="11">
        <f t="shared" si="295"/>
        <v>0</v>
      </c>
      <c r="L1203" s="11">
        <f t="shared" si="296"/>
        <v>0</v>
      </c>
      <c r="M1203" s="11">
        <f t="shared" si="297"/>
        <v>0</v>
      </c>
      <c r="N1203" s="11">
        <f t="shared" si="298"/>
        <v>0</v>
      </c>
      <c r="O1203" s="11">
        <f t="shared" si="299"/>
        <v>0</v>
      </c>
      <c r="P1203" s="11">
        <f t="shared" si="300"/>
        <v>0</v>
      </c>
      <c r="Q1203" s="11">
        <f t="shared" si="301"/>
        <v>0</v>
      </c>
      <c r="R1203" s="11">
        <f t="shared" si="302"/>
        <v>0</v>
      </c>
    </row>
    <row r="1204" spans="1:18" x14ac:dyDescent="0.25">
      <c r="A1204" s="9">
        <f>IF(Lease!$H$4="Monthly",DATE(YEAR(Yearly!A1203),MONTH(Yearly!A1203)+1,DAY(Yearly!A1203)),IF(Lease!$H$4="Quarterly",DATE(YEAR(Yearly!A1203),MONTH(Yearly!A1203)+3,DAY(Yearly!A1203)),DATE(YEAR(Yearly!A1203)+1,MONTH(Yearly!A1203),DAY(Yearly!A1203))))</f>
        <v>479992</v>
      </c>
      <c r="B1204" s="9">
        <f t="shared" si="290"/>
        <v>479990</v>
      </c>
      <c r="C1204" s="9">
        <f t="shared" si="303"/>
        <v>480020</v>
      </c>
      <c r="D1204" s="3">
        <f t="shared" si="304"/>
        <v>31</v>
      </c>
      <c r="E1204" s="4">
        <f>Lease!K1214</f>
        <v>0</v>
      </c>
      <c r="F1204" s="3">
        <f t="shared" si="305"/>
        <v>0</v>
      </c>
      <c r="G1204" s="11">
        <f t="shared" si="291"/>
        <v>0</v>
      </c>
      <c r="H1204" s="11">
        <f t="shared" si="292"/>
        <v>0</v>
      </c>
      <c r="I1204" s="11">
        <f t="shared" si="293"/>
        <v>0</v>
      </c>
      <c r="J1204" s="11">
        <f t="shared" si="294"/>
        <v>0</v>
      </c>
      <c r="K1204" s="11">
        <f t="shared" si="295"/>
        <v>0</v>
      </c>
      <c r="L1204" s="11">
        <f t="shared" si="296"/>
        <v>0</v>
      </c>
      <c r="M1204" s="11">
        <f t="shared" si="297"/>
        <v>0</v>
      </c>
      <c r="N1204" s="11">
        <f t="shared" si="298"/>
        <v>0</v>
      </c>
      <c r="O1204" s="11">
        <f t="shared" si="299"/>
        <v>0</v>
      </c>
      <c r="P1204" s="11">
        <f t="shared" si="300"/>
        <v>0</v>
      </c>
      <c r="Q1204" s="11">
        <f t="shared" si="301"/>
        <v>0</v>
      </c>
      <c r="R1204" s="11">
        <f t="shared" si="302"/>
        <v>0</v>
      </c>
    </row>
    <row r="1205" spans="1:18" x14ac:dyDescent="0.25">
      <c r="A1205" s="9">
        <f>IF(Lease!$H$4="Monthly",DATE(YEAR(Yearly!A1204),MONTH(Yearly!A1204)+1,DAY(Yearly!A1204)),IF(Lease!$H$4="Quarterly",DATE(YEAR(Yearly!A1204),MONTH(Yearly!A1204)+3,DAY(Yearly!A1204)),DATE(YEAR(Yearly!A1204)+1,MONTH(Yearly!A1204),DAY(Yearly!A1204))))</f>
        <v>480357</v>
      </c>
      <c r="B1205" s="9">
        <f t="shared" si="290"/>
        <v>480355</v>
      </c>
      <c r="C1205" s="9">
        <f t="shared" si="303"/>
        <v>480385</v>
      </c>
      <c r="D1205" s="3">
        <f t="shared" si="304"/>
        <v>31</v>
      </c>
      <c r="E1205" s="4">
        <f>Lease!K1215</f>
        <v>0</v>
      </c>
      <c r="F1205" s="3">
        <f t="shared" ref="F1205" si="306">E1206/(A1206-A1205+1)*(EOMONTH(A1205,0)-A1205+1)+R1204</f>
        <v>0</v>
      </c>
      <c r="G1205" s="11">
        <f t="shared" si="291"/>
        <v>0</v>
      </c>
      <c r="H1205" s="11">
        <f t="shared" si="292"/>
        <v>0</v>
      </c>
      <c r="I1205" s="11">
        <f t="shared" si="293"/>
        <v>0</v>
      </c>
      <c r="J1205" s="11">
        <f t="shared" si="294"/>
        <v>0</v>
      </c>
      <c r="K1205" s="11">
        <f t="shared" si="295"/>
        <v>0</v>
      </c>
      <c r="L1205" s="11">
        <f t="shared" si="296"/>
        <v>0</v>
      </c>
      <c r="M1205" s="11">
        <f t="shared" si="297"/>
        <v>0</v>
      </c>
      <c r="N1205" s="11">
        <f t="shared" si="298"/>
        <v>0</v>
      </c>
      <c r="O1205" s="11">
        <f t="shared" si="299"/>
        <v>0</v>
      </c>
      <c r="P1205" s="11">
        <f t="shared" si="300"/>
        <v>0</v>
      </c>
      <c r="Q1205" s="11">
        <f t="shared" si="301"/>
        <v>0</v>
      </c>
      <c r="R1205" s="11">
        <f t="shared" si="302"/>
        <v>0</v>
      </c>
    </row>
  </sheetData>
  <phoneticPr fontId="5" type="noConversion"/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L35"/>
  <sheetViews>
    <sheetView showGridLines="0" workbookViewId="0">
      <selection activeCell="E1" sqref="E1"/>
    </sheetView>
  </sheetViews>
  <sheetFormatPr baseColWidth="10" defaultColWidth="9.140625" defaultRowHeight="15" x14ac:dyDescent="0.25"/>
  <cols>
    <col min="1" max="1" width="79" bestFit="1" customWidth="1"/>
    <col min="2" max="2" width="13.28515625" bestFit="1" customWidth="1"/>
    <col min="3" max="3" width="13.28515625" customWidth="1"/>
    <col min="4" max="4" width="9.7109375" bestFit="1" customWidth="1"/>
    <col min="6" max="6" width="9.5703125" bestFit="1" customWidth="1"/>
    <col min="7" max="7" width="13.28515625" bestFit="1" customWidth="1"/>
    <col min="8" max="8" width="11.5703125" bestFit="1" customWidth="1"/>
    <col min="9" max="9" width="5" bestFit="1" customWidth="1"/>
  </cols>
  <sheetData>
    <row r="1" spans="1:12" x14ac:dyDescent="0.25">
      <c r="A1" s="83" t="s">
        <v>98</v>
      </c>
    </row>
    <row r="3" spans="1:12" x14ac:dyDescent="0.25">
      <c r="E3" s="2" t="s">
        <v>96</v>
      </c>
    </row>
    <row r="5" spans="1:12" x14ac:dyDescent="0.25">
      <c r="A5" s="56" t="s">
        <v>70</v>
      </c>
      <c r="B5" s="33">
        <v>43466</v>
      </c>
      <c r="C5" s="59"/>
      <c r="D5" s="5"/>
      <c r="E5" s="5"/>
      <c r="G5" s="5"/>
      <c r="H5" s="5"/>
      <c r="J5" s="5"/>
      <c r="K5" s="5"/>
      <c r="L5" s="5"/>
    </row>
    <row r="6" spans="1:12" x14ac:dyDescent="0.25">
      <c r="A6" s="56" t="s">
        <v>68</v>
      </c>
      <c r="B6" s="33">
        <f>LOOKUP(B15,1/(Lease!$B$17:$B$1216=B15),Lease!$D$17:$D$1216)</f>
        <v>43162</v>
      </c>
      <c r="C6" s="59"/>
      <c r="D6" s="5" t="s">
        <v>99</v>
      </c>
      <c r="E6" s="5" t="s">
        <v>97</v>
      </c>
      <c r="F6" s="5"/>
      <c r="G6" s="69">
        <f>B35</f>
        <v>568788.2043809332</v>
      </c>
      <c r="H6" s="5"/>
      <c r="I6" s="5"/>
      <c r="J6" s="5"/>
      <c r="K6" s="5"/>
      <c r="L6" s="5"/>
    </row>
    <row r="7" spans="1:12" x14ac:dyDescent="0.25">
      <c r="A7" s="56" t="s">
        <v>74</v>
      </c>
      <c r="B7" s="33">
        <f>VLOOKUP(B14,Lease!B17:M1517,3,FALSE)</f>
        <v>43527</v>
      </c>
      <c r="C7" s="59"/>
      <c r="D7" s="5" t="s">
        <v>99</v>
      </c>
      <c r="E7" s="5" t="s">
        <v>78</v>
      </c>
      <c r="F7" s="5"/>
      <c r="G7" s="69">
        <f>B34</f>
        <v>15520341.600308361</v>
      </c>
      <c r="H7" s="5"/>
      <c r="I7" s="5"/>
      <c r="J7" s="5"/>
      <c r="K7" s="5"/>
      <c r="L7" s="5"/>
    </row>
    <row r="8" spans="1:12" x14ac:dyDescent="0.25">
      <c r="A8" s="56" t="s">
        <v>67</v>
      </c>
      <c r="B8" s="36">
        <f>VLOOKUP(B14,Lease!B17:M1517,9,FALSE)</f>
        <v>15449616.971051507</v>
      </c>
      <c r="C8" s="70"/>
      <c r="D8" t="s">
        <v>100</v>
      </c>
      <c r="E8" s="5" t="s">
        <v>4</v>
      </c>
      <c r="G8" s="5"/>
      <c r="H8" s="69">
        <f>B16</f>
        <v>16089129.804689294</v>
      </c>
      <c r="I8" s="5"/>
      <c r="J8" s="5"/>
      <c r="K8" s="5"/>
      <c r="L8" s="5"/>
    </row>
    <row r="9" spans="1:12" x14ac:dyDescent="0.25">
      <c r="A9" s="56" t="s">
        <v>73</v>
      </c>
      <c r="B9" s="51">
        <f>B7-B6+1</f>
        <v>366</v>
      </c>
      <c r="C9" s="71"/>
      <c r="D9" s="5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56" t="s">
        <v>69</v>
      </c>
      <c r="B10" s="36">
        <f>VLOOKUP(B14,Lease!B17:M1517,10,FALSE)</f>
        <v>772480.84855257533</v>
      </c>
      <c r="C10" s="70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56" t="s">
        <v>71</v>
      </c>
      <c r="B11" s="51">
        <f>B10/B9</f>
        <v>2110.603411345834</v>
      </c>
      <c r="C11" s="71"/>
      <c r="D11" s="5"/>
      <c r="E11" s="5"/>
      <c r="F11" s="52"/>
      <c r="G11" s="5"/>
      <c r="H11" s="5"/>
      <c r="I11" s="5"/>
      <c r="J11" s="5"/>
      <c r="K11" s="5"/>
      <c r="L11" s="5"/>
    </row>
    <row r="12" spans="1:12" x14ac:dyDescent="0.25">
      <c r="A12" s="56" t="s">
        <v>72</v>
      </c>
      <c r="B12" s="51">
        <f>B5-B6-1</f>
        <v>303</v>
      </c>
      <c r="C12" s="71"/>
      <c r="D12" s="53"/>
      <c r="E12" s="53"/>
      <c r="F12" s="53"/>
      <c r="G12" s="53"/>
      <c r="H12" s="53"/>
      <c r="I12" s="53"/>
      <c r="J12" s="53"/>
      <c r="K12" s="53"/>
      <c r="L12" s="53"/>
    </row>
    <row r="13" spans="1:12" x14ac:dyDescent="0.25">
      <c r="A13" s="56" t="str">
        <f>"Finance charge for "&amp;""&amp;(B12)</f>
        <v>Finance charge for 303</v>
      </c>
      <c r="B13" s="51">
        <f>B11*B12</f>
        <v>639512.83363778773</v>
      </c>
      <c r="C13" s="71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13" t="s">
        <v>75</v>
      </c>
      <c r="B14" s="13">
        <v>2019</v>
      </c>
      <c r="C14" s="72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13" t="s">
        <v>76</v>
      </c>
      <c r="B15" s="13">
        <v>2018</v>
      </c>
      <c r="C15" s="72"/>
    </row>
    <row r="16" spans="1:12" x14ac:dyDescent="0.25">
      <c r="A16" s="43" t="s">
        <v>77</v>
      </c>
      <c r="B16" s="85">
        <f>B8+B13</f>
        <v>16089129.804689294</v>
      </c>
      <c r="C16" s="73"/>
    </row>
    <row r="17" spans="1:7" x14ac:dyDescent="0.25">
      <c r="G17" s="57"/>
    </row>
    <row r="18" spans="1:7" x14ac:dyDescent="0.25">
      <c r="G18" s="57"/>
    </row>
    <row r="20" spans="1:7" x14ac:dyDescent="0.25">
      <c r="E20" s="57"/>
      <c r="G20" s="1"/>
    </row>
    <row r="21" spans="1:7" x14ac:dyDescent="0.25">
      <c r="A21" t="s">
        <v>80</v>
      </c>
      <c r="B21">
        <f>B5-Lease!B4+1</f>
        <v>1035</v>
      </c>
      <c r="G21" s="12"/>
    </row>
    <row r="22" spans="1:7" x14ac:dyDescent="0.25">
      <c r="A22" t="s">
        <v>79</v>
      </c>
      <c r="B22">
        <f>Lease!P26-Lease!P17</f>
        <v>3287</v>
      </c>
    </row>
    <row r="23" spans="1:7" x14ac:dyDescent="0.25">
      <c r="A23" t="s">
        <v>82</v>
      </c>
      <c r="B23">
        <f>B22-B21</f>
        <v>2252</v>
      </c>
    </row>
    <row r="24" spans="1:7" x14ac:dyDescent="0.25">
      <c r="A24" t="s">
        <v>81</v>
      </c>
      <c r="B24" s="58">
        <f>Lease!Q17/'Cumulative Catchup Journalentry'!B22</f>
        <v>6585.9093014814789</v>
      </c>
      <c r="C24" s="58"/>
    </row>
    <row r="25" spans="1:7" x14ac:dyDescent="0.25">
      <c r="B25" s="12">
        <f>B24*B21</f>
        <v>6816416.1270333305</v>
      </c>
      <c r="C25" s="12"/>
    </row>
    <row r="26" spans="1:7" x14ac:dyDescent="0.25">
      <c r="B26" s="12"/>
      <c r="C26" s="12"/>
    </row>
    <row r="27" spans="1:7" x14ac:dyDescent="0.25">
      <c r="A27" t="s">
        <v>6</v>
      </c>
      <c r="B27" s="7">
        <f>Lease!B4</f>
        <v>42432</v>
      </c>
      <c r="C27" s="7"/>
    </row>
    <row r="28" spans="1:7" x14ac:dyDescent="0.25">
      <c r="A28" t="s">
        <v>83</v>
      </c>
      <c r="B28" s="59">
        <f>DATE(YEAR(Lease!B4)+Lease!L4,MONTH(Lease!B4),DAY(Lease!B4))</f>
        <v>46084</v>
      </c>
      <c r="C28" s="59"/>
    </row>
    <row r="29" spans="1:7" x14ac:dyDescent="0.25">
      <c r="A29" t="s">
        <v>84</v>
      </c>
      <c r="B29" s="59">
        <v>43466</v>
      </c>
      <c r="C29" s="59"/>
    </row>
    <row r="30" spans="1:7" x14ac:dyDescent="0.25">
      <c r="A30" t="s">
        <v>79</v>
      </c>
      <c r="B30">
        <f>B28-B27+1</f>
        <v>3653</v>
      </c>
    </row>
    <row r="31" spans="1:7" x14ac:dyDescent="0.25">
      <c r="A31" t="s">
        <v>85</v>
      </c>
      <c r="B31">
        <f>B29-B27</f>
        <v>1034</v>
      </c>
    </row>
    <row r="32" spans="1:7" x14ac:dyDescent="0.25">
      <c r="A32" t="s">
        <v>86</v>
      </c>
      <c r="B32" s="60">
        <f>Lease!Q17/'Cumulative Catchup Journalentry'!B30</f>
        <v>5926.056357506056</v>
      </c>
      <c r="C32" s="60"/>
    </row>
    <row r="33" spans="1:3" x14ac:dyDescent="0.25">
      <c r="A33" t="s">
        <v>87</v>
      </c>
      <c r="B33" s="61">
        <f>B32*B31</f>
        <v>6127542.2736612614</v>
      </c>
      <c r="C33" s="61"/>
    </row>
    <row r="34" spans="1:3" x14ac:dyDescent="0.25">
      <c r="A34" t="s">
        <v>88</v>
      </c>
      <c r="B34" s="84">
        <f>Lease!Q17-'Cumulative Catchup Journalentry'!B33</f>
        <v>15520341.600308361</v>
      </c>
      <c r="C34" s="57"/>
    </row>
    <row r="35" spans="1:3" x14ac:dyDescent="0.25">
      <c r="A35" t="s">
        <v>89</v>
      </c>
      <c r="B35" s="84">
        <f>B16-B34</f>
        <v>568788.2043809332</v>
      </c>
      <c r="C35" s="57"/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L34"/>
  <sheetViews>
    <sheetView showGridLines="0" tabSelected="1" workbookViewId="0">
      <selection activeCell="B8" sqref="B8"/>
    </sheetView>
  </sheetViews>
  <sheetFormatPr baseColWidth="10" defaultColWidth="9.140625" defaultRowHeight="15" x14ac:dyDescent="0.25"/>
  <cols>
    <col min="1" max="1" width="79" bestFit="1" customWidth="1"/>
    <col min="2" max="2" width="13.28515625" bestFit="1" customWidth="1"/>
    <col min="3" max="3" width="13.28515625" customWidth="1"/>
    <col min="4" max="4" width="9.7109375" bestFit="1" customWidth="1"/>
    <col min="6" max="6" width="9.5703125" bestFit="1" customWidth="1"/>
    <col min="7" max="7" width="13.28515625" bestFit="1" customWidth="1"/>
    <col min="8" max="8" width="11.5703125" bestFit="1" customWidth="1"/>
    <col min="9" max="9" width="5" bestFit="1" customWidth="1"/>
  </cols>
  <sheetData>
    <row r="1" spans="1:12" x14ac:dyDescent="0.25">
      <c r="A1" s="83" t="s">
        <v>98</v>
      </c>
    </row>
    <row r="2" spans="1:12" x14ac:dyDescent="0.25">
      <c r="E2" s="2" t="s">
        <v>96</v>
      </c>
    </row>
    <row r="4" spans="1:12" x14ac:dyDescent="0.25">
      <c r="E4" s="5"/>
    </row>
    <row r="5" spans="1:12" x14ac:dyDescent="0.25">
      <c r="A5" s="56" t="s">
        <v>70</v>
      </c>
      <c r="B5" s="33">
        <v>43101</v>
      </c>
      <c r="C5" s="59"/>
      <c r="D5" s="5" t="s">
        <v>99</v>
      </c>
      <c r="E5" s="5" t="s">
        <v>97</v>
      </c>
      <c r="G5" s="69">
        <f>B30</f>
        <v>2450753.9201607574</v>
      </c>
      <c r="H5" s="5"/>
      <c r="J5" s="5"/>
      <c r="K5" s="5"/>
      <c r="L5" s="5"/>
    </row>
    <row r="6" spans="1:12" x14ac:dyDescent="0.25">
      <c r="A6" s="56" t="s">
        <v>68</v>
      </c>
      <c r="B6" s="33">
        <f>LOOKUP(B15,1/(Lease!$B$17:$B$1216=B15),Lease!$D$17:$D$1216)</f>
        <v>42797</v>
      </c>
      <c r="C6" s="59"/>
      <c r="D6" s="5" t="s">
        <v>99</v>
      </c>
      <c r="E6" s="5" t="s">
        <v>78</v>
      </c>
      <c r="F6" s="5"/>
      <c r="G6" s="69">
        <f>B29</f>
        <v>15520341.600308361</v>
      </c>
      <c r="H6" s="5"/>
      <c r="I6" s="5"/>
      <c r="J6" s="5"/>
      <c r="K6" s="5"/>
      <c r="L6" s="5"/>
    </row>
    <row r="7" spans="1:12" x14ac:dyDescent="0.25">
      <c r="A7" s="56" t="s">
        <v>74</v>
      </c>
      <c r="B7" s="33">
        <f>VLOOKUP(B14,Lease!B17:M1517,3,FALSE)</f>
        <v>43162</v>
      </c>
      <c r="C7" s="59"/>
      <c r="D7" s="5" t="s">
        <v>100</v>
      </c>
      <c r="E7" s="5" t="s">
        <v>4</v>
      </c>
      <c r="F7" s="5"/>
      <c r="G7" s="5"/>
      <c r="H7" s="69">
        <f>B16</f>
        <v>17971095.520469118</v>
      </c>
      <c r="I7" s="5"/>
      <c r="J7" s="5"/>
      <c r="K7" s="5"/>
      <c r="L7" s="5"/>
    </row>
    <row r="8" spans="1:12" x14ac:dyDescent="0.25">
      <c r="A8" s="56" t="s">
        <v>67</v>
      </c>
      <c r="B8" s="36">
        <f>VLOOKUP(B14,Lease!B17:M1517,9,FALSE)</f>
        <v>17256778.067668103</v>
      </c>
      <c r="C8" s="70"/>
      <c r="E8" s="5"/>
      <c r="G8" s="5"/>
      <c r="H8" s="5"/>
      <c r="I8" s="5"/>
      <c r="J8" s="5"/>
      <c r="K8" s="5"/>
      <c r="L8" s="5"/>
    </row>
    <row r="9" spans="1:12" x14ac:dyDescent="0.25">
      <c r="A9" s="56" t="s">
        <v>73</v>
      </c>
      <c r="B9" s="51">
        <f>B7-B6+1</f>
        <v>366</v>
      </c>
      <c r="C9" s="71"/>
      <c r="D9" s="5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56" t="s">
        <v>69</v>
      </c>
      <c r="B10" s="36">
        <f>VLOOKUP(B14,Lease!B17:M1517,10,FALSE)</f>
        <v>862838.90338340518</v>
      </c>
      <c r="C10" s="70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56" t="s">
        <v>71</v>
      </c>
      <c r="B11" s="51">
        <f>B10/B9</f>
        <v>2357.4833425776096</v>
      </c>
      <c r="C11" s="71"/>
      <c r="D11" s="5"/>
      <c r="E11" s="5"/>
      <c r="F11" s="52"/>
      <c r="G11" s="5"/>
      <c r="H11" s="5"/>
      <c r="I11" s="5"/>
      <c r="J11" s="5"/>
      <c r="K11" s="5"/>
      <c r="L11" s="5"/>
    </row>
    <row r="12" spans="1:12" x14ac:dyDescent="0.25">
      <c r="A12" s="56" t="s">
        <v>72</v>
      </c>
      <c r="B12" s="51">
        <f>B5-B6-1</f>
        <v>303</v>
      </c>
      <c r="C12" s="71"/>
      <c r="D12" s="53"/>
      <c r="E12" s="53"/>
      <c r="F12" s="53"/>
      <c r="G12" s="53"/>
      <c r="H12" s="53"/>
      <c r="I12" s="53"/>
      <c r="J12" s="53"/>
      <c r="K12" s="53"/>
      <c r="L12" s="53"/>
    </row>
    <row r="13" spans="1:12" x14ac:dyDescent="0.25">
      <c r="A13" s="56" t="str">
        <f>"Finance charge for "&amp;""&amp;(B12)</f>
        <v>Finance charge for 303</v>
      </c>
      <c r="B13" s="51">
        <f>B11*B12</f>
        <v>714317.45280101569</v>
      </c>
      <c r="C13" s="71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13" t="s">
        <v>75</v>
      </c>
      <c r="B14" s="13">
        <v>2018</v>
      </c>
      <c r="C14" s="72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13" t="s">
        <v>76</v>
      </c>
      <c r="B15" s="13">
        <v>2017</v>
      </c>
      <c r="C15" s="72"/>
    </row>
    <row r="16" spans="1:12" x14ac:dyDescent="0.25">
      <c r="A16" s="43" t="s">
        <v>77</v>
      </c>
      <c r="B16" s="85">
        <f>B8+B13</f>
        <v>17971095.520469118</v>
      </c>
      <c r="C16" s="73"/>
    </row>
    <row r="17" spans="1:7" x14ac:dyDescent="0.25">
      <c r="G17" s="57"/>
    </row>
    <row r="18" spans="1:7" x14ac:dyDescent="0.25">
      <c r="G18" s="57"/>
    </row>
    <row r="20" spans="1:7" x14ac:dyDescent="0.25">
      <c r="G20" s="1"/>
    </row>
    <row r="22" spans="1:7" x14ac:dyDescent="0.25">
      <c r="A22" t="s">
        <v>6</v>
      </c>
      <c r="B22" s="7">
        <f>Lease!B4</f>
        <v>42432</v>
      </c>
      <c r="C22" s="7"/>
    </row>
    <row r="23" spans="1:7" x14ac:dyDescent="0.25">
      <c r="A23" t="s">
        <v>83</v>
      </c>
      <c r="B23" s="59">
        <f>DATE(YEAR(Lease!B4)+Lease!L4,MONTH(Lease!B4),DAY(Lease!B4))</f>
        <v>46084</v>
      </c>
      <c r="C23" s="59"/>
    </row>
    <row r="24" spans="1:7" x14ac:dyDescent="0.25">
      <c r="A24" t="s">
        <v>84</v>
      </c>
      <c r="B24" s="59">
        <v>43101</v>
      </c>
      <c r="C24" s="59"/>
    </row>
    <row r="25" spans="1:7" x14ac:dyDescent="0.25">
      <c r="A25" t="s">
        <v>79</v>
      </c>
      <c r="B25">
        <f>B23-B22+1</f>
        <v>3653</v>
      </c>
    </row>
    <row r="26" spans="1:7" x14ac:dyDescent="0.25">
      <c r="A26" t="s">
        <v>85</v>
      </c>
      <c r="B26">
        <f>B24-B22</f>
        <v>669</v>
      </c>
    </row>
    <row r="27" spans="1:7" x14ac:dyDescent="0.25">
      <c r="A27" t="s">
        <v>86</v>
      </c>
      <c r="B27" s="60">
        <f>Lease!Q17/'Cumulative Catchup Journalentry'!B30</f>
        <v>5926.056357506056</v>
      </c>
      <c r="C27" s="60"/>
    </row>
    <row r="28" spans="1:7" x14ac:dyDescent="0.25">
      <c r="A28" t="s">
        <v>87</v>
      </c>
      <c r="B28" s="61">
        <f>B27*B26</f>
        <v>3964531.7031715512</v>
      </c>
      <c r="C28" s="61"/>
    </row>
    <row r="29" spans="1:7" x14ac:dyDescent="0.25">
      <c r="A29" t="s">
        <v>88</v>
      </c>
      <c r="B29" s="84">
        <f>Lease!Q17-'Cumulative Catchup Journalentry'!B33</f>
        <v>15520341.600308361</v>
      </c>
      <c r="C29" s="57"/>
    </row>
    <row r="30" spans="1:7" x14ac:dyDescent="0.25">
      <c r="A30" t="s">
        <v>89</v>
      </c>
      <c r="B30" s="84">
        <f>B16-B29</f>
        <v>2450753.9201607574</v>
      </c>
      <c r="C30" s="57"/>
    </row>
    <row r="32" spans="1:7" x14ac:dyDescent="0.25">
      <c r="A32" t="s">
        <v>90</v>
      </c>
    </row>
    <row r="33" spans="1:1" x14ac:dyDescent="0.25">
      <c r="A33" t="s">
        <v>91</v>
      </c>
    </row>
    <row r="34" spans="1:1" x14ac:dyDescent="0.25">
      <c r="A34" s="57" t="s">
        <v>92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Lease</vt:lpstr>
      <vt:lpstr>Monthly</vt:lpstr>
      <vt:lpstr>Quarterly</vt:lpstr>
      <vt:lpstr>Yearly</vt:lpstr>
      <vt:lpstr>Cumulative Catchup Journalentry</vt:lpstr>
      <vt:lpstr>Retrospective Journalentry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IFRS 16 example: initial measurement of the right-of-use asset and lease liability</dc:title>
  <dc:creator>MM</dc:creator>
  <cp:lastModifiedBy>Junaid Paracha</cp:lastModifiedBy>
  <dcterms:created xsi:type="dcterms:W3CDTF">2018-10-06T14:44:45Z</dcterms:created>
  <dcterms:modified xsi:type="dcterms:W3CDTF">2020-01-15T10:30:49Z</dcterms:modified>
</cp:coreProperties>
</file>